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showInkAnnotation="0" codeName="ThisWorkbook"/>
  <mc:AlternateContent xmlns:mc="http://schemas.openxmlformats.org/markup-compatibility/2006">
    <mc:Choice Requires="x15">
      <x15ac:absPath xmlns:x15ac="http://schemas.microsoft.com/office/spreadsheetml/2010/11/ac" url="C:\Users\pined\Documents\HUMBERTO ACUÑA\LEY DE PRESUPUESTO DEL AÑO 2021\Formatos y Directivas de las entidades\Entidades\Cultura\"/>
    </mc:Choice>
  </mc:AlternateContent>
  <xr:revisionPtr revIDLastSave="0" documentId="8_{0CA96AE4-C0C5-415D-B82B-D6D37C03D46E}" xr6:coauthVersionLast="45" xr6:coauthVersionMax="45" xr10:uidLastSave="{00000000-0000-0000-0000-000000000000}"/>
  <bookViews>
    <workbookView xWindow="-120" yWindow="-120" windowWidth="20730" windowHeight="11160" tabRatio="825" activeTab="1" xr2:uid="{00000000-000D-0000-FFFF-FFFF00000000}"/>
  </bookViews>
  <sheets>
    <sheet name="Índice" sheetId="55" r:id="rId1"/>
    <sheet name="F-01" sheetId="62" r:id="rId2"/>
    <sheet name="F-02" sheetId="73" r:id="rId3"/>
    <sheet name="F-03" sheetId="70" r:id="rId4"/>
    <sheet name="F-04" sheetId="30" r:id="rId5"/>
    <sheet name="F-05" sheetId="76" r:id="rId6"/>
    <sheet name="F-06" sheetId="57" r:id="rId7"/>
    <sheet name="F-07" sheetId="9" r:id="rId8"/>
    <sheet name="F-08" sheetId="21" r:id="rId9"/>
    <sheet name="F-09 (MC)" sheetId="84" r:id="rId10"/>
    <sheet name="F-09 (AGN)" sheetId="60" r:id="rId11"/>
    <sheet name="F-09 (BNP)" sheetId="82" r:id="rId12"/>
    <sheet name="F-09 (IRTP)" sheetId="83" r:id="rId13"/>
    <sheet name="F-10" sheetId="32" r:id="rId14"/>
    <sheet name="F-11 (MC)" sheetId="85" r:id="rId15"/>
    <sheet name="F-11 (AGN)" sheetId="86" r:id="rId16"/>
    <sheet name="F-11 (BNP)" sheetId="87" r:id="rId17"/>
    <sheet name="F-11 (IRTP)" sheetId="88" r:id="rId18"/>
    <sheet name="F-12" sheetId="33" r:id="rId19"/>
    <sheet name="F-13" sheetId="50" r:id="rId20"/>
    <sheet name="F-14" sheetId="51" r:id="rId21"/>
    <sheet name="F-15" sheetId="39" r:id="rId22"/>
    <sheet name="F-16" sheetId="79" r:id="rId23"/>
    <sheet name="F-17" sheetId="53" r:id="rId24"/>
    <sheet name="F-18" sheetId="64" r:id="rId25"/>
    <sheet name="Hoja2" sheetId="80" r:id="rId26"/>
    <sheet name="Hoja1" sheetId="78" state="hidden" r:id="rId27"/>
  </sheets>
  <externalReferences>
    <externalReference r:id="rId28"/>
    <externalReference r:id="rId29"/>
    <externalReference r:id="rId30"/>
  </externalReferences>
  <definedNames>
    <definedName name="_01_SECTORES_GNGRGL">[1]listaDesplegableUE!$A$3:$C$34</definedName>
    <definedName name="_xlnm.Print_Area" localSheetId="1">'F-01'!$A$1:$N$18</definedName>
    <definedName name="_xlnm.Print_Area" localSheetId="6">'F-06'!$A$1:$N$51</definedName>
    <definedName name="_xlnm.Print_Area" localSheetId="7">'F-07'!$A$1:$Q$16</definedName>
    <definedName name="_xlnm.Print_Area" localSheetId="8">'F-08'!$A$1:$R$21</definedName>
    <definedName name="_xlnm.Print_Area" localSheetId="10">'F-09 (AGN)'!$A$1:$X$40</definedName>
    <definedName name="_xlnm.Print_Area" localSheetId="11">'F-09 (BNP)'!$A$1:$X$40</definedName>
    <definedName name="_xlnm.Print_Area" localSheetId="12">'F-09 (IRTP)'!$A$1:$X$39</definedName>
    <definedName name="_xlnm.Print_Area" localSheetId="9">'F-09 (MC)'!$A$1:$X$50</definedName>
    <definedName name="_xlnm.Print_Area" localSheetId="13">'F-10'!$A$1:$I$24</definedName>
    <definedName name="_xlnm.Print_Area" localSheetId="15">'F-11 (AGN)'!$A$1:$AI$65</definedName>
    <definedName name="_xlnm.Print_Area" localSheetId="16">'F-11 (BNP)'!$A$1:$AI$39</definedName>
    <definedName name="_xlnm.Print_Area" localSheetId="17">'F-11 (IRTP)'!#REF!</definedName>
    <definedName name="_xlnm.Print_Area" localSheetId="14">'F-11 (MC)'!$A$1:$AI$65</definedName>
    <definedName name="_xlnm.Print_Area" localSheetId="18">'F-12'!$A$1:$J$41</definedName>
    <definedName name="_xlnm.Print_Area" localSheetId="19">'F-13'!$A$1:$N$21</definedName>
    <definedName name="_xlnm.Print_Area" localSheetId="20">'F-14'!$A$1:$J$151</definedName>
    <definedName name="_xlnm.Print_Area" localSheetId="21">'F-15'!$A$1:$H$50</definedName>
    <definedName name="_xlnm.Print_Area" localSheetId="22">'F-16'!$A$1:$H$112</definedName>
    <definedName name="_xlnm.Print_Area" localSheetId="23">'F-17'!$A$1:$P$5682</definedName>
    <definedName name="_xlnm.Print_Area" localSheetId="24">'F-18'!$A$1:$L$83</definedName>
    <definedName name="_xlnm.Print_Area" localSheetId="0">Índice!$A$1:$E$35</definedName>
    <definedName name="CLASIFICADOR">[2]CLASIFICADOR!$A$1:$B$554</definedName>
    <definedName name="dd" localSheetId="2">#REF!</definedName>
    <definedName name="dd" localSheetId="3">#REF!</definedName>
    <definedName name="dd" localSheetId="5">#REF!</definedName>
    <definedName name="dd" localSheetId="11">#REF!</definedName>
    <definedName name="dd" localSheetId="12">#REF!</definedName>
    <definedName name="dd" localSheetId="9">#REF!</definedName>
    <definedName name="dd" localSheetId="16">#REF!</definedName>
    <definedName name="dd" localSheetId="14">#REF!</definedName>
    <definedName name="dd">#REF!</definedName>
    <definedName name="departamentos">#REF!</definedName>
    <definedName name="DIRECREC" localSheetId="1">#REF!</definedName>
    <definedName name="DIRECREC" localSheetId="2">#REF!</definedName>
    <definedName name="DIRECREC" localSheetId="3">#REF!</definedName>
    <definedName name="DIRECREC" localSheetId="5">#REF!</definedName>
    <definedName name="DIRECREC" localSheetId="6">#REF!</definedName>
    <definedName name="DIRECREC" localSheetId="10">#REF!</definedName>
    <definedName name="DIRECREC" localSheetId="11">#REF!</definedName>
    <definedName name="DIRECREC" localSheetId="12">#REF!</definedName>
    <definedName name="DIRECREC" localSheetId="9">#REF!</definedName>
    <definedName name="DIRECREC" localSheetId="16">#REF!</definedName>
    <definedName name="DIRECREC" localSheetId="14">#REF!</definedName>
    <definedName name="DIRECREC" localSheetId="24">#REF!</definedName>
    <definedName name="DIRECREC">#REF!</definedName>
    <definedName name="DONAC" localSheetId="1">#REF!</definedName>
    <definedName name="DONAC" localSheetId="2">#REF!</definedName>
    <definedName name="DONAC" localSheetId="3">#REF!</definedName>
    <definedName name="DONAC" localSheetId="5">#REF!</definedName>
    <definedName name="DONAC" localSheetId="6">#REF!</definedName>
    <definedName name="DONAC" localSheetId="10">#REF!</definedName>
    <definedName name="DONAC" localSheetId="11">#REF!</definedName>
    <definedName name="DONAC" localSheetId="12">#REF!</definedName>
    <definedName name="DONAC" localSheetId="9">#REF!</definedName>
    <definedName name="DONAC" localSheetId="16">#REF!</definedName>
    <definedName name="DONAC" localSheetId="14">#REF!</definedName>
    <definedName name="DONAC" localSheetId="24">#REF!</definedName>
    <definedName name="DONAC">#REF!</definedName>
    <definedName name="EE" localSheetId="2">#REF!</definedName>
    <definedName name="EE" localSheetId="3">#REF!</definedName>
    <definedName name="EE" localSheetId="5">#REF!</definedName>
    <definedName name="EE" localSheetId="11">#REF!</definedName>
    <definedName name="EE" localSheetId="12">#REF!</definedName>
    <definedName name="EE" localSheetId="9">#REF!</definedName>
    <definedName name="EE" localSheetId="16">#REF!</definedName>
    <definedName name="EE" localSheetId="14">#REF!</definedName>
    <definedName name="EE">#REF!</definedName>
    <definedName name="INIDADEEJECUTORA_F5">'[3]Lista Desplegable'!$A$97:$FS$135</definedName>
    <definedName name="LISTADO_EJECUTORAS_F2">[1]listaDesplegableUE!$A$149:$OS$195</definedName>
    <definedName name="LISTADO_PLIEGOS_F1">[1]listaDesplegableUE!$A$39:$BF$94</definedName>
    <definedName name="RECORD" localSheetId="1">#REF!</definedName>
    <definedName name="RECORD" localSheetId="2">#REF!</definedName>
    <definedName name="RECORD" localSheetId="3">#REF!</definedName>
    <definedName name="RECORD" localSheetId="5">#REF!</definedName>
    <definedName name="RECORD" localSheetId="6">#REF!</definedName>
    <definedName name="RECORD" localSheetId="10">#REF!</definedName>
    <definedName name="RECORD" localSheetId="11">#REF!</definedName>
    <definedName name="RECORD" localSheetId="12">#REF!</definedName>
    <definedName name="RECORD" localSheetId="9">#REF!</definedName>
    <definedName name="RECORD" localSheetId="16">#REF!</definedName>
    <definedName name="RECORD" localSheetId="14">#REF!</definedName>
    <definedName name="RECORD" localSheetId="24">#REF!</definedName>
    <definedName name="RECORD">#REF!</definedName>
    <definedName name="RECPUB" localSheetId="1">#REF!</definedName>
    <definedName name="RECPUB" localSheetId="2">#REF!</definedName>
    <definedName name="RECPUB" localSheetId="3">#REF!</definedName>
    <definedName name="RECPUB" localSheetId="5">#REF!</definedName>
    <definedName name="RECPUB" localSheetId="6">#REF!</definedName>
    <definedName name="RECPUB" localSheetId="10">#REF!</definedName>
    <definedName name="RECPUB" localSheetId="11">#REF!</definedName>
    <definedName name="RECPUB" localSheetId="12">#REF!</definedName>
    <definedName name="RECPUB" localSheetId="9">#REF!</definedName>
    <definedName name="RECPUB" localSheetId="16">#REF!</definedName>
    <definedName name="RECPUB" localSheetId="14">#REF!</definedName>
    <definedName name="RECPUB" localSheetId="24">#REF!</definedName>
    <definedName name="RECPUB">#REF!</definedName>
    <definedName name="Rubro">'[3]Lista Desplegable'!$J$2:$J$5</definedName>
    <definedName name="_xlnm.Print_Titles" localSheetId="1">'F-01'!$3:$3</definedName>
    <definedName name="_xlnm.Print_Titles" localSheetId="0">Índice!$1:$1</definedName>
    <definedName name="UEJECUTORA_F5">'[3]Lista Desplegable'!$A$39:$AF$93</definedName>
    <definedName name="XPRINT" localSheetId="1">#REF!</definedName>
    <definedName name="XPRINT" localSheetId="2">#REF!</definedName>
    <definedName name="XPRINT" localSheetId="3">#REF!</definedName>
    <definedName name="XPRINT" localSheetId="5">#REF!</definedName>
    <definedName name="XPRINT" localSheetId="6">#REF!</definedName>
    <definedName name="XPRINT" localSheetId="10">#REF!</definedName>
    <definedName name="XPRINT" localSheetId="11">#REF!</definedName>
    <definedName name="XPRINT" localSheetId="12">#REF!</definedName>
    <definedName name="XPRINT" localSheetId="9">#REF!</definedName>
    <definedName name="XPRINT" localSheetId="16">#REF!</definedName>
    <definedName name="XPRINT" localSheetId="14">#REF!</definedName>
    <definedName name="XPRINT" localSheetId="24">#REF!</definedName>
    <definedName name="XPRINT">#REF!</definedName>
    <definedName name="XPRINT2" localSheetId="1">#REF!</definedName>
    <definedName name="XPRINT2" localSheetId="2">#REF!</definedName>
    <definedName name="XPRINT2" localSheetId="3">#REF!</definedName>
    <definedName name="XPRINT2" localSheetId="5">#REF!</definedName>
    <definedName name="XPRINT2" localSheetId="6">#REF!</definedName>
    <definedName name="XPRINT2" localSheetId="10">#REF!</definedName>
    <definedName name="XPRINT2" localSheetId="11">#REF!</definedName>
    <definedName name="XPRINT2" localSheetId="12">#REF!</definedName>
    <definedName name="XPRINT2" localSheetId="9">#REF!</definedName>
    <definedName name="XPRINT2" localSheetId="16">#REF!</definedName>
    <definedName name="XPRINT2" localSheetId="14">#REF!</definedName>
    <definedName name="XPRINT2" localSheetId="24">#REF!</definedName>
    <definedName name="XPRINT2">#REF!</definedName>
    <definedName name="XPRINT3" localSheetId="1">#REF!</definedName>
    <definedName name="XPRINT3" localSheetId="2">#REF!</definedName>
    <definedName name="XPRINT3" localSheetId="3">#REF!</definedName>
    <definedName name="XPRINT3" localSheetId="5">#REF!</definedName>
    <definedName name="XPRINT3" localSheetId="6">#REF!</definedName>
    <definedName name="XPRINT3" localSheetId="10">#REF!</definedName>
    <definedName name="XPRINT3" localSheetId="11">#REF!</definedName>
    <definedName name="XPRINT3" localSheetId="12">#REF!</definedName>
    <definedName name="XPRINT3" localSheetId="9">#REF!</definedName>
    <definedName name="XPRINT3" localSheetId="16">#REF!</definedName>
    <definedName name="XPRINT3" localSheetId="14">#REF!</definedName>
    <definedName name="XPRINT3" localSheetId="24">#REF!</definedName>
    <definedName name="XPRINT3">#REF!</definedName>
    <definedName name="XPRINT4" localSheetId="1">#REF!</definedName>
    <definedName name="XPRINT4" localSheetId="2">#REF!</definedName>
    <definedName name="XPRINT4" localSheetId="3">#REF!</definedName>
    <definedName name="XPRINT4" localSheetId="5">#REF!</definedName>
    <definedName name="XPRINT4" localSheetId="6">#REF!</definedName>
    <definedName name="XPRINT4" localSheetId="10">#REF!</definedName>
    <definedName name="XPRINT4" localSheetId="11">#REF!</definedName>
    <definedName name="XPRINT4" localSheetId="12">#REF!</definedName>
    <definedName name="XPRINT4" localSheetId="9">#REF!</definedName>
    <definedName name="XPRINT4" localSheetId="16">#REF!</definedName>
    <definedName name="XPRINT4" localSheetId="14">#REF!</definedName>
    <definedName name="XPRINT4" localSheetId="24">#REF!</definedName>
    <definedName name="XPRINT4">#REF!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82" i="64" l="1"/>
  <c r="N81" i="64"/>
  <c r="M81" i="64"/>
  <c r="N80" i="64"/>
  <c r="M80" i="64"/>
  <c r="F80" i="64"/>
  <c r="N79" i="64"/>
  <c r="M79" i="64"/>
  <c r="N78" i="64"/>
  <c r="N77" i="64"/>
  <c r="N76" i="64"/>
  <c r="N75" i="64"/>
  <c r="M75" i="64"/>
  <c r="N74" i="64"/>
  <c r="M74" i="64"/>
  <c r="N73" i="64"/>
  <c r="M73" i="64"/>
  <c r="N72" i="64"/>
  <c r="M72" i="64"/>
  <c r="M69" i="64"/>
  <c r="E46" i="39"/>
  <c r="F46" i="39"/>
  <c r="D46" i="39"/>
  <c r="E70" i="51"/>
  <c r="E42" i="51"/>
  <c r="E29" i="51"/>
  <c r="E28" i="51"/>
  <c r="E26" i="51"/>
  <c r="E25" i="51"/>
  <c r="E24" i="51"/>
  <c r="E18" i="51"/>
  <c r="E13" i="51"/>
  <c r="E10" i="51"/>
  <c r="E376" i="51" s="1"/>
  <c r="M82" i="64" l="1"/>
  <c r="N82" i="64"/>
  <c r="AI11" i="88"/>
  <c r="AG27" i="88"/>
  <c r="AG24" i="88"/>
  <c r="AG23" i="88"/>
  <c r="AG19" i="88"/>
  <c r="AG20" i="88"/>
  <c r="AG18" i="88"/>
  <c r="AG17" i="88" s="1"/>
  <c r="AG29" i="88" s="1"/>
  <c r="AG12" i="88"/>
  <c r="AG13" i="88"/>
  <c r="AG14" i="88"/>
  <c r="AG15" i="88"/>
  <c r="AG11" i="88"/>
  <c r="AE26" i="88"/>
  <c r="AD26" i="88"/>
  <c r="AE22" i="88"/>
  <c r="AE17" i="88"/>
  <c r="AE10" i="88"/>
  <c r="AD27" i="88"/>
  <c r="AD24" i="88"/>
  <c r="AD23" i="88"/>
  <c r="AD20" i="88"/>
  <c r="AD19" i="88"/>
  <c r="AD18" i="88"/>
  <c r="AD17" i="88" s="1"/>
  <c r="AD12" i="88"/>
  <c r="AD13" i="88"/>
  <c r="AD15" i="88"/>
  <c r="AD11" i="88"/>
  <c r="Z13" i="88"/>
  <c r="Z11" i="88"/>
  <c r="AB18" i="88"/>
  <c r="AB17" i="88" s="1"/>
  <c r="AC26" i="88"/>
  <c r="AB26" i="88"/>
  <c r="AB22" i="88"/>
  <c r="R26" i="88"/>
  <c r="R22" i="88"/>
  <c r="R17" i="88"/>
  <c r="R10" i="88"/>
  <c r="R29" i="88" s="1"/>
  <c r="O27" i="88"/>
  <c r="O26" i="88" s="1"/>
  <c r="O24" i="88"/>
  <c r="O23" i="88"/>
  <c r="O22" i="88" s="1"/>
  <c r="O20" i="88"/>
  <c r="O19" i="88"/>
  <c r="O18" i="88"/>
  <c r="O17" i="88" s="1"/>
  <c r="O12" i="88"/>
  <c r="O13" i="88"/>
  <c r="O15" i="88"/>
  <c r="O11" i="88"/>
  <c r="P26" i="88"/>
  <c r="P22" i="88"/>
  <c r="P17" i="88"/>
  <c r="P10" i="88"/>
  <c r="P29" i="88" s="1"/>
  <c r="J11" i="88"/>
  <c r="L11" i="88"/>
  <c r="N11" i="88" s="1"/>
  <c r="AE29" i="88" l="1"/>
  <c r="AD22" i="88"/>
  <c r="M26" i="88"/>
  <c r="M22" i="88"/>
  <c r="C26" i="88"/>
  <c r="C22" i="88"/>
  <c r="C17" i="88"/>
  <c r="C10" i="88"/>
  <c r="AC64" i="86"/>
  <c r="F6" i="32"/>
  <c r="C29" i="88" l="1"/>
  <c r="P5680" i="53"/>
  <c r="P5679" i="53"/>
  <c r="P5678" i="53"/>
  <c r="P5677" i="53"/>
  <c r="P5676" i="53"/>
  <c r="P5675" i="53"/>
  <c r="P5674" i="53"/>
  <c r="P5673" i="53"/>
  <c r="P5672" i="53"/>
  <c r="P5671" i="53"/>
  <c r="P5670" i="53"/>
  <c r="P5669" i="53"/>
  <c r="P5668" i="53"/>
  <c r="P5667" i="53"/>
  <c r="P5666" i="53"/>
  <c r="P5665" i="53"/>
  <c r="P5664" i="53"/>
  <c r="P5663" i="53"/>
  <c r="P5662" i="53"/>
  <c r="P5661" i="53"/>
  <c r="P5660" i="53"/>
  <c r="P5659" i="53"/>
  <c r="P5658" i="53"/>
  <c r="P5657" i="53"/>
  <c r="P5656" i="53"/>
  <c r="P5655" i="53"/>
  <c r="P5654" i="53"/>
  <c r="P5653" i="53"/>
  <c r="P5652" i="53"/>
  <c r="P5651" i="53"/>
  <c r="P5650" i="53"/>
  <c r="P5649" i="53"/>
  <c r="P5648" i="53"/>
  <c r="P5647" i="53"/>
  <c r="M5647" i="53"/>
  <c r="J5647" i="53"/>
  <c r="P5646" i="53"/>
  <c r="M5646" i="53"/>
  <c r="J5646" i="53"/>
  <c r="M5645" i="53"/>
  <c r="J5645" i="53"/>
  <c r="P5644" i="53"/>
  <c r="M5644" i="53"/>
  <c r="J5644" i="53"/>
  <c r="P5643" i="53"/>
  <c r="M5643" i="53"/>
  <c r="J5643" i="53"/>
  <c r="P5642" i="53"/>
  <c r="M5642" i="53"/>
  <c r="J5642" i="53"/>
  <c r="P5641" i="53"/>
  <c r="M5641" i="53"/>
  <c r="J5641" i="53"/>
  <c r="P5640" i="53"/>
  <c r="M5640" i="53"/>
  <c r="J5640" i="53"/>
  <c r="P5639" i="53"/>
  <c r="M5639" i="53"/>
  <c r="J5639" i="53"/>
  <c r="P5638" i="53"/>
  <c r="M5638" i="53"/>
  <c r="J5638" i="53"/>
  <c r="P5637" i="53"/>
  <c r="M5637" i="53"/>
  <c r="J5637" i="53"/>
  <c r="P5636" i="53"/>
  <c r="M5636" i="53"/>
  <c r="J5636" i="53"/>
  <c r="P5635" i="53"/>
  <c r="M5635" i="53"/>
  <c r="J5635" i="53"/>
  <c r="P5634" i="53"/>
  <c r="M5634" i="53"/>
  <c r="J5634" i="53"/>
  <c r="P5633" i="53"/>
  <c r="M5633" i="53"/>
  <c r="J5633" i="53"/>
  <c r="P5632" i="53"/>
  <c r="M5632" i="53"/>
  <c r="J5632" i="53"/>
  <c r="P5631" i="53"/>
  <c r="M5631" i="53"/>
  <c r="J5631" i="53"/>
  <c r="P5630" i="53"/>
  <c r="M5630" i="53"/>
  <c r="J5630" i="53"/>
  <c r="P5629" i="53"/>
  <c r="M5629" i="53"/>
  <c r="J5629" i="53"/>
  <c r="P5628" i="53"/>
  <c r="M5628" i="53"/>
  <c r="J5628" i="53"/>
  <c r="P5627" i="53"/>
  <c r="M5627" i="53"/>
  <c r="J5627" i="53"/>
  <c r="P5626" i="53"/>
  <c r="M5626" i="53"/>
  <c r="J5626" i="53"/>
  <c r="P5625" i="53"/>
  <c r="M5625" i="53"/>
  <c r="J5625" i="53"/>
  <c r="P5624" i="53"/>
  <c r="M5624" i="53"/>
  <c r="J5624" i="53"/>
  <c r="P5623" i="53"/>
  <c r="M5623" i="53"/>
  <c r="J5623" i="53"/>
  <c r="M5622" i="53"/>
  <c r="J5622" i="53"/>
  <c r="P5621" i="53"/>
  <c r="M5621" i="53"/>
  <c r="J5621" i="53"/>
  <c r="P5620" i="53"/>
  <c r="M5620" i="53"/>
  <c r="J5620" i="53"/>
  <c r="P5619" i="53"/>
  <c r="M5619" i="53"/>
  <c r="J5619" i="53"/>
  <c r="P5618" i="53"/>
  <c r="M5618" i="53"/>
  <c r="J5618" i="53"/>
  <c r="P5617" i="53"/>
  <c r="M5617" i="53"/>
  <c r="J5617" i="53"/>
  <c r="M5616" i="53"/>
  <c r="J5616" i="53"/>
  <c r="P5615" i="53"/>
  <c r="M5615" i="53"/>
  <c r="J5615" i="53"/>
  <c r="P5614" i="53"/>
  <c r="M5614" i="53"/>
  <c r="J5614" i="53"/>
  <c r="P5613" i="53"/>
  <c r="M5613" i="53"/>
  <c r="J5613" i="53"/>
  <c r="P5612" i="53"/>
  <c r="M5612" i="53"/>
  <c r="J5612" i="53"/>
  <c r="P5611" i="53"/>
  <c r="M5611" i="53"/>
  <c r="J5611" i="53"/>
  <c r="P5610" i="53"/>
  <c r="M5610" i="53"/>
  <c r="J5610" i="53"/>
  <c r="P5609" i="53"/>
  <c r="M5609" i="53"/>
  <c r="J5609" i="53"/>
  <c r="P5608" i="53"/>
  <c r="M5608" i="53"/>
  <c r="J5608" i="53"/>
  <c r="P5607" i="53"/>
  <c r="M5607" i="53"/>
  <c r="J5607" i="53"/>
  <c r="P5606" i="53"/>
  <c r="M5606" i="53"/>
  <c r="J5606" i="53"/>
  <c r="P5605" i="53"/>
  <c r="M5605" i="53"/>
  <c r="J5605" i="53"/>
  <c r="M5604" i="53"/>
  <c r="J5604" i="53"/>
  <c r="P5603" i="53"/>
  <c r="M5603" i="53"/>
  <c r="J5603" i="53"/>
  <c r="P5602" i="53"/>
  <c r="M5602" i="53"/>
  <c r="J5602" i="53"/>
  <c r="P5601" i="53"/>
  <c r="M5601" i="53"/>
  <c r="J5601" i="53"/>
  <c r="P5600" i="53"/>
  <c r="M5600" i="53"/>
  <c r="J5600" i="53"/>
  <c r="P5599" i="53"/>
  <c r="M5599" i="53"/>
  <c r="J5599" i="53"/>
  <c r="P5598" i="53"/>
  <c r="M5598" i="53"/>
  <c r="J5598" i="53"/>
  <c r="P5597" i="53"/>
  <c r="M5597" i="53"/>
  <c r="J5597" i="53"/>
  <c r="P5596" i="53"/>
  <c r="M5596" i="53"/>
  <c r="J5596" i="53"/>
  <c r="P5595" i="53"/>
  <c r="M5595" i="53"/>
  <c r="J5595" i="53"/>
  <c r="P5594" i="53"/>
  <c r="M5594" i="53"/>
  <c r="J5594" i="53"/>
  <c r="P5593" i="53"/>
  <c r="M5593" i="53"/>
  <c r="J5593" i="53"/>
  <c r="P5592" i="53"/>
  <c r="M5592" i="53"/>
  <c r="J5592" i="53"/>
  <c r="P5591" i="53"/>
  <c r="M5591" i="53"/>
  <c r="J5591" i="53"/>
  <c r="M5590" i="53"/>
  <c r="J5590" i="53"/>
  <c r="P5589" i="53"/>
  <c r="M5589" i="53"/>
  <c r="J5589" i="53"/>
  <c r="P5588" i="53"/>
  <c r="M5588" i="53"/>
  <c r="J5588" i="53"/>
  <c r="M5587" i="53"/>
  <c r="J5587" i="53"/>
  <c r="P5586" i="53"/>
  <c r="M5586" i="53"/>
  <c r="J5586" i="53"/>
  <c r="P5585" i="53"/>
  <c r="M5585" i="53"/>
  <c r="J5585" i="53"/>
  <c r="P5584" i="53"/>
  <c r="M5584" i="53"/>
  <c r="J5584" i="53"/>
  <c r="M5583" i="53"/>
  <c r="J5583" i="53"/>
  <c r="M5582" i="53"/>
  <c r="J5582" i="53"/>
  <c r="P5581" i="53"/>
  <c r="M5581" i="53"/>
  <c r="J5581" i="53"/>
  <c r="P5580" i="53"/>
  <c r="M5580" i="53"/>
  <c r="J5580" i="53"/>
  <c r="P5579" i="53"/>
  <c r="M5579" i="53"/>
  <c r="J5579" i="53"/>
  <c r="P5578" i="53"/>
  <c r="M5578" i="53"/>
  <c r="J5578" i="53"/>
  <c r="P5577" i="53"/>
  <c r="M5577" i="53"/>
  <c r="J5577" i="53"/>
  <c r="P5576" i="53"/>
  <c r="M5576" i="53"/>
  <c r="J5576" i="53"/>
  <c r="P5575" i="53"/>
  <c r="M5575" i="53"/>
  <c r="J5575" i="53"/>
  <c r="P5574" i="53"/>
  <c r="M5574" i="53"/>
  <c r="J5574" i="53"/>
  <c r="P5573" i="53"/>
  <c r="M5573" i="53"/>
  <c r="J5573" i="53"/>
  <c r="M5572" i="53"/>
  <c r="J5572" i="53"/>
  <c r="M5571" i="53"/>
  <c r="J5571" i="53"/>
  <c r="M5570" i="53"/>
  <c r="J5570" i="53"/>
  <c r="P5569" i="53"/>
  <c r="M5569" i="53"/>
  <c r="J5569" i="53"/>
  <c r="P5568" i="53"/>
  <c r="M5568" i="53"/>
  <c r="J5568" i="53"/>
  <c r="M5567" i="53"/>
  <c r="J5567" i="53"/>
  <c r="P5566" i="53"/>
  <c r="M5566" i="53"/>
  <c r="P5565" i="53"/>
  <c r="M5565" i="53"/>
  <c r="M5564" i="53"/>
  <c r="P5563" i="53"/>
  <c r="M5563" i="53"/>
  <c r="P5562" i="53"/>
  <c r="M5562" i="53"/>
  <c r="P5561" i="53"/>
  <c r="M5561" i="53"/>
  <c r="P5560" i="53"/>
  <c r="M5560" i="53"/>
  <c r="P5559" i="53"/>
  <c r="M5559" i="53"/>
  <c r="P5558" i="53"/>
  <c r="M5558" i="53"/>
  <c r="P5557" i="53"/>
  <c r="M5557" i="53"/>
  <c r="P5556" i="53"/>
  <c r="M5556" i="53"/>
  <c r="M5555" i="53"/>
  <c r="P5554" i="53"/>
  <c r="M5554" i="53"/>
  <c r="M5553" i="53"/>
  <c r="P5552" i="53"/>
  <c r="M5552" i="53"/>
  <c r="P5551" i="53"/>
  <c r="M5551" i="53"/>
  <c r="P5550" i="53"/>
  <c r="M5550" i="53"/>
  <c r="P5549" i="53"/>
  <c r="M5549" i="53"/>
  <c r="P5548" i="53"/>
  <c r="M5548" i="53"/>
  <c r="P5547" i="53"/>
  <c r="M5547" i="53"/>
  <c r="P5546" i="53"/>
  <c r="M5546" i="53"/>
  <c r="M5545" i="53"/>
  <c r="M5544" i="53"/>
  <c r="P5543" i="53"/>
  <c r="M5543" i="53"/>
  <c r="P5542" i="53"/>
  <c r="M5542" i="53"/>
  <c r="P5541" i="53"/>
  <c r="M5541" i="53"/>
  <c r="P5540" i="53"/>
  <c r="M5540" i="53"/>
  <c r="P5539" i="53"/>
  <c r="M5539" i="53"/>
  <c r="P5538" i="53"/>
  <c r="M5538" i="53"/>
  <c r="P5537" i="53"/>
  <c r="M5537" i="53"/>
  <c r="P5536" i="53"/>
  <c r="M5536" i="53"/>
  <c r="P5535" i="53"/>
  <c r="M5535" i="53"/>
  <c r="P5534" i="53"/>
  <c r="M5534" i="53"/>
  <c r="P5533" i="53"/>
  <c r="M5533" i="53"/>
  <c r="P5532" i="53"/>
  <c r="M5532" i="53"/>
  <c r="P5531" i="53"/>
  <c r="M5531" i="53"/>
  <c r="P5530" i="53"/>
  <c r="M5530" i="53"/>
  <c r="P5529" i="53"/>
  <c r="M5529" i="53"/>
  <c r="M5528" i="53"/>
  <c r="P5527" i="53"/>
  <c r="M5527" i="53"/>
  <c r="P5526" i="53"/>
  <c r="M5526" i="53"/>
  <c r="P5525" i="53"/>
  <c r="M5525" i="53"/>
  <c r="P5524" i="53"/>
  <c r="M5524" i="53"/>
  <c r="P5523" i="53"/>
  <c r="M5523" i="53"/>
  <c r="M5522" i="53"/>
  <c r="P5521" i="53"/>
  <c r="M5521" i="53"/>
  <c r="P5520" i="53"/>
  <c r="M5520" i="53"/>
  <c r="P5519" i="53"/>
  <c r="M5519" i="53"/>
  <c r="P5518" i="53"/>
  <c r="M5518" i="53"/>
  <c r="P5517" i="53"/>
  <c r="M5517" i="53"/>
  <c r="M5516" i="53"/>
  <c r="P5515" i="53"/>
  <c r="M5515" i="53"/>
  <c r="P5514" i="53"/>
  <c r="M5514" i="53"/>
  <c r="M5513" i="53"/>
  <c r="M5512" i="53"/>
  <c r="M5511" i="53"/>
  <c r="P5510" i="53"/>
  <c r="M5510" i="53"/>
  <c r="M5509" i="53"/>
  <c r="P5508" i="53"/>
  <c r="M5508" i="53"/>
  <c r="P5507" i="53"/>
  <c r="M5507" i="53"/>
  <c r="P5506" i="53"/>
  <c r="M5506" i="53"/>
  <c r="P5505" i="53"/>
  <c r="M5505" i="53"/>
  <c r="P5504" i="53"/>
  <c r="M5504" i="53"/>
  <c r="P5503" i="53"/>
  <c r="M5503" i="53"/>
  <c r="P5502" i="53"/>
  <c r="M5502" i="53"/>
  <c r="P5501" i="53"/>
  <c r="M5501" i="53"/>
  <c r="P5500" i="53"/>
  <c r="M5500" i="53"/>
  <c r="P5499" i="53"/>
  <c r="M5499" i="53"/>
  <c r="P5498" i="53"/>
  <c r="M5498" i="53"/>
  <c r="M5497" i="53"/>
  <c r="P5496" i="53"/>
  <c r="M5496" i="53"/>
  <c r="P5495" i="53"/>
  <c r="M5495" i="53"/>
  <c r="P5494" i="53"/>
  <c r="M5494" i="53"/>
  <c r="P5493" i="53"/>
  <c r="M5493" i="53"/>
  <c r="P5492" i="53"/>
  <c r="M5492" i="53"/>
  <c r="P5491" i="53"/>
  <c r="M5491" i="53"/>
  <c r="P5490" i="53"/>
  <c r="M5490" i="53"/>
  <c r="P5489" i="53"/>
  <c r="M5489" i="53"/>
  <c r="P5488" i="53"/>
  <c r="M5488" i="53"/>
  <c r="P5487" i="53"/>
  <c r="M5487" i="53"/>
  <c r="P5486" i="53"/>
  <c r="M5486" i="53"/>
  <c r="P5485" i="53"/>
  <c r="M5485" i="53"/>
  <c r="P5484" i="53"/>
  <c r="M5484" i="53"/>
  <c r="P5483" i="53"/>
  <c r="M5483" i="53"/>
  <c r="P5482" i="53"/>
  <c r="M5482" i="53"/>
  <c r="P5481" i="53"/>
  <c r="M5481" i="53"/>
  <c r="M5480" i="53"/>
  <c r="M5479" i="53"/>
  <c r="P5478" i="53"/>
  <c r="M5478" i="53"/>
  <c r="P5477" i="53"/>
  <c r="M5477" i="53"/>
  <c r="P5476" i="53"/>
  <c r="M5476" i="53"/>
  <c r="P5475" i="53"/>
  <c r="M5475" i="53"/>
  <c r="P5474" i="53"/>
  <c r="M5474" i="53"/>
  <c r="P5473" i="53"/>
  <c r="M5473" i="53"/>
  <c r="P5472" i="53"/>
  <c r="M5472" i="53"/>
  <c r="P5471" i="53"/>
  <c r="M5471" i="53"/>
  <c r="P5470" i="53"/>
  <c r="M5470" i="53"/>
  <c r="P5469" i="53"/>
  <c r="M5469" i="53"/>
  <c r="P5468" i="53"/>
  <c r="M5468" i="53"/>
  <c r="P5467" i="53"/>
  <c r="M5467" i="53"/>
  <c r="P5466" i="53"/>
  <c r="M5466" i="53"/>
  <c r="P5465" i="53"/>
  <c r="M5465" i="53"/>
  <c r="P5464" i="53"/>
  <c r="M5464" i="53"/>
  <c r="P5463" i="53"/>
  <c r="M5463" i="53"/>
  <c r="M5462" i="53"/>
  <c r="P5461" i="53"/>
  <c r="M5461" i="53"/>
  <c r="M5460" i="53"/>
  <c r="P5459" i="53"/>
  <c r="M5459" i="53"/>
  <c r="P5458" i="53"/>
  <c r="M5458" i="53"/>
  <c r="P5457" i="53"/>
  <c r="M5457" i="53"/>
  <c r="P5456" i="53"/>
  <c r="M5456" i="53"/>
  <c r="P5455" i="53"/>
  <c r="M5455" i="53"/>
  <c r="P5454" i="53"/>
  <c r="M5454" i="53"/>
  <c r="P5453" i="53"/>
  <c r="M5453" i="53"/>
  <c r="P5452" i="53"/>
  <c r="M5452" i="53"/>
  <c r="P5451" i="53"/>
  <c r="M5451" i="53"/>
  <c r="P5450" i="53"/>
  <c r="M5450" i="53"/>
  <c r="P5449" i="53"/>
  <c r="M5449" i="53"/>
  <c r="P5448" i="53"/>
  <c r="M5448" i="53"/>
  <c r="P5447" i="53"/>
  <c r="M5447" i="53"/>
  <c r="P5446" i="53"/>
  <c r="M5446" i="53"/>
  <c r="P5445" i="53"/>
  <c r="M5445" i="53"/>
  <c r="P5444" i="53"/>
  <c r="M5444" i="53"/>
  <c r="P5443" i="53"/>
  <c r="M5443" i="53"/>
  <c r="P5442" i="53"/>
  <c r="M5442" i="53"/>
  <c r="P5441" i="53"/>
  <c r="M5441" i="53"/>
  <c r="P5440" i="53"/>
  <c r="M5440" i="53"/>
  <c r="P5439" i="53"/>
  <c r="M5439" i="53"/>
  <c r="P5438" i="53"/>
  <c r="M5438" i="53"/>
  <c r="P5437" i="53"/>
  <c r="M5437" i="53"/>
  <c r="P5436" i="53"/>
  <c r="M5436" i="53"/>
  <c r="P5435" i="53"/>
  <c r="M5435" i="53"/>
  <c r="P5434" i="53"/>
  <c r="M5434" i="53"/>
  <c r="P5433" i="53"/>
  <c r="M5433" i="53"/>
  <c r="P5432" i="53"/>
  <c r="M5432" i="53"/>
  <c r="P5431" i="53"/>
  <c r="M5431" i="53"/>
  <c r="P5430" i="53"/>
  <c r="M5430" i="53"/>
  <c r="P5429" i="53"/>
  <c r="M5429" i="53"/>
  <c r="P5428" i="53"/>
  <c r="M5428" i="53"/>
  <c r="P5427" i="53"/>
  <c r="M5427" i="53"/>
  <c r="P5426" i="53"/>
  <c r="M5426" i="53"/>
  <c r="P5425" i="53"/>
  <c r="M5425" i="53"/>
  <c r="P5424" i="53"/>
  <c r="M5424" i="53"/>
  <c r="P5423" i="53"/>
  <c r="M5423" i="53"/>
  <c r="P5422" i="53"/>
  <c r="M5422" i="53"/>
  <c r="P5421" i="53"/>
  <c r="M5421" i="53"/>
  <c r="P5420" i="53"/>
  <c r="M5420" i="53"/>
  <c r="P5419" i="53"/>
  <c r="M5419" i="53"/>
  <c r="M5418" i="53"/>
  <c r="P5417" i="53"/>
  <c r="M5417" i="53"/>
  <c r="P5416" i="53"/>
  <c r="M5416" i="53"/>
  <c r="P5415" i="53"/>
  <c r="M5415" i="53"/>
  <c r="P5414" i="53"/>
  <c r="M5414" i="53"/>
  <c r="P5413" i="53"/>
  <c r="M5413" i="53"/>
  <c r="P5412" i="53"/>
  <c r="M5412" i="53"/>
  <c r="P5411" i="53"/>
  <c r="M5411" i="53"/>
  <c r="M5410" i="53"/>
  <c r="P5409" i="53"/>
  <c r="M5409" i="53"/>
  <c r="P5408" i="53"/>
  <c r="M5408" i="53"/>
  <c r="P5407" i="53"/>
  <c r="M5407" i="53"/>
  <c r="P5406" i="53"/>
  <c r="M5406" i="53"/>
  <c r="P5405" i="53"/>
  <c r="M5405" i="53"/>
  <c r="P5404" i="53"/>
  <c r="M5404" i="53"/>
  <c r="P5403" i="53"/>
  <c r="M5403" i="53"/>
  <c r="M5402" i="53"/>
  <c r="P5401" i="53"/>
  <c r="M5401" i="53"/>
  <c r="P5400" i="53"/>
  <c r="M5400" i="53"/>
  <c r="P5399" i="53"/>
  <c r="M5399" i="53"/>
  <c r="P5398" i="53"/>
  <c r="M5398" i="53"/>
  <c r="P5397" i="53"/>
  <c r="M5397" i="53"/>
  <c r="P5396" i="53"/>
  <c r="M5396" i="53"/>
  <c r="P5395" i="53"/>
  <c r="M5395" i="53"/>
  <c r="P5394" i="53"/>
  <c r="M5394" i="53"/>
  <c r="P5393" i="53"/>
  <c r="M5393" i="53"/>
  <c r="P5392" i="53"/>
  <c r="M5392" i="53"/>
  <c r="P5391" i="53"/>
  <c r="M5391" i="53"/>
  <c r="P5390" i="53"/>
  <c r="M5390" i="53"/>
  <c r="P5389" i="53"/>
  <c r="M5389" i="53"/>
  <c r="P5388" i="53"/>
  <c r="M5388" i="53"/>
  <c r="P5387" i="53"/>
  <c r="M5387" i="53"/>
  <c r="P5386" i="53"/>
  <c r="M5386" i="53"/>
  <c r="P5385" i="53"/>
  <c r="M5385" i="53"/>
  <c r="P5384" i="53"/>
  <c r="M5384" i="53"/>
  <c r="P5383" i="53"/>
  <c r="M5383" i="53"/>
  <c r="P5382" i="53"/>
  <c r="M5382" i="53"/>
  <c r="P5381" i="53"/>
  <c r="M5381" i="53"/>
  <c r="P5380" i="53"/>
  <c r="M5380" i="53"/>
  <c r="P5379" i="53"/>
  <c r="M5379" i="53"/>
  <c r="P5378" i="53"/>
  <c r="M5378" i="53"/>
  <c r="P5377" i="53"/>
  <c r="M5377" i="53"/>
  <c r="P5376" i="53"/>
  <c r="M5376" i="53"/>
  <c r="P5375" i="53"/>
  <c r="M5375" i="53"/>
  <c r="P5374" i="53"/>
  <c r="M5374" i="53"/>
  <c r="P5373" i="53"/>
  <c r="M5373" i="53"/>
  <c r="P5372" i="53"/>
  <c r="M5372" i="53"/>
  <c r="M5371" i="53"/>
  <c r="P5370" i="53"/>
  <c r="M5370" i="53"/>
  <c r="P5369" i="53"/>
  <c r="M5369" i="53"/>
  <c r="P5368" i="53"/>
  <c r="M5368" i="53"/>
  <c r="P5367" i="53"/>
  <c r="M5367" i="53"/>
  <c r="P5366" i="53"/>
  <c r="M5366" i="53"/>
  <c r="P5365" i="53"/>
  <c r="M5365" i="53"/>
  <c r="P5364" i="53"/>
  <c r="M5364" i="53"/>
  <c r="P5363" i="53"/>
  <c r="M5363" i="53"/>
  <c r="P5362" i="53"/>
  <c r="M5362" i="53"/>
  <c r="P5361" i="53"/>
  <c r="M5361" i="53"/>
  <c r="P5360" i="53"/>
  <c r="M5360" i="53"/>
  <c r="P5359" i="53"/>
  <c r="M5359" i="53"/>
  <c r="P5358" i="53"/>
  <c r="M5358" i="53"/>
  <c r="P5357" i="53"/>
  <c r="M5357" i="53"/>
  <c r="P5356" i="53"/>
  <c r="M5356" i="53"/>
  <c r="P5355" i="53"/>
  <c r="M5355" i="53"/>
  <c r="P5354" i="53"/>
  <c r="M5354" i="53"/>
  <c r="P5353" i="53"/>
  <c r="M5353" i="53"/>
  <c r="P5352" i="53"/>
  <c r="M5352" i="53"/>
  <c r="P5351" i="53"/>
  <c r="M5351" i="53"/>
  <c r="P5350" i="53"/>
  <c r="M5350" i="53"/>
  <c r="P5349" i="53"/>
  <c r="M5349" i="53"/>
  <c r="P5348" i="53"/>
  <c r="M5348" i="53"/>
  <c r="P5347" i="53"/>
  <c r="M5347" i="53"/>
  <c r="P5346" i="53"/>
  <c r="M5346" i="53"/>
  <c r="P5345" i="53"/>
  <c r="M5345" i="53"/>
  <c r="P5344" i="53"/>
  <c r="M5344" i="53"/>
  <c r="P5343" i="53"/>
  <c r="M5343" i="53"/>
  <c r="P5342" i="53"/>
  <c r="M5342" i="53"/>
  <c r="P5341" i="53"/>
  <c r="M5341" i="53"/>
  <c r="P5340" i="53"/>
  <c r="M5340" i="53"/>
  <c r="P5339" i="53"/>
  <c r="M5339" i="53"/>
  <c r="M5338" i="53"/>
  <c r="P5337" i="53"/>
  <c r="M5337" i="53"/>
  <c r="P5336" i="53"/>
  <c r="M5336" i="53"/>
  <c r="P5335" i="53"/>
  <c r="M5335" i="53"/>
  <c r="P5334" i="53"/>
  <c r="M5334" i="53"/>
  <c r="P5333" i="53"/>
  <c r="M5333" i="53"/>
  <c r="P5332" i="53"/>
  <c r="M5332" i="53"/>
  <c r="P5331" i="53"/>
  <c r="M5331" i="53"/>
  <c r="P5330" i="53"/>
  <c r="M5330" i="53"/>
  <c r="P5329" i="53"/>
  <c r="M5329" i="53"/>
  <c r="P5328" i="53"/>
  <c r="M5328" i="53"/>
  <c r="P5327" i="53"/>
  <c r="M5327" i="53"/>
  <c r="P5326" i="53"/>
  <c r="M5326" i="53"/>
  <c r="P5325" i="53"/>
  <c r="M5325" i="53"/>
  <c r="P5324" i="53"/>
  <c r="M5324" i="53"/>
  <c r="P5323" i="53"/>
  <c r="M5323" i="53"/>
  <c r="P5322" i="53"/>
  <c r="M5322" i="53"/>
  <c r="P5321" i="53"/>
  <c r="M5321" i="53"/>
  <c r="P5320" i="53"/>
  <c r="M5320" i="53"/>
  <c r="P5319" i="53"/>
  <c r="M5319" i="53"/>
  <c r="P5318" i="53"/>
  <c r="M5318" i="53"/>
  <c r="P5317" i="53"/>
  <c r="M5317" i="53"/>
  <c r="P5316" i="53"/>
  <c r="M5316" i="53"/>
  <c r="P5315" i="53"/>
  <c r="M5315" i="53"/>
  <c r="P5314" i="53"/>
  <c r="M5314" i="53"/>
  <c r="P5313" i="53"/>
  <c r="M5313" i="53"/>
  <c r="P5312" i="53"/>
  <c r="M5312" i="53"/>
  <c r="P5311" i="53"/>
  <c r="M5311" i="53"/>
  <c r="P5310" i="53"/>
  <c r="M5310" i="53"/>
  <c r="P5309" i="53"/>
  <c r="M5309" i="53"/>
  <c r="P5308" i="53"/>
  <c r="M5308" i="53"/>
  <c r="P5307" i="53"/>
  <c r="M5307" i="53"/>
  <c r="P5306" i="53"/>
  <c r="M5306" i="53"/>
  <c r="P5305" i="53"/>
  <c r="M5305" i="53"/>
  <c r="P5304" i="53"/>
  <c r="M5304" i="53"/>
  <c r="P5303" i="53"/>
  <c r="M5303" i="53"/>
  <c r="P5302" i="53"/>
  <c r="M5302" i="53"/>
  <c r="P5301" i="53"/>
  <c r="M5301" i="53"/>
  <c r="M5300" i="53"/>
  <c r="P5299" i="53"/>
  <c r="M5299" i="53"/>
  <c r="P5298" i="53"/>
  <c r="M5298" i="53"/>
  <c r="P5297" i="53"/>
  <c r="M5297" i="53"/>
  <c r="P5296" i="53"/>
  <c r="M5296" i="53"/>
  <c r="P5295" i="53"/>
  <c r="M5295" i="53"/>
  <c r="P5294" i="53"/>
  <c r="M5294" i="53"/>
  <c r="P5293" i="53"/>
  <c r="M5293" i="53"/>
  <c r="M5292" i="53"/>
  <c r="P5291" i="53"/>
  <c r="M5291" i="53"/>
  <c r="P5290" i="53"/>
  <c r="M5290" i="53"/>
  <c r="P5289" i="53"/>
  <c r="M5289" i="53"/>
  <c r="P5288" i="53"/>
  <c r="M5288" i="53"/>
  <c r="P5287" i="53"/>
  <c r="M5287" i="53"/>
  <c r="P5286" i="53"/>
  <c r="M5286" i="53"/>
  <c r="P5285" i="53"/>
  <c r="M5285" i="53"/>
  <c r="P5284" i="53"/>
  <c r="M5284" i="53"/>
  <c r="P5283" i="53"/>
  <c r="M5283" i="53"/>
  <c r="P5282" i="53"/>
  <c r="M5282" i="53"/>
  <c r="P5281" i="53"/>
  <c r="M5281" i="53"/>
  <c r="P5280" i="53"/>
  <c r="M5280" i="53"/>
  <c r="P5279" i="53"/>
  <c r="M5279" i="53"/>
  <c r="P5278" i="53"/>
  <c r="M5278" i="53"/>
  <c r="P5277" i="53"/>
  <c r="M5277" i="53"/>
  <c r="P5276" i="53"/>
  <c r="M5276" i="53"/>
  <c r="P5275" i="53"/>
  <c r="M5275" i="53"/>
  <c r="P5274" i="53"/>
  <c r="M5274" i="53"/>
  <c r="P5273" i="53"/>
  <c r="M5273" i="53"/>
  <c r="P5272" i="53"/>
  <c r="M5272" i="53"/>
  <c r="P5271" i="53"/>
  <c r="M5271" i="53"/>
  <c r="P5270" i="53"/>
  <c r="M5270" i="53"/>
  <c r="P5269" i="53"/>
  <c r="M5269" i="53"/>
  <c r="P5268" i="53"/>
  <c r="M5268" i="53"/>
  <c r="P5267" i="53"/>
  <c r="M5267" i="53"/>
  <c r="P5266" i="53"/>
  <c r="M5266" i="53"/>
  <c r="P5265" i="53"/>
  <c r="M5265" i="53"/>
  <c r="M5264" i="53"/>
  <c r="P5263" i="53"/>
  <c r="M5263" i="53"/>
  <c r="P5262" i="53"/>
  <c r="M5262" i="53"/>
  <c r="P5261" i="53"/>
  <c r="M5261" i="53"/>
  <c r="P5260" i="53"/>
  <c r="M5260" i="53"/>
  <c r="P5259" i="53"/>
  <c r="M5259" i="53"/>
  <c r="P5258" i="53"/>
  <c r="M5258" i="53"/>
  <c r="P5257" i="53"/>
  <c r="M5257" i="53"/>
  <c r="P5256" i="53"/>
  <c r="M5256" i="53"/>
  <c r="P5255" i="53"/>
  <c r="M5255" i="53"/>
  <c r="P5254" i="53"/>
  <c r="M5254" i="53"/>
  <c r="M5253" i="53"/>
  <c r="P5252" i="53"/>
  <c r="M5252" i="53"/>
  <c r="P5251" i="53"/>
  <c r="M5251" i="53"/>
  <c r="P5250" i="53"/>
  <c r="M5250" i="53"/>
  <c r="P5249" i="53"/>
  <c r="M5249" i="53"/>
  <c r="P5248" i="53"/>
  <c r="M5248" i="53"/>
  <c r="P5247" i="53"/>
  <c r="M5247" i="53"/>
  <c r="P5246" i="53"/>
  <c r="M5246" i="53"/>
  <c r="P5245" i="53"/>
  <c r="M5245" i="53"/>
  <c r="P5244" i="53"/>
  <c r="M5244" i="53"/>
  <c r="P5243" i="53"/>
  <c r="M5243" i="53"/>
  <c r="P5242" i="53"/>
  <c r="M5242" i="53"/>
  <c r="P5241" i="53"/>
  <c r="M5241" i="53"/>
  <c r="P5240" i="53"/>
  <c r="M5240" i="53"/>
  <c r="P5239" i="53"/>
  <c r="M5239" i="53"/>
  <c r="P5238" i="53"/>
  <c r="M5238" i="53"/>
  <c r="P5237" i="53"/>
  <c r="M5237" i="53"/>
  <c r="P5236" i="53"/>
  <c r="M5236" i="53"/>
  <c r="P5235" i="53"/>
  <c r="M5235" i="53"/>
  <c r="P5234" i="53"/>
  <c r="M5234" i="53"/>
  <c r="P5233" i="53"/>
  <c r="M5233" i="53"/>
  <c r="P5232" i="53"/>
  <c r="M5232" i="53"/>
  <c r="P5231" i="53"/>
  <c r="M5231" i="53"/>
  <c r="P5230" i="53"/>
  <c r="M5230" i="53"/>
  <c r="P5229" i="53"/>
  <c r="M5229" i="53"/>
  <c r="P5228" i="53"/>
  <c r="M5228" i="53"/>
  <c r="P5227" i="53"/>
  <c r="M5227" i="53"/>
  <c r="P5226" i="53"/>
  <c r="M5226" i="53"/>
  <c r="P5225" i="53"/>
  <c r="M5225" i="53"/>
  <c r="P5224" i="53"/>
  <c r="M5224" i="53"/>
  <c r="P5223" i="53"/>
  <c r="M5223" i="53"/>
  <c r="P5222" i="53"/>
  <c r="M5222" i="53"/>
  <c r="P5221" i="53"/>
  <c r="M5221" i="53"/>
  <c r="P5220" i="53"/>
  <c r="M5220" i="53"/>
  <c r="P5219" i="53"/>
  <c r="M5219" i="53"/>
  <c r="P5218" i="53"/>
  <c r="M5218" i="53"/>
  <c r="P5217" i="53"/>
  <c r="M5217" i="53"/>
  <c r="P5216" i="53"/>
  <c r="M5216" i="53"/>
  <c r="P5215" i="53"/>
  <c r="M5215" i="53"/>
  <c r="P5214" i="53"/>
  <c r="M5214" i="53"/>
  <c r="P5213" i="53"/>
  <c r="M5213" i="53"/>
  <c r="P5212" i="53"/>
  <c r="M5212" i="53"/>
  <c r="P5211" i="53"/>
  <c r="M5211" i="53"/>
  <c r="P5210" i="53"/>
  <c r="M5210" i="53"/>
  <c r="P5209" i="53"/>
  <c r="M5209" i="53"/>
  <c r="P5208" i="53"/>
  <c r="M5208" i="53"/>
  <c r="P5207" i="53"/>
  <c r="M5207" i="53"/>
  <c r="P5206" i="53"/>
  <c r="M5206" i="53"/>
  <c r="P5205" i="53"/>
  <c r="M5205" i="53"/>
  <c r="P5204" i="53"/>
  <c r="M5204" i="53"/>
  <c r="M5203" i="53"/>
  <c r="P5202" i="53"/>
  <c r="M5202" i="53"/>
  <c r="P5201" i="53"/>
  <c r="M5201" i="53"/>
  <c r="P5200" i="53"/>
  <c r="M5200" i="53"/>
  <c r="P5199" i="53"/>
  <c r="M5199" i="53"/>
  <c r="P5198" i="53"/>
  <c r="M5198" i="53"/>
  <c r="P5197" i="53"/>
  <c r="M5197" i="53"/>
  <c r="P5196" i="53"/>
  <c r="M5196" i="53"/>
  <c r="P5195" i="53"/>
  <c r="M5195" i="53"/>
  <c r="P5194" i="53"/>
  <c r="M5194" i="53"/>
  <c r="P5193" i="53"/>
  <c r="M5193" i="53"/>
  <c r="P5192" i="53"/>
  <c r="M5192" i="53"/>
  <c r="P5191" i="53"/>
  <c r="M5191" i="53"/>
  <c r="P5190" i="53"/>
  <c r="M5190" i="53"/>
  <c r="P5189" i="53"/>
  <c r="M5189" i="53"/>
  <c r="P5188" i="53"/>
  <c r="M5188" i="53"/>
  <c r="P5187" i="53"/>
  <c r="M5187" i="53"/>
  <c r="P5186" i="53"/>
  <c r="M5186" i="53"/>
  <c r="P5185" i="53"/>
  <c r="M5185" i="53"/>
  <c r="P5184" i="53"/>
  <c r="M5184" i="53"/>
  <c r="P5183" i="53"/>
  <c r="M5183" i="53"/>
  <c r="P5182" i="53"/>
  <c r="M5182" i="53"/>
  <c r="P5181" i="53"/>
  <c r="M5181" i="53"/>
  <c r="P5180" i="53"/>
  <c r="M5180" i="53"/>
  <c r="P5179" i="53"/>
  <c r="M5179" i="53"/>
  <c r="P5178" i="53"/>
  <c r="M5178" i="53"/>
  <c r="P5177" i="53"/>
  <c r="M5177" i="53"/>
  <c r="P5176" i="53"/>
  <c r="M5176" i="53"/>
  <c r="P5175" i="53"/>
  <c r="M5175" i="53"/>
  <c r="P5174" i="53"/>
  <c r="M5174" i="53"/>
  <c r="P5173" i="53"/>
  <c r="M5173" i="53"/>
  <c r="P5172" i="53"/>
  <c r="M5172" i="53"/>
  <c r="P5171" i="53"/>
  <c r="M5171" i="53"/>
  <c r="P5170" i="53"/>
  <c r="M5170" i="53"/>
  <c r="P5169" i="53"/>
  <c r="M5169" i="53"/>
  <c r="P5168" i="53"/>
  <c r="M5168" i="53"/>
  <c r="P5167" i="53"/>
  <c r="M5167" i="53"/>
  <c r="P5166" i="53"/>
  <c r="M5166" i="53"/>
  <c r="P5165" i="53"/>
  <c r="M5165" i="53"/>
  <c r="P5164" i="53"/>
  <c r="M5164" i="53"/>
  <c r="P5163" i="53"/>
  <c r="M5163" i="53"/>
  <c r="P5162" i="53"/>
  <c r="M5162" i="53"/>
  <c r="P5161" i="53"/>
  <c r="M5161" i="53"/>
  <c r="P5160" i="53"/>
  <c r="M5160" i="53"/>
  <c r="P5159" i="53"/>
  <c r="M5159" i="53"/>
  <c r="P5158" i="53"/>
  <c r="M5158" i="53"/>
  <c r="P5157" i="53"/>
  <c r="M5157" i="53"/>
  <c r="P5156" i="53"/>
  <c r="M5156" i="53"/>
  <c r="P5155" i="53"/>
  <c r="M5155" i="53"/>
  <c r="P5154" i="53"/>
  <c r="M5154" i="53"/>
  <c r="P5153" i="53"/>
  <c r="M5153" i="53"/>
  <c r="P5152" i="53"/>
  <c r="M5152" i="53"/>
  <c r="P5151" i="53"/>
  <c r="M5151" i="53"/>
  <c r="P5150" i="53"/>
  <c r="M5150" i="53"/>
  <c r="P5149" i="53"/>
  <c r="M5149" i="53"/>
  <c r="P5148" i="53"/>
  <c r="M5148" i="53"/>
  <c r="M5147" i="53"/>
  <c r="P5146" i="53"/>
  <c r="M5146" i="53"/>
  <c r="P5145" i="53"/>
  <c r="M5145" i="53"/>
  <c r="P5144" i="53"/>
  <c r="M5144" i="53"/>
  <c r="P5143" i="53"/>
  <c r="M5143" i="53"/>
  <c r="P5142" i="53"/>
  <c r="M5142" i="53"/>
  <c r="P5141" i="53"/>
  <c r="M5141" i="53"/>
  <c r="P5140" i="53"/>
  <c r="M5140" i="53"/>
  <c r="P5139" i="53"/>
  <c r="M5139" i="53"/>
  <c r="M5138" i="53"/>
  <c r="P5137" i="53"/>
  <c r="M5137" i="53"/>
  <c r="P5136" i="53"/>
  <c r="M5136" i="53"/>
  <c r="P5135" i="53"/>
  <c r="M5135" i="53"/>
  <c r="M5134" i="53"/>
  <c r="P5133" i="53"/>
  <c r="M5133" i="53"/>
  <c r="P5132" i="53"/>
  <c r="M5132" i="53"/>
  <c r="P5131" i="53"/>
  <c r="M5131" i="53"/>
  <c r="P5130" i="53"/>
  <c r="M5130" i="53"/>
  <c r="P5129" i="53"/>
  <c r="M5129" i="53"/>
  <c r="P5128" i="53"/>
  <c r="M5128" i="53"/>
  <c r="P5127" i="53"/>
  <c r="M5127" i="53"/>
  <c r="P5126" i="53"/>
  <c r="M5126" i="53"/>
  <c r="P5125" i="53"/>
  <c r="M5125" i="53"/>
  <c r="P5124" i="53"/>
  <c r="M5124" i="53"/>
  <c r="P5123" i="53"/>
  <c r="M5123" i="53"/>
  <c r="P5122" i="53"/>
  <c r="M5122" i="53"/>
  <c r="P5121" i="53"/>
  <c r="M5121" i="53"/>
  <c r="P5120" i="53"/>
  <c r="M5120" i="53"/>
  <c r="P5119" i="53"/>
  <c r="M5119" i="53"/>
  <c r="P5118" i="53"/>
  <c r="M5118" i="53"/>
  <c r="P5117" i="53"/>
  <c r="M5117" i="53"/>
  <c r="P5116" i="53"/>
  <c r="M5116" i="53"/>
  <c r="P5115" i="53"/>
  <c r="M5115" i="53"/>
  <c r="P5114" i="53"/>
  <c r="M5114" i="53"/>
  <c r="P5113" i="53"/>
  <c r="M5113" i="53"/>
  <c r="P5112" i="53"/>
  <c r="M5112" i="53"/>
  <c r="M5111" i="53"/>
  <c r="P5110" i="53"/>
  <c r="M5110" i="53"/>
  <c r="P5109" i="53"/>
  <c r="M5109" i="53"/>
  <c r="P5108" i="53"/>
  <c r="M5108" i="53"/>
  <c r="P5107" i="53"/>
  <c r="M5107" i="53"/>
  <c r="P5106" i="53"/>
  <c r="M5106" i="53"/>
  <c r="P5105" i="53"/>
  <c r="M5105" i="53"/>
  <c r="P5104" i="53"/>
  <c r="M5104" i="53"/>
  <c r="P5103" i="53"/>
  <c r="M5103" i="53"/>
  <c r="P5102" i="53"/>
  <c r="M5102" i="53"/>
  <c r="P5101" i="53"/>
  <c r="M5101" i="53"/>
  <c r="P5100" i="53"/>
  <c r="M5100" i="53"/>
  <c r="P5099" i="53"/>
  <c r="M5099" i="53"/>
  <c r="P5098" i="53"/>
  <c r="M5098" i="53"/>
  <c r="P5097" i="53"/>
  <c r="M5097" i="53"/>
  <c r="P5096" i="53"/>
  <c r="M5096" i="53"/>
  <c r="P5095" i="53"/>
  <c r="M5095" i="53"/>
  <c r="P5094" i="53"/>
  <c r="M5094" i="53"/>
  <c r="P5093" i="53"/>
  <c r="M5093" i="53"/>
  <c r="M5092" i="53"/>
  <c r="M5091" i="53"/>
  <c r="P5090" i="53"/>
  <c r="M5090" i="53"/>
  <c r="P5089" i="53"/>
  <c r="M5089" i="53"/>
  <c r="P5088" i="53"/>
  <c r="M5088" i="53"/>
  <c r="M5087" i="53"/>
  <c r="P5086" i="53"/>
  <c r="M5086" i="53"/>
  <c r="M5085" i="53"/>
  <c r="P5084" i="53"/>
  <c r="M5084" i="53"/>
  <c r="P5083" i="53"/>
  <c r="M5083" i="53"/>
  <c r="P5082" i="53"/>
  <c r="M5082" i="53"/>
  <c r="M5081" i="53"/>
  <c r="P5080" i="53"/>
  <c r="M5080" i="53"/>
  <c r="P5079" i="53"/>
  <c r="M5079" i="53"/>
  <c r="P5078" i="53"/>
  <c r="M5078" i="53"/>
  <c r="P5077" i="53"/>
  <c r="M5077" i="53"/>
  <c r="P5076" i="53"/>
  <c r="M5076" i="53"/>
  <c r="P5075" i="53"/>
  <c r="M5075" i="53"/>
  <c r="P5074" i="53"/>
  <c r="M5074" i="53"/>
  <c r="P5073" i="53"/>
  <c r="M5073" i="53"/>
  <c r="P5072" i="53"/>
  <c r="M5072" i="53"/>
  <c r="P5071" i="53"/>
  <c r="M5071" i="53"/>
  <c r="P5070" i="53"/>
  <c r="M5070" i="53"/>
  <c r="P5069" i="53"/>
  <c r="M5069" i="53"/>
  <c r="P5068" i="53"/>
  <c r="M5068" i="53"/>
  <c r="P5067" i="53"/>
  <c r="M5067" i="53"/>
  <c r="M5066" i="53"/>
  <c r="P5065" i="53"/>
  <c r="M5065" i="53"/>
  <c r="P5064" i="53"/>
  <c r="M5064" i="53"/>
  <c r="P5063" i="53"/>
  <c r="M5063" i="53"/>
  <c r="P5062" i="53"/>
  <c r="M5062" i="53"/>
  <c r="P5061" i="53"/>
  <c r="M5061" i="53"/>
  <c r="P5060" i="53"/>
  <c r="M5060" i="53"/>
  <c r="P5059" i="53"/>
  <c r="M5059" i="53"/>
  <c r="P5058" i="53"/>
  <c r="M5058" i="53"/>
  <c r="P5057" i="53"/>
  <c r="M5057" i="53"/>
  <c r="M5056" i="53"/>
  <c r="P5055" i="53"/>
  <c r="M5055" i="53"/>
  <c r="P5054" i="53"/>
  <c r="M5054" i="53"/>
  <c r="P5053" i="53"/>
  <c r="M5053" i="53"/>
  <c r="P5052" i="53"/>
  <c r="M5052" i="53"/>
  <c r="P5051" i="53"/>
  <c r="M5051" i="53"/>
  <c r="P5050" i="53"/>
  <c r="M5050" i="53"/>
  <c r="P5049" i="53"/>
  <c r="M5049" i="53"/>
  <c r="P5048" i="53"/>
  <c r="M5048" i="53"/>
  <c r="P5047" i="53"/>
  <c r="M5047" i="53"/>
  <c r="P5046" i="53"/>
  <c r="M5046" i="53"/>
  <c r="P5045" i="53"/>
  <c r="M5045" i="53"/>
  <c r="P5044" i="53"/>
  <c r="M5044" i="53"/>
  <c r="M5042" i="53"/>
  <c r="M5041" i="53"/>
  <c r="M5040" i="53"/>
  <c r="M5039" i="53"/>
  <c r="M5038" i="53"/>
  <c r="M5037" i="53"/>
  <c r="M5036" i="53"/>
  <c r="M5035" i="53"/>
  <c r="M5034" i="53"/>
  <c r="M5033" i="53"/>
  <c r="M5031" i="53"/>
  <c r="M5030" i="53"/>
  <c r="M5029" i="53"/>
  <c r="M5028" i="53"/>
  <c r="M5027" i="53"/>
  <c r="M5026" i="53"/>
  <c r="M5025" i="53"/>
  <c r="M5024" i="53"/>
  <c r="M5023" i="53"/>
  <c r="M5022" i="53"/>
  <c r="M5021" i="53"/>
  <c r="M5020" i="53"/>
  <c r="M5019" i="53"/>
  <c r="M5018" i="53"/>
  <c r="M5017" i="53"/>
  <c r="M5016" i="53"/>
  <c r="M5015" i="53"/>
  <c r="M5014" i="53"/>
  <c r="M5013" i="53"/>
  <c r="M5012" i="53"/>
  <c r="M5011" i="53"/>
  <c r="M5010" i="53"/>
  <c r="M5009" i="53"/>
  <c r="M5008" i="53"/>
  <c r="M5007" i="53"/>
  <c r="M5006" i="53"/>
  <c r="M5005" i="53"/>
  <c r="M5004" i="53"/>
  <c r="M5003" i="53"/>
  <c r="M5002" i="53"/>
  <c r="M5001" i="53"/>
  <c r="M4999" i="53"/>
  <c r="M4998" i="53"/>
  <c r="M4997" i="53"/>
  <c r="M4996" i="53"/>
  <c r="M4995" i="53"/>
  <c r="M4994" i="53"/>
  <c r="M4993" i="53"/>
  <c r="M4992" i="53"/>
  <c r="M4991" i="53"/>
  <c r="M4990" i="53"/>
  <c r="M4989" i="53"/>
  <c r="M4988" i="53"/>
  <c r="M4987" i="53"/>
  <c r="M4985" i="53"/>
  <c r="M4984" i="53"/>
  <c r="M4982" i="53"/>
  <c r="M4980" i="53"/>
  <c r="M4979" i="53"/>
  <c r="M4978" i="53"/>
  <c r="M4977" i="53"/>
  <c r="M4976" i="53"/>
  <c r="M4975" i="53"/>
  <c r="M4974" i="53"/>
  <c r="M4973" i="53"/>
  <c r="M4972" i="53"/>
  <c r="M4971" i="53"/>
  <c r="M4970" i="53"/>
  <c r="M4969" i="53"/>
  <c r="M4967" i="53"/>
  <c r="M4966" i="53"/>
  <c r="M4964" i="53"/>
  <c r="M4963" i="53"/>
  <c r="M4961" i="53"/>
  <c r="M4960" i="53"/>
  <c r="M4959" i="53"/>
  <c r="M4958" i="53"/>
  <c r="M4956" i="53"/>
  <c r="M4955" i="53"/>
  <c r="M4954" i="53"/>
  <c r="M4953" i="53"/>
  <c r="M4951" i="53"/>
  <c r="M4950" i="53"/>
  <c r="M4949" i="53"/>
  <c r="M4948" i="53"/>
  <c r="M4947" i="53"/>
  <c r="M4945" i="53"/>
  <c r="P4944" i="53"/>
  <c r="M4942" i="53"/>
  <c r="M4941" i="53"/>
  <c r="M4939" i="53"/>
  <c r="M4938" i="53"/>
  <c r="M4937" i="53"/>
  <c r="M4936" i="53"/>
  <c r="M4935" i="53"/>
  <c r="M4934" i="53"/>
  <c r="M4933" i="53"/>
  <c r="M4932" i="53"/>
  <c r="M4931" i="53"/>
  <c r="M4930" i="53"/>
  <c r="M4929" i="53"/>
  <c r="M4928" i="53"/>
  <c r="M4927" i="53"/>
  <c r="M4926" i="53"/>
  <c r="M4925" i="53"/>
  <c r="M4924" i="53"/>
  <c r="M4923" i="53"/>
  <c r="M4922" i="53"/>
  <c r="M4921" i="53"/>
  <c r="M4920" i="53"/>
  <c r="M4919" i="53"/>
  <c r="M4918" i="53"/>
  <c r="M4917" i="53"/>
  <c r="M4916" i="53"/>
  <c r="M4915" i="53"/>
  <c r="M4914" i="53"/>
  <c r="M4913" i="53"/>
  <c r="M4912" i="53"/>
  <c r="M4911" i="53"/>
  <c r="M4910" i="53"/>
  <c r="M4908" i="53"/>
  <c r="M4907" i="53"/>
  <c r="M4906" i="53"/>
  <c r="M4905" i="53"/>
  <c r="M4904" i="53"/>
  <c r="M4903" i="53"/>
  <c r="M4902" i="53"/>
  <c r="M4901" i="53"/>
  <c r="M4900" i="53"/>
  <c r="M4899" i="53"/>
  <c r="M4898" i="53"/>
  <c r="M4897" i="53"/>
  <c r="M4896" i="53"/>
  <c r="M4895" i="53"/>
  <c r="M4894" i="53"/>
  <c r="M4893" i="53"/>
  <c r="M4892" i="53"/>
  <c r="M4891" i="53"/>
  <c r="M4890" i="53"/>
  <c r="M4889" i="53"/>
  <c r="M4888" i="53"/>
  <c r="M4887" i="53"/>
  <c r="M4886" i="53"/>
  <c r="M4885" i="53"/>
  <c r="M4884" i="53"/>
  <c r="M4883" i="53"/>
  <c r="M4882" i="53"/>
  <c r="M4881" i="53"/>
  <c r="M4880" i="53"/>
  <c r="M4879" i="53"/>
  <c r="M4878" i="53"/>
  <c r="M4877" i="53"/>
  <c r="M4876" i="53"/>
  <c r="M4875" i="53"/>
  <c r="M4874" i="53"/>
  <c r="M4873" i="53"/>
  <c r="M4872" i="53"/>
  <c r="M4871" i="53"/>
  <c r="M4870" i="53"/>
  <c r="M4869" i="53"/>
  <c r="M4868" i="53"/>
  <c r="M4867" i="53"/>
  <c r="M4866" i="53"/>
  <c r="M4865" i="53"/>
  <c r="M4864" i="53"/>
  <c r="M4863" i="53"/>
  <c r="M4862" i="53"/>
  <c r="M4861" i="53"/>
  <c r="M4860" i="53"/>
  <c r="M4859" i="53"/>
  <c r="M4858" i="53"/>
  <c r="M4857" i="53"/>
  <c r="M4856" i="53"/>
  <c r="M4855" i="53"/>
  <c r="M4854" i="53"/>
  <c r="M4853" i="53"/>
  <c r="M4852" i="53"/>
  <c r="M4851" i="53"/>
  <c r="M4850" i="53"/>
  <c r="M4849" i="53"/>
  <c r="M4848" i="53"/>
  <c r="M4847" i="53"/>
  <c r="M4846" i="53"/>
  <c r="M4845" i="53"/>
  <c r="M4844" i="53"/>
  <c r="M4843" i="53"/>
  <c r="M4842" i="53"/>
  <c r="M4841" i="53"/>
  <c r="M4840" i="53"/>
  <c r="M4839" i="53"/>
  <c r="M4838" i="53"/>
  <c r="M4837" i="53"/>
  <c r="M4836" i="53"/>
  <c r="M4835" i="53"/>
  <c r="M4834" i="53"/>
  <c r="M4832" i="53"/>
  <c r="M4831" i="53"/>
  <c r="M4830" i="53"/>
  <c r="M4829" i="53"/>
  <c r="M4828" i="53"/>
  <c r="M4827" i="53"/>
  <c r="M4826" i="53"/>
  <c r="M4825" i="53"/>
  <c r="M4824" i="53"/>
  <c r="M4822" i="53"/>
  <c r="M4821" i="53"/>
  <c r="M4820" i="53"/>
  <c r="M4819" i="53"/>
  <c r="M4818" i="53"/>
  <c r="M4817" i="53"/>
  <c r="M4816" i="53"/>
  <c r="M4815" i="53"/>
  <c r="M4814" i="53"/>
  <c r="M4813" i="53"/>
  <c r="M4812" i="53"/>
  <c r="M4811" i="53"/>
  <c r="M4810" i="53"/>
  <c r="M4809" i="53"/>
  <c r="M4807" i="53"/>
  <c r="M4805" i="53"/>
  <c r="M4804" i="53"/>
  <c r="M4803" i="53"/>
  <c r="M4801" i="53"/>
  <c r="M4800" i="53"/>
  <c r="M4799" i="53"/>
  <c r="M4798" i="53"/>
  <c r="P4792" i="53"/>
  <c r="P5681" i="53" s="1"/>
  <c r="M2128" i="53"/>
  <c r="M5681" i="53" s="1"/>
  <c r="G109" i="79"/>
  <c r="H108" i="79"/>
  <c r="H109" i="79"/>
  <c r="H74" i="79"/>
  <c r="G74" i="79"/>
  <c r="G108" i="79" s="1"/>
  <c r="C67" i="86" l="1"/>
  <c r="C8" i="86" s="1"/>
  <c r="B67" i="86"/>
  <c r="B8" i="86" s="1"/>
  <c r="AI27" i="88"/>
  <c r="AA27" i="88"/>
  <c r="AA26" i="88" s="1"/>
  <c r="Z27" i="88"/>
  <c r="Z26" i="88" s="1"/>
  <c r="Y27" i="88"/>
  <c r="Y26" i="88" s="1"/>
  <c r="L27" i="88"/>
  <c r="K27" i="88"/>
  <c r="K26" i="88" s="1"/>
  <c r="J27" i="88"/>
  <c r="J26" i="88" s="1"/>
  <c r="AI26" i="88"/>
  <c r="AH26" i="88"/>
  <c r="Q26" i="88"/>
  <c r="B26" i="88"/>
  <c r="AI25" i="88"/>
  <c r="AI24" i="88"/>
  <c r="AA24" i="88"/>
  <c r="AC24" i="88" s="1"/>
  <c r="Z24" i="88"/>
  <c r="Y24" i="88"/>
  <c r="L24" i="88"/>
  <c r="N24" i="88" s="1"/>
  <c r="K24" i="88"/>
  <c r="J24" i="88"/>
  <c r="AA23" i="88"/>
  <c r="Z23" i="88"/>
  <c r="Y23" i="88"/>
  <c r="L23" i="88"/>
  <c r="K23" i="88"/>
  <c r="J23" i="88"/>
  <c r="J22" i="88" s="1"/>
  <c r="AI22" i="88"/>
  <c r="AH22" i="88"/>
  <c r="Q22" i="88"/>
  <c r="B22" i="88"/>
  <c r="AI21" i="88"/>
  <c r="AA20" i="88"/>
  <c r="Z20" i="88"/>
  <c r="Y20" i="88"/>
  <c r="L20" i="88"/>
  <c r="N20" i="88" s="1"/>
  <c r="K20" i="88"/>
  <c r="J20" i="88"/>
  <c r="AA19" i="88"/>
  <c r="AC19" i="88" s="1"/>
  <c r="Z19" i="88"/>
  <c r="AI19" i="88" s="1"/>
  <c r="Y19" i="88"/>
  <c r="L19" i="88"/>
  <c r="N19" i="88" s="1"/>
  <c r="K19" i="88"/>
  <c r="J19" i="88"/>
  <c r="AA18" i="88"/>
  <c r="Z18" i="88"/>
  <c r="Y18" i="88"/>
  <c r="M18" i="88"/>
  <c r="M17" i="88" s="1"/>
  <c r="L18" i="88"/>
  <c r="K18" i="88"/>
  <c r="J18" i="88"/>
  <c r="AH17" i="88"/>
  <c r="Q17" i="88"/>
  <c r="B17" i="88"/>
  <c r="AI16" i="88"/>
  <c r="AA15" i="88"/>
  <c r="AC15" i="88" s="1"/>
  <c r="Z15" i="88"/>
  <c r="AI15" i="88" s="1"/>
  <c r="Y15" i="88"/>
  <c r="L15" i="88"/>
  <c r="N15" i="88" s="1"/>
  <c r="K15" i="88"/>
  <c r="J15" i="88"/>
  <c r="AH14" i="88"/>
  <c r="AH10" i="88" s="1"/>
  <c r="AB14" i="88"/>
  <c r="AB10" i="88" s="1"/>
  <c r="AB29" i="88" s="1"/>
  <c r="Q14" i="88"/>
  <c r="M14" i="88"/>
  <c r="M10" i="88" s="1"/>
  <c r="M29" i="88" s="1"/>
  <c r="B14" i="88"/>
  <c r="B10" i="88" s="1"/>
  <c r="AA13" i="88"/>
  <c r="AC13" i="88" s="1"/>
  <c r="AI13" i="88"/>
  <c r="Y13" i="88"/>
  <c r="L13" i="88"/>
  <c r="N13" i="88" s="1"/>
  <c r="K13" i="88"/>
  <c r="J13" i="88"/>
  <c r="AA12" i="88"/>
  <c r="AC12" i="88" s="1"/>
  <c r="Z12" i="88"/>
  <c r="Y12" i="88"/>
  <c r="L12" i="88"/>
  <c r="K12" i="88"/>
  <c r="J12" i="88"/>
  <c r="AA11" i="88"/>
  <c r="Y11" i="88"/>
  <c r="K11" i="88"/>
  <c r="AH20" i="87"/>
  <c r="AH8" i="87" s="1"/>
  <c r="Q20" i="87"/>
  <c r="Q8" i="87" s="1"/>
  <c r="C20" i="87"/>
  <c r="C8" i="87" s="1"/>
  <c r="B20" i="87"/>
  <c r="B8" i="87" s="1"/>
  <c r="AA20" i="87"/>
  <c r="AA8" i="87" s="1"/>
  <c r="S20" i="87"/>
  <c r="S8" i="87" s="1"/>
  <c r="R20" i="87"/>
  <c r="R8" i="87" s="1"/>
  <c r="L20" i="87"/>
  <c r="L8" i="87" s="1"/>
  <c r="D20" i="87"/>
  <c r="D8" i="87" s="1"/>
  <c r="AC18" i="87"/>
  <c r="Z18" i="87"/>
  <c r="N18" i="87"/>
  <c r="K18" i="87"/>
  <c r="AC17" i="87"/>
  <c r="Z17" i="87"/>
  <c r="N17" i="87"/>
  <c r="K17" i="87"/>
  <c r="AC16" i="87"/>
  <c r="Z16" i="87"/>
  <c r="N16" i="87"/>
  <c r="K16" i="87"/>
  <c r="O16" i="87" s="1"/>
  <c r="P16" i="87" s="1"/>
  <c r="AC15" i="87"/>
  <c r="Z15" i="87"/>
  <c r="AD15" i="87" s="1"/>
  <c r="AE15" i="87" s="1"/>
  <c r="AI15" i="87" s="1"/>
  <c r="N15" i="87"/>
  <c r="K15" i="87"/>
  <c r="AC14" i="87"/>
  <c r="Z14" i="87"/>
  <c r="AD14" i="87" s="1"/>
  <c r="AE14" i="87" s="1"/>
  <c r="AI14" i="87" s="1"/>
  <c r="N14" i="87"/>
  <c r="K14" i="87"/>
  <c r="AC13" i="87"/>
  <c r="Z13" i="87"/>
  <c r="AD13" i="87" s="1"/>
  <c r="AE13" i="87" s="1"/>
  <c r="AI13" i="87" s="1"/>
  <c r="N13" i="87"/>
  <c r="K13" i="87"/>
  <c r="AC12" i="87"/>
  <c r="Z12" i="87"/>
  <c r="N12" i="87"/>
  <c r="K12" i="87"/>
  <c r="AC11" i="87"/>
  <c r="Z11" i="87"/>
  <c r="N11" i="87"/>
  <c r="K11" i="87"/>
  <c r="AC10" i="87"/>
  <c r="Z10" i="87"/>
  <c r="N10" i="87"/>
  <c r="K10" i="87"/>
  <c r="AD22" i="86"/>
  <c r="AD49" i="86"/>
  <c r="AD50" i="86"/>
  <c r="AC10" i="86"/>
  <c r="AC11" i="86"/>
  <c r="AC12" i="86"/>
  <c r="AC13" i="86"/>
  <c r="AC14" i="86"/>
  <c r="AC15" i="86"/>
  <c r="AC16" i="86"/>
  <c r="AC17" i="86"/>
  <c r="AC18" i="86"/>
  <c r="AC19" i="86"/>
  <c r="AC20" i="86"/>
  <c r="AC21" i="86"/>
  <c r="AC22" i="86"/>
  <c r="AC23" i="86"/>
  <c r="AC24" i="86"/>
  <c r="AC25" i="86"/>
  <c r="AC26" i="86"/>
  <c r="AC27" i="86"/>
  <c r="AC28" i="86"/>
  <c r="AC29" i="86"/>
  <c r="AC30" i="86"/>
  <c r="AC31" i="86"/>
  <c r="AC32" i="86"/>
  <c r="AC33" i="86"/>
  <c r="AC34" i="86"/>
  <c r="AC35" i="86"/>
  <c r="AC36" i="86"/>
  <c r="AC37" i="86"/>
  <c r="AC38" i="86"/>
  <c r="AC39" i="86"/>
  <c r="AC40" i="86"/>
  <c r="AC41" i="86"/>
  <c r="AC42" i="86"/>
  <c r="AC43" i="86"/>
  <c r="AC44" i="86"/>
  <c r="AC45" i="86"/>
  <c r="AC46" i="86"/>
  <c r="AC47" i="86"/>
  <c r="AC48" i="86"/>
  <c r="AC49" i="86"/>
  <c r="AC50" i="86"/>
  <c r="AC51" i="86"/>
  <c r="AC52" i="86"/>
  <c r="AC53" i="86"/>
  <c r="AC54" i="86"/>
  <c r="AC55" i="86"/>
  <c r="AC56" i="86"/>
  <c r="AC57" i="86"/>
  <c r="AC58" i="86"/>
  <c r="AC59" i="86"/>
  <c r="AC60" i="86"/>
  <c r="AC61" i="86"/>
  <c r="AC62" i="86"/>
  <c r="AC63" i="86"/>
  <c r="AC9" i="86"/>
  <c r="Z9" i="86"/>
  <c r="AD9" i="86" s="1"/>
  <c r="N15" i="86"/>
  <c r="N18" i="86"/>
  <c r="N50" i="86"/>
  <c r="K9" i="86"/>
  <c r="O9" i="86" s="1"/>
  <c r="P9" i="86" s="1"/>
  <c r="AH67" i="86"/>
  <c r="AH8" i="86" s="1"/>
  <c r="AA67" i="86"/>
  <c r="AA8" i="86" s="1"/>
  <c r="S67" i="86"/>
  <c r="S8" i="86" s="1"/>
  <c r="R67" i="86"/>
  <c r="R8" i="86" s="1"/>
  <c r="Q67" i="86"/>
  <c r="Q8" i="86" s="1"/>
  <c r="D67" i="86"/>
  <c r="D8" i="86" s="1"/>
  <c r="Z64" i="86"/>
  <c r="AD64" i="86" s="1"/>
  <c r="AE64" i="86" s="1"/>
  <c r="L64" i="86"/>
  <c r="N64" i="86" s="1"/>
  <c r="K64" i="86"/>
  <c r="Z63" i="86"/>
  <c r="AD63" i="86" s="1"/>
  <c r="AE63" i="86" s="1"/>
  <c r="L63" i="86"/>
  <c r="N63" i="86" s="1"/>
  <c r="K63" i="86"/>
  <c r="Z62" i="86"/>
  <c r="L62" i="86"/>
  <c r="N62" i="86" s="1"/>
  <c r="K62" i="86"/>
  <c r="O62" i="86" s="1"/>
  <c r="P62" i="86" s="1"/>
  <c r="Z61" i="86"/>
  <c r="AD61" i="86" s="1"/>
  <c r="L61" i="86"/>
  <c r="N61" i="86" s="1"/>
  <c r="O61" i="86" s="1"/>
  <c r="P61" i="86" s="1"/>
  <c r="K61" i="86"/>
  <c r="Z60" i="86"/>
  <c r="AD60" i="86" s="1"/>
  <c r="L60" i="86"/>
  <c r="N60" i="86" s="1"/>
  <c r="K60" i="86"/>
  <c r="O60" i="86" s="1"/>
  <c r="P60" i="86" s="1"/>
  <c r="Z59" i="86"/>
  <c r="AD59" i="86" s="1"/>
  <c r="L59" i="86"/>
  <c r="N59" i="86" s="1"/>
  <c r="K59" i="86"/>
  <c r="O59" i="86" s="1"/>
  <c r="P59" i="86" s="1"/>
  <c r="Z58" i="86"/>
  <c r="AD58" i="86" s="1"/>
  <c r="AE58" i="86" s="1"/>
  <c r="L58" i="86"/>
  <c r="N58" i="86" s="1"/>
  <c r="O58" i="86" s="1"/>
  <c r="P58" i="86" s="1"/>
  <c r="K58" i="86"/>
  <c r="Z57" i="86"/>
  <c r="AD57" i="86" s="1"/>
  <c r="L57" i="86"/>
  <c r="N57" i="86" s="1"/>
  <c r="K57" i="86"/>
  <c r="Z56" i="86"/>
  <c r="L56" i="86"/>
  <c r="N56" i="86" s="1"/>
  <c r="K56" i="86"/>
  <c r="O56" i="86" s="1"/>
  <c r="P56" i="86" s="1"/>
  <c r="Z55" i="86"/>
  <c r="L55" i="86"/>
  <c r="N55" i="86" s="1"/>
  <c r="K55" i="86"/>
  <c r="Z54" i="86"/>
  <c r="AD54" i="86" s="1"/>
  <c r="L54" i="86"/>
  <c r="N54" i="86" s="1"/>
  <c r="K54" i="86"/>
  <c r="Z53" i="86"/>
  <c r="AD53" i="86" s="1"/>
  <c r="L53" i="86"/>
  <c r="N53" i="86" s="1"/>
  <c r="K53" i="86"/>
  <c r="Z52" i="86"/>
  <c r="AD52" i="86" s="1"/>
  <c r="L52" i="86"/>
  <c r="N52" i="86" s="1"/>
  <c r="K52" i="86"/>
  <c r="O52" i="86" s="1"/>
  <c r="P52" i="86" s="1"/>
  <c r="Z51" i="86"/>
  <c r="AD51" i="86" s="1"/>
  <c r="L51" i="86"/>
  <c r="N51" i="86" s="1"/>
  <c r="K51" i="86"/>
  <c r="Z50" i="86"/>
  <c r="L50" i="86"/>
  <c r="K50" i="86"/>
  <c r="O50" i="86" s="1"/>
  <c r="P50" i="86" s="1"/>
  <c r="Z49" i="86"/>
  <c r="L49" i="86"/>
  <c r="N49" i="86" s="1"/>
  <c r="K49" i="86"/>
  <c r="Z48" i="86"/>
  <c r="AD48" i="86" s="1"/>
  <c r="L48" i="86"/>
  <c r="N48" i="86" s="1"/>
  <c r="K48" i="86"/>
  <c r="O48" i="86" s="1"/>
  <c r="P48" i="86" s="1"/>
  <c r="Z47" i="86"/>
  <c r="L47" i="86"/>
  <c r="N47" i="86" s="1"/>
  <c r="K47" i="86"/>
  <c r="O47" i="86" s="1"/>
  <c r="P47" i="86" s="1"/>
  <c r="Z46" i="86"/>
  <c r="AD46" i="86" s="1"/>
  <c r="L46" i="86"/>
  <c r="N46" i="86" s="1"/>
  <c r="K46" i="86"/>
  <c r="Z45" i="86"/>
  <c r="AD45" i="86" s="1"/>
  <c r="L45" i="86"/>
  <c r="N45" i="86" s="1"/>
  <c r="K45" i="86"/>
  <c r="Z44" i="86"/>
  <c r="AD44" i="86" s="1"/>
  <c r="L44" i="86"/>
  <c r="N44" i="86" s="1"/>
  <c r="K44" i="86"/>
  <c r="O44" i="86" s="1"/>
  <c r="P44" i="86" s="1"/>
  <c r="Z43" i="86"/>
  <c r="AD43" i="86" s="1"/>
  <c r="L43" i="86"/>
  <c r="N43" i="86" s="1"/>
  <c r="K43" i="86"/>
  <c r="Z42" i="86"/>
  <c r="AD42" i="86" s="1"/>
  <c r="L42" i="86"/>
  <c r="N42" i="86" s="1"/>
  <c r="K42" i="86"/>
  <c r="AI41" i="86"/>
  <c r="AI67" i="86" s="1"/>
  <c r="AI8" i="86" s="1"/>
  <c r="Z41" i="86"/>
  <c r="AD41" i="86" s="1"/>
  <c r="L41" i="86"/>
  <c r="N41" i="86" s="1"/>
  <c r="K41" i="86"/>
  <c r="O41" i="86" s="1"/>
  <c r="P41" i="86" s="1"/>
  <c r="Z40" i="86"/>
  <c r="AD40" i="86" s="1"/>
  <c r="L40" i="86"/>
  <c r="N40" i="86" s="1"/>
  <c r="K40" i="86"/>
  <c r="Z39" i="86"/>
  <c r="L39" i="86"/>
  <c r="N39" i="86" s="1"/>
  <c r="K39" i="86"/>
  <c r="Z38" i="86"/>
  <c r="AD38" i="86" s="1"/>
  <c r="L38" i="86"/>
  <c r="N38" i="86" s="1"/>
  <c r="O38" i="86" s="1"/>
  <c r="P38" i="86" s="1"/>
  <c r="K38" i="86"/>
  <c r="Z37" i="86"/>
  <c r="AD37" i="86" s="1"/>
  <c r="AE37" i="86" s="1"/>
  <c r="L37" i="86"/>
  <c r="N37" i="86" s="1"/>
  <c r="K37" i="86"/>
  <c r="Z36" i="86"/>
  <c r="AD36" i="86" s="1"/>
  <c r="L36" i="86"/>
  <c r="N36" i="86" s="1"/>
  <c r="K36" i="86"/>
  <c r="Z35" i="86"/>
  <c r="AD35" i="86" s="1"/>
  <c r="L35" i="86"/>
  <c r="N35" i="86" s="1"/>
  <c r="K35" i="86"/>
  <c r="Z34" i="86"/>
  <c r="AD34" i="86" s="1"/>
  <c r="L34" i="86"/>
  <c r="N34" i="86" s="1"/>
  <c r="K34" i="86"/>
  <c r="Z33" i="86"/>
  <c r="AD33" i="86" s="1"/>
  <c r="L33" i="86"/>
  <c r="N33" i="86" s="1"/>
  <c r="K33" i="86"/>
  <c r="O33" i="86" s="1"/>
  <c r="P33" i="86" s="1"/>
  <c r="Z32" i="86"/>
  <c r="AD32" i="86" s="1"/>
  <c r="L32" i="86"/>
  <c r="N32" i="86" s="1"/>
  <c r="K32" i="86"/>
  <c r="Z31" i="86"/>
  <c r="L31" i="86"/>
  <c r="N31" i="86" s="1"/>
  <c r="K31" i="86"/>
  <c r="Z30" i="86"/>
  <c r="AD30" i="86" s="1"/>
  <c r="AE30" i="86" s="1"/>
  <c r="L30" i="86"/>
  <c r="N30" i="86" s="1"/>
  <c r="K30" i="86"/>
  <c r="Z29" i="86"/>
  <c r="AD29" i="86" s="1"/>
  <c r="L29" i="86"/>
  <c r="N29" i="86" s="1"/>
  <c r="K29" i="86"/>
  <c r="O29" i="86" s="1"/>
  <c r="P29" i="86" s="1"/>
  <c r="Z28" i="86"/>
  <c r="AD28" i="86" s="1"/>
  <c r="L28" i="86"/>
  <c r="N28" i="86" s="1"/>
  <c r="K28" i="86"/>
  <c r="Z27" i="86"/>
  <c r="AD27" i="86" s="1"/>
  <c r="AE27" i="86" s="1"/>
  <c r="L27" i="86"/>
  <c r="N27" i="86" s="1"/>
  <c r="K27" i="86"/>
  <c r="Z26" i="86"/>
  <c r="AD26" i="86" s="1"/>
  <c r="L26" i="86"/>
  <c r="N26" i="86" s="1"/>
  <c r="K26" i="86"/>
  <c r="Z25" i="86"/>
  <c r="AD25" i="86" s="1"/>
  <c r="L25" i="86"/>
  <c r="N25" i="86" s="1"/>
  <c r="K25" i="86"/>
  <c r="O25" i="86" s="1"/>
  <c r="P25" i="86" s="1"/>
  <c r="Z24" i="86"/>
  <c r="AD24" i="86" s="1"/>
  <c r="L24" i="86"/>
  <c r="N24" i="86" s="1"/>
  <c r="O24" i="86" s="1"/>
  <c r="P24" i="86" s="1"/>
  <c r="K24" i="86"/>
  <c r="Z23" i="86"/>
  <c r="L23" i="86"/>
  <c r="N23" i="86" s="1"/>
  <c r="K23" i="86"/>
  <c r="Z22" i="86"/>
  <c r="L22" i="86"/>
  <c r="N22" i="86" s="1"/>
  <c r="K22" i="86"/>
  <c r="Z21" i="86"/>
  <c r="AD21" i="86" s="1"/>
  <c r="AE21" i="86" s="1"/>
  <c r="L21" i="86"/>
  <c r="N21" i="86" s="1"/>
  <c r="K21" i="86"/>
  <c r="O21" i="86" s="1"/>
  <c r="P21" i="86" s="1"/>
  <c r="Z20" i="86"/>
  <c r="AD20" i="86" s="1"/>
  <c r="L20" i="86"/>
  <c r="N20" i="86" s="1"/>
  <c r="K20" i="86"/>
  <c r="Z19" i="86"/>
  <c r="AD19" i="86" s="1"/>
  <c r="L19" i="86"/>
  <c r="N19" i="86" s="1"/>
  <c r="K19" i="86"/>
  <c r="Z18" i="86"/>
  <c r="AD18" i="86" s="1"/>
  <c r="L18" i="86"/>
  <c r="K18" i="86"/>
  <c r="Z17" i="86"/>
  <c r="AD17" i="86" s="1"/>
  <c r="L17" i="86"/>
  <c r="N17" i="86" s="1"/>
  <c r="K17" i="86"/>
  <c r="O17" i="86" s="1"/>
  <c r="P17" i="86" s="1"/>
  <c r="Z16" i="86"/>
  <c r="AD16" i="86" s="1"/>
  <c r="L16" i="86"/>
  <c r="N16" i="86" s="1"/>
  <c r="K16" i="86"/>
  <c r="Z15" i="86"/>
  <c r="L15" i="86"/>
  <c r="K15" i="86"/>
  <c r="O15" i="86" s="1"/>
  <c r="P15" i="86" s="1"/>
  <c r="Z14" i="86"/>
  <c r="AD14" i="86" s="1"/>
  <c r="L14" i="86"/>
  <c r="N14" i="86" s="1"/>
  <c r="O14" i="86" s="1"/>
  <c r="P14" i="86" s="1"/>
  <c r="K14" i="86"/>
  <c r="Z13" i="86"/>
  <c r="AD13" i="86" s="1"/>
  <c r="L13" i="86"/>
  <c r="N13" i="86" s="1"/>
  <c r="K13" i="86"/>
  <c r="Z12" i="86"/>
  <c r="AD12" i="86" s="1"/>
  <c r="L12" i="86"/>
  <c r="N12" i="86" s="1"/>
  <c r="K12" i="86"/>
  <c r="Z11" i="86"/>
  <c r="AD11" i="86" s="1"/>
  <c r="L11" i="86"/>
  <c r="N11" i="86" s="1"/>
  <c r="K11" i="86"/>
  <c r="Z10" i="86"/>
  <c r="AD10" i="86" s="1"/>
  <c r="L10" i="86"/>
  <c r="N10" i="86" s="1"/>
  <c r="K10" i="86"/>
  <c r="L9" i="86"/>
  <c r="N9" i="86" s="1"/>
  <c r="AB8" i="85"/>
  <c r="K17" i="85"/>
  <c r="K9" i="85"/>
  <c r="AG43" i="85"/>
  <c r="AC43" i="85"/>
  <c r="Z43" i="85"/>
  <c r="N43" i="85"/>
  <c r="K43" i="85"/>
  <c r="AG42" i="85"/>
  <c r="AC42" i="85"/>
  <c r="Z42" i="85"/>
  <c r="N42" i="85"/>
  <c r="K42" i="85"/>
  <c r="AG41" i="85"/>
  <c r="AC41" i="85"/>
  <c r="Z41" i="85"/>
  <c r="N41" i="85"/>
  <c r="K41" i="85"/>
  <c r="O41" i="85" s="1"/>
  <c r="P41" i="85" s="1"/>
  <c r="AH40" i="85"/>
  <c r="AB40" i="85"/>
  <c r="R40" i="85"/>
  <c r="Q40" i="85"/>
  <c r="M40" i="85"/>
  <c r="L40" i="85"/>
  <c r="C40" i="85"/>
  <c r="B40" i="85"/>
  <c r="AG39" i="85"/>
  <c r="AC39" i="85"/>
  <c r="AA39" i="85"/>
  <c r="Z39" i="85"/>
  <c r="L39" i="85"/>
  <c r="N39" i="85" s="1"/>
  <c r="K39" i="85"/>
  <c r="AG38" i="85"/>
  <c r="AC38" i="85"/>
  <c r="AA38" i="85"/>
  <c r="Z38" i="85"/>
  <c r="L38" i="85"/>
  <c r="N38" i="85" s="1"/>
  <c r="K38" i="85"/>
  <c r="O38" i="85" s="1"/>
  <c r="AG37" i="85"/>
  <c r="AA37" i="85"/>
  <c r="AC37" i="85" s="1"/>
  <c r="Z37" i="85"/>
  <c r="L37" i="85"/>
  <c r="N37" i="85" s="1"/>
  <c r="K37" i="85"/>
  <c r="AG36" i="85"/>
  <c r="AA36" i="85"/>
  <c r="AC36" i="85" s="1"/>
  <c r="Z36" i="85"/>
  <c r="L36" i="85"/>
  <c r="N36" i="85" s="1"/>
  <c r="K36" i="85"/>
  <c r="AG35" i="85"/>
  <c r="AB35" i="85"/>
  <c r="AA35" i="85"/>
  <c r="AC35" i="85" s="1"/>
  <c r="Z35" i="85"/>
  <c r="L35" i="85"/>
  <c r="N35" i="85" s="1"/>
  <c r="K35" i="85"/>
  <c r="AG34" i="85"/>
  <c r="AA34" i="85"/>
  <c r="AC34" i="85" s="1"/>
  <c r="Z34" i="85"/>
  <c r="L34" i="85"/>
  <c r="N34" i="85" s="1"/>
  <c r="K34" i="85"/>
  <c r="O34" i="85" s="1"/>
  <c r="P34" i="85" s="1"/>
  <c r="AG33" i="85"/>
  <c r="AA33" i="85"/>
  <c r="AC33" i="85" s="1"/>
  <c r="Z33" i="85"/>
  <c r="N33" i="85"/>
  <c r="L33" i="85"/>
  <c r="K33" i="85"/>
  <c r="AG32" i="85"/>
  <c r="AA32" i="85"/>
  <c r="AC32" i="85" s="1"/>
  <c r="Z32" i="85"/>
  <c r="L32" i="85"/>
  <c r="K32" i="85"/>
  <c r="AG31" i="85"/>
  <c r="AA31" i="85"/>
  <c r="AC31" i="85" s="1"/>
  <c r="Z31" i="85"/>
  <c r="L31" i="85"/>
  <c r="N31" i="85" s="1"/>
  <c r="K31" i="85"/>
  <c r="AG30" i="85"/>
  <c r="AA30" i="85"/>
  <c r="AC30" i="85" s="1"/>
  <c r="Z30" i="85"/>
  <c r="L30" i="85"/>
  <c r="N30" i="85" s="1"/>
  <c r="K30" i="85"/>
  <c r="AH29" i="85"/>
  <c r="AB29" i="85"/>
  <c r="R29" i="85"/>
  <c r="Q29" i="85"/>
  <c r="M29" i="85"/>
  <c r="C29" i="85"/>
  <c r="B29" i="85"/>
  <c r="AG28" i="85"/>
  <c r="AC28" i="85"/>
  <c r="Z28" i="85"/>
  <c r="N28" i="85"/>
  <c r="K28" i="85"/>
  <c r="AG27" i="85"/>
  <c r="AC27" i="85"/>
  <c r="Z27" i="85"/>
  <c r="AD27" i="85" s="1"/>
  <c r="N27" i="85"/>
  <c r="K27" i="85"/>
  <c r="AG26" i="85"/>
  <c r="AC26" i="85"/>
  <c r="Z26" i="85"/>
  <c r="N26" i="85"/>
  <c r="K26" i="85"/>
  <c r="O26" i="85" s="1"/>
  <c r="P26" i="85" s="1"/>
  <c r="AG25" i="85"/>
  <c r="AC25" i="85"/>
  <c r="Z25" i="85"/>
  <c r="N25" i="85"/>
  <c r="K25" i="85"/>
  <c r="AH24" i="85"/>
  <c r="AB24" i="85"/>
  <c r="AA24" i="85"/>
  <c r="R24" i="85"/>
  <c r="Q24" i="85"/>
  <c r="L24" i="85"/>
  <c r="C24" i="85"/>
  <c r="B24" i="85"/>
  <c r="AG23" i="85"/>
  <c r="AC23" i="85"/>
  <c r="Z23" i="85"/>
  <c r="AD23" i="85" s="1"/>
  <c r="AI23" i="85" s="1"/>
  <c r="N23" i="85"/>
  <c r="K23" i="85"/>
  <c r="O23" i="85" s="1"/>
  <c r="AG22" i="85"/>
  <c r="AD22" i="85"/>
  <c r="AE22" i="85" s="1"/>
  <c r="AC22" i="85"/>
  <c r="Z22" i="85"/>
  <c r="N22" i="85"/>
  <c r="K22" i="85"/>
  <c r="AG21" i="85"/>
  <c r="AC21" i="85"/>
  <c r="Z21" i="85"/>
  <c r="N21" i="85"/>
  <c r="O21" i="85" s="1"/>
  <c r="K21" i="85"/>
  <c r="AG20" i="85"/>
  <c r="AC20" i="85"/>
  <c r="Z20" i="85"/>
  <c r="AD20" i="85" s="1"/>
  <c r="N20" i="85"/>
  <c r="K20" i="85"/>
  <c r="AG19" i="85"/>
  <c r="AC19" i="85"/>
  <c r="Z19" i="85"/>
  <c r="N19" i="85"/>
  <c r="K19" i="85"/>
  <c r="AG18" i="85"/>
  <c r="AC18" i="85"/>
  <c r="Z18" i="85"/>
  <c r="AD18" i="85" s="1"/>
  <c r="AE18" i="85" s="1"/>
  <c r="N18" i="85"/>
  <c r="K18" i="85"/>
  <c r="AG17" i="85"/>
  <c r="AC17" i="85"/>
  <c r="Z17" i="85"/>
  <c r="N17" i="85"/>
  <c r="AG16" i="85"/>
  <c r="AC16" i="85"/>
  <c r="Z16" i="85"/>
  <c r="N16" i="85"/>
  <c r="K16" i="85"/>
  <c r="AG15" i="85"/>
  <c r="AC15" i="85"/>
  <c r="Z15" i="85"/>
  <c r="N15" i="85"/>
  <c r="K15" i="85"/>
  <c r="O15" i="85" s="1"/>
  <c r="P15" i="85" s="1"/>
  <c r="AG14" i="85"/>
  <c r="AC14" i="85"/>
  <c r="Z14" i="85"/>
  <c r="N14" i="85"/>
  <c r="K14" i="85"/>
  <c r="AG13" i="85"/>
  <c r="AC13" i="85"/>
  <c r="Z13" i="85"/>
  <c r="N13" i="85"/>
  <c r="K13" i="85"/>
  <c r="AG12" i="85"/>
  <c r="AC12" i="85"/>
  <c r="Z12" i="85"/>
  <c r="N12" i="85"/>
  <c r="K12" i="85"/>
  <c r="O12" i="85" s="1"/>
  <c r="P12" i="85" s="1"/>
  <c r="AG11" i="85"/>
  <c r="AC11" i="85"/>
  <c r="Z11" i="85"/>
  <c r="N11" i="85"/>
  <c r="K11" i="85"/>
  <c r="AG10" i="85"/>
  <c r="AC10" i="85"/>
  <c r="Z10" i="85"/>
  <c r="N10" i="85"/>
  <c r="K10" i="85"/>
  <c r="AG9" i="85"/>
  <c r="AC9" i="85"/>
  <c r="AD9" i="85" s="1"/>
  <c r="Z9" i="85"/>
  <c r="N9" i="85"/>
  <c r="AH8" i="85"/>
  <c r="AA8" i="85"/>
  <c r="S8" i="85"/>
  <c r="S45" i="85" s="1"/>
  <c r="R8" i="85"/>
  <c r="Q8" i="85"/>
  <c r="M45" i="85"/>
  <c r="L8" i="85"/>
  <c r="D8" i="85"/>
  <c r="D45" i="85" s="1"/>
  <c r="C8" i="85"/>
  <c r="B8" i="85"/>
  <c r="N8" i="83"/>
  <c r="N15" i="83"/>
  <c r="W33" i="83"/>
  <c r="T33" i="83"/>
  <c r="T36" i="83" s="1"/>
  <c r="W30" i="83"/>
  <c r="O30" i="83"/>
  <c r="O36" i="83" s="1"/>
  <c r="W26" i="83"/>
  <c r="N26" i="83"/>
  <c r="W21" i="83"/>
  <c r="N21" i="83"/>
  <c r="W15" i="83"/>
  <c r="W8" i="83"/>
  <c r="W36" i="83" s="1"/>
  <c r="V34" i="83"/>
  <c r="V33" i="83" s="1"/>
  <c r="V31" i="83"/>
  <c r="V30" i="83" s="1"/>
  <c r="V28" i="83"/>
  <c r="V26" i="83" s="1"/>
  <c r="V24" i="83"/>
  <c r="V23" i="83"/>
  <c r="V21" i="83" s="1"/>
  <c r="V19" i="83"/>
  <c r="V18" i="83"/>
  <c r="V17" i="83"/>
  <c r="V15" i="83" s="1"/>
  <c r="V13" i="83"/>
  <c r="V12" i="83"/>
  <c r="V11" i="83"/>
  <c r="V10" i="83"/>
  <c r="L33" i="83"/>
  <c r="L30" i="83"/>
  <c r="L26" i="83"/>
  <c r="L21" i="83"/>
  <c r="L15" i="83"/>
  <c r="L8" i="83"/>
  <c r="K34" i="83"/>
  <c r="K33" i="83" s="1"/>
  <c r="K31" i="83"/>
  <c r="K30" i="83" s="1"/>
  <c r="K28" i="83"/>
  <c r="K26" i="83" s="1"/>
  <c r="K24" i="83"/>
  <c r="K23" i="83"/>
  <c r="K19" i="83"/>
  <c r="K18" i="83"/>
  <c r="K17" i="83"/>
  <c r="K11" i="83"/>
  <c r="K12" i="83"/>
  <c r="K13" i="83"/>
  <c r="K10" i="83"/>
  <c r="I33" i="83"/>
  <c r="I36" i="83" s="1"/>
  <c r="D30" i="83"/>
  <c r="D36" i="83" s="1"/>
  <c r="C26" i="83"/>
  <c r="C21" i="83"/>
  <c r="C15" i="83"/>
  <c r="C8" i="83"/>
  <c r="C36" i="83" s="1"/>
  <c r="V35" i="82"/>
  <c r="V34" i="82" s="1"/>
  <c r="W34" i="82"/>
  <c r="V27" i="82"/>
  <c r="V26" i="82"/>
  <c r="V25" i="82"/>
  <c r="W24" i="82"/>
  <c r="V22" i="82"/>
  <c r="V21" i="82"/>
  <c r="V20" i="82"/>
  <c r="V19" i="82"/>
  <c r="V18" i="82"/>
  <c r="V17" i="82"/>
  <c r="W16" i="82"/>
  <c r="V12" i="82"/>
  <c r="W8" i="82"/>
  <c r="W37" i="82" s="1"/>
  <c r="V8" i="82"/>
  <c r="T34" i="82"/>
  <c r="T37" i="82" s="1"/>
  <c r="M24" i="82"/>
  <c r="O16" i="82"/>
  <c r="O37" i="82" s="1"/>
  <c r="M16" i="82"/>
  <c r="M8" i="82"/>
  <c r="L34" i="82"/>
  <c r="L24" i="82"/>
  <c r="L16" i="82"/>
  <c r="L8" i="82"/>
  <c r="K35" i="82"/>
  <c r="K34" i="82" s="1"/>
  <c r="K27" i="82"/>
  <c r="K26" i="82"/>
  <c r="K25" i="82"/>
  <c r="K24" i="82" s="1"/>
  <c r="K22" i="82"/>
  <c r="K21" i="82"/>
  <c r="K20" i="82"/>
  <c r="K19" i="82"/>
  <c r="K18" i="82"/>
  <c r="K17" i="82"/>
  <c r="K12" i="82"/>
  <c r="K8" i="82" s="1"/>
  <c r="I34" i="82"/>
  <c r="I37" i="82" s="1"/>
  <c r="B24" i="82"/>
  <c r="D16" i="82"/>
  <c r="D37" i="82" s="1"/>
  <c r="B16" i="82"/>
  <c r="B37" i="82" s="1"/>
  <c r="B8" i="82"/>
  <c r="W30" i="60"/>
  <c r="W37" i="60" s="1"/>
  <c r="W23" i="60"/>
  <c r="W16" i="60"/>
  <c r="W8" i="60"/>
  <c r="V35" i="60"/>
  <c r="V34" i="60"/>
  <c r="V33" i="60"/>
  <c r="V30" i="60" s="1"/>
  <c r="V28" i="60"/>
  <c r="V27" i="60"/>
  <c r="V26" i="60"/>
  <c r="V25" i="60"/>
  <c r="V24" i="60"/>
  <c r="V20" i="60"/>
  <c r="V19" i="60"/>
  <c r="V18" i="60"/>
  <c r="V17" i="60"/>
  <c r="V13" i="60"/>
  <c r="V8" i="60" s="1"/>
  <c r="M30" i="60"/>
  <c r="M23" i="60"/>
  <c r="M16" i="60"/>
  <c r="M8" i="60"/>
  <c r="L30" i="60"/>
  <c r="L37" i="60" s="1"/>
  <c r="L23" i="60"/>
  <c r="L16" i="60"/>
  <c r="L8" i="60"/>
  <c r="K35" i="60"/>
  <c r="K34" i="60"/>
  <c r="K33" i="60"/>
  <c r="K28" i="60"/>
  <c r="K27" i="60"/>
  <c r="K26" i="60"/>
  <c r="K25" i="60"/>
  <c r="K24" i="60"/>
  <c r="K23" i="60" s="1"/>
  <c r="K20" i="60"/>
  <c r="K19" i="60"/>
  <c r="K18" i="60"/>
  <c r="K17" i="60"/>
  <c r="K16" i="60" s="1"/>
  <c r="K13" i="60"/>
  <c r="K8" i="60" s="1"/>
  <c r="B30" i="60"/>
  <c r="B23" i="60"/>
  <c r="B16" i="60"/>
  <c r="B8" i="60"/>
  <c r="G22" i="32"/>
  <c r="E22" i="32"/>
  <c r="C22" i="32"/>
  <c r="D22" i="32"/>
  <c r="B22" i="32"/>
  <c r="F22" i="32"/>
  <c r="O27" i="86" l="1"/>
  <c r="P27" i="86" s="1"/>
  <c r="O63" i="86"/>
  <c r="P63" i="86" s="1"/>
  <c r="AG63" i="86" s="1"/>
  <c r="O49" i="86"/>
  <c r="P49" i="86" s="1"/>
  <c r="J17" i="88"/>
  <c r="L37" i="82"/>
  <c r="O31" i="86"/>
  <c r="P31" i="86" s="1"/>
  <c r="O11" i="87"/>
  <c r="K22" i="88"/>
  <c r="O17" i="85"/>
  <c r="AG8" i="85"/>
  <c r="O39" i="85"/>
  <c r="O18" i="86"/>
  <c r="P18" i="86" s="1"/>
  <c r="O23" i="86"/>
  <c r="P23" i="86" s="1"/>
  <c r="O39" i="86"/>
  <c r="P39" i="86" s="1"/>
  <c r="O55" i="86"/>
  <c r="P55" i="86" s="1"/>
  <c r="AD62" i="86"/>
  <c r="I22" i="32"/>
  <c r="K30" i="60"/>
  <c r="K37" i="60" s="1"/>
  <c r="M37" i="82"/>
  <c r="V8" i="83"/>
  <c r="V36" i="83" s="1"/>
  <c r="AG29" i="85"/>
  <c r="L29" i="85"/>
  <c r="L45" i="85" s="1"/>
  <c r="O10" i="86"/>
  <c r="P10" i="86" s="1"/>
  <c r="AD15" i="86"/>
  <c r="AD23" i="86"/>
  <c r="O26" i="86"/>
  <c r="P26" i="86" s="1"/>
  <c r="AD31" i="86"/>
  <c r="O37" i="86"/>
  <c r="P37" i="86" s="1"/>
  <c r="AG37" i="86" s="1"/>
  <c r="O42" i="86"/>
  <c r="P42" i="86" s="1"/>
  <c r="AD17" i="87"/>
  <c r="AE17" i="87" s="1"/>
  <c r="AI17" i="87" s="1"/>
  <c r="K16" i="82"/>
  <c r="K37" i="82" s="1"/>
  <c r="V16" i="82"/>
  <c r="AD14" i="85"/>
  <c r="AE14" i="85" s="1"/>
  <c r="O25" i="85"/>
  <c r="N24" i="85"/>
  <c r="O42" i="85"/>
  <c r="P42" i="85" s="1"/>
  <c r="P40" i="85" s="1"/>
  <c r="O13" i="86"/>
  <c r="P13" i="86" s="1"/>
  <c r="AD47" i="86"/>
  <c r="AD67" i="86" s="1"/>
  <c r="AD8" i="86" s="1"/>
  <c r="O53" i="86"/>
  <c r="P53" i="86" s="1"/>
  <c r="L36" i="83"/>
  <c r="Q45" i="85"/>
  <c r="O19" i="86"/>
  <c r="P19" i="86" s="1"/>
  <c r="AF19" i="86"/>
  <c r="O54" i="86"/>
  <c r="P54" i="86" s="1"/>
  <c r="AD13" i="85"/>
  <c r="V16" i="60"/>
  <c r="H22" i="32"/>
  <c r="O10" i="85"/>
  <c r="AD25" i="85"/>
  <c r="AE25" i="85" s="1"/>
  <c r="O27" i="85"/>
  <c r="P27" i="85" s="1"/>
  <c r="AD31" i="85"/>
  <c r="O30" i="86"/>
  <c r="P30" i="86" s="1"/>
  <c r="AG30" i="86" s="1"/>
  <c r="O35" i="86"/>
  <c r="P35" i="86" s="1"/>
  <c r="O43" i="86"/>
  <c r="P43" i="86" s="1"/>
  <c r="O51" i="86"/>
  <c r="P51" i="86" s="1"/>
  <c r="O64" i="86"/>
  <c r="P64" i="86" s="1"/>
  <c r="AC67" i="86"/>
  <c r="AC8" i="86" s="1"/>
  <c r="O46" i="86"/>
  <c r="P46" i="86" s="1"/>
  <c r="O11" i="86"/>
  <c r="P11" i="86" s="1"/>
  <c r="AF9" i="86"/>
  <c r="AE9" i="86"/>
  <c r="O12" i="86"/>
  <c r="P12" i="86" s="1"/>
  <c r="O16" i="86"/>
  <c r="P16" i="86" s="1"/>
  <c r="O28" i="86"/>
  <c r="P28" i="86" s="1"/>
  <c r="O32" i="86"/>
  <c r="P32" i="86" s="1"/>
  <c r="O36" i="86"/>
  <c r="P36" i="86" s="1"/>
  <c r="O40" i="86"/>
  <c r="P40" i="86" s="1"/>
  <c r="B29" i="88"/>
  <c r="O45" i="86"/>
  <c r="P45" i="86" s="1"/>
  <c r="AG45" i="86" s="1"/>
  <c r="O57" i="86"/>
  <c r="P57" i="86" s="1"/>
  <c r="N67" i="86"/>
  <c r="N8" i="86" s="1"/>
  <c r="O22" i="86"/>
  <c r="P22" i="86" s="1"/>
  <c r="O34" i="86"/>
  <c r="P34" i="86" s="1"/>
  <c r="N27" i="88"/>
  <c r="N26" i="88" s="1"/>
  <c r="L26" i="88"/>
  <c r="K14" i="88"/>
  <c r="K10" i="88" s="1"/>
  <c r="K29" i="88" s="1"/>
  <c r="M37" i="60"/>
  <c r="R45" i="85"/>
  <c r="AD10" i="85"/>
  <c r="AE10" i="85" s="1"/>
  <c r="O20" i="85"/>
  <c r="P20" i="85" s="1"/>
  <c r="N32" i="85"/>
  <c r="O32" i="85" s="1"/>
  <c r="P32" i="85" s="1"/>
  <c r="AD34" i="85"/>
  <c r="AE34" i="85" s="1"/>
  <c r="AD36" i="85"/>
  <c r="AI36" i="85" s="1"/>
  <c r="AE55" i="86"/>
  <c r="AG55" i="86" s="1"/>
  <c r="O10" i="87"/>
  <c r="O13" i="87"/>
  <c r="AF13" i="87" s="1"/>
  <c r="N12" i="88"/>
  <c r="K15" i="83"/>
  <c r="O13" i="85"/>
  <c r="P13" i="85" s="1"/>
  <c r="AD26" i="85"/>
  <c r="AI26" i="85" s="1"/>
  <c r="AD42" i="85"/>
  <c r="AE42" i="85" s="1"/>
  <c r="AA14" i="88"/>
  <c r="AC14" i="88" s="1"/>
  <c r="AD14" i="88"/>
  <c r="AD10" i="88" s="1"/>
  <c r="AD29" i="88" s="1"/>
  <c r="AI12" i="88"/>
  <c r="K21" i="83"/>
  <c r="AC8" i="85"/>
  <c r="AE48" i="86"/>
  <c r="AG48" i="86" s="1"/>
  <c r="AE56" i="86"/>
  <c r="K17" i="88"/>
  <c r="AD56" i="86"/>
  <c r="N18" i="88"/>
  <c r="N17" i="88" s="1"/>
  <c r="L17" i="88"/>
  <c r="N23" i="88"/>
  <c r="N22" i="88" s="1"/>
  <c r="L22" i="88"/>
  <c r="AE13" i="86"/>
  <c r="AH45" i="85"/>
  <c r="O16" i="85"/>
  <c r="P16" i="85" s="1"/>
  <c r="O31" i="85"/>
  <c r="AD37" i="85"/>
  <c r="AI37" i="85" s="1"/>
  <c r="AE14" i="86"/>
  <c r="AG14" i="86" s="1"/>
  <c r="AE22" i="86"/>
  <c r="AD55" i="86"/>
  <c r="Y22" i="88"/>
  <c r="J14" i="88"/>
  <c r="J10" i="88" s="1"/>
  <c r="J29" i="88" s="1"/>
  <c r="O14" i="88"/>
  <c r="O10" i="88" s="1"/>
  <c r="O29" i="88" s="1"/>
  <c r="B45" i="85"/>
  <c r="O33" i="85"/>
  <c r="P33" i="85" s="1"/>
  <c r="Y17" i="88"/>
  <c r="AI23" i="88"/>
  <c r="Z22" i="88"/>
  <c r="AH29" i="88"/>
  <c r="V23" i="60"/>
  <c r="V37" i="60" s="1"/>
  <c r="C45" i="85"/>
  <c r="O14" i="85"/>
  <c r="AD16" i="85"/>
  <c r="O19" i="85"/>
  <c r="AF58" i="86"/>
  <c r="AI18" i="88"/>
  <c r="Z17" i="88"/>
  <c r="AC23" i="88"/>
  <c r="AC22" i="88" s="1"/>
  <c r="AA22" i="88"/>
  <c r="AE35" i="86"/>
  <c r="B37" i="60"/>
  <c r="K8" i="83"/>
  <c r="AB45" i="85"/>
  <c r="AE19" i="86"/>
  <c r="AF23" i="86"/>
  <c r="AE38" i="86"/>
  <c r="AF50" i="86"/>
  <c r="AA17" i="88"/>
  <c r="AC18" i="88"/>
  <c r="AI20" i="88"/>
  <c r="AC20" i="88"/>
  <c r="V24" i="82"/>
  <c r="AD19" i="85"/>
  <c r="AI19" i="85" s="1"/>
  <c r="O28" i="85"/>
  <c r="K67" i="86"/>
  <c r="K8" i="86" s="1"/>
  <c r="AE42" i="86"/>
  <c r="AE50" i="86"/>
  <c r="AD39" i="86"/>
  <c r="AA10" i="88"/>
  <c r="AC11" i="88"/>
  <c r="AC10" i="88" s="1"/>
  <c r="L14" i="88"/>
  <c r="N14" i="88" s="1"/>
  <c r="Y14" i="88"/>
  <c r="Y10" i="88" s="1"/>
  <c r="Z14" i="88"/>
  <c r="AI14" i="88" s="1"/>
  <c r="Q10" i="88"/>
  <c r="Q29" i="88" s="1"/>
  <c r="O17" i="87"/>
  <c r="P17" i="87" s="1"/>
  <c r="AG17" i="87" s="1"/>
  <c r="O18" i="87"/>
  <c r="P18" i="87" s="1"/>
  <c r="AD12" i="87"/>
  <c r="AE12" i="87" s="1"/>
  <c r="AI12" i="87" s="1"/>
  <c r="AC20" i="87"/>
  <c r="AC8" i="87" s="1"/>
  <c r="N20" i="87"/>
  <c r="N8" i="87" s="1"/>
  <c r="O12" i="87"/>
  <c r="AD16" i="87"/>
  <c r="AE16" i="87" s="1"/>
  <c r="AI16" i="87" s="1"/>
  <c r="AD10" i="87"/>
  <c r="AE10" i="87" s="1"/>
  <c r="AD11" i="87"/>
  <c r="AE11" i="87" s="1"/>
  <c r="AI11" i="87" s="1"/>
  <c r="O14" i="87"/>
  <c r="P14" i="87" s="1"/>
  <c r="AG14" i="87" s="1"/>
  <c r="O15" i="87"/>
  <c r="AF15" i="87" s="1"/>
  <c r="AD18" i="87"/>
  <c r="AE18" i="87" s="1"/>
  <c r="AI18" i="87" s="1"/>
  <c r="P11" i="87"/>
  <c r="P13" i="87"/>
  <c r="AG13" i="87" s="1"/>
  <c r="AF17" i="87"/>
  <c r="K20" i="87"/>
  <c r="K8" i="87" s="1"/>
  <c r="Z20" i="87"/>
  <c r="Z8" i="87" s="1"/>
  <c r="AE45" i="86"/>
  <c r="AE49" i="86"/>
  <c r="AE57" i="86"/>
  <c r="AG57" i="86" s="1"/>
  <c r="AE29" i="86"/>
  <c r="AG29" i="86" s="1"/>
  <c r="O20" i="86"/>
  <c r="AF20" i="86" s="1"/>
  <c r="AG21" i="86"/>
  <c r="AF42" i="86"/>
  <c r="AG22" i="86"/>
  <c r="AG38" i="86"/>
  <c r="AG27" i="86"/>
  <c r="AF34" i="86"/>
  <c r="AF49" i="86"/>
  <c r="AG13" i="86"/>
  <c r="AF26" i="86"/>
  <c r="AF57" i="86"/>
  <c r="AF61" i="86"/>
  <c r="AE36" i="86"/>
  <c r="AE60" i="86"/>
  <c r="AF60" i="86"/>
  <c r="AE17" i="86"/>
  <c r="AF17" i="86"/>
  <c r="AE44" i="86"/>
  <c r="AF44" i="86"/>
  <c r="AF10" i="86"/>
  <c r="AE10" i="86"/>
  <c r="AG10" i="86" s="1"/>
  <c r="AE20" i="86"/>
  <c r="AE33" i="86"/>
  <c r="AG49" i="86"/>
  <c r="AE12" i="86"/>
  <c r="AE28" i="86"/>
  <c r="AE11" i="86"/>
  <c r="AG11" i="86" s="1"/>
  <c r="AF11" i="86"/>
  <c r="AF15" i="86"/>
  <c r="AE25" i="86"/>
  <c r="AG25" i="86" s="1"/>
  <c r="AF25" i="86"/>
  <c r="AE41" i="86"/>
  <c r="AG41" i="86" s="1"/>
  <c r="AF41" i="86"/>
  <c r="AE52" i="86"/>
  <c r="AG52" i="86" s="1"/>
  <c r="AF52" i="86"/>
  <c r="AE43" i="86"/>
  <c r="AF46" i="86"/>
  <c r="AE46" i="86"/>
  <c r="AG46" i="86" s="1"/>
  <c r="AF14" i="86"/>
  <c r="AE15" i="86"/>
  <c r="AG19" i="86"/>
  <c r="AF21" i="86"/>
  <c r="AF22" i="86"/>
  <c r="AE23" i="86"/>
  <c r="AG23" i="86" s="1"/>
  <c r="AF29" i="86"/>
  <c r="AE31" i="86"/>
  <c r="AG35" i="86"/>
  <c r="AF38" i="86"/>
  <c r="AE39" i="86"/>
  <c r="AE47" i="86"/>
  <c r="AG58" i="86"/>
  <c r="AF59" i="86"/>
  <c r="AE59" i="86"/>
  <c r="AG59" i="86" s="1"/>
  <c r="Z67" i="86"/>
  <c r="Z8" i="86" s="1"/>
  <c r="AF16" i="86"/>
  <c r="AF24" i="86"/>
  <c r="AF27" i="86"/>
  <c r="AF32" i="86"/>
  <c r="AF35" i="86"/>
  <c r="AF48" i="86"/>
  <c r="AG50" i="86"/>
  <c r="AF51" i="86"/>
  <c r="AE51" i="86"/>
  <c r="AG51" i="86" s="1"/>
  <c r="AF53" i="86"/>
  <c r="AE61" i="86"/>
  <c r="AF62" i="86"/>
  <c r="AE62" i="86"/>
  <c r="AG62" i="86" s="1"/>
  <c r="L67" i="86"/>
  <c r="L8" i="86" s="1"/>
  <c r="AE16" i="86"/>
  <c r="AE18" i="86"/>
  <c r="AE24" i="86"/>
  <c r="AG24" i="86" s="1"/>
  <c r="AE26" i="86"/>
  <c r="AG26" i="86" s="1"/>
  <c r="AE32" i="86"/>
  <c r="AE34" i="86"/>
  <c r="AE40" i="86"/>
  <c r="AG42" i="86"/>
  <c r="AE53" i="86"/>
  <c r="AE54" i="86"/>
  <c r="AG54" i="86" s="1"/>
  <c r="AF64" i="86"/>
  <c r="AG56" i="86"/>
  <c r="AD11" i="85"/>
  <c r="AI11" i="85" s="1"/>
  <c r="AD12" i="85"/>
  <c r="AF12" i="85" s="1"/>
  <c r="AD15" i="85"/>
  <c r="AI15" i="85" s="1"/>
  <c r="AD28" i="85"/>
  <c r="AE28" i="85" s="1"/>
  <c r="AD39" i="85"/>
  <c r="AF25" i="85"/>
  <c r="AD38" i="85"/>
  <c r="AI38" i="85" s="1"/>
  <c r="AE31" i="85"/>
  <c r="AI31" i="85"/>
  <c r="AF10" i="85"/>
  <c r="AD17" i="85"/>
  <c r="AI17" i="85" s="1"/>
  <c r="AD43" i="85"/>
  <c r="AD21" i="85"/>
  <c r="AE21" i="85" s="1"/>
  <c r="AF23" i="85"/>
  <c r="AF14" i="85"/>
  <c r="N8" i="85"/>
  <c r="O9" i="85"/>
  <c r="AF9" i="85" s="1"/>
  <c r="O18" i="85"/>
  <c r="AF18" i="85" s="1"/>
  <c r="O22" i="85"/>
  <c r="AF22" i="85" s="1"/>
  <c r="K40" i="85"/>
  <c r="O43" i="85"/>
  <c r="AF43" i="85" s="1"/>
  <c r="O36" i="85"/>
  <c r="P36" i="85" s="1"/>
  <c r="O35" i="85"/>
  <c r="P35" i="85" s="1"/>
  <c r="AF26" i="85"/>
  <c r="P23" i="85"/>
  <c r="AD32" i="85"/>
  <c r="AC29" i="85"/>
  <c r="P39" i="85"/>
  <c r="AF39" i="85"/>
  <c r="AE9" i="85"/>
  <c r="AI9" i="85"/>
  <c r="P43" i="85"/>
  <c r="AE13" i="85"/>
  <c r="AI13" i="85"/>
  <c r="AF31" i="85"/>
  <c r="P31" i="85"/>
  <c r="AE37" i="85"/>
  <c r="AF36" i="85"/>
  <c r="AE43" i="85"/>
  <c r="AI43" i="85"/>
  <c r="AE16" i="85"/>
  <c r="AI16" i="85"/>
  <c r="AE20" i="85"/>
  <c r="AI20" i="85"/>
  <c r="Z8" i="85"/>
  <c r="AI10" i="85"/>
  <c r="AI14" i="85"/>
  <c r="AI18" i="85"/>
  <c r="AI22" i="85"/>
  <c r="Z24" i="85"/>
  <c r="AI25" i="85"/>
  <c r="AG24" i="85"/>
  <c r="Z29" i="85"/>
  <c r="AD33" i="85"/>
  <c r="AF33" i="85" s="1"/>
  <c r="O37" i="85"/>
  <c r="P38" i="85"/>
  <c r="AD41" i="85"/>
  <c r="Z40" i="85"/>
  <c r="AC40" i="85"/>
  <c r="AE27" i="85"/>
  <c r="AI27" i="85"/>
  <c r="AF13" i="85"/>
  <c r="AF17" i="85"/>
  <c r="P17" i="85"/>
  <c r="AF20" i="85"/>
  <c r="P21" i="85"/>
  <c r="AC24" i="85"/>
  <c r="AF27" i="85"/>
  <c r="AF28" i="85"/>
  <c r="P28" i="85"/>
  <c r="O30" i="85"/>
  <c r="K29" i="85"/>
  <c r="AE36" i="85"/>
  <c r="AE39" i="85"/>
  <c r="AI39" i="85"/>
  <c r="AE12" i="85"/>
  <c r="AI12" i="85"/>
  <c r="P9" i="85"/>
  <c r="O11" i="85"/>
  <c r="K8" i="85"/>
  <c r="P10" i="85"/>
  <c r="P14" i="85"/>
  <c r="AE23" i="85"/>
  <c r="K24" i="85"/>
  <c r="O24" i="85"/>
  <c r="P25" i="85"/>
  <c r="AE26" i="85"/>
  <c r="N29" i="85"/>
  <c r="AD30" i="85"/>
  <c r="AD35" i="85"/>
  <c r="N40" i="85"/>
  <c r="AG40" i="85"/>
  <c r="AA29" i="85"/>
  <c r="AA45" i="85" s="1"/>
  <c r="N36" i="83"/>
  <c r="V37" i="82"/>
  <c r="AG39" i="86" l="1"/>
  <c r="AF43" i="86"/>
  <c r="AF45" i="86"/>
  <c r="AF42" i="85"/>
  <c r="AF54" i="86"/>
  <c r="AF37" i="86"/>
  <c r="AG18" i="87"/>
  <c r="AF39" i="86"/>
  <c r="AC45" i="85"/>
  <c r="AG45" i="85"/>
  <c r="AI42" i="85"/>
  <c r="AC17" i="88"/>
  <c r="AC29" i="88" s="1"/>
  <c r="Z10" i="88"/>
  <c r="AF18" i="86"/>
  <c r="AF14" i="87"/>
  <c r="AI10" i="88"/>
  <c r="AE19" i="85"/>
  <c r="AF34" i="85"/>
  <c r="AI34" i="85"/>
  <c r="AF32" i="85"/>
  <c r="AF30" i="86"/>
  <c r="AF31" i="86"/>
  <c r="O40" i="85"/>
  <c r="Y29" i="88"/>
  <c r="AG40" i="86"/>
  <c r="N10" i="88"/>
  <c r="N29" i="88" s="1"/>
  <c r="L10" i="88"/>
  <c r="L29" i="88" s="1"/>
  <c r="AA29" i="88"/>
  <c r="AF21" i="85"/>
  <c r="AI17" i="88"/>
  <c r="Z29" i="88"/>
  <c r="P10" i="87"/>
  <c r="AG10" i="87" s="1"/>
  <c r="O20" i="87"/>
  <c r="O8" i="87" s="1"/>
  <c r="AF10" i="87"/>
  <c r="AI20" i="87"/>
  <c r="AI8" i="87" s="1"/>
  <c r="AI10" i="87"/>
  <c r="O67" i="86"/>
  <c r="O8" i="86" s="1"/>
  <c r="P20" i="86"/>
  <c r="P67" i="86" s="1"/>
  <c r="P8" i="86" s="1"/>
  <c r="P19" i="85"/>
  <c r="AF19" i="85"/>
  <c r="AF40" i="86"/>
  <c r="AE11" i="85"/>
  <c r="AF16" i="85"/>
  <c r="AI21" i="85"/>
  <c r="AI8" i="85" s="1"/>
  <c r="AG11" i="87"/>
  <c r="P22" i="85"/>
  <c r="AD24" i="85"/>
  <c r="AF16" i="87"/>
  <c r="K36" i="83"/>
  <c r="AI28" i="85"/>
  <c r="N45" i="85"/>
  <c r="AE38" i="85"/>
  <c r="AG16" i="87"/>
  <c r="AF12" i="87"/>
  <c r="P15" i="87"/>
  <c r="AG15" i="87" s="1"/>
  <c r="P12" i="87"/>
  <c r="AG12" i="87" s="1"/>
  <c r="AE20" i="87"/>
  <c r="AE8" i="87" s="1"/>
  <c r="AD20" i="87"/>
  <c r="AD8" i="87" s="1"/>
  <c r="AF18" i="87"/>
  <c r="AF11" i="87"/>
  <c r="AG32" i="86"/>
  <c r="AG18" i="86"/>
  <c r="AG61" i="86"/>
  <c r="AG16" i="86"/>
  <c r="AG44" i="86"/>
  <c r="AG60" i="86"/>
  <c r="AG64" i="86"/>
  <c r="AG53" i="86"/>
  <c r="AG34" i="86"/>
  <c r="AG31" i="86"/>
  <c r="AG15" i="86"/>
  <c r="AF13" i="86"/>
  <c r="AF28" i="86"/>
  <c r="AF33" i="86"/>
  <c r="AF55" i="86"/>
  <c r="AG47" i="86"/>
  <c r="AG43" i="86"/>
  <c r="AG33" i="86"/>
  <c r="AG17" i="86"/>
  <c r="AF47" i="86"/>
  <c r="AG9" i="86"/>
  <c r="AG12" i="86"/>
  <c r="AF12" i="86"/>
  <c r="AG36" i="86"/>
  <c r="AF63" i="86"/>
  <c r="AE67" i="86"/>
  <c r="AE8" i="86" s="1"/>
  <c r="AF56" i="86"/>
  <c r="AG28" i="86"/>
  <c r="AF36" i="86"/>
  <c r="AE17" i="85"/>
  <c r="AE15" i="85"/>
  <c r="AF15" i="85"/>
  <c r="AF38" i="85"/>
  <c r="AE24" i="85"/>
  <c r="AD8" i="85"/>
  <c r="P18" i="85"/>
  <c r="K45" i="85"/>
  <c r="P24" i="85"/>
  <c r="AF24" i="85"/>
  <c r="AE35" i="85"/>
  <c r="AI35" i="85"/>
  <c r="P11" i="85"/>
  <c r="P8" i="85" s="1"/>
  <c r="AF11" i="85"/>
  <c r="AI41" i="85"/>
  <c r="AI40" i="85" s="1"/>
  <c r="AD40" i="85"/>
  <c r="AE41" i="85"/>
  <c r="AE40" i="85" s="1"/>
  <c r="AF41" i="85"/>
  <c r="AF40" i="85" s="1"/>
  <c r="Z45" i="85"/>
  <c r="AI33" i="85"/>
  <c r="AE33" i="85"/>
  <c r="AD29" i="85"/>
  <c r="AI30" i="85"/>
  <c r="AE30" i="85"/>
  <c r="O8" i="85"/>
  <c r="O29" i="85"/>
  <c r="AF30" i="85"/>
  <c r="P30" i="85"/>
  <c r="AF37" i="85"/>
  <c r="P37" i="85"/>
  <c r="AI24" i="85"/>
  <c r="AF35" i="85"/>
  <c r="AE32" i="85"/>
  <c r="AI32" i="85"/>
  <c r="AI29" i="88" l="1"/>
  <c r="AE8" i="85"/>
  <c r="AG20" i="86"/>
  <c r="AD45" i="85"/>
  <c r="AF20" i="87"/>
  <c r="AF8" i="87" s="1"/>
  <c r="P20" i="87"/>
  <c r="P8" i="87" s="1"/>
  <c r="AG20" i="87"/>
  <c r="AG8" i="87" s="1"/>
  <c r="AF67" i="86"/>
  <c r="AF8" i="86" s="1"/>
  <c r="AG67" i="86"/>
  <c r="AG8" i="86" s="1"/>
  <c r="AF8" i="85"/>
  <c r="P29" i="85"/>
  <c r="AE29" i="85"/>
  <c r="AE45" i="85" s="1"/>
  <c r="AF29" i="85"/>
  <c r="AI29" i="85"/>
  <c r="AI45" i="85" s="1"/>
  <c r="P45" i="85"/>
  <c r="O45" i="85"/>
  <c r="AF45" i="85" l="1"/>
  <c r="K9" i="84"/>
  <c r="B31" i="84"/>
  <c r="B22" i="84"/>
  <c r="B16" i="84"/>
  <c r="B8" i="84"/>
  <c r="W62" i="84"/>
  <c r="W64" i="84" s="1"/>
  <c r="V62" i="84"/>
  <c r="U62" i="84"/>
  <c r="T62" i="84"/>
  <c r="S62" i="84"/>
  <c r="R62" i="84"/>
  <c r="Q62" i="84"/>
  <c r="P62" i="84"/>
  <c r="O62" i="84"/>
  <c r="M62" i="84"/>
  <c r="L62" i="84"/>
  <c r="K62" i="84"/>
  <c r="N61" i="84"/>
  <c r="N60" i="84"/>
  <c r="N59" i="84"/>
  <c r="N58" i="84"/>
  <c r="N57" i="84"/>
  <c r="N56" i="84"/>
  <c r="N55" i="84"/>
  <c r="L52" i="84"/>
  <c r="V43" i="84"/>
  <c r="V42" i="84" s="1"/>
  <c r="K43" i="84"/>
  <c r="K42" i="84" s="1"/>
  <c r="W42" i="84"/>
  <c r="U42" i="84"/>
  <c r="T42" i="84"/>
  <c r="S42" i="84"/>
  <c r="R42" i="84"/>
  <c r="Q42" i="84"/>
  <c r="P42" i="84"/>
  <c r="O42" i="84"/>
  <c r="N42" i="84"/>
  <c r="M42" i="84"/>
  <c r="L42" i="84"/>
  <c r="J42" i="84"/>
  <c r="I42" i="84"/>
  <c r="H42" i="84"/>
  <c r="G42" i="84"/>
  <c r="F42" i="84"/>
  <c r="E42" i="84"/>
  <c r="D42" i="84"/>
  <c r="C42" i="84"/>
  <c r="B42" i="84"/>
  <c r="V41" i="84"/>
  <c r="V40" i="84" s="1"/>
  <c r="K41" i="84"/>
  <c r="K40" i="84" s="1"/>
  <c r="W40" i="84"/>
  <c r="U40" i="84"/>
  <c r="T40" i="84"/>
  <c r="S40" i="84"/>
  <c r="R40" i="84"/>
  <c r="Q40" i="84"/>
  <c r="P40" i="84"/>
  <c r="O40" i="84"/>
  <c r="N40" i="84"/>
  <c r="M40" i="84"/>
  <c r="L40" i="84"/>
  <c r="J40" i="84"/>
  <c r="I40" i="84"/>
  <c r="H40" i="84"/>
  <c r="G40" i="84"/>
  <c r="F40" i="84"/>
  <c r="E40" i="84"/>
  <c r="D40" i="84"/>
  <c r="C40" i="84"/>
  <c r="B40" i="84"/>
  <c r="V39" i="84"/>
  <c r="V38" i="84" s="1"/>
  <c r="K39" i="84"/>
  <c r="K38" i="84" s="1"/>
  <c r="W38" i="84"/>
  <c r="U38" i="84"/>
  <c r="T38" i="84"/>
  <c r="S38" i="84"/>
  <c r="R38" i="84"/>
  <c r="Q38" i="84"/>
  <c r="P38" i="84"/>
  <c r="O38" i="84"/>
  <c r="N38" i="84"/>
  <c r="M38" i="84"/>
  <c r="L38" i="84"/>
  <c r="J38" i="84"/>
  <c r="I38" i="84"/>
  <c r="H38" i="84"/>
  <c r="G38" i="84"/>
  <c r="F38" i="84"/>
  <c r="E38" i="84"/>
  <c r="D38" i="84"/>
  <c r="C38" i="84"/>
  <c r="B38" i="84"/>
  <c r="V37" i="84"/>
  <c r="V36" i="84" s="1"/>
  <c r="K37" i="84"/>
  <c r="K36" i="84" s="1"/>
  <c r="W36" i="84"/>
  <c r="U36" i="84"/>
  <c r="T36" i="84"/>
  <c r="S36" i="84"/>
  <c r="R36" i="84"/>
  <c r="Q36" i="84"/>
  <c r="P36" i="84"/>
  <c r="O36" i="84"/>
  <c r="N36" i="84"/>
  <c r="M36" i="84"/>
  <c r="L36" i="84"/>
  <c r="J36" i="84"/>
  <c r="I36" i="84"/>
  <c r="H36" i="84"/>
  <c r="G36" i="84"/>
  <c r="F36" i="84"/>
  <c r="E36" i="84"/>
  <c r="D36" i="84"/>
  <c r="C36" i="84"/>
  <c r="B36" i="84"/>
  <c r="V35" i="84"/>
  <c r="K35" i="84"/>
  <c r="V34" i="84"/>
  <c r="K34" i="84"/>
  <c r="V33" i="84"/>
  <c r="K33" i="84"/>
  <c r="V32" i="84"/>
  <c r="K32" i="84"/>
  <c r="W31" i="84"/>
  <c r="U31" i="84"/>
  <c r="T31" i="84"/>
  <c r="S31" i="84"/>
  <c r="R31" i="84"/>
  <c r="Q31" i="84"/>
  <c r="P31" i="84"/>
  <c r="O31" i="84"/>
  <c r="N31" i="84"/>
  <c r="M31" i="84"/>
  <c r="L31" i="84"/>
  <c r="J31" i="84"/>
  <c r="I31" i="84"/>
  <c r="H31" i="84"/>
  <c r="G31" i="84"/>
  <c r="F31" i="84"/>
  <c r="E31" i="84"/>
  <c r="D31" i="84"/>
  <c r="C31" i="84"/>
  <c r="V30" i="84"/>
  <c r="K30" i="84"/>
  <c r="V29" i="84"/>
  <c r="K29" i="84"/>
  <c r="W28" i="84"/>
  <c r="U28" i="84"/>
  <c r="T28" i="84"/>
  <c r="S28" i="84"/>
  <c r="R28" i="84"/>
  <c r="Q28" i="84"/>
  <c r="P28" i="84"/>
  <c r="O28" i="84"/>
  <c r="N28" i="84"/>
  <c r="M28" i="84"/>
  <c r="L28" i="84"/>
  <c r="J28" i="84"/>
  <c r="I28" i="84"/>
  <c r="H28" i="84"/>
  <c r="G28" i="84"/>
  <c r="F28" i="84"/>
  <c r="E28" i="84"/>
  <c r="D28" i="84"/>
  <c r="C28" i="84"/>
  <c r="B28" i="84"/>
  <c r="V27" i="84"/>
  <c r="K27" i="84"/>
  <c r="V26" i="84"/>
  <c r="K26" i="84"/>
  <c r="V25" i="84"/>
  <c r="K25" i="84"/>
  <c r="V24" i="84"/>
  <c r="C24" i="84"/>
  <c r="K24" i="84" s="1"/>
  <c r="V23" i="84"/>
  <c r="K23" i="84"/>
  <c r="W22" i="84"/>
  <c r="U22" i="84"/>
  <c r="T22" i="84"/>
  <c r="S22" i="84"/>
  <c r="R22" i="84"/>
  <c r="Q22" i="84"/>
  <c r="P22" i="84"/>
  <c r="O22" i="84"/>
  <c r="N22" i="84"/>
  <c r="M22" i="84"/>
  <c r="L22" i="84"/>
  <c r="J22" i="84"/>
  <c r="I22" i="84"/>
  <c r="H22" i="84"/>
  <c r="G22" i="84"/>
  <c r="F22" i="84"/>
  <c r="E22" i="84"/>
  <c r="D22" i="84"/>
  <c r="V21" i="84"/>
  <c r="K21" i="84"/>
  <c r="V20" i="84"/>
  <c r="K20" i="84"/>
  <c r="V19" i="84"/>
  <c r="K19" i="84"/>
  <c r="V18" i="84"/>
  <c r="K18" i="84"/>
  <c r="V17" i="84"/>
  <c r="K17" i="84"/>
  <c r="W16" i="84"/>
  <c r="U16" i="84"/>
  <c r="T16" i="84"/>
  <c r="S16" i="84"/>
  <c r="R16" i="84"/>
  <c r="Q16" i="84"/>
  <c r="P16" i="84"/>
  <c r="O16" i="84"/>
  <c r="N16" i="84"/>
  <c r="M16" i="84"/>
  <c r="L16" i="84"/>
  <c r="J16" i="84"/>
  <c r="I16" i="84"/>
  <c r="H16" i="84"/>
  <c r="G16" i="84"/>
  <c r="F16" i="84"/>
  <c r="E16" i="84"/>
  <c r="D16" i="84"/>
  <c r="C16" i="84"/>
  <c r="V15" i="84"/>
  <c r="K15" i="84"/>
  <c r="V14" i="84"/>
  <c r="K14" i="84"/>
  <c r="V13" i="84"/>
  <c r="K13" i="84"/>
  <c r="V12" i="84"/>
  <c r="K12" i="84"/>
  <c r="V11" i="84"/>
  <c r="K11" i="84"/>
  <c r="V10" i="84"/>
  <c r="K10" i="84"/>
  <c r="V9" i="84"/>
  <c r="W8" i="84"/>
  <c r="U8" i="84"/>
  <c r="T8" i="84"/>
  <c r="S8" i="84"/>
  <c r="R8" i="84"/>
  <c r="Q8" i="84"/>
  <c r="P8" i="84"/>
  <c r="O8" i="84"/>
  <c r="N8" i="84"/>
  <c r="M8" i="84"/>
  <c r="L8" i="84"/>
  <c r="J8" i="84"/>
  <c r="I8" i="84"/>
  <c r="H8" i="84"/>
  <c r="G8" i="84"/>
  <c r="F8" i="84"/>
  <c r="E8" i="84"/>
  <c r="D8" i="84"/>
  <c r="C8" i="84"/>
  <c r="K31" i="84" l="1"/>
  <c r="V8" i="84"/>
  <c r="V16" i="84"/>
  <c r="K22" i="84"/>
  <c r="V22" i="84"/>
  <c r="K28" i="84"/>
  <c r="V28" i="84"/>
  <c r="L45" i="84"/>
  <c r="N62" i="84"/>
  <c r="D45" i="84"/>
  <c r="H45" i="84"/>
  <c r="P45" i="84"/>
  <c r="T45" i="84"/>
  <c r="M45" i="84"/>
  <c r="Q45" i="84"/>
  <c r="U45" i="84"/>
  <c r="K8" i="84"/>
  <c r="K16" i="84"/>
  <c r="E45" i="84"/>
  <c r="I45" i="84"/>
  <c r="N45" i="84"/>
  <c r="R45" i="84"/>
  <c r="W45" i="84"/>
  <c r="V31" i="84"/>
  <c r="V45" i="84" s="1"/>
  <c r="F45" i="84"/>
  <c r="J45" i="84"/>
  <c r="G45" i="84"/>
  <c r="O45" i="84"/>
  <c r="S45" i="84"/>
  <c r="C22" i="84"/>
  <c r="B45" i="84"/>
  <c r="C45" i="84"/>
  <c r="K45" i="84" l="1"/>
  <c r="J27" i="33"/>
  <c r="J28" i="33"/>
  <c r="I7" i="33"/>
  <c r="J7" i="33" s="1"/>
  <c r="I10" i="33"/>
  <c r="J10" i="33" s="1"/>
  <c r="I11" i="33"/>
  <c r="J11" i="33" s="1"/>
  <c r="I12" i="33"/>
  <c r="J12" i="33" s="1"/>
  <c r="I14" i="33"/>
  <c r="J14" i="33" s="1"/>
  <c r="I15" i="33"/>
  <c r="J15" i="33" s="1"/>
  <c r="I16" i="33"/>
  <c r="J16" i="33" s="1"/>
  <c r="I17" i="33"/>
  <c r="J17" i="33" s="1"/>
  <c r="I18" i="33"/>
  <c r="J18" i="33" s="1"/>
  <c r="I19" i="33"/>
  <c r="J19" i="33" s="1"/>
  <c r="I20" i="33"/>
  <c r="J20" i="33" s="1"/>
  <c r="I21" i="33"/>
  <c r="J21" i="33" s="1"/>
  <c r="I22" i="33"/>
  <c r="J22" i="33" s="1"/>
  <c r="I23" i="33"/>
  <c r="J23" i="33" s="1"/>
  <c r="I24" i="33"/>
  <c r="J24" i="33" s="1"/>
  <c r="I25" i="33"/>
  <c r="J25" i="33" s="1"/>
  <c r="I26" i="33"/>
  <c r="J26" i="33" s="1"/>
  <c r="I27" i="33"/>
  <c r="I28" i="33"/>
  <c r="I29" i="33"/>
  <c r="J29" i="33" s="1"/>
  <c r="I30" i="33"/>
  <c r="J30" i="33" s="1"/>
  <c r="I31" i="33"/>
  <c r="J31" i="33" s="1"/>
  <c r="I32" i="33"/>
  <c r="J32" i="33" s="1"/>
  <c r="I33" i="33"/>
  <c r="J33" i="33" s="1"/>
  <c r="I35" i="33"/>
  <c r="J35" i="33" s="1"/>
  <c r="I36" i="33"/>
  <c r="J36" i="33" s="1"/>
  <c r="I6" i="33"/>
  <c r="J6" i="33" s="1"/>
  <c r="H7" i="33"/>
  <c r="H35" i="33"/>
  <c r="H36" i="33"/>
  <c r="G7" i="33"/>
  <c r="G10" i="33"/>
  <c r="H10" i="33" s="1"/>
  <c r="G11" i="33"/>
  <c r="H11" i="33" s="1"/>
  <c r="G12" i="33"/>
  <c r="H12" i="33" s="1"/>
  <c r="G14" i="33"/>
  <c r="H14" i="33" s="1"/>
  <c r="G15" i="33"/>
  <c r="H15" i="33" s="1"/>
  <c r="G16" i="33"/>
  <c r="H16" i="33" s="1"/>
  <c r="G17" i="33"/>
  <c r="H17" i="33" s="1"/>
  <c r="G18" i="33"/>
  <c r="H18" i="33" s="1"/>
  <c r="G19" i="33"/>
  <c r="H19" i="33" s="1"/>
  <c r="G20" i="33"/>
  <c r="H20" i="33" s="1"/>
  <c r="G21" i="33"/>
  <c r="H21" i="33" s="1"/>
  <c r="G22" i="33"/>
  <c r="H22" i="33" s="1"/>
  <c r="G23" i="33"/>
  <c r="H23" i="33" s="1"/>
  <c r="G24" i="33"/>
  <c r="G25" i="33"/>
  <c r="H25" i="33" s="1"/>
  <c r="G26" i="33"/>
  <c r="H26" i="33" s="1"/>
  <c r="G27" i="33"/>
  <c r="H27" i="33" s="1"/>
  <c r="G28" i="33"/>
  <c r="H28" i="33" s="1"/>
  <c r="G29" i="33"/>
  <c r="H29" i="33" s="1"/>
  <c r="G30" i="33"/>
  <c r="H30" i="33" s="1"/>
  <c r="G31" i="33"/>
  <c r="H31" i="33" s="1"/>
  <c r="G32" i="33"/>
  <c r="H32" i="33" s="1"/>
  <c r="G33" i="33"/>
  <c r="H33" i="33" s="1"/>
  <c r="G35" i="33"/>
  <c r="G36" i="33"/>
  <c r="G6" i="33"/>
  <c r="H6" i="33" s="1"/>
  <c r="F38" i="33" l="1"/>
  <c r="D38" i="33"/>
  <c r="C38" i="33"/>
  <c r="B38" i="33"/>
  <c r="G38" i="33" l="1"/>
  <c r="H38" i="33" s="1"/>
  <c r="I38" i="33"/>
  <c r="J38" i="33" s="1"/>
  <c r="E38" i="33"/>
  <c r="D8" i="21" l="1"/>
  <c r="L12" i="21"/>
  <c r="E16" i="21"/>
  <c r="F12" i="21"/>
  <c r="H12" i="21"/>
  <c r="G12" i="21"/>
  <c r="I5" i="21"/>
  <c r="H8" i="21"/>
  <c r="D17" i="21"/>
  <c r="L18" i="21"/>
  <c r="N18" i="21" s="1"/>
  <c r="H18" i="21"/>
  <c r="H19" i="21"/>
  <c r="H20" i="21" s="1"/>
  <c r="H17" i="21"/>
  <c r="G18" i="21"/>
  <c r="G19" i="21"/>
  <c r="G17" i="21"/>
  <c r="E18" i="21"/>
  <c r="E17" i="21"/>
  <c r="D18" i="21"/>
  <c r="N11" i="21"/>
  <c r="N12" i="21" s="1"/>
  <c r="I15" i="21"/>
  <c r="I16" i="21" s="1"/>
  <c r="E11" i="21"/>
  <c r="E19" i="21" s="1"/>
  <c r="E20" i="21" s="1"/>
  <c r="D11" i="21"/>
  <c r="I11" i="21" s="1"/>
  <c r="I14" i="21"/>
  <c r="Q14" i="21" s="1"/>
  <c r="N10" i="21"/>
  <c r="I10" i="21"/>
  <c r="I13" i="21"/>
  <c r="Q13" i="21" s="1"/>
  <c r="I9" i="21"/>
  <c r="L9" i="21"/>
  <c r="N9" i="21" s="1"/>
  <c r="L5" i="21"/>
  <c r="F5" i="21"/>
  <c r="F17" i="21" s="1"/>
  <c r="F6" i="21"/>
  <c r="I6" i="21" s="1"/>
  <c r="F7" i="21"/>
  <c r="I7" i="21" s="1"/>
  <c r="L7" i="21"/>
  <c r="L19" i="21" s="1"/>
  <c r="C38" i="70"/>
  <c r="I8" i="21" l="1"/>
  <c r="F19" i="21"/>
  <c r="I12" i="21"/>
  <c r="L17" i="21"/>
  <c r="N17" i="21" s="1"/>
  <c r="G20" i="21"/>
  <c r="L8" i="21"/>
  <c r="Q9" i="21"/>
  <c r="I17" i="21"/>
  <c r="Q17" i="21" s="1"/>
  <c r="R13" i="21" s="1"/>
  <c r="L20" i="21"/>
  <c r="N19" i="21"/>
  <c r="N20" i="21" s="1"/>
  <c r="D12" i="21"/>
  <c r="D19" i="21"/>
  <c r="F18" i="21"/>
  <c r="I18" i="21" s="1"/>
  <c r="Q18" i="21" s="1"/>
  <c r="R14" i="21" s="1"/>
  <c r="F8" i="21"/>
  <c r="Q15" i="21"/>
  <c r="E12" i="21"/>
  <c r="Q11" i="21"/>
  <c r="Q10" i="21"/>
  <c r="N7" i="21"/>
  <c r="N6" i="21"/>
  <c r="N5" i="21"/>
  <c r="Q5" i="21" s="1"/>
  <c r="M13" i="9"/>
  <c r="H13" i="9"/>
  <c r="K10" i="9"/>
  <c r="G8" i="9"/>
  <c r="G15" i="9" s="1"/>
  <c r="E8" i="9"/>
  <c r="K6" i="9"/>
  <c r="K15" i="9" s="1"/>
  <c r="F6" i="9"/>
  <c r="F15" i="9" s="1"/>
  <c r="E6" i="9"/>
  <c r="E15" i="9" s="1"/>
  <c r="D6" i="9"/>
  <c r="D15" i="9" s="1"/>
  <c r="C6" i="9"/>
  <c r="M10" i="9"/>
  <c r="M8" i="9"/>
  <c r="B16" i="76"/>
  <c r="C16" i="76"/>
  <c r="D16" i="76"/>
  <c r="C11" i="76"/>
  <c r="D11" i="76"/>
  <c r="B11" i="76"/>
  <c r="C6" i="76"/>
  <c r="D6" i="76"/>
  <c r="B6" i="76"/>
  <c r="Q17" i="30"/>
  <c r="G20" i="30"/>
  <c r="L5" i="30"/>
  <c r="E5" i="30"/>
  <c r="F5" i="30"/>
  <c r="G5" i="30"/>
  <c r="H5" i="30"/>
  <c r="D5" i="30"/>
  <c r="Q6" i="30"/>
  <c r="N7" i="30"/>
  <c r="N8" i="30"/>
  <c r="N9" i="30"/>
  <c r="N10" i="30"/>
  <c r="N11" i="30"/>
  <c r="N12" i="30"/>
  <c r="N6" i="30"/>
  <c r="I7" i="30"/>
  <c r="I8" i="30"/>
  <c r="Q8" i="30" s="1"/>
  <c r="I9" i="30"/>
  <c r="Q9" i="30" s="1"/>
  <c r="I10" i="30"/>
  <c r="I11" i="30"/>
  <c r="Q11" i="30" s="1"/>
  <c r="I12" i="30"/>
  <c r="I6" i="30"/>
  <c r="Q18" i="30"/>
  <c r="N16" i="30"/>
  <c r="N15" i="30" s="1"/>
  <c r="L15" i="30"/>
  <c r="I13" i="30"/>
  <c r="Q13" i="30" s="1"/>
  <c r="I14" i="30"/>
  <c r="Q14" i="30" s="1"/>
  <c r="E15" i="30"/>
  <c r="F15" i="30"/>
  <c r="F20" i="30" s="1"/>
  <c r="G15" i="30"/>
  <c r="H15" i="30"/>
  <c r="H20" i="30" s="1"/>
  <c r="I15" i="30"/>
  <c r="D15" i="30"/>
  <c r="I16" i="30"/>
  <c r="D48" i="70"/>
  <c r="D44" i="70"/>
  <c r="D43" i="70"/>
  <c r="D42" i="70"/>
  <c r="D41" i="70"/>
  <c r="D40" i="70"/>
  <c r="D31" i="70"/>
  <c r="D27" i="70"/>
  <c r="D26" i="70"/>
  <c r="D25" i="70"/>
  <c r="D24" i="70"/>
  <c r="D23" i="70"/>
  <c r="D14" i="70"/>
  <c r="D10" i="70"/>
  <c r="D9" i="70"/>
  <c r="D8" i="70"/>
  <c r="D7" i="70"/>
  <c r="D6" i="70"/>
  <c r="D17" i="73"/>
  <c r="D16" i="73"/>
  <c r="D19" i="73" s="1"/>
  <c r="C19" i="73"/>
  <c r="B19" i="73"/>
  <c r="D11" i="73"/>
  <c r="D13" i="73" s="1"/>
  <c r="D10" i="73"/>
  <c r="D5" i="73"/>
  <c r="D4" i="73"/>
  <c r="D7" i="73" s="1"/>
  <c r="C13" i="73"/>
  <c r="B13" i="73"/>
  <c r="C7" i="73"/>
  <c r="B7" i="73"/>
  <c r="B5" i="73"/>
  <c r="B4" i="73"/>
  <c r="L20" i="30" l="1"/>
  <c r="R5" i="21"/>
  <c r="I5" i="30"/>
  <c r="I20" i="30" s="1"/>
  <c r="N5" i="30"/>
  <c r="N20" i="30" s="1"/>
  <c r="M6" i="9"/>
  <c r="M15" i="9" s="1"/>
  <c r="Q10" i="30"/>
  <c r="Q7" i="30"/>
  <c r="R9" i="21"/>
  <c r="D20" i="30"/>
  <c r="Q16" i="30"/>
  <c r="E20" i="30"/>
  <c r="H6" i="9"/>
  <c r="P13" i="9"/>
  <c r="Q12" i="30"/>
  <c r="C15" i="9"/>
  <c r="I19" i="21"/>
  <c r="D20" i="21"/>
  <c r="Q16" i="21"/>
  <c r="N8" i="21"/>
  <c r="R10" i="21"/>
  <c r="Q12" i="21"/>
  <c r="F20" i="21"/>
  <c r="Q6" i="21"/>
  <c r="R6" i="21" s="1"/>
  <c r="Q7" i="21"/>
  <c r="H8" i="9"/>
  <c r="P8" i="9" s="1"/>
  <c r="P6" i="9"/>
  <c r="H10" i="9"/>
  <c r="P10" i="9" s="1"/>
  <c r="Q15" i="30"/>
  <c r="H15" i="9" l="1"/>
  <c r="P15" i="9"/>
  <c r="Q8" i="9" s="1"/>
  <c r="Q5" i="30"/>
  <c r="Q19" i="21"/>
  <c r="R7" i="21" s="1"/>
  <c r="I20" i="21"/>
  <c r="Q8" i="21"/>
  <c r="C50" i="70"/>
  <c r="D50" i="70"/>
  <c r="B50" i="70"/>
  <c r="C45" i="70"/>
  <c r="D45" i="70"/>
  <c r="B45" i="70"/>
  <c r="D38" i="70"/>
  <c r="B38" i="70"/>
  <c r="C33" i="70"/>
  <c r="D33" i="70"/>
  <c r="B33" i="70"/>
  <c r="C28" i="70"/>
  <c r="D28" i="70"/>
  <c r="B28" i="70"/>
  <c r="C21" i="70"/>
  <c r="D21" i="70"/>
  <c r="B21" i="70"/>
  <c r="C16" i="70"/>
  <c r="D16" i="70"/>
  <c r="B16" i="70"/>
  <c r="C11" i="70"/>
  <c r="D11" i="70"/>
  <c r="D18" i="70" s="1"/>
  <c r="B11" i="70"/>
  <c r="C4" i="70"/>
  <c r="D4" i="70"/>
  <c r="B4" i="70"/>
  <c r="Q6" i="9" l="1"/>
  <c r="Q20" i="30"/>
  <c r="Q15" i="9"/>
  <c r="Q13" i="9"/>
  <c r="Q10" i="9"/>
  <c r="Q20" i="21"/>
  <c r="R15" i="21"/>
  <c r="R11" i="21"/>
  <c r="D35" i="70"/>
  <c r="C52" i="70"/>
  <c r="D52" i="70"/>
  <c r="C35" i="70"/>
  <c r="C18" i="70"/>
  <c r="B52" i="70"/>
  <c r="B35" i="70"/>
  <c r="B18" i="70"/>
  <c r="R14" i="30" l="1"/>
  <c r="R20" i="30"/>
  <c r="R18" i="30"/>
  <c r="R8" i="30"/>
  <c r="R6" i="30"/>
  <c r="R13" i="30"/>
  <c r="R17" i="30"/>
  <c r="R11" i="30"/>
  <c r="R9" i="30"/>
  <c r="R16" i="30"/>
  <c r="R7" i="30"/>
  <c r="R10" i="30"/>
  <c r="R15" i="30"/>
  <c r="R12" i="30"/>
  <c r="R5" i="3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pcuba</author>
  </authors>
  <commentList>
    <comment ref="D3" authorId="0" shapeId="0" xr:uid="{00000000-0006-0000-0100-000001000000}">
      <text>
        <r>
          <rPr>
            <sz val="8"/>
            <color indexed="81"/>
            <rFont val="Tahoma"/>
            <family val="2"/>
          </rPr>
          <t xml:space="preserve">
Nombre del Indicador</t>
        </r>
      </text>
    </comment>
  </commentList>
</comments>
</file>

<file path=xl/sharedStrings.xml><?xml version="1.0" encoding="utf-8"?>
<sst xmlns="http://schemas.openxmlformats.org/spreadsheetml/2006/main" count="55309" uniqueCount="17216">
  <si>
    <t>TOTAL</t>
  </si>
  <si>
    <t>RECURSOS PUBLICOS</t>
  </si>
  <si>
    <t>MONTO</t>
  </si>
  <si>
    <t>F-8</t>
  </si>
  <si>
    <t>PROFESIONALES</t>
  </si>
  <si>
    <t>TECNICOS</t>
  </si>
  <si>
    <t>AUXILIARES</t>
  </si>
  <si>
    <t>DIRECTIVOS/FUNCIONARIOS</t>
  </si>
  <si>
    <t>FUENTE DE FINANCIAMIENTO</t>
  </si>
  <si>
    <t xml:space="preserve"> REMUNERATIVA</t>
  </si>
  <si>
    <t>CATEGORIA</t>
  </si>
  <si>
    <t>PEA</t>
  </si>
  <si>
    <t>...</t>
  </si>
  <si>
    <t>F-1</t>
  </si>
  <si>
    <t>SPA</t>
  </si>
  <si>
    <t>SPE</t>
  </si>
  <si>
    <t>STA</t>
  </si>
  <si>
    <t>STE</t>
  </si>
  <si>
    <t>SAA</t>
  </si>
  <si>
    <t>SAE</t>
  </si>
  <si>
    <t>S/.</t>
  </si>
  <si>
    <t>Est. %</t>
  </si>
  <si>
    <t>EST. %</t>
  </si>
  <si>
    <t>GASTOS CORRIENTES */</t>
  </si>
  <si>
    <t>TOTAL (A)</t>
  </si>
  <si>
    <t>OTROS</t>
  </si>
  <si>
    <t>COSTO ANUAL</t>
  </si>
  <si>
    <t>OBLIGACIONES DEL EMPLEADOR (CARGAS SOCIALES)</t>
  </si>
  <si>
    <t>GASTOS VARIABLES Y OCASIONALES</t>
  </si>
  <si>
    <t>COMBUSTIBLE Y LUBRICANTES</t>
  </si>
  <si>
    <t>SERVICIOS NO PERSONALES</t>
  </si>
  <si>
    <t>PROPINAS</t>
  </si>
  <si>
    <t>BIENES DISTRIBUCION GRATUITA</t>
  </si>
  <si>
    <t>PASAJES Y GASTOS DE TRANSPORTE</t>
  </si>
  <si>
    <t>CONTRATACION CON EMPRESAS DE SERVICIOS</t>
  </si>
  <si>
    <t>TRANSFERENCIAS CAFAE</t>
  </si>
  <si>
    <t>RUBROS</t>
  </si>
  <si>
    <t>OTROS SERVICIOS DE TERCEROS</t>
  </si>
  <si>
    <t>BIENES DE CONSUMO</t>
  </si>
  <si>
    <t>ALIMENTOS DE PERSONAS</t>
  </si>
  <si>
    <t>TARIFAS DE SERVICIOS GENERALES</t>
  </si>
  <si>
    <t>OTROS (DETALLAR)</t>
  </si>
  <si>
    <t>SEGUROS</t>
  </si>
  <si>
    <t>VIATICOS Y ASIGNACIONES</t>
  </si>
  <si>
    <t>NUEVOS SOLES</t>
  </si>
  <si>
    <t xml:space="preserve">SERVICIO DE CONSULTORIA </t>
  </si>
  <si>
    <t>CONSULTORIAS</t>
  </si>
  <si>
    <t xml:space="preserve">TOTAL </t>
  </si>
  <si>
    <t>1. RECURSOS ORDINARIOS</t>
  </si>
  <si>
    <t>2. RECURSOS DIRECTAM. RECAUD.</t>
  </si>
  <si>
    <t>3.- RECURSOS OPERACIONES</t>
  </si>
  <si>
    <t>4. DONACIONES Y TRANSFERENCIAS</t>
  </si>
  <si>
    <t>5. RECURSOS DETERMINADOS</t>
  </si>
  <si>
    <t>TOTAL    (*)</t>
  </si>
  <si>
    <t>OTROS (ESPECIFICAR) (**)</t>
  </si>
  <si>
    <t>(PIA) = Presupuesto Institucional de Apertura</t>
  </si>
  <si>
    <t>TIPO DE ESTUDIO Y/O INFORME (*)</t>
  </si>
  <si>
    <t>(*) EL PRODUCTO QUE SE ADQUIERE</t>
  </si>
  <si>
    <t>NIVELES REMUNERATIVOS</t>
  </si>
  <si>
    <t>(1)</t>
  </si>
  <si>
    <t>(2)</t>
  </si>
  <si>
    <t>(3)</t>
  </si>
  <si>
    <t>(4)</t>
  </si>
  <si>
    <t>(5)</t>
  </si>
  <si>
    <t>(6)</t>
  </si>
  <si>
    <t>CARRERA ADMINISTRATIVA</t>
  </si>
  <si>
    <t>……</t>
  </si>
  <si>
    <t>LEY UNIVERSITARIA</t>
  </si>
  <si>
    <t>NOTAS</t>
  </si>
  <si>
    <t xml:space="preserve">(1) PEA: </t>
  </si>
  <si>
    <t xml:space="preserve">(2) REMUNERACION: </t>
  </si>
  <si>
    <t xml:space="preserve">SE CONSIGNARA LA REMUNERACION MENSUAL PROMEDIO DE UN SERVIDOR EN CADA NIVEL DE LA CARRERA PUBLICA SEGUN CORRESPONDA </t>
  </si>
  <si>
    <t xml:space="preserve">(3) CAFAE: </t>
  </si>
  <si>
    <t xml:space="preserve">SE CONSIGNARA EL  INCENTIVO LABORAL  MENSUAL PROMEDIO QUE POR DISPOSICION EXPRESA SE LE OTORGUE A UN SERVIDOR EN CADA NIVEL SEGUN CORRESPONDA </t>
  </si>
  <si>
    <t xml:space="preserve">(4) AETA: </t>
  </si>
  <si>
    <t xml:space="preserve">SOLO APLICABLE AL SECTOR SALUD. SE CONSIGNARA LA ASIGNACION EXTRAORDINARIA POR TRABAJO ASISTENCIAL  MENSUAL PROMEDIO DE UN SERVIDOR EN CADA NIVEL </t>
  </si>
  <si>
    <t xml:space="preserve">SEGUN CORRESPONDA </t>
  </si>
  <si>
    <t xml:space="preserve">(5) OTROS BENEFICIOS - ASIGNACION MENSUAL </t>
  </si>
  <si>
    <t xml:space="preserve">RUBROS ANTERIORES . EN HOJA INDEPENDIENTES SE DETALLARA CADA CONCEPTO Y MONTO, ASI COMO LA DISPOSICION EXPRESA QUE LOS AUTORICE Y LA PERIODICIDAD CON QUE </t>
  </si>
  <si>
    <t xml:space="preserve">SE OTORGA . DEBERA DETALLAR POR CADA CONCEPTO ASI COMO LA DISPOSICION EXPRESA QUE LOS AUTORICE Y LA PERIODICIDAD CON QUE SE OTORGA (MENSUAL, BIMENSUAL, </t>
  </si>
  <si>
    <t>TRIMESTRAL , CUATRIMENSUAL)</t>
  </si>
  <si>
    <t>(7)</t>
  </si>
  <si>
    <t>ADQUISICIONES/CONTRATACIONES/OBRAS</t>
  </si>
  <si>
    <t>FECHA PROG. CONV.</t>
  </si>
  <si>
    <t>TOTAL SECTOR</t>
  </si>
  <si>
    <t>PROYECTO</t>
  </si>
  <si>
    <t>CODIGO SNIP</t>
  </si>
  <si>
    <t>TIPO DE PROCESO DE SELECCIÓN</t>
  </si>
  <si>
    <t>ADQUISICIÓN</t>
  </si>
  <si>
    <t>OBSERVACIONES</t>
  </si>
  <si>
    <t>ESTADO DEL PROCESO</t>
  </si>
  <si>
    <t>PART. %</t>
  </si>
  <si>
    <t xml:space="preserve">       OFICIALES DE CREDITO</t>
  </si>
  <si>
    <t>SERVICIO DE DEUDA</t>
  </si>
  <si>
    <t>FAG</t>
  </si>
  <si>
    <t>TIPO DE CONTRATO</t>
  </si>
  <si>
    <t>CAS</t>
  </si>
  <si>
    <t>…</t>
  </si>
  <si>
    <t>PLIEGO</t>
  </si>
  <si>
    <t>UNIDAD EJECUTORA</t>
  </si>
  <si>
    <t>FUNCIÓN DESEMPEÑADA</t>
  </si>
  <si>
    <t>SUB TOTAL GASTOS CORRIENTES</t>
  </si>
  <si>
    <t>SUB TOTAL GASTOS DE CAPITAL</t>
  </si>
  <si>
    <t>SUB TOTAL SERVICIO DE DEUDA</t>
  </si>
  <si>
    <t>GASTOS DE CAPITAL</t>
  </si>
  <si>
    <t>1: Reserva de Contingencia</t>
  </si>
  <si>
    <t>2: Personal y Obligaciones Sociales</t>
  </si>
  <si>
    <t>3: Pensiones y Prestaciones Sociales</t>
  </si>
  <si>
    <t>4: Bienes y Servicios</t>
  </si>
  <si>
    <t>5: Donaciones y Transferencias</t>
  </si>
  <si>
    <t>6: Otros Gastos</t>
  </si>
  <si>
    <t>7: Donaciones y Transferencias</t>
  </si>
  <si>
    <t>8: Otros Gastos</t>
  </si>
  <si>
    <t>9: Adquisiciones de Activos No Financieros</t>
  </si>
  <si>
    <t>10: Adquisiciones de Activos Financieros</t>
  </si>
  <si>
    <t>11: Servicio de la Deuda</t>
  </si>
  <si>
    <t>GASTOS CORRIENTES</t>
  </si>
  <si>
    <t>TRIMESTRAL , CUATRIMENSUAL  O SIN PERIODICIDAD)</t>
  </si>
  <si>
    <t>(8)</t>
  </si>
  <si>
    <t>SUB TOTAL OTROS BENEFICIOS ... (no, mensuales, monto anual)</t>
  </si>
  <si>
    <t>ESPECIALIDAD (**)</t>
  </si>
  <si>
    <t>(**) LA ESPECIALIDAD TOMANDO ENCUENTA HACIENDO REFERENCIA UNA O MAS DE LAS 25 FUNCIONES DEL CLASIFICADOR FUNCIONAL PROGRAMATICO</t>
  </si>
  <si>
    <t xml:space="preserve">CONTRAPRESTACIÓN MENSUAL </t>
  </si>
  <si>
    <t>FUNCIONES</t>
  </si>
  <si>
    <t>PPTO (PIA)</t>
  </si>
  <si>
    <t>Decreto Legislativo 728 (Regimen Privado)</t>
  </si>
  <si>
    <t>DNI</t>
  </si>
  <si>
    <t>Apellidos y Nombres</t>
  </si>
  <si>
    <t>Numero de contratos o renovaciones</t>
  </si>
  <si>
    <t>Meses Ejecutados</t>
  </si>
  <si>
    <t>Monto Ejecutado</t>
  </si>
  <si>
    <t>Titulo Profesióonal, Técncio o Capacitación Ocupacional</t>
  </si>
  <si>
    <t>Fuente de Información</t>
  </si>
  <si>
    <t>7: Donaciones y Transferencias (de capital)</t>
  </si>
  <si>
    <t>5: Donaciones y Transferencias (corrientes)</t>
  </si>
  <si>
    <t>6: Otros Gastos (corrientes)</t>
  </si>
  <si>
    <t>8: Otros Gastos (de capital)</t>
  </si>
  <si>
    <t>TOTAL GASTOS UNIDAD EJECUTORA / ENTIDAD PÚBLICA</t>
  </si>
  <si>
    <t>CONTRATANTE</t>
  </si>
  <si>
    <t>CONTRATADO</t>
  </si>
  <si>
    <t>Profesión</t>
  </si>
  <si>
    <t>Grado Academico</t>
  </si>
  <si>
    <t>PEA / Beneficiarios</t>
  </si>
  <si>
    <t>REMUNERACION MENSUAL (cada persona)</t>
  </si>
  <si>
    <t>CAFAE MENSUL (cada persona)</t>
  </si>
  <si>
    <t>AETA MENSUAL (cada persona)</t>
  </si>
  <si>
    <t>OTROS INGRESOS MENSUAL (cada persona)</t>
  </si>
  <si>
    <t>SUB TOTAL INGRESOS MENSUALES (cada persona)</t>
  </si>
  <si>
    <t>AGUINALDOS, GRAFICACIONES Y ESCOLARIDAD (anual cada persona)</t>
  </si>
  <si>
    <t>(9)</t>
  </si>
  <si>
    <t>TOTAL INGRESO ANUAL PEA</t>
  </si>
  <si>
    <t>TOTAL INGRESOS ANUAL POR PERSONA</t>
  </si>
  <si>
    <t>MONTO ANUAL</t>
  </si>
  <si>
    <t>(10)</t>
  </si>
  <si>
    <t>DIFERENCIA INGRESO ANUAL PEA</t>
  </si>
  <si>
    <t xml:space="preserve">DIFERENCIA INGRESO ANUAL POR PERSONAL </t>
  </si>
  <si>
    <t>SE CONSIGNARA EL NUMERO TOTAL DE PERSONAL ACTIVO ( NOMBRADO Y CONTRATADO) SEGÚN EL PRESUPUESTO ANILITOCO DE PERSONAL (PAP) APROBADO</t>
  </si>
  <si>
    <t>(**) Recursos Públicos / Recursos Ordinarios / Recursos Directamente Recaudados / Donaciones  y  Transferencias / Operaciones Oficiales de Crédito/ Recursos Determinados</t>
  </si>
  <si>
    <t>FECHA DE SUSCRIPCION DEL CONTRATO</t>
  </si>
  <si>
    <t>FECHA DE VENCIMIENTO DEL PLAZO</t>
  </si>
  <si>
    <t>PLAZO DE EJEUCION DE OBRAS</t>
  </si>
  <si>
    <t>AMPLIACION DE PLAZO</t>
  </si>
  <si>
    <t>FECHA DE VENCIMIENTO DE PLAZO</t>
  </si>
  <si>
    <t>FECHA DE ENTREGA</t>
  </si>
  <si>
    <t>FECHA DE CONFORMIDAD DE OBRA</t>
  </si>
  <si>
    <t>VESTUARIO</t>
  </si>
  <si>
    <t>BONOS POR FUNCION JURIDICCIONAL Y FISCAL</t>
  </si>
  <si>
    <t>ESCOLARIDAD, AGUINALDO Y GRATIFICACIONES</t>
  </si>
  <si>
    <t>BONIFICACIÓN EXTRAORDINARIA (INACEPTACIÓN DE GRATIFICACIONES)</t>
  </si>
  <si>
    <t>DIETAS</t>
  </si>
  <si>
    <t>RETRIBUCIONES EN BIENES</t>
  </si>
  <si>
    <t>MOVILIDAD PARA TRASLADO DE TRABAJADORES</t>
  </si>
  <si>
    <t>PRODUCTIVIDAD</t>
  </si>
  <si>
    <t>SEGUROS (ESPECIFICAR)</t>
  </si>
  <si>
    <t>GASTOS POR ESTACIONAMIENTO DE VEHICULOS</t>
  </si>
  <si>
    <t>DIETA DE DIRECTORIO</t>
  </si>
  <si>
    <t>OTROS INGRESOS NO MENSUALES 
(anual cada personal)</t>
  </si>
  <si>
    <t>INCENTIVOS O PRODUCTIVIDAD (cada persona)</t>
  </si>
  <si>
    <t>MOVILIDAD</t>
  </si>
  <si>
    <t>RACIONAMIENTO</t>
  </si>
  <si>
    <t>BONOS</t>
  </si>
  <si>
    <t>(10) SUB TOTAL</t>
  </si>
  <si>
    <t>SUMATORIA DE LAS COLUMNAS (2), (3), (4), (5), (6), (7), (8), (9)</t>
  </si>
  <si>
    <t>(11) AGUINALDOS, GRAFICACIONES Y ESCOLARIDAD</t>
  </si>
  <si>
    <t>(12) OTROS BENEFICIOS - ASIGNACION ANUAL</t>
  </si>
  <si>
    <t>(11)</t>
  </si>
  <si>
    <t>(12)</t>
  </si>
  <si>
    <t xml:space="preserve">MULTIMPLACIÓN DE LA COLUMNA (10) POR 12 (MESES) Y AL RESULTADO SE SUMA LA COLUMNA (13) </t>
  </si>
  <si>
    <t>(13)</t>
  </si>
  <si>
    <t>(14)</t>
  </si>
  <si>
    <t>(15)</t>
  </si>
  <si>
    <t>(14) TOTAL INGRESOS ANUAL POR PERSONA</t>
  </si>
  <si>
    <t>(15) TOTAL ANUAL PEA</t>
  </si>
  <si>
    <t>(13) SUB TOTAL OTROS BENEFICIOS</t>
  </si>
  <si>
    <t>SUMATORIA DE LAS COLUMNAS (11) Y (12)</t>
  </si>
  <si>
    <t>MULTIPLICACIÓN DEL A COMUNTA (1) POR LA COLUMNA (14)</t>
  </si>
  <si>
    <t>CONTRATISTA (RUC y Denominacion)</t>
  </si>
  <si>
    <t>MODALIDAD</t>
  </si>
  <si>
    <t>NUMERO DEL PROCESO</t>
  </si>
  <si>
    <t>PROGRAMAS SOCIALES</t>
  </si>
  <si>
    <t>JUNTOS</t>
  </si>
  <si>
    <t>SAMU</t>
  </si>
  <si>
    <t>SMN</t>
  </si>
  <si>
    <t>Mortalidad Materna</t>
  </si>
  <si>
    <t>Mortalidad Neonatal</t>
  </si>
  <si>
    <t>II.  GESTACIÓN</t>
  </si>
  <si>
    <t>PAN</t>
  </si>
  <si>
    <t>CUNA MAS</t>
  </si>
  <si>
    <t>Desnutrición Cronica</t>
  </si>
  <si>
    <t>Mortalidad Infantil</t>
  </si>
  <si>
    <t>Desarrollo cognitivo, lenguaje, socioemocional y motor</t>
  </si>
  <si>
    <t>PELA</t>
  </si>
  <si>
    <t>Logros de aprendizaje</t>
  </si>
  <si>
    <t>Cobertura escolar</t>
  </si>
  <si>
    <t>PELA Primaria</t>
  </si>
  <si>
    <t>PELA Secundaria</t>
  </si>
  <si>
    <t>Logros de aprindizaje</t>
  </si>
  <si>
    <t>Deserción escolar</t>
  </si>
  <si>
    <t>Jovenes a la obra</t>
  </si>
  <si>
    <t>Beca 18</t>
  </si>
  <si>
    <t>Acceso a la educación superior de calidad</t>
  </si>
  <si>
    <t>Educacion pertienente para el mercado laboral</t>
  </si>
  <si>
    <t>Pensión 65</t>
  </si>
  <si>
    <t>Asegurar las condiciones básicas para la subsistencia</t>
  </si>
  <si>
    <t>III.  De 0 a 2 AÑOS</t>
  </si>
  <si>
    <t>IV. DE 3 A 5 AÑOS</t>
  </si>
  <si>
    <t>V. DE 6 A 12 AÑOS</t>
  </si>
  <si>
    <t>VI. DE 13 A 17 AÑOS</t>
  </si>
  <si>
    <t>VII. DE 17 A 24 AÑOS</t>
  </si>
  <si>
    <t>VIII. DE 65 A MAS</t>
  </si>
  <si>
    <t>I.  DE GESTANTES A NIÑOS DE HASTA 14 AÑOS</t>
  </si>
  <si>
    <t>BENEFICIARIOS</t>
  </si>
  <si>
    <t>PRESUPUESTO PIA</t>
  </si>
  <si>
    <t>PRESUPUESTO PIM</t>
  </si>
  <si>
    <t>MONTO PRESUPUESTADO (*)</t>
  </si>
  <si>
    <t>0: Reserva de Contingencia</t>
  </si>
  <si>
    <t>1: Personal y Obligaciones Sociales</t>
  </si>
  <si>
    <t>2: Pensiones y Prestaciones Sociales</t>
  </si>
  <si>
    <t>3: Bienes y Servicios</t>
  </si>
  <si>
    <t>4: Donaciones y Transferencias</t>
  </si>
  <si>
    <t>5: Otros Gastos</t>
  </si>
  <si>
    <t>6: Adquisiciones de Activos No Financieros</t>
  </si>
  <si>
    <t>7: Adquisiciones de Activos Financieros</t>
  </si>
  <si>
    <t>8: Servicio de la Deuda</t>
  </si>
  <si>
    <t>16 Comunicaciones</t>
  </si>
  <si>
    <t>21 Cultura y Deporte</t>
  </si>
  <si>
    <t>24 Previsión Social</t>
  </si>
  <si>
    <t>VIAJES</t>
  </si>
  <si>
    <t>SUMINISTROS PARA MANTENIMIENTO Y REPARACION</t>
  </si>
  <si>
    <t>SERVICIOS BASICOS, COMUNICACIONES, PUBLICIDAD Y DIFUSION</t>
  </si>
  <si>
    <t>COMBUSTIBLE, CARBURANTES, LUBRICANTES Y AFINES</t>
  </si>
  <si>
    <t>SERVICIOS DE LIMPIEZA, SEGURIDAD Y VIGILANCIA</t>
  </si>
  <si>
    <t>SERVICIO DE MANTENIMIENTO, ACONDICIONAMIENTO Y REPARA</t>
  </si>
  <si>
    <t>ALQUILERES DE MUEBLES E INMUEBLES</t>
  </si>
  <si>
    <t>MATERIALES Y UTILES</t>
  </si>
  <si>
    <t>REPUESTOS Y ACCESORIOS</t>
  </si>
  <si>
    <t>SERVICIOS ADMINISTRATIVOS, FINANCIEROS Y DE SEGUROS</t>
  </si>
  <si>
    <t>ENSERES</t>
  </si>
  <si>
    <t>SERVICIOS PROFESIONALES Y TECNICOS</t>
  </si>
  <si>
    <t>CONTRATO ADMINISTRATIVO DE SERVICIOS</t>
  </si>
  <si>
    <t>SUMINISTROS MEDICOS</t>
  </si>
  <si>
    <t>MATERIALES Y UTILES DE ENSEÑANZA</t>
  </si>
  <si>
    <t>SUMINISTROS PARA USO AGROPECUARIO, FORESTAL Y VETERIN</t>
  </si>
  <si>
    <t>COMPRA DE OTROS BIENES</t>
  </si>
  <si>
    <t>CAFAE MENSUAL (cada persona)</t>
  </si>
  <si>
    <t>Linea Base</t>
  </si>
  <si>
    <t>Meta 2021</t>
  </si>
  <si>
    <t>Responsable</t>
  </si>
  <si>
    <t>Resultado</t>
  </si>
  <si>
    <t>Proyectado</t>
  </si>
  <si>
    <t>Meta</t>
  </si>
  <si>
    <t>UNIDADES EJECUTORAS O ENTIDADES PÚBLICAS ADSCRITAS AL SECTOR</t>
  </si>
  <si>
    <t>RESERVA DE CONTINGENCIA</t>
  </si>
  <si>
    <t>PERSONAL Y OBLIGAC. SOC.</t>
  </si>
  <si>
    <t>PENSIONES Y PREST. SOC.</t>
  </si>
  <si>
    <t>BIENES Y SERVICIOS</t>
  </si>
  <si>
    <t>DONACIONES TRANSFER.</t>
  </si>
  <si>
    <t>OTROS GASTOS</t>
  </si>
  <si>
    <t>SUB TOTAL GASTO CTE</t>
  </si>
  <si>
    <t>DONACIONES Y TRANSFER,</t>
  </si>
  <si>
    <t>ADQUIS. ACT. NO FINANC.</t>
  </si>
  <si>
    <t>ADQUIS. ACT. FINANC.</t>
  </si>
  <si>
    <t>SUB TOTAL GASTOS CAP.</t>
  </si>
  <si>
    <t xml:space="preserve">SERVICIO DE DEUDA </t>
  </si>
  <si>
    <t>SUB TOTAL SER. DEUDA</t>
  </si>
  <si>
    <t>Ley 30057 
(Ley del Servicio Civil)</t>
  </si>
  <si>
    <t>PLIEGOS DEL SECTOR O GOBIERNO REGIONAL</t>
  </si>
  <si>
    <t>PLIEGO O ENTIDAD DEL SECTOR</t>
  </si>
  <si>
    <t>Nombre del Indicador</t>
  </si>
  <si>
    <t>Objetivo Estrategico Institucional
(Código y Enunciado)</t>
  </si>
  <si>
    <t>Objetivo Estrategico Sectorial
(Código)</t>
  </si>
  <si>
    <t>Decreto Legislativo 1057 (Contrato Administrativo de Servicios</t>
  </si>
  <si>
    <t>(**) Incluye el monto pagado por otras entidades al personal que presta servidos en el Sector o Gobierno Regional</t>
  </si>
  <si>
    <t>Decreto Legislativo 1024 (Gerentes Públicos) (**)</t>
  </si>
  <si>
    <t>Ley 25650 (Fondo de Apoyo Generencial) (**)</t>
  </si>
  <si>
    <t>Ley 29806 (Personal Altamente Calificado) (**)</t>
  </si>
  <si>
    <t xml:space="preserve">(***) Detallar el marco legal </t>
  </si>
  <si>
    <t>Otros Servidores (especificar) (**) (***)</t>
  </si>
  <si>
    <t>(*) Incluye GRATIFICACIONES, CAFAE, PNUD, BONOS, PRODUCTIVIDAD, HORAS EXTRAS, GUARDIAS, AETAS, etc.</t>
  </si>
  <si>
    <t xml:space="preserve">Total </t>
  </si>
  <si>
    <t>S/ (****)</t>
  </si>
  <si>
    <t>S/ Anual (****)</t>
  </si>
  <si>
    <t>Practicantes (***)</t>
  </si>
  <si>
    <t>(****) Proyectado</t>
  </si>
  <si>
    <t>ARRENDATARIO</t>
  </si>
  <si>
    <t>ARRENDADOR</t>
  </si>
  <si>
    <t>DNI O PARTIDA REGISTRAL</t>
  </si>
  <si>
    <t>Apellidos y Nombres o Denominación</t>
  </si>
  <si>
    <t>INMUEBLE</t>
  </si>
  <si>
    <t>CONTRATO</t>
  </si>
  <si>
    <t>VIGENCIA DEL CONTRATO</t>
  </si>
  <si>
    <t>MONTO MENSUAL</t>
  </si>
  <si>
    <t>BIEN PROPIO DE TERCEROS O AJENO</t>
  </si>
  <si>
    <t>PARTIDA REGISTRAL DE INCRIPCION DE PROPIEDAD</t>
  </si>
  <si>
    <t>METROS CUADRADOS</t>
  </si>
  <si>
    <t>COCHERAS</t>
  </si>
  <si>
    <t xml:space="preserve">FORMA DE PAGO (MENSUAL O ANUAL) Y FECHA DE PAGO </t>
  </si>
  <si>
    <t>PIA TOTAL S/</t>
  </si>
  <si>
    <t>PIM TOTAL S/</t>
  </si>
  <si>
    <t>EJECUCIÓN TOTAL S/</t>
  </si>
  <si>
    <t>1: Acciones Centrales (AC)</t>
  </si>
  <si>
    <t>2: Asignaciones Presupuestarias que No Resultan en Productos (APNP)</t>
  </si>
  <si>
    <t>3: Programas Presupuestales</t>
  </si>
  <si>
    <t>PIA
POR CATEGORIA PRESUPUESTAL</t>
  </si>
  <si>
    <t>PIM
POR CATEGORIA PRESUPUESTAL</t>
  </si>
  <si>
    <t>EJECUCIÓN
POR CATEGORIA PRESUPUESTAL</t>
  </si>
  <si>
    <t>PIA
POR PROGRAMA PRESUPUESTAL</t>
  </si>
  <si>
    <t>PIM
POR PROGRAMA PRESUPUESTAL</t>
  </si>
  <si>
    <t>EJECUCIÓN
POR PROGRAMA PRESUPUESTAL</t>
  </si>
  <si>
    <t>FORMATO 01: INDICADORES DE GESTIÓN SEGÚN OBJETIVOS ESTRATÉGICOS INSTITUCIONALES AL 2021</t>
  </si>
  <si>
    <t>Decreto Legislativo 276 (Regimen Público)</t>
  </si>
  <si>
    <t>VARIACION 2019-2020</t>
  </si>
  <si>
    <t>2019 (PIA)</t>
  </si>
  <si>
    <t>(*) DEBE COINCIDIR CON LOS MONTOS ASIGNADOS EN LA GENERICA 1. PERSONAL Y OBLIGACIONES SOCIALES CONSIDERADAS EN EL PRESUPUESTO</t>
  </si>
  <si>
    <t>INGRESOS PERSONAL PRESUPUESTO 2019</t>
  </si>
  <si>
    <t>TOTAL INGRESO ANUAL PEA (Proyección al 31 de diciembre de  2019)</t>
  </si>
  <si>
    <t>TOTAL INGRESO ANUAL PEA (Proyección al 31 de diciembre de 2020)</t>
  </si>
  <si>
    <t>PPTO 2019 
(PIA)</t>
  </si>
  <si>
    <t>Diferencia PIA (2019-2020)</t>
  </si>
  <si>
    <t>Variación % (2019-2020)</t>
  </si>
  <si>
    <t>(*) DEBE COINCIDIR CON LOS MONTOS ASIGNADOS EN LA GENERICA 3. BIENES Y SERVICIOS CONSIDERADAS EN EL PRESUPUESTO 2018 - 2019 - 2020</t>
  </si>
  <si>
    <t>EJECUCIÓN S/</t>
  </si>
  <si>
    <t>(*) Una línea por cada año fiscal, consignado en monto presupuestado por cada año presupuestal</t>
  </si>
  <si>
    <t>PERSONA JURIDICA (RUC)</t>
  </si>
  <si>
    <t>PERSONA NATURAL (DNI)</t>
  </si>
  <si>
    <t xml:space="preserve">       OFICIALES DE CRED. EXTERNO</t>
  </si>
  <si>
    <t>MONEDA</t>
  </si>
  <si>
    <t>FECHA DE APERTURA</t>
  </si>
  <si>
    <t>CUENTA</t>
  </si>
  <si>
    <t>BANCO / INSTITUCIÓN FINANCIERA</t>
  </si>
  <si>
    <t>CUENTAS BANCARIAS</t>
  </si>
  <si>
    <t>ESPECIFICACIONES RECURSOS PUBLICOS</t>
  </si>
  <si>
    <t>ÍNDICE DE FORMATOS</t>
  </si>
  <si>
    <t>INDICADORES DE GESTIÓN SEGÚN OBJETIVOS ESTRATÉGICOS INSTITUCIONALES AL 2021</t>
  </si>
  <si>
    <t>FORMATO Nº 1:</t>
  </si>
  <si>
    <t>FORMATO Nº 2:</t>
  </si>
  <si>
    <t>FORMATO Nº 3:</t>
  </si>
  <si>
    <t>FORMATO Nº 4:</t>
  </si>
  <si>
    <t>FORMATO Nº 5:</t>
  </si>
  <si>
    <t>FORMATO Nº 6:</t>
  </si>
  <si>
    <t>FORMATO Nº 7:</t>
  </si>
  <si>
    <t>FORMATO Nº 8:</t>
  </si>
  <si>
    <t>FORMATO Nº 9:</t>
  </si>
  <si>
    <t>FORMATO Nº 10:</t>
  </si>
  <si>
    <t>FORMATO Nº 11:</t>
  </si>
  <si>
    <t>FORMATO Nº 12:</t>
  </si>
  <si>
    <t>FORMATO Nº 13:</t>
  </si>
  <si>
    <t>FORMATO Nº 14:</t>
  </si>
  <si>
    <t>FORMATO Nº 15:</t>
  </si>
  <si>
    <t>FORMATO Nº 16:</t>
  </si>
  <si>
    <t>FORMATO Nº 17:</t>
  </si>
  <si>
    <t>FORMATO Nº 18:</t>
  </si>
  <si>
    <t>INDICADORES INSTITUCIONALES</t>
  </si>
  <si>
    <t>DISTRIBUCIÓN DEL GASTO</t>
  </si>
  <si>
    <t>GASTOS DE PERSONAL</t>
  </si>
  <si>
    <t>GASTOS EN BIENES Y SERVICIOS</t>
  </si>
  <si>
    <t>FORMATO 02: DISTRIBUCIÓN DEL PRESUPUESTO POR CATEGORÍA PRESUPUESTAL 2019, 2020 Y PROYECTO 2021</t>
  </si>
  <si>
    <t>2020 (*)</t>
  </si>
  <si>
    <t>2021 (**)</t>
  </si>
  <si>
    <t>(*) Proyección al 31/12/2020</t>
  </si>
  <si>
    <t>(**) Proyecto 2021</t>
  </si>
  <si>
    <t>FORMATO 04: DISTRIBUCIÓN DEL GASTO POR UNIDADES EJECUTORAS / ENTIDAD PÚBLICA Y FUENTES DE FINANCIAMIENTO - PROYECTO 2021</t>
  </si>
  <si>
    <t>FORMATO 05: DISTRIBUCIÓN DEL PRESUPUESTO POR PROGRAMA PRESUPUESTAL 2019, 2020 Y 2021</t>
  </si>
  <si>
    <t>FORMATO 06: PROGRAMAS SOCIALES PRIORIZADOS SEGÚN EL CICLO DE VIDA POR FUENTE DE FINANCIAMIENTO 2019, 2020 Y PROYECTO 2021</t>
  </si>
  <si>
    <t>DIferencia 
(2019-2020</t>
  </si>
  <si>
    <t>Proyecto 2021</t>
  </si>
  <si>
    <t>Estimado 2020 (**)</t>
  </si>
  <si>
    <t>DIferencia 
(2020-2021)</t>
  </si>
  <si>
    <t>(*) Al 30 de junio de 2020</t>
  </si>
  <si>
    <t>(**) Estimado al 31 de diciembre de 2020</t>
  </si>
  <si>
    <t>FORMATO 07: RESUMEN POR GRUPO GENÉRICO Y FUENTES DE FINANCIAMIENTO PROYECTO 2021</t>
  </si>
  <si>
    <t>GASTO CORRIENTE 2021</t>
  </si>
  <si>
    <t>GASTO CAPITAL 2021</t>
  </si>
  <si>
    <t>SERVICIO DE DEUDA 2021</t>
  </si>
  <si>
    <t>FORMATO 08: RESUMEN DE PRESUPUESTO POR FUNCIONES PIA 2019, 2020 Y PROYECTO 2021</t>
  </si>
  <si>
    <t>Var. % (2020-2021)</t>
  </si>
  <si>
    <t>2020 (JUNIO)</t>
  </si>
  <si>
    <t>PROYECCIÓN 2021 (JUNIO)</t>
  </si>
  <si>
    <t>FORMATO 09: COMPARATIVO DEL NÚMERO DE PLAZAS EN EL PRESUPUESTO  2020 Y PROYECTO 2021</t>
  </si>
  <si>
    <t>2020 (PIA)</t>
  </si>
  <si>
    <t>2021  (PROYECTO)</t>
  </si>
  <si>
    <t>FORMATO 12: ASIGNACIÓN DE BIENES Y SERVICIOS - COMPARATIVO PRESUPUESTO 2019, 2020 Y PROYECTO 2021</t>
  </si>
  <si>
    <t>PPTO 2019 (PIM)</t>
  </si>
  <si>
    <t>PPTO 2020 
(PIA)</t>
  </si>
  <si>
    <t>PPTO 2020
(PIM 30 JUNIO)</t>
  </si>
  <si>
    <t>PPTO 2021 (PROYECTO)</t>
  </si>
  <si>
    <t>Variación % (2020-2021)</t>
  </si>
  <si>
    <t>Diferencia PIA (2020-2021)</t>
  </si>
  <si>
    <t>FORMATO 13: CONTRATOS DE OBRAS SUSCRITOS EN LOS AÑOS 2019 Y 2020</t>
  </si>
  <si>
    <t>FORMATO 14: PRINCIPALES ADQUISICIONES DE BIENES Y SERVICIOS - PRESUPUESTO 2019, 2020 Y PROYECTO 2021</t>
  </si>
  <si>
    <t>FORMATO 15: DETALLE DE CONSULTORIAS PERSONAS JURÍDICAS Y NATURALES - PRESUPUESTO 2019 Y 2020</t>
  </si>
  <si>
    <t>FORMATO 16: TESORERIA - RESUMEN POR GRUPO GENERICO Y FUENTES DE FINANCIAMIENTO 2019 Y 2020</t>
  </si>
  <si>
    <t>(*) Saldo al 31 de Diciembre de 2019</t>
  </si>
  <si>
    <t>(**) Saldo al 30 de Junio de 2020</t>
  </si>
  <si>
    <t>FORMATO 17: NOMBRES E INGRESOS MENSUALES DEL PERSONAL CONTRATADO FUERA DEL PAP EN LOS AÑOS FISCALES 2019 Y 2020</t>
  </si>
  <si>
    <t>FORMATO 18: ALQUILER DE INMUEBLES EN LOS AÑOS FISCALES 2019 Y 2020</t>
  </si>
  <si>
    <t>(*) = Al 30 de junio de 2020</t>
  </si>
  <si>
    <t>FORMATO 11: INGRESOS MENSUALES POR PERIODO DEL PERSONAL ACTIVO -  COMPARATIVO PRESUPUESTO 2019, 2020 Y PROYECTO 2021</t>
  </si>
  <si>
    <t>INGRESOS PERSONAL PRESUPUESTO 2020</t>
  </si>
  <si>
    <t>PROYECTO 2021</t>
  </si>
  <si>
    <t>DIFERENCIA 
(2019 -2020)</t>
  </si>
  <si>
    <t>DISTRIBUCIÓN DEL PRESUPUESTO POR CATEGORÍA PRESUPUESTAL 2019, 2020 Y PROYECTO 2021</t>
  </si>
  <si>
    <t>DISTRIBUCIÓN DEL PRESUPUESTO POR FUENTE DE FINANCIAMIENTO 2019, 2020 Y PROYECTO 2021</t>
  </si>
  <si>
    <t>DISTRIBUCIÓN DEL GASTO POR UNIDADES EJECUTORAS / ENTIDAD PÚBLICA Y FUENTES DE FINANCIAMIENTO - PROYECTO 2021</t>
  </si>
  <si>
    <t>DISTRIBUCIÓN DEL PRESUPUESTO POR PROGRAMA PRESUPUESTAL 2019, 2020 Y 2021</t>
  </si>
  <si>
    <t>PROGRAMAS SOCIALES PRIORIZADOS SEGÚN EL CICLO DE VIDA POR FUENTE DE FINANCIAMIENTO 2019, 2020 Y PROYECTO 2021</t>
  </si>
  <si>
    <t>RESUMEN POR GRUPO GENÉRICO Y FUENTES DE FINANCIAMIENTO PROYECTO 2021</t>
  </si>
  <si>
    <t>RESUMEN DE PRESUPUESTO POR FUNCIONES PIA 2019, 2020 Y PROYECTO 2021</t>
  </si>
  <si>
    <t>COMPARATIVO DEL NÚMERO DE PLAZAS EN EL PRESUPUESTO 2019, 2020 Y PROYECTO 2021</t>
  </si>
  <si>
    <t>INFORMACIÓN DE REMUNERACIONES Y NÚMERO DE PLAZAS - PRESUPUESTO 2019, 2020 Y PROYECTO 2021</t>
  </si>
  <si>
    <t>INGRESOS MENSUALES POR PERIODO DEL PERSONAL ACTIVO -  COMPARATIVO PRESUPUESTO 2019, 2020 Y PROYECTO 2021</t>
  </si>
  <si>
    <t>ASIGNACIÓN DE BIENES Y SERVICIOS - COMPARATIVO PRESUPUESTO 2019, 2020 Y PROYECTO 2021</t>
  </si>
  <si>
    <t>CONTRATOS DE OBRAS SUSCRITOS EN LOS AÑOS 2019 Y 2020</t>
  </si>
  <si>
    <t>PRINCIPALES ADQUISICIONES DE BIENES Y SERVICIOS - PRESUPUESTO 2019, 2020 Y PROYECTO 2021</t>
  </si>
  <si>
    <t>DETALLE DE CONSULTORIAS PERSONAS JURÍDICAS Y NATURALES - PRESUPUESTO 2019, 2020 Y PROYECTO 2021</t>
  </si>
  <si>
    <t>TESORERIA - RESUMEN POR GRUPO GENERICO Y FUENTES DE FINANCIAMIENTO 2019 Y 2020</t>
  </si>
  <si>
    <t>NOMBRES E INGRESOS MENSUALES DEL PERSONAL CONTRATADO FUERA DEL PAP EN LOS AÑOS FISCALES 2019 Y 2020</t>
  </si>
  <si>
    <t>ALQUILER DE INMUEBLES EN LOS AÑOS FISCALES 2019 Y 2020</t>
  </si>
  <si>
    <t>SECTOR: 03.CULTURA</t>
  </si>
  <si>
    <t>SECTOR: 03. CULTURA</t>
  </si>
  <si>
    <t>003. M. DE CULTURA</t>
  </si>
  <si>
    <t>001. ADMINISTRACION GENERAL</t>
  </si>
  <si>
    <t>002. MC - CUSCO</t>
  </si>
  <si>
    <t>003. ZONA ARQUEOLÓGICA CARAL</t>
  </si>
  <si>
    <t>005. NAYLAMP - LAMBAYEQUE</t>
  </si>
  <si>
    <t>007. MARCAHUAMACHUCO</t>
  </si>
  <si>
    <t>008. PROYECTOS ESPECIALES</t>
  </si>
  <si>
    <t>009. LA LIBERTAD</t>
  </si>
  <si>
    <t>060. ARCHIVO GENERAL DE LA NACION</t>
  </si>
  <si>
    <t>001. OFICINA TECNICA ADMINISTRATIVA-AGN</t>
  </si>
  <si>
    <t>113. BIBLIOTECA NACIONAL DEL PERU</t>
  </si>
  <si>
    <t>001. BIBLIOTECA NACIONAL DEL PERU</t>
  </si>
  <si>
    <t>116. INSTITUTO NACIONAL DE RADIO Y TELEVISION DEL PERU - IRTP</t>
  </si>
  <si>
    <t>001. INSTITUTO NACIONAL DE RADIO Y TELEVISION DEL PERU - IRTP</t>
  </si>
  <si>
    <t>0132. Puesta en Valor y Uso Social del Patrimonio Cultural</t>
  </si>
  <si>
    <t>0140. Desarrollo y Promoción de las Artes e Industrias Culturales</t>
  </si>
  <si>
    <t>NO APLICA</t>
  </si>
  <si>
    <t>4.- DONACIONES Y TRANSFERENCIAS</t>
  </si>
  <si>
    <t>F-7</t>
  </si>
  <si>
    <t>F-6</t>
  </si>
  <si>
    <t>F-5</t>
  </si>
  <si>
    <t>F-4</t>
  </si>
  <si>
    <t>F-3</t>
  </si>
  <si>
    <t>F-2</t>
  </si>
  <si>
    <t>SPB</t>
  </si>
  <si>
    <t>SPC</t>
  </si>
  <si>
    <t>SPD</t>
  </si>
  <si>
    <t>STB</t>
  </si>
  <si>
    <t>STC</t>
  </si>
  <si>
    <t>STD</t>
  </si>
  <si>
    <t>SAF</t>
  </si>
  <si>
    <t>PERSONAL ARTISTICO</t>
  </si>
  <si>
    <t>ARTISTA 1</t>
  </si>
  <si>
    <t>ARTISTA 2</t>
  </si>
  <si>
    <t>ARTISTA 3</t>
  </si>
  <si>
    <t>TECNICO ART. 5</t>
  </si>
  <si>
    <t>PRACTICANTES</t>
  </si>
  <si>
    <t>PAC</t>
  </si>
  <si>
    <t>002-1365: MC - CUSCO</t>
  </si>
  <si>
    <t>009-1628: MC - LA LIBERTAD</t>
  </si>
  <si>
    <t>008-1544: MC - PROYECTOS ESPECIALES</t>
  </si>
  <si>
    <t>007-1371: MC- MARCAHUAMACHUCO</t>
  </si>
  <si>
    <t>005-1369: MC- NAYLAMP - LAMBAYEQUE</t>
  </si>
  <si>
    <t>003-1366: ZONA ARQUEOLOGICA CARAL</t>
  </si>
  <si>
    <t>001-1363: MINISTERIO DE CULTURA - ADMINISTRACION GENERAL</t>
  </si>
  <si>
    <t xml:space="preserve">COSTO TOTAL EN PLANILLAS </t>
  </si>
  <si>
    <t>(**) Reeincorpraciones por mandato judicial, Otros Gastos de Personal, Retribuciones en Servicios, Otros Gastos Variables y ocasionales</t>
  </si>
  <si>
    <t xml:space="preserve">PLIEGO 060: ARCHIVO GENERAL DE LA NACIÓN </t>
  </si>
  <si>
    <t>SAC</t>
  </si>
  <si>
    <t>SAD</t>
  </si>
  <si>
    <t>PLIEGO 113: BIBLIOTECA NACIONAL DEL PERU</t>
  </si>
  <si>
    <t>SNR</t>
  </si>
  <si>
    <t xml:space="preserve">PLIEGO 116: INSTITUTO NACIONAL DE RADIO Y TELEVISIÓN DEL PERU-IRTP </t>
  </si>
  <si>
    <t>D6</t>
  </si>
  <si>
    <t>D4</t>
  </si>
  <si>
    <t>D3</t>
  </si>
  <si>
    <t>D2</t>
  </si>
  <si>
    <t>P3</t>
  </si>
  <si>
    <t>P2</t>
  </si>
  <si>
    <t>P1</t>
  </si>
  <si>
    <t>T1</t>
  </si>
  <si>
    <t>T2</t>
  </si>
  <si>
    <t>A1</t>
  </si>
  <si>
    <t>PROYECTO 2020</t>
  </si>
  <si>
    <t>TOTAL INGRESO ANUAL PEA (Proyección al 31 de diciembre de 2020)  (*)</t>
  </si>
  <si>
    <t>TECNICO ARTISTICO 5</t>
  </si>
  <si>
    <t xml:space="preserve"> D.L. 728</t>
  </si>
  <si>
    <t xml:space="preserve">SPC </t>
  </si>
  <si>
    <t>LEY SERVIR N° 30057</t>
  </si>
  <si>
    <t>(*) REINCORPORACION POR MANDATOS JUDICIALES Y POR ORDEN DE MINISTERIO DE TRABAJO</t>
  </si>
  <si>
    <r>
      <rPr>
        <b/>
        <sz val="8"/>
        <rFont val="Arial"/>
        <family val="2"/>
      </rPr>
      <t xml:space="preserve">LAS COLUMNAS COMO SEAN NECESARIAS, </t>
    </r>
    <r>
      <rPr>
        <sz val="8"/>
        <rFont val="Arial"/>
        <family val="2"/>
      </rPr>
      <t xml:space="preserve">SE CONSIGNARA LOS OTROS BENEFICIOS - ASIGNACIONES MENSUALES PERIODICOS  DE UN SERVIDOR EN CADA NIVEL SEGÚN CORRESPONDA NO CONSIGNADO EN LOS </t>
    </r>
  </si>
  <si>
    <r>
      <rPr>
        <b/>
        <sz val="8"/>
        <rFont val="Arial"/>
        <family val="2"/>
      </rPr>
      <t xml:space="preserve">LAS COLUMNAS COMO SEAN NECESARIAS, </t>
    </r>
    <r>
      <rPr>
        <sz val="8"/>
        <rFont val="Arial"/>
        <family val="2"/>
      </rPr>
      <t xml:space="preserve">SE CONSIGNARA LOS OTROS BENEFICIOS - ASIGNACIONES PERIODICOS O NO PERIODICAS DE UN SERVIDOR EN CADA NIVEL SEGÚN CORRESPONDA NO CONSIGNADO EN LOS </t>
    </r>
  </si>
  <si>
    <t>SECTOR 03: CULTURA</t>
  </si>
  <si>
    <t>PLIEGO 003: M. DE CULTURA</t>
  </si>
  <si>
    <t>Fuente: OA-Área de Recursos Humanos</t>
  </si>
  <si>
    <t>PLIEGO 060: ARCHIVO GENERAL DE LA NACIÓN</t>
  </si>
  <si>
    <t>PLIEGO 113: BIBLIOTECA NACIONAL DEL PERÚ</t>
  </si>
  <si>
    <t>D7</t>
  </si>
  <si>
    <t>TÈCNICOS</t>
  </si>
  <si>
    <t>PLIEGO 116: INSTITUTO NACIONAL DE RADIO Y TELEVISION DEL PERU-IRTP</t>
  </si>
  <si>
    <t>BANCO DE LA NACION - CUT</t>
  </si>
  <si>
    <t xml:space="preserve">00-068-233453 </t>
  </si>
  <si>
    <t>SOLES</t>
  </si>
  <si>
    <t>00-161-122653</t>
  </si>
  <si>
    <t>00-068-234794</t>
  </si>
  <si>
    <t>00-301-029365</t>
  </si>
  <si>
    <t>0741-213729</t>
  </si>
  <si>
    <t>068-338247</t>
  </si>
  <si>
    <t>00-741426145</t>
  </si>
  <si>
    <t>BANCO DE LA NACION</t>
  </si>
  <si>
    <t>00-068-233844</t>
  </si>
  <si>
    <t>06-000-035198</t>
  </si>
  <si>
    <t>DOLARES</t>
  </si>
  <si>
    <t>00-068-287502</t>
  </si>
  <si>
    <t>00-161-122645</t>
  </si>
  <si>
    <t>00-161-233013</t>
  </si>
  <si>
    <t>00-068-234808</t>
  </si>
  <si>
    <t>06-00-0035163</t>
  </si>
  <si>
    <t>00-301-029373</t>
  </si>
  <si>
    <t>0741-216043</t>
  </si>
  <si>
    <t>068-338239</t>
  </si>
  <si>
    <t>00-741426153</t>
  </si>
  <si>
    <t>00-068-233453</t>
  </si>
  <si>
    <t>00-068-233852</t>
  </si>
  <si>
    <t>00-068-261228</t>
  </si>
  <si>
    <t>00-068-361990</t>
  </si>
  <si>
    <t>00-068-362814</t>
  </si>
  <si>
    <t>BANCO DE CREDITO DEL PERU</t>
  </si>
  <si>
    <t>193-1577093-1-41</t>
  </si>
  <si>
    <t>193-1572871-0-84</t>
  </si>
  <si>
    <t>193-221956100-7</t>
  </si>
  <si>
    <t>00-161-183415</t>
  </si>
  <si>
    <t>00-068-235642</t>
  </si>
  <si>
    <t>00-068-234816</t>
  </si>
  <si>
    <t>00-068-235332</t>
  </si>
  <si>
    <t>00-068-236193</t>
  </si>
  <si>
    <t>00-301-030401</t>
  </si>
  <si>
    <t xml:space="preserve">BANCO DE LA NACION </t>
  </si>
  <si>
    <t>00-741447479</t>
  </si>
  <si>
    <t>6. OTROS - (RUBRO 88)</t>
  </si>
  <si>
    <t xml:space="preserve">          CUENTA DE DEPOSITOS TRIBUTARIOS </t>
  </si>
  <si>
    <t>00-068-235278</t>
  </si>
  <si>
    <t xml:space="preserve">          CUENTA DE SENTENCIAS JUDICIALES</t>
  </si>
  <si>
    <t>00-068-236703</t>
  </si>
  <si>
    <t xml:space="preserve">          CUENTA ENCARGOS CENTRALIZADORA</t>
  </si>
  <si>
    <t>00-068-322936</t>
  </si>
  <si>
    <t xml:space="preserve">          CUENTA EJEC. DE CARTAS FIANZAS GARANTIAS</t>
  </si>
  <si>
    <t>00-068-376130</t>
  </si>
  <si>
    <t xml:space="preserve">          CUENTA DE ENCARGOS</t>
  </si>
  <si>
    <t>193-1577094-1-51</t>
  </si>
  <si>
    <t>193-1572872-0-94</t>
  </si>
  <si>
    <t xml:space="preserve">          CUENTA DE AFPNET</t>
  </si>
  <si>
    <t>193-1860757-0-23</t>
  </si>
  <si>
    <t xml:space="preserve">          CUENTA DE PLANILLAS</t>
  </si>
  <si>
    <t>193-1572873-0-04</t>
  </si>
  <si>
    <t>BANCO INTERBAK</t>
  </si>
  <si>
    <t>200-3000997542</t>
  </si>
  <si>
    <t xml:space="preserve">          CARTAS FIANZAS POR GARANTIA </t>
  </si>
  <si>
    <t>00-161-317586</t>
  </si>
  <si>
    <t xml:space="preserve">          GARANTIAS</t>
  </si>
  <si>
    <t>00-068376149</t>
  </si>
  <si>
    <t xml:space="preserve">          FONDO DE GARANTIA DE FIEL CUMPLIMIENTO</t>
  </si>
  <si>
    <t>00-301-042795</t>
  </si>
  <si>
    <t xml:space="preserve">          EJEC. CARTAS FIANZAS POR GARANTIAS</t>
  </si>
  <si>
    <t>00-301-051662</t>
  </si>
  <si>
    <t xml:space="preserve">          EJECUCION DE CARTAS FIANZAS POR GARANTIAS</t>
  </si>
  <si>
    <t>068-377021</t>
  </si>
  <si>
    <t xml:space="preserve">          RETENCION DE LA GARANTIA DEL 10%</t>
  </si>
  <si>
    <t>068-378265</t>
  </si>
  <si>
    <t xml:space="preserve">         GARANTIAS</t>
  </si>
  <si>
    <t>00-741558335</t>
  </si>
  <si>
    <t>001 MC- ADMINISTRACION GENERAL</t>
  </si>
  <si>
    <t>002 MC CUSCO</t>
  </si>
  <si>
    <t>003 ZONA ARQUEOLOGICA CARAL</t>
  </si>
  <si>
    <t>005 MC NAYLAMP</t>
  </si>
  <si>
    <t>007 MC MARCAHUAMACHUCO</t>
  </si>
  <si>
    <t>008 MC PROYECTOS ESPECIALES</t>
  </si>
  <si>
    <t>009 MC LA LIBERTAD</t>
  </si>
  <si>
    <t>0000-299561</t>
  </si>
  <si>
    <t>0000-28176</t>
  </si>
  <si>
    <t>0000-299561 (CUT)</t>
  </si>
  <si>
    <t>BANCO INTERBANK</t>
  </si>
  <si>
    <t>200-3001107389</t>
  </si>
  <si>
    <t>0000-397563</t>
  </si>
  <si>
    <t>0000-283835</t>
  </si>
  <si>
    <t>0016 OFICINA TECNICA ADMINISTRATIVA-ARCHIVO GENERAL DE LA NACION</t>
  </si>
  <si>
    <t>000-000-300055</t>
  </si>
  <si>
    <t>00-000-282049</t>
  </si>
  <si>
    <t>06-000-029244</t>
  </si>
  <si>
    <t>00-000-348856</t>
  </si>
  <si>
    <t>06-000-030927</t>
  </si>
  <si>
    <t>00-000-768316</t>
  </si>
  <si>
    <t>INTERBANK</t>
  </si>
  <si>
    <t>200-3108042171</t>
  </si>
  <si>
    <t>00-068-373921</t>
  </si>
  <si>
    <t>00-000-310301</t>
  </si>
  <si>
    <t>BANCO DE COMERCIO</t>
  </si>
  <si>
    <t>210-01-1702422</t>
  </si>
  <si>
    <t>001-85: BIBLIOTECA NACIONAL DEL PERU</t>
  </si>
  <si>
    <t>0000300098</t>
  </si>
  <si>
    <t>0000282979</t>
  </si>
  <si>
    <t>00068381762</t>
  </si>
  <si>
    <t>00068375932</t>
  </si>
  <si>
    <t>000046034384</t>
  </si>
  <si>
    <t>06000028833</t>
  </si>
  <si>
    <t>193-2363252-0-31</t>
  </si>
  <si>
    <t>CUT 19R15TR</t>
  </si>
  <si>
    <t>CUT 09R7TR</t>
  </si>
  <si>
    <t>CUT 13R18TR</t>
  </si>
  <si>
    <t>00068383978</t>
  </si>
  <si>
    <t>001 INSTITUTO NACIONAL DE RADIO Y TELEVISIÓN DEL PERÚ</t>
  </si>
  <si>
    <t>TOTAL EN SOLES</t>
  </si>
  <si>
    <t>TOTAL EN DOLARES</t>
  </si>
  <si>
    <t>003: MINISTERIO DE CULTURA</t>
  </si>
  <si>
    <t>OES.01 Garantizar los derechos culturales de la población, sobre todo de los sectores en situación de mayor vulnerabilidad, como elemento fundamental para la democracia,  la libertad y  el desarrollo.</t>
  </si>
  <si>
    <t>OE.03. Incrementar el reconocimiento positivo, la valoración de la Diversidad Cultural del país y eliminación de la discriminación étnico-racial (*)</t>
  </si>
  <si>
    <t>Número de instituciones públicas o privadas que implementan mecanismos para incentivar una ciudadanía intercultural, la diversidad cultural y la eliminación de la discriminación étnico-racial.</t>
  </si>
  <si>
    <t>--</t>
  </si>
  <si>
    <t>Registros Administrativos</t>
  </si>
  <si>
    <t>Dirección General de Ciudadanía Intercultural, Dirección General de los Derechos de los Pueblos Indígenas</t>
  </si>
  <si>
    <t>OEI.02 Fortalecer el reconocimiento positivo de la Diversidad Cultural en la población. (**)</t>
  </si>
  <si>
    <t>Porcentaje de la población que conoce bien el término "diversidad cultural".</t>
  </si>
  <si>
    <t>Dirección General de Ciudadanía Intercultural</t>
  </si>
  <si>
    <t>OES 02. Fortalecer al Estado para que gestione eficazmente la diversidad cultural y garantice los derechos de las personas.</t>
  </si>
  <si>
    <t>OE.02. Fortalecer la capacidad de gestión del Estado con un enfoque intercultural (*)</t>
  </si>
  <si>
    <t>Número de entidades del Poder Ejecutivo, Gobiernos Regionales o Locales que incluyen el enfoque intercultural en sus instrumentos de gestión o políticas.</t>
  </si>
  <si>
    <t>Número de entidades del Poder Ejecutivo, Gobiernos Regionales o Locales que promueven la garantía y promoción de los derechos colectivos de los pueblos indígenas u originarios.</t>
  </si>
  <si>
    <t>OEI.03. Fortalecer el ejercicio de los derechos colectivos de los pueblos indígenas u originarios. (**)</t>
  </si>
  <si>
    <t>Porcentaje de la población indígena u originaria que ejerce sus derechos colectivos.</t>
  </si>
  <si>
    <t>Dirección General de los Derechos de los Pueblos Indígenas</t>
  </si>
  <si>
    <t>OES 03. Consolidar a la Cultura como un pilar del desarrollo e identidad nacional.</t>
  </si>
  <si>
    <t>OE.01. Incrementar el acceso y participación de la población en la diversidad de expresiones culturales y artísticas. (*)</t>
  </si>
  <si>
    <t>Porcentaje de población que accedió algún bien o servicio cultural.</t>
  </si>
  <si>
    <t>ENAPRES</t>
  </si>
  <si>
    <t>Dirección General de Industrias Culturales y Artes</t>
  </si>
  <si>
    <t>OEI.01. Incrementar el acceso y participación de la población en la diversidad de expresiones culturales y artísticas. (**)</t>
  </si>
  <si>
    <t>Porcentaje de población que accede a algún bien o servicio artístico-cultural.</t>
  </si>
  <si>
    <t>OE.04. Fortalecer la protección y salvaguardia del Patrimonio Cultural (*)</t>
  </si>
  <si>
    <t>Número bienes y expresiones culturales integradas al  Registro Nacional de Bienes Integrantes del Patrimonio Cultural.</t>
  </si>
  <si>
    <t>Dirección General de Patrimonio Cultural, Dirección General de Museos,
Dirección General de Patrimonio Arqueológico Inmueble</t>
  </si>
  <si>
    <t>Número de bienes del patrimonio cultural intervenidos a través de acciones de prevención, recuperación y salvaguardia.</t>
  </si>
  <si>
    <t>Dirección General de Patrimonio Cultural</t>
  </si>
  <si>
    <t>OEI.04. Incrementar el acceso al Patrimonio Cultural de la Nación de la población. (**)</t>
  </si>
  <si>
    <t>Tasa de crecimiento de visitantes al Patrimonio Cultural de la Nación.</t>
  </si>
  <si>
    <t>OE.05. Gestionar eficazmente los procesos de servicios de Gestión Institucional (*)</t>
  </si>
  <si>
    <t>Número de instrumentos normativo que implementan procesos de mejora en la eficiencia y calidad de los servicios.</t>
  </si>
  <si>
    <t>Oficina General de Atención al Ciudadano y Gestión Documentaria</t>
  </si>
  <si>
    <t>OEI.05. Fortalecer la Gestión Institucional (**)</t>
  </si>
  <si>
    <t>Índice de gestión institucional</t>
  </si>
  <si>
    <t>Oficina General de Planeamiento y Presupuesto</t>
  </si>
  <si>
    <t>Índice de gestión de riesgo de desastres en el sector</t>
  </si>
  <si>
    <t>Oficina de Defensa Nacional</t>
  </si>
  <si>
    <t>OE.06. Impulsar el desarrollo de la oferta artística y cultural diversa de los emprendimientos culturales y trabajadores de las artes (*)</t>
  </si>
  <si>
    <t>Número de emprendedores y artistas beneficiados en el ámbito nacional e internacional.</t>
  </si>
  <si>
    <t>Número de beneficiarios de las acciones  orientadas a incrementar la diversidad de la oferta cultural.</t>
  </si>
  <si>
    <t>OE.07. Incrementar la valoración y el acceso en la población al Patrimonio Cultural de la Nación (*)</t>
  </si>
  <si>
    <t>Porcentaje de la población que visita museos y sitios arqueológicos.</t>
  </si>
  <si>
    <t xml:space="preserve">Dirección General de Museos, Dirección General de Patrimonio Arqueológico Inmueble </t>
  </si>
  <si>
    <t>Incremento de 5.15% puntos porcentuales respecto al año anterior</t>
  </si>
  <si>
    <t>Número de distritos que han solicitado una medida de salvaguardia para una expresión cultural</t>
  </si>
  <si>
    <t xml:space="preserve">Dirección General de Patrimonio Cultural </t>
  </si>
  <si>
    <t>OEI.06. Promover la gestión de riesgo de desastres (**)</t>
  </si>
  <si>
    <t>OES.01.01 Mejorar las condiciones de acceso y puesta en uso de los fondos documentales.</t>
  </si>
  <si>
    <t>Porcentaje de usuarios satisfechos con el uso del servicio archivístico</t>
  </si>
  <si>
    <t>ND</t>
  </si>
  <si>
    <t>AGN</t>
  </si>
  <si>
    <t>OES.01.02 Fortalecer la implementación de la normatividad archivística en las entidades pertenecientes al Sistema Nacional de Archivos.</t>
  </si>
  <si>
    <t>Porcentaje de entidades que implementan la normatividad archivística y gestión documental</t>
  </si>
  <si>
    <t>OES.01.03 Promover la valoración, difusión y protección del patrimonio documental archivístico en la ciudadanía y las entidades públicas.</t>
  </si>
  <si>
    <t>Porcentaje de personas que conocen la misión del Archivo General de la Nación</t>
  </si>
  <si>
    <t>OES 02.01 Mejorar las condiciones de conservación de los fondos documentales.</t>
  </si>
  <si>
    <t>Número de imágenes digitales</t>
  </si>
  <si>
    <t>OES 02.02 Fortalecer la gestión institucional.</t>
  </si>
  <si>
    <t>Porcentaje de ejecución de actividades programadas</t>
  </si>
  <si>
    <t>OES 02.03 Implementar el sistema de gestión de riesgos</t>
  </si>
  <si>
    <t>OES 02. Fortalecer al Estado para que gestione eficazmente la diversidad cultural y garantice los derechos de las personas</t>
  </si>
  <si>
    <t>060: ARCHIVO GENERAL DE LA NACIÓN</t>
  </si>
  <si>
    <t>OEI.01 Implementar el funcionamiento del Sistema Nacional de Bibliotecas en favor de la población</t>
  </si>
  <si>
    <t>Porcentaje de regiones que cuentan con Centro Coordinador Regional de Bibliotecas</t>
  </si>
  <si>
    <t>1. Informes de gestión
2. Informes de evaluación del POI BNP</t>
  </si>
  <si>
    <t>Dirección de Desarrollo de Políticas Bibliotecarias</t>
  </si>
  <si>
    <t>-</t>
  </si>
  <si>
    <t>Porcentaje de bibliotecas integrantes del SNB que aplican normas técnicas y estándares vigentes</t>
  </si>
  <si>
    <t>OEI.02 Promover el acceso y uso de material bibliográfico documental en la población</t>
  </si>
  <si>
    <t>Tasa de variación de usuarios de los servicios de la BNP</t>
  </si>
  <si>
    <t>SLB</t>
  </si>
  <si>
    <t>1. Informes de gestión
2. Informes de evaluación del POI BNP
3. Estadísticas de usuarios de la BNP</t>
  </si>
  <si>
    <t>Dirección del Acceso y Promoción de la Información</t>
  </si>
  <si>
    <t>OEI.03 Proteger el material bibliográfico documental a favor de la población</t>
  </si>
  <si>
    <t>Tasa de variación de material bibliográfico documental protegido</t>
  </si>
  <si>
    <t>Dirección de Protección de las Colecciones</t>
  </si>
  <si>
    <t>OEI.04 Fortalecer la gestión institucional</t>
  </si>
  <si>
    <t>Porcentaje de áreas funcionales que se miden a través de indicadores de desempeño</t>
  </si>
  <si>
    <t>Todos los órganos de la BNP</t>
  </si>
  <si>
    <t>OEI.05 Implementar la Gestión del Riesgo de Desastres</t>
  </si>
  <si>
    <t>Número de medidas de Gestión de Riesgo de Desastres implementadas</t>
  </si>
  <si>
    <t>Gerencia General</t>
  </si>
  <si>
    <t>OEI.01 Implementar el Sistema Nacional de Bibliotecas en favor de la ciudadanía</t>
  </si>
  <si>
    <t>Índice de implementación del Sistema Nacional de Bibliotecas</t>
  </si>
  <si>
    <t>1. Informes de la DDPB
2. Informes de evaluación del POI
3. Registro Nacional de Bibliotecas
4. Resoluciones de aprobación de documentos técnico-normativos</t>
  </si>
  <si>
    <t>OEI.02 Gestionar los servicios de acceso, difusión y uso de la información en favor de la ciudadanía</t>
  </si>
  <si>
    <t>Tasa de variación ponderada de los usuarios de la Biblioteca Nacional del Perú</t>
  </si>
  <si>
    <t>1. Sistema de Registro de Usuarios
2. Sistema de Registro de visitas en la GBPL
3. Biblioteca Digital
4. Sistema de Reportes Estadísticos
5. Informes de Evaluación del POI</t>
  </si>
  <si>
    <t>Dirección del Acceso y Promoción de la Información/Gran Biblioteca Pública de Lima</t>
  </si>
  <si>
    <t>OEI.03 Fortalecer la gestión del material bibliográfico documental en favor de la ciudadanía</t>
  </si>
  <si>
    <t xml:space="preserve">Índice de fortalecimiento de la gestión del material bibliográfico documental en favor de la ciudadanía </t>
  </si>
  <si>
    <t>1. Sistema Integrado de Procedimientos Administrativos (SIPAD)
2. Sistema Integrado de Gestión Bibliotecaria (Absysnet)
3. Sistema de Control deExistencias
4. Sistema de Reportes Estadísticos
5. Informes de Evaluación del POI</t>
  </si>
  <si>
    <t>Dirección de Gestión de las Colecciones/Dirección de Protección de las Colecciones</t>
  </si>
  <si>
    <t>Índice de fortalecimiento de la gestión institucional</t>
  </si>
  <si>
    <t>1. Informes de Evaluación del POI
2. Resoluciones de aprobación de los manuales de procedimientos
3. SIAF-SP
4. Banco de Inversiones
5. Informes de Evaluación del Plan de Gobierno Digital
6. Informes de Evaluación del PDP</t>
  </si>
  <si>
    <t>OEI.05 Promover la gestión del riesgo de desastres</t>
  </si>
  <si>
    <t>Índice de promoción de la gestión del riesgo de desastres</t>
  </si>
  <si>
    <t>1. Informes del Equipo de Trabajo de Defensa Nacional y Gestión del Riesgo de Desastres de la Gerencia General
2. Informes de Evaluación del POI</t>
  </si>
  <si>
    <t>OES.01 Garantizar los derechos culturales de la población, sobre todo de los sectores en situación de mayor vulnerabilidad, como elemento fundamental para la democracia,  la libertad y  el desarrollo y 
OES.03 Consolidar a la Cultura como un pilar del desarrollo e identidad nacional</t>
  </si>
  <si>
    <t>OES.01 Garantizar los derechos culturales de la población, sobre todo de los sectores en situación de mayor vulnerabilidad, como elemento fundamental para la democracia,  la libertad y  el desarrollo</t>
  </si>
  <si>
    <t>OES.02 Fortalecer al Estado para que gestione eficazmente la diversidad cultural y garantice los derechos de las personas y 
OES.03 Consolidar a la Cultura como un pilar del desarrollo e identidad nacional</t>
  </si>
  <si>
    <t>OES.03 Consolidar a la Cultura como un pilar del desarrollo e identidad nacional.</t>
  </si>
  <si>
    <t>O.E.1 Mejorar la calidad de la información y contenidos audiovisuales que promuevan la integración en la ciudadanía.</t>
  </si>
  <si>
    <t xml:space="preserve">Porcentaje de programas rediseñados e implementados. </t>
  </si>
  <si>
    <t>Gerencia de Televisión - Reporte de mejora de calidad de los programas.</t>
  </si>
  <si>
    <t>Gerencia de Televisión</t>
  </si>
  <si>
    <t>Porcentaje de programas de estreno.</t>
  </si>
  <si>
    <t>Gerencia de Televisión - Reporte de la programación</t>
  </si>
  <si>
    <t>O.E.2 Fomentar la producción y difusión de contenidos audiovisuales culturales orientados a los niños, niñas y juventud peruana.</t>
  </si>
  <si>
    <t>Porcentaje de nuevos programas implementados dirigidos a niños y jóvenes.</t>
  </si>
  <si>
    <t>Gerencia de Televisión - Reporte de la programación del Canal dirigidos a niños y jóvenes.</t>
  </si>
  <si>
    <t>O.E.3 Preservar y poner en valor el patrimonio audiovisual y fonográfico del IRTP en beneficio de la población.</t>
  </si>
  <si>
    <t>Porcentaje de documentos digitalizados.</t>
  </si>
  <si>
    <t>Gerencia Técnica y de Operaciones - Informe del avance de digitalización de documentos audiovisuales.</t>
  </si>
  <si>
    <t>Gerencia Técnica y de Operaciones</t>
  </si>
  <si>
    <t>O.E.4 Fortalecer la gestión institucional en beneficio de la ciudadanía.</t>
  </si>
  <si>
    <t xml:space="preserve">Porcentaje de avance en la actualización de los instrumentos de gestión institucional. </t>
  </si>
  <si>
    <t>Gerencia General y Oficina de Planeamiento y Presupuesto:  Informe del avance de actualización de documentos de gestión del IRTP</t>
  </si>
  <si>
    <t>Gerencia General y Oficina de Planeamiento y Presupuesto</t>
  </si>
  <si>
    <t>116:INSTITUTO NACIONAL DE RADIO Y TELEVISIÓN DEL PERÚ - IRTP</t>
  </si>
  <si>
    <t>O.E.S. 1 Garantizar los derechos culturales de la población, sobre todo de los sectores en situación de mayor vulnerabilidad, como elemento fundamental para la democracia,  la libertad y  el desarrollo, 2  Fortalecer al Estado para que gestione eficazmente la diversidad cultural y garantice los derechos de las personas y 3 Consolidar a la Cultura como un pilar del desarrollo e identidad nacional.</t>
  </si>
  <si>
    <t>O.E.S. 1 Garantizar los derechos culturales de la población, sobre todo de los sectores en situación de mayor vulnerabilidad, como elemento fundamental para la democracia,  la libertad y  el desarrollo y 3 Consolidar a la Cultura como un pilar del desarrollo e identidad nacional.</t>
  </si>
  <si>
    <t>O.E.S. 3 Consolidar a la Cultura como un pilar del desarrollo e identidad nacional.</t>
  </si>
  <si>
    <t>O.E.S. 2 Fortalecer al Estado para que gestione eficazmente la diversidad cultural y garantice los derechos de las personas.</t>
  </si>
  <si>
    <t>(*) Corresponden al PEI 2017-2022</t>
  </si>
  <si>
    <t>(**) Corresponden al PEI 2021-2024</t>
  </si>
  <si>
    <t>(***) Se reportan los objetivos, indicadores y metas del PEI 2018-2022 de la BNP para los años 2018 y 2019, así como las metas ejecutadas del año 2019.</t>
  </si>
  <si>
    <t>(****) Se reportan los objetivos, indicadores y metas del PEI 2020-2024 de la BNP.</t>
  </si>
  <si>
    <t>113: BIBLIOTECA NACIONAL DEL PERÚ (****)</t>
  </si>
  <si>
    <t>113: BIBLIOTECA NACIONAL DEL PERÚ (***)</t>
  </si>
  <si>
    <t>AÑO FISCAL 2019</t>
  </si>
  <si>
    <t>AÑO FISCAL 2020 (*)</t>
  </si>
  <si>
    <t>001-1363:ADMINISTRACION GENERAL</t>
  </si>
  <si>
    <t>RDR</t>
  </si>
  <si>
    <t>D.L. N° 1057 - CAS</t>
  </si>
  <si>
    <t>SERVICIOS DE UN TÝCNICO EN TOPOGRAFÝA PARA LAS LABORES DE ACTUALIZACIÝN DE PLANOS DE LAS ESTRUCTURAS ARQUEOLÝGICAS DEL SANTUARIO DE PACHACAMAC</t>
  </si>
  <si>
    <t>10383302</t>
  </si>
  <si>
    <t>ABAD FLORES JORGE ANTONIO</t>
  </si>
  <si>
    <t>TECNICO EN TOPOGRAFIA</t>
  </si>
  <si>
    <t>TECNICO</t>
  </si>
  <si>
    <t>RO</t>
  </si>
  <si>
    <t>SERVICIOS DE UN CONSERVADOR TEXTIL</t>
  </si>
  <si>
    <t>41932167</t>
  </si>
  <si>
    <t>ABAD LEVANO SUSANA MERCEDES</t>
  </si>
  <si>
    <t>ARQUEOLOGÍA</t>
  </si>
  <si>
    <t>PROFESIONAL</t>
  </si>
  <si>
    <t>SERVICIO DE VERIFICACION DE BIENES CULTURALES MUEBLES EN EL MODULO DE LA DIRECCION DE RECUPERACIONES</t>
  </si>
  <si>
    <t>40008161</t>
  </si>
  <si>
    <t>ABAD PEREZ INES</t>
  </si>
  <si>
    <t>BACHILLER EN ARTE</t>
  </si>
  <si>
    <t>SERVICIO DE UN ASESOR DE LA COORDINACIÓN GENERAL PARA LA SECRETARÍA TÉCNICA DEL PROYECTO QHAPAQ ÑAN – SEDE NACIONAL</t>
  </si>
  <si>
    <t>10685547</t>
  </si>
  <si>
    <t>ABAD ROSALES NATALIE</t>
  </si>
  <si>
    <t>LICENCIADO EN ARQUEOLOGIA</t>
  </si>
  <si>
    <t>SERVICIO DE UN ESPECIALISTA EN INVESTIGACIÓN DE LA INFORMACIÓN PARA EL LUGAR DE LA MEMORIA, LA TOLERANCIA Y LA INCLUSIÓN SOCIAL</t>
  </si>
  <si>
    <t>42801766</t>
  </si>
  <si>
    <t>ABANTO CHANI JULIO CESAR</t>
  </si>
  <si>
    <t>HISTORIADOR</t>
  </si>
  <si>
    <t>OPERADOR/A DE LIMPIEZA Y MANTENIMIENTO</t>
  </si>
  <si>
    <t>25443404</t>
  </si>
  <si>
    <t>ABURTO CASTRO MARIA EMILIA</t>
  </si>
  <si>
    <t>SECUNDARIA COMPLETA</t>
  </si>
  <si>
    <t>AUXILIAR</t>
  </si>
  <si>
    <t>SERVICIO DE UN ESPECIALISTA EN GESTION INTERCULTURAL PARA LA DIRECCION DESCONCENTRADA DE APURIMAC.</t>
  </si>
  <si>
    <t>46870132</t>
  </si>
  <si>
    <t>ACHARTE QUISPE MAYRA VERONICA</t>
  </si>
  <si>
    <t>ABOGADA</t>
  </si>
  <si>
    <t>SERVICIO DE ARQUEOLOGO DE CAMPO DEL SANTUARIO DE PACHACAMAC</t>
  </si>
  <si>
    <t>25857925</t>
  </si>
  <si>
    <t>ACHING VASQUEZ JORGE</t>
  </si>
  <si>
    <t>ARQUEOLOGO</t>
  </si>
  <si>
    <t>SERVICIOS DE AUXILIAR DE CAMPO EN LA ZONA ARQUEOLOGICA DONDE SE DESARROLLA EL PROYECTO DE INVESTIGACION Y PUESTA EN USO SOCIAL DE LA ZONA ARQUEOLOGICA MONUMENTAL DE CABEZA DE VACA DEL PROGRAMA QHAPAQ ÑAN</t>
  </si>
  <si>
    <t>17547952</t>
  </si>
  <si>
    <t>ACOSTA INOÑAN JOSE SEVERIANO</t>
  </si>
  <si>
    <t>ANALISTA LEGAL PAD</t>
  </si>
  <si>
    <t>71834284</t>
  </si>
  <si>
    <t>ACUÑA FELIX JEAN PIERRE</t>
  </si>
  <si>
    <t>DERECHO</t>
  </si>
  <si>
    <t>Especialista en Arquitectura</t>
  </si>
  <si>
    <t>41643312</t>
  </si>
  <si>
    <t>ACURIO MEDINA JOEL</t>
  </si>
  <si>
    <t>ARQUITECTURA</t>
  </si>
  <si>
    <t>SERVICIO DE ENCARGADO DE LA TIENDA DEL MUSEO NACIONAL DE ARQUEOLOGÝA, ANTROPOLOGÝA E HISTORIA DEL PERÝ</t>
  </si>
  <si>
    <t>43489379</t>
  </si>
  <si>
    <t>ADAN PACHECO SANTA LILIA</t>
  </si>
  <si>
    <t>SERVICIOS DE UN ESPECIALISTA EN FORMULACIÓN DE PROYECTOS DE INVERSIÓN PÚBLICA PARA LA DIRECCIÓN DEL PROYECTO ESPECIAL BICENTENARIO DE LA INDEPENDENCIA DEL PERÚ</t>
  </si>
  <si>
    <t>41930247</t>
  </si>
  <si>
    <t>ADUVIRI CALISAYA WILBER</t>
  </si>
  <si>
    <t>INGENIERO ESTADISTICO INFORMATICO</t>
  </si>
  <si>
    <t>SERVICIOS DE UN GESTOR DE PROYECTO DE TRAMO VILCASHUAMAN – PISCO DEL PROYECTO QHAPAQ ÑAN</t>
  </si>
  <si>
    <t>10696223</t>
  </si>
  <si>
    <t>ADVINCULA ZEBALLOS MARIO LEONARDO</t>
  </si>
  <si>
    <t>SERVICIO DE UN ESPECIALISTA EN INDUSTRIAS CREATIVAS</t>
  </si>
  <si>
    <t>44211028</t>
  </si>
  <si>
    <t>AGREDA CARBONELL SILVIA ALEJANDRA</t>
  </si>
  <si>
    <t>SOCIOLOGO</t>
  </si>
  <si>
    <t>Analista de Verificación de Bienes Culturales Muebles</t>
  </si>
  <si>
    <t>46498226</t>
  </si>
  <si>
    <t>AGUADO FIGUEROA DANIELA ERNESTINA</t>
  </si>
  <si>
    <t>BIOLOGÍA</t>
  </si>
  <si>
    <t>CANTANTE MEZZOSOPRANO O CONTRALTO PARA EL CORO NACIOANAL DEL PERÚ-DIRECCIÓN DE ELENCOS NACIOANALES</t>
  </si>
  <si>
    <t>001522396</t>
  </si>
  <si>
    <t>AGUIAR HERRERA CLAUDIA MARTHA</t>
  </si>
  <si>
    <t>MUSICO</t>
  </si>
  <si>
    <t>SERVICIO DE UN CAJERO PARA EL MUSEO NACIONAL DE ARQUEOLÓGÍA, ANTROPOLOGÍA E HISTORIA DEL PERÚ</t>
  </si>
  <si>
    <t>18173004</t>
  </si>
  <si>
    <t>AGUILAR ALDANA JORGE JENARO</t>
  </si>
  <si>
    <t>CONTADOR</t>
  </si>
  <si>
    <t>SERVICIOS DE UN ARQUITECTO PARA LA COORDINACION DE REGISTRO E INVESTIGACION HISTORICA DE LA DIRECCION DE PATRIMONIO HISTORICO INMUEBLE</t>
  </si>
  <si>
    <t>08844541</t>
  </si>
  <si>
    <t>AGUILAR BENITEZ DINA MARIELA</t>
  </si>
  <si>
    <t>ARQUITECTO</t>
  </si>
  <si>
    <t>SERVICIO DE UN(A) ESPECIALISTA EN ARQUEOLOGÍA PARA EVALUACION TECNICA DE PROYECTOS RELACIONADOS CON LA PROTECCION, CONSERVACION, PUESTA EN VALOR Y DIFUSION DEL PATRIMONIO ARQUEOLOGICO INMUEBLE.</t>
  </si>
  <si>
    <t>41444696</t>
  </si>
  <si>
    <t>AGUILAR CANALES DE ROSSEL JOVITA MARIA TERESA DE JESUS</t>
  </si>
  <si>
    <t>ARQUEOLOGA</t>
  </si>
  <si>
    <t>SERVICIO DE UN ANALISTA DE BASE DE DATOS PARA LA DIRECCION GENERAL DE DERECHOS DE LOS PUEBLOS INDIGENAS</t>
  </si>
  <si>
    <t>47824525</t>
  </si>
  <si>
    <t>AGUILAR CISNEROS FRANCISCO ALONSO</t>
  </si>
  <si>
    <t>CIENCIA POLÍTICA Y GOBIERNO</t>
  </si>
  <si>
    <t>ANALISTA EN COMMUNITY MANAGER</t>
  </si>
  <si>
    <t>45000076</t>
  </si>
  <si>
    <t>AGUILAR MADRID JACKELIN ANDREA</t>
  </si>
  <si>
    <t>CIENCIAS DE LA COMUNICACIÓN</t>
  </si>
  <si>
    <t>SERVICIO DE UN ESPECIALISTA EN ARQUEOLÓGÍA PARA LA DIRECCIÓN DESCONCENTRADA DE CULTURA DE SAN MARTIN</t>
  </si>
  <si>
    <t>46257723</t>
  </si>
  <si>
    <t>AGUILAR PITOT MELISA MIREYA</t>
  </si>
  <si>
    <t>ARQUEÓLOGA</t>
  </si>
  <si>
    <t>Asistente de Artes</t>
  </si>
  <si>
    <t>46228244</t>
  </si>
  <si>
    <t>AGUILAR QUISPE BLADIMIR NELSON</t>
  </si>
  <si>
    <t>CONTABILIDAD</t>
  </si>
  <si>
    <t>SERVICIOS DE ARQUITECTO PARA LA DIRECCION DESCONCENTRADA DE CULTURA AYACUCHO</t>
  </si>
  <si>
    <t>28307275</t>
  </si>
  <si>
    <t>AGUILAR SACSA LUIS CARLOS</t>
  </si>
  <si>
    <t>SERVICIO DE AUXILIAR DE CONSERVACIÃ¿N Y MANTENIMIENTO PARA EL PROYECTO DE INVESTIGACIÃ¿N ARQUEOLÃ¿GICA HUANUCO PAMPA DEL PROGRAMA QHAPAQ Ã¿AN</t>
  </si>
  <si>
    <t>22703027</t>
  </si>
  <si>
    <t>AGUIRRE ALBORNOZ WILMER</t>
  </si>
  <si>
    <t>PRIMARIA</t>
  </si>
  <si>
    <t>SERVICIO DE UN ESPECIALISTA EN TRANSMISIÓN DEL PATRIMONIO CULTURAL PARA LA DIRECCIÓN DE PARTICIPACIÓN CIUDADANA.</t>
  </si>
  <si>
    <t>41876283</t>
  </si>
  <si>
    <t>AGUIRRE CORDOVA DIANA CECILIA</t>
  </si>
  <si>
    <t>HISTORIADORA</t>
  </si>
  <si>
    <t>SERVICIO DE CONSERVADOR Y RESTAURADOR DE PINTURAS DE CABALLETE Y ESCULTURAS PARA EL MUSEO NACIONAL DE ARQUEOLOGÃA, ANTROPOLOGIA E HISTORIA DEL PERU</t>
  </si>
  <si>
    <t>10463072</t>
  </si>
  <si>
    <t>AGUIRRE GOMEZ EDGAR DAVID</t>
  </si>
  <si>
    <t>ARTISTA EN PINTURA</t>
  </si>
  <si>
    <t>SERVICIO DE UN RESPONSABLE DE LA DIRECCIÓN DE PARTICIPACIÓN CIUDADANA</t>
  </si>
  <si>
    <t>02894865</t>
  </si>
  <si>
    <t>AGUIRRE MANRIQUE DIANA ANUSKA</t>
  </si>
  <si>
    <t>LICENCIADA EN EDUCACIÓN ESPECIALIDAD HISTORIA Y CIENCIAS SOCIALES</t>
  </si>
  <si>
    <t>SERVICIOS DE VIGILANCIA DE LAS INSTALACIONES DE LA DIRECCION REGIONAL DE CULTURA ANCASH</t>
  </si>
  <si>
    <t>32407054</t>
  </si>
  <si>
    <t>AGUIRRE PEREZ MARIO REMIGIO</t>
  </si>
  <si>
    <t>ESTUDIANTE DE MEDICINA</t>
  </si>
  <si>
    <t>SERVICIOS DE UN CANTANTE SOPRANO PARA EL CORO NACIONAL</t>
  </si>
  <si>
    <t>10135059</t>
  </si>
  <si>
    <t>AGUIRRE REGALADO MAGALY ISABEL</t>
  </si>
  <si>
    <t>ESTUDIOS EN TECNICA VOCAL</t>
  </si>
  <si>
    <t xml:space="preserve">SERVICIOS DE UN INSTRUMENTISTA DE VIOLIN </t>
  </si>
  <si>
    <t>44244687</t>
  </si>
  <si>
    <t>AGUIRRE RIVERA ROBERTO</t>
  </si>
  <si>
    <t>ESTUDIOS EN MUSICA</t>
  </si>
  <si>
    <t>SERVICIO PARA LA BOLETERIA DEL MUSEO DE LA NACION</t>
  </si>
  <si>
    <t>23998545</t>
  </si>
  <si>
    <t>AGUIRRE VIZCARDO ITALA</t>
  </si>
  <si>
    <t>ESTUDIOS EN CONTABILIDAD</t>
  </si>
  <si>
    <t>SERVICIO DE UN PROMOTOR CULTURAL PARA LA DIRECCIÓN DESCONCENTRADA DE CULTURA DE LORETO</t>
  </si>
  <si>
    <t>43104733</t>
  </si>
  <si>
    <t>AHUANARI LAYANGO FRITZ ABNER</t>
  </si>
  <si>
    <t>TECNICO EN CONSTRUCCION CIVIL</t>
  </si>
  <si>
    <t>46697076</t>
  </si>
  <si>
    <t>AHUMADA ANGULO JORGE EDUARDO</t>
  </si>
  <si>
    <t>SERVICIO DE UN ASISTENTE ADMINISTRATIVO PARA LA DIRECCIÓN DESCONCENTRADA DE CULTURA DE PIURA</t>
  </si>
  <si>
    <t>42644556</t>
  </si>
  <si>
    <t>ALAMEDA TALLEDO DIANA GRACIELA</t>
  </si>
  <si>
    <t>CONTADORA</t>
  </si>
  <si>
    <t>SERVICIO DE ASESOR LEGAL-COORDINADOR EN TEMAS DE GESTIÓN ADMINISTRATIVA PARA LA OFICINA GENERAL DE ASESORÍA JURÍDICA</t>
  </si>
  <si>
    <t>41627812</t>
  </si>
  <si>
    <t>ALANIA ESCOBAR AMELIA NATHALIE</t>
  </si>
  <si>
    <t>ABOGADO</t>
  </si>
  <si>
    <t>Administrador/a</t>
  </si>
  <si>
    <t>43163776</t>
  </si>
  <si>
    <t>ALANYA TORRES GLICERIO</t>
  </si>
  <si>
    <t>ECONOMÍA</t>
  </si>
  <si>
    <t>SERVICIO DE UN AGENTE DE PROTECCION PARA EL PUESTO DE CONTROL Y VIGILANCIA NOMOLE DE LA RESERVA TERRITORIAL MADRE DE DIOS N° 05</t>
  </si>
  <si>
    <t>73749375</t>
  </si>
  <si>
    <t>ALARCON FLORES HARRIS ANIBAL</t>
  </si>
  <si>
    <t>PRIMARIA COMPLETA</t>
  </si>
  <si>
    <t>SERVICIO DE ARQUEOLOGO PARA EL INVENTARIO ARQUEOLOGICO A NIVEL NACIONAL</t>
  </si>
  <si>
    <t>41202267</t>
  </si>
  <si>
    <t>ALARCON GARCIA KARLA MARIA</t>
  </si>
  <si>
    <t>SERVICIO DE UN ESPECIALISTA LEGAL EN MATERIA AMBIENTAL PARA LA DIRECCIÓN DE CONSULTA PREVIA</t>
  </si>
  <si>
    <t>45105980</t>
  </si>
  <si>
    <t>ALATA RAMOS DAITSHON EMERSON</t>
  </si>
  <si>
    <t>SERVICIO DE UN ESPECIALISTA LEGAL PARA LA DIRECCION DE LENGUAS INDIGENAS</t>
  </si>
  <si>
    <t>48306738</t>
  </si>
  <si>
    <t>ALATA RAMOS GUIPSY KATHERINE</t>
  </si>
  <si>
    <t>ESPECIALISTA EN GESTIÓN DE LA COMPENSACIÓN</t>
  </si>
  <si>
    <t>10062033</t>
  </si>
  <si>
    <t>ALBAN ANGULO ARTURO ELKYN</t>
  </si>
  <si>
    <t>CIENCIAS DE LA ADMINISTRACIÓN</t>
  </si>
  <si>
    <t>SERVICIO DE UNA SECRETARIA PARA LA OFICINA DE INFORMÁTICA Y TELECOMUNICACIONES</t>
  </si>
  <si>
    <t>43183862</t>
  </si>
  <si>
    <t>ALBAN RUIZ ANA AMABEL</t>
  </si>
  <si>
    <t>SECRETARIA EJECUTIVA</t>
  </si>
  <si>
    <t xml:space="preserve">SERVICIOS DE UN CHOFER PARA LA OFICINA DE OPERACIONES Y MANTENIMIENTO </t>
  </si>
  <si>
    <t>10235679</t>
  </si>
  <si>
    <t>ALBIÑO CERRON YONY PERCY</t>
  </si>
  <si>
    <t>SERVICIO DE VIGILANTE DE LA ZONA ARQUEOLOGICA MONUMENTAL DE KOTOSH</t>
  </si>
  <si>
    <t>41951021</t>
  </si>
  <si>
    <t>ALBORNOZ JAIMES JHON BAWER</t>
  </si>
  <si>
    <t>SERVICIO DE UN ASISTENTE DE CONSERVACIÓN PARA EL MUSEO REGIONAL DE ICA</t>
  </si>
  <si>
    <t>43965977</t>
  </si>
  <si>
    <t>ALBORNOZ SALAS SONIA MELISA</t>
  </si>
  <si>
    <t>BACHILLER EN ARQUEOLOGIA</t>
  </si>
  <si>
    <t>SERVICIO DE UN ARQUITECTO PARA LA DIRECCION DE PATRIMONIO HISTORICO INMUEBLE</t>
  </si>
  <si>
    <t>25794787</t>
  </si>
  <si>
    <t>ALBUJAR AYMA ALDO CESAR</t>
  </si>
  <si>
    <t>SERVICIOS DE UN ASESOR EN PLANEAMIENTO Y COOPERACION TECNICA</t>
  </si>
  <si>
    <t>06798135</t>
  </si>
  <si>
    <t>ALBURQUERQUE HUAPAYA FIDEL ALBERTO</t>
  </si>
  <si>
    <t>ECONOMISTA</t>
  </si>
  <si>
    <t>SERVICIO DE UN ASISTENTE DE COMUNICACIÓN GRÁFICA Y AUDIOVISUAL PARA EL GTN</t>
  </si>
  <si>
    <t>44530850</t>
  </si>
  <si>
    <t>ALCOCER MENDOZA ADRIAN MARZZIO</t>
  </si>
  <si>
    <t>BACHILLER EN ARTES VISUALES</t>
  </si>
  <si>
    <t>SERVICIO DE ASISTENTE ADMINISTRATIVO PARA ACTIVIDADES SECRETARIALES PARA LA DIRECCION DE LENGUAS INDIGENAS</t>
  </si>
  <si>
    <t>41441214</t>
  </si>
  <si>
    <t>ALDAVE GONZALES REBECA VANESSA</t>
  </si>
  <si>
    <t>SECRETARIADO ADMINISTRATIVO</t>
  </si>
  <si>
    <t>OPERADOR (A) DE MENSAJERÍA EXTERNA</t>
  </si>
  <si>
    <t>09067220</t>
  </si>
  <si>
    <t>ALEGRE ALVAREZ ALFREDO ABDON</t>
  </si>
  <si>
    <t xml:space="preserve">SERVICIO DE UN CHOFER PARA LA OFICINA DE OPERACIONES Y MANTENIMIENTO </t>
  </si>
  <si>
    <t>08869057</t>
  </si>
  <si>
    <t>ALEGRIA ALEGRIA FERNANDO MIGUEL</t>
  </si>
  <si>
    <t>SERVICIO DE UN ASISTENTE  ADMINISTRATIVO PARA EL DESPACHO DE LA DIRECCIÓN DESCONCENTRADA DE ICA</t>
  </si>
  <si>
    <t>21528583</t>
  </si>
  <si>
    <t>ALEJO VELARDE MARIA LOURDES</t>
  </si>
  <si>
    <t>Gestor/a de Museos y Monumentos</t>
  </si>
  <si>
    <t>43434465</t>
  </si>
  <si>
    <t>ALEMAN PAREDES DIANA ELIZABETH</t>
  </si>
  <si>
    <t>COORDINADOR DE SOPORTE TECNICO</t>
  </si>
  <si>
    <t>42262157</t>
  </si>
  <si>
    <t>ALFARO BARRIENTOS RAUL ABEL</t>
  </si>
  <si>
    <t>BACHILLER EN INGENIERIA DE SISTEMAS E INFORMATICA</t>
  </si>
  <si>
    <t xml:space="preserve">SERVICIOS DE UN INSTRUMENTISTA DE FLAUTA II PARA LA ORQUESTA SINFÓNICA NACIONAL JUVENIL </t>
  </si>
  <si>
    <t>43715270</t>
  </si>
  <si>
    <t>ALFARO BURGOS PEDRO MOISES</t>
  </si>
  <si>
    <t>SERVICIO DE APOYO ADMINISTRATIVO PARA LA DIRECCIÓN REGIONAL DE CULTURA DE LAMBAYEQUE</t>
  </si>
  <si>
    <t>46406392</t>
  </si>
  <si>
    <t>ALFARO MORANTE KARLA IRENE</t>
  </si>
  <si>
    <t>ESTUDIOS EN ADMINISTRACION DE NEGOCIOS INTERNACIONALES</t>
  </si>
  <si>
    <t xml:space="preserve">SERVICIOS DE UN DISEÑADOR GRÁFICO PARA EL AREA DE COMUNICACIONES DE LA SECRETARÍA TÉCNICA DEL PROYECTO QHAPAQ ÑAN   </t>
  </si>
  <si>
    <t>44256802</t>
  </si>
  <si>
    <t>ALFARO ROMAN JEAN FRANCO</t>
  </si>
  <si>
    <t>TÉCNICO EN DISEÑO GRÁFICO</t>
  </si>
  <si>
    <t>SERVICIO DE UN AUDITOR DEL ÓRGANO DE CONTROL INSTITUCIONAL</t>
  </si>
  <si>
    <t>44839415</t>
  </si>
  <si>
    <t>ALFARO ROMERO ERNESTO ANDRES</t>
  </si>
  <si>
    <t>DIRECTOR GENERAL DE LA DIRECCION GENERAL DE INDUSTRIAS CULTURALES Y ARTES</t>
  </si>
  <si>
    <t>10868600</t>
  </si>
  <si>
    <t>ALFARO ROTONDO SANTIAGO MAURICI</t>
  </si>
  <si>
    <t>SOCIOLOGÍA</t>
  </si>
  <si>
    <t>ASISTENTE EN GEOMÁTICA</t>
  </si>
  <si>
    <t>42839402</t>
  </si>
  <si>
    <t>ALFONSO VILLANUEVA CECILIA</t>
  </si>
  <si>
    <t>INGENIERÍA GEOGRÁFICA</t>
  </si>
  <si>
    <t>SERVICIOS DE UN CANTANTE MEZZOSOPRANO O CONTRALTO PARA EL CORO NACIONAL</t>
  </si>
  <si>
    <t>46321538</t>
  </si>
  <si>
    <t>ALIAGA BENEDETTI FRANCIS</t>
  </si>
  <si>
    <t>BACHILLER EN EDUCACION - DIRECCION E INTERPRETACION MUSICAL</t>
  </si>
  <si>
    <t>ASISTENTE ADMINISTRATIVO</t>
  </si>
  <si>
    <t>41434160</t>
  </si>
  <si>
    <t>ALIAGA SILVA MILTON CESAR</t>
  </si>
  <si>
    <t>CIENCIAS CONTABLES Y FINANCIERAS</t>
  </si>
  <si>
    <t>SERVICIO DE UN ESPECIALISTA EN INTERCULTURALIDAD PARA LA DIRECCION DE POLITICAS INDIGENAS</t>
  </si>
  <si>
    <t>21011514</t>
  </si>
  <si>
    <t>ALMONACID LEYA LEO LAMAN</t>
  </si>
  <si>
    <t>EDUCACION</t>
  </si>
  <si>
    <t>SERVICIO DE UNA SECRETARIA PARA LA OFICINA DE ABASTECIMIENTO</t>
  </si>
  <si>
    <t>09453179</t>
  </si>
  <si>
    <t>ALTAMIRANO YARMA PERLA LUZ</t>
  </si>
  <si>
    <t>SECRETARIA</t>
  </si>
  <si>
    <t>SERVICIO DE ASISTENTE ADMINISTRATIVO PARA LA SECRETARIA GENERAL</t>
  </si>
  <si>
    <t>10104675</t>
  </si>
  <si>
    <t>ALVA GOMEZ DE AYCHO SARA MARGARITA</t>
  </si>
  <si>
    <t>ESTUDIOS EN ADMINISTRACION</t>
  </si>
  <si>
    <t>SERVICIO DE UN INSTRUMENTISTA DE VIOLIN PARA LA ORQUESTA SINFONICA NACIONAL JUVENIL BICENTENARIO</t>
  </si>
  <si>
    <t>45723600</t>
  </si>
  <si>
    <t>ALVA GONZALES JESUS AUGUSTO</t>
  </si>
  <si>
    <t>INTERPRETACION EN VIOLIN</t>
  </si>
  <si>
    <t>SERVICIO DE UN ANALISTA CONTABLE PARA LA OFICINA DE CONTABILIDAD</t>
  </si>
  <si>
    <t>47333023</t>
  </si>
  <si>
    <t>ALVA GUTIERREZ LUIS ANTONIO</t>
  </si>
  <si>
    <t>SERVICIO DE ESPECIALISTA EN EVALUACIÃ¿N DE PROYECTOS EN INVERSIÃ¿N PÃBLICA</t>
  </si>
  <si>
    <t>18135360</t>
  </si>
  <si>
    <t>ALVA LAVALLE TANIA ELIZABETH</t>
  </si>
  <si>
    <t>PROCURADOR PUBLICO</t>
  </si>
  <si>
    <t>08338281</t>
  </si>
  <si>
    <t>ALVA NEYRA HENMER</t>
  </si>
  <si>
    <t>SERVICIOS DE APOYO EN VENTA DE BOLETOS, LIMPIEZA Y ATENCION EN EL MONUMENTO ARQUEOLOGICO DE KUELAP</t>
  </si>
  <si>
    <t>33799543</t>
  </si>
  <si>
    <t>ALVA VEGA JOSE DOLORES</t>
  </si>
  <si>
    <t>SERVICIO DE SECRETARIA PARA LA DIRECCION DE POLITICAS INDIGENAS</t>
  </si>
  <si>
    <t>05398545</t>
  </si>
  <si>
    <t>ALVAN RUIZ IVETT ROXANA</t>
  </si>
  <si>
    <t>SERVICIO DE  ASESOR LEGAL PARA EL VICEMINISTERIO DE PATRIMONIO CULTURAL E INDUSTRIAS CULTURALES</t>
  </si>
  <si>
    <t>40602596</t>
  </si>
  <si>
    <t>ALVARADO AGGIURO CLAUDIA CAROLINA</t>
  </si>
  <si>
    <t>SERVICIO DE UN AUXILIAR DE ACARREO PARA LA OFICINA DE OPERACIONES Y MANTENIMIENTO</t>
  </si>
  <si>
    <t>10350408</t>
  </si>
  <si>
    <t>ALVARADO ALBORNOZ HELMAN GORIN</t>
  </si>
  <si>
    <t>SERVICIO DE ASISTENTE ADMINISTRATIVO PARA EL MUSEO NACIONAL DE ARQUEOLOGIA, ANTROPOLOGIA E HISTORIA DEL PERU</t>
  </si>
  <si>
    <t>45327720</t>
  </si>
  <si>
    <t>ALVARADO MOLANO LAYCE YESSENIA</t>
  </si>
  <si>
    <t xml:space="preserve">SERVICIO DE UN ASISTENTE SOCIAL PARA LA ACTUALIZACION Y PUBLICACION DE INFORMACION SOBRE PUEBLOS INDIGENAS U ORIGINARIOS PARA LA DIRECCION GENERAL DE DERECHOS DE LOS PUEBLOS INDIGENAS. </t>
  </si>
  <si>
    <t>70430228</t>
  </si>
  <si>
    <t>ALVAREZ ASCENCIO DENNIS SHONNEL</t>
  </si>
  <si>
    <t>BACHILLER EN ANTROPOLOGIA</t>
  </si>
  <si>
    <t>SERVICIO DE UN COORDINADOR(A) LEGAL EN MATERIA LABORAL Y CONTENCIOSO ADMINISTRATIVO PARA LA PROCURADURIA PÚBLICA</t>
  </si>
  <si>
    <t>43076564</t>
  </si>
  <si>
    <t>ALVAREZ CHIPOCO CLAUDIA LUISA</t>
  </si>
  <si>
    <t>SERVICIO DE ARQUEOLOGO PARA EL CATASTRO ARQUEOLOGICO EN EL AMBITO DE LIMA PROVINCIAS</t>
  </si>
  <si>
    <t>09151782</t>
  </si>
  <si>
    <t>ALVAREZ GIL HEREDIA HUMBERTO JESUS</t>
  </si>
  <si>
    <t>SERVICIO DE UN COORDINADOR DE LA DIRECCIÓN DE POLITICAS INDIGENAS</t>
  </si>
  <si>
    <t>45692182</t>
  </si>
  <si>
    <t>ALVAREZ NEYRA DIANA LUCIA</t>
  </si>
  <si>
    <t>SERVICIO DE UN AUDITOR JEFE DE COMISIÓN PARA SERVICIOS DE CONTROL POSTERIOR, SIMULTÁNEO Y RELACIONADOS PARA EL ÓRGANO DE CONTROL INSTITUCIONAL</t>
  </si>
  <si>
    <t>08512475</t>
  </si>
  <si>
    <t>ALVAREZ RETUERTO ABRAHAM</t>
  </si>
  <si>
    <t>ESPECIALISTA SOCIAL</t>
  </si>
  <si>
    <t>09933175</t>
  </si>
  <si>
    <t>ALVAREZ SANTIAGO DIANIK MINELLY</t>
  </si>
  <si>
    <t>ANTROPOLOGÍA</t>
  </si>
  <si>
    <t>SERVICIOS DE UN AUXILIAR ADMINISTRATIVO PARA LA OFICINA GENERAL DE ASESORIA JURIDICA</t>
  </si>
  <si>
    <t>25428889</t>
  </si>
  <si>
    <t>ALVAREZ VALDIVIA PERCY ANGEL</t>
  </si>
  <si>
    <t>ESTUDIOS EN COMPUTACION E INFORMATICA</t>
  </si>
  <si>
    <t>SERVICIO DE UN ARQUEOLOGO PARA LA DIRECCIÓN DESCONCENTRADA DE CULTURA DE AREQUIPA</t>
  </si>
  <si>
    <t>29364374</t>
  </si>
  <si>
    <t>ALVAREZ VERA TUDELA GUSTAVO MARTIN</t>
  </si>
  <si>
    <t>Analista Legal</t>
  </si>
  <si>
    <t>42078391</t>
  </si>
  <si>
    <t>ALVARON ARAUJO GUINA AMELIA</t>
  </si>
  <si>
    <t>DERECHO Y CIENCIAS POLÍTICAS</t>
  </si>
  <si>
    <t>SERVICIOS DE UN BAILARIN (A) PARA EL ELENCO NACIONAL DEL FOLCLORE - DEN</t>
  </si>
  <si>
    <t>46819273</t>
  </si>
  <si>
    <t>ALZAMORA CHUMPITAZ LUIS ENRIQUE</t>
  </si>
  <si>
    <t>EGRESADO EN EDUCACION ARTISTICA - FOLKLORE</t>
  </si>
  <si>
    <t>ASISTENTE DE INNOVACIÓN TECNOLÓGICA</t>
  </si>
  <si>
    <t>71426180</t>
  </si>
  <si>
    <t>AMADO MIRANDA EDGAR BRYAN</t>
  </si>
  <si>
    <t>INGENIERÍA DE SISTEMAS</t>
  </si>
  <si>
    <t>COORDINADOR/A EN GESTIÓN DE LA COMPENSACIÓN</t>
  </si>
  <si>
    <t>42555109</t>
  </si>
  <si>
    <t>AMANCIO ARANDA MARIO VICENTE</t>
  </si>
  <si>
    <t>ADMINISTRACIÓN</t>
  </si>
  <si>
    <t>DIRECTORA DE SISTEMA ADMINISTRATIVO III DE LA OFICINA DE COMUNICACION E IMAGEN INSTITUCIONAL DEL MINISTERIO DE CULTURA</t>
  </si>
  <si>
    <t>10207589</t>
  </si>
  <si>
    <t>AMES MORA ERIKA ALISELLI</t>
  </si>
  <si>
    <t>SERVICIO DE COORDINADOR DE PROYECTOS DE GESTION INTERINSTITUCIONAL ADMINISTRATIVO PARA LA DIRECCION DE ARTES</t>
  </si>
  <si>
    <t>41394806</t>
  </si>
  <si>
    <t>AMEZ VARGAS CINTYA GABRIELA</t>
  </si>
  <si>
    <t>BACHILLER EN CIENCIAS Y ARTES DE LA COMUNICACIÓN</t>
  </si>
  <si>
    <t>SERVICIOS DE UN ESPECIALISTA PARA LOS MUSEOS DE LA DIRECCIÓN DESCONCENTRADA DE CULTURA DE AYACUCHO</t>
  </si>
  <si>
    <t>44308158</t>
  </si>
  <si>
    <t>AMIQUERO PRADO JHOEL ANGEL</t>
  </si>
  <si>
    <t>LICENCIADO EN HISTORIA</t>
  </si>
  <si>
    <t>ARQUEÓLOGO/A</t>
  </si>
  <si>
    <t>47072627</t>
  </si>
  <si>
    <t>AMORIN USCATA ANAYS ROSHNY</t>
  </si>
  <si>
    <t>ARQUEOLOGÍA E HISTORIA</t>
  </si>
  <si>
    <t>ESPECIALISTA EN INVERSIÓN PÚBLICA</t>
  </si>
  <si>
    <t>42995091</t>
  </si>
  <si>
    <t>ANAYA MONZON PAMELA</t>
  </si>
  <si>
    <t>SERVICIO DE CHOFER PARA LA DIRECCION DE CULTURA ANCASH</t>
  </si>
  <si>
    <t>31624138</t>
  </si>
  <si>
    <t>ANAYA ROSALES JULIAN ORIOL</t>
  </si>
  <si>
    <t>SERVICIO DE UN COORDINADOR DEL SELLO INTERCULTURAL Y BILINGÜE PARA LA DIRECCIÓN GENERAL DE CIUDADANIA INTERCULTURAL</t>
  </si>
  <si>
    <t>10144170</t>
  </si>
  <si>
    <t>ANAYA VERA ESTHER ANTHUANE</t>
  </si>
  <si>
    <t>SERVICIO DE APOYO ADMINISTRATIVO</t>
  </si>
  <si>
    <t>44533640</t>
  </si>
  <si>
    <t>ANDERSON HUARCAYA RODOLFO MARTIN</t>
  </si>
  <si>
    <t>ESTUDIANTE DE PERIODISMO DEPORTIVO</t>
  </si>
  <si>
    <t>SERVICIO DE ASISTENTE ADMINISTRATIVO PARA LA DIRECCION DESCONCENTRADA DE CULTURA DE ANCASH</t>
  </si>
  <si>
    <t>72394950</t>
  </si>
  <si>
    <t>ANDRES ESPINOZA CLAUDIA VANESSA</t>
  </si>
  <si>
    <t>LICENCIADA EN ADMINISTRACION</t>
  </si>
  <si>
    <t>SERVICIOS DE UN VESTUARISTA PARA EL BALLET NACIONAL</t>
  </si>
  <si>
    <t>10743851</t>
  </si>
  <si>
    <t>ANDRES PANTOJA YANINA MISHEL</t>
  </si>
  <si>
    <t>ESTUDIOS DE PATRONAJE INDUSTRIAL</t>
  </si>
  <si>
    <t>70752561</t>
  </si>
  <si>
    <t>ANGELES ALANYA JORGE ENRIQUE</t>
  </si>
  <si>
    <t>ESTUDIOS EN FOLKLORE</t>
  </si>
  <si>
    <t xml:space="preserve">SERVICIO DE UN OPERADOR DE APOYO PARA EL SISTEMA DE CIRCUITO CERRADO </t>
  </si>
  <si>
    <t>43204780</t>
  </si>
  <si>
    <t>ANGELES ASTETE CESAR RAFAEL</t>
  </si>
  <si>
    <t>SERVICIO DE UN RESPONSABLE DE LA SUPERVISIÃ¿N GENERAL DEL SANTUARIO DE PACHACAMAC</t>
  </si>
  <si>
    <t>08581796</t>
  </si>
  <si>
    <t>ANGELES FALCON ROMMELL</t>
  </si>
  <si>
    <t>RESPONSABLE DE UNIDAD EJECUTORA DE INVERSIONES</t>
  </si>
  <si>
    <t>06814246</t>
  </si>
  <si>
    <t>ANGELES MARTINEZ NELLY ROSA</t>
  </si>
  <si>
    <t>SERVICIOS DEL SERVICIO EN ARQUEOLOGIA EN LA DIRECCION DESCONCENTRADA DE CULTURA DE LORETO</t>
  </si>
  <si>
    <t>43693206</t>
  </si>
  <si>
    <t>ANGULO PAREDES LUIS RICARDO</t>
  </si>
  <si>
    <t>SERVICIO DE UN ESPECIALISTA LEGAL PARA LA DIRECCION GENERAL DE INDUSTRIAS CULTURALES Y ARTES.</t>
  </si>
  <si>
    <t>42704797</t>
  </si>
  <si>
    <t>ANGULO SARAVIA ARTURO</t>
  </si>
  <si>
    <t>SERVICIO DE UN APOYO EN DIGITALIZACIÓN Y ARCHIVO DE DOCUMENTOS DE MESA DE PARTES DE LA OFICINA DE ATENCIÓN AL CIUDADANO Y GESTIÓN DOCUMENTARIA.</t>
  </si>
  <si>
    <t>10465751</t>
  </si>
  <si>
    <t>ANTAY ESPINOZA DELIA CRISTINA</t>
  </si>
  <si>
    <t>DIRECTOR DE LA DIRECCION DESCONCENTRADA DE CULTURA AYACUCHO</t>
  </si>
  <si>
    <t>10001173</t>
  </si>
  <si>
    <t>ANTONIO VARGAS LUZ ROSARIO</t>
  </si>
  <si>
    <t>SERVICIO DE UN ASISTENTE ADMINISTRATIVO EN LA DIRECCIÃ¿N DESCONCENTRADA DE CULTURA AMAZONAS</t>
  </si>
  <si>
    <t>33429222</t>
  </si>
  <si>
    <t>AÑAZCO CULQUI SILVIA ESTHER</t>
  </si>
  <si>
    <t>SERVICIOS DE VIGILANTE Y RESPONSABLE DEL ALMACEN DE LA DIRECCION REGIONAL DE CULTURA AMAZONAS</t>
  </si>
  <si>
    <t>33807468</t>
  </si>
  <si>
    <t>AÑAZCO DIAZ DOMINGO</t>
  </si>
  <si>
    <t>SERVICIO DE PERSONAL DE LIMPIEZA Y MANTENIMIENTO PREVENTIVO (05) DE LA ZONA ARQUEOLÓGICA MONUMENTAL KUELAP-DIRECCION DESCONCENTRADA DE CULTURA AMAZONAS</t>
  </si>
  <si>
    <t>33792747</t>
  </si>
  <si>
    <t>AÑAZCO LA TORRE ROSA BEATRIS</t>
  </si>
  <si>
    <t>Analista en Arquitectura</t>
  </si>
  <si>
    <t>71461271</t>
  </si>
  <si>
    <t>APAZA ARENAS SHEILA GRACE</t>
  </si>
  <si>
    <t>SERVICIOS DE UN TÃ¿CNICO DE ESCENA PARA LA ORQUESTA SINFÃ¿NICA DE AREQUIPA</t>
  </si>
  <si>
    <t>42079611</t>
  </si>
  <si>
    <t>APAZA CONDORI HUGO</t>
  </si>
  <si>
    <t>PROFESOR DE MUSICA</t>
  </si>
  <si>
    <t>SERVICIOS DE UN TÉCNICO DE ESCENA PARA LA ORQUESTA SINFÓNICA NACIONAL JUVENIL</t>
  </si>
  <si>
    <t>02048580</t>
  </si>
  <si>
    <t>APAZA POMA MOISES HECTOR</t>
  </si>
  <si>
    <t xml:space="preserve">SERVICIOS DE UN INSTRUMENTISTA DE FAGOT II PARA LA ORQUESTA SINFÓNICA NACIONAL JUVENIL </t>
  </si>
  <si>
    <t>72969318</t>
  </si>
  <si>
    <t>APAZA SOSA YUBER OSCAR</t>
  </si>
  <si>
    <t>SERVICIO DE APOYO PARA ACARREO DE MATERIALES Y EQUIPOS DIVERSOS PARA LA OFICINA DE OPERACIONES</t>
  </si>
  <si>
    <t>07464041</t>
  </si>
  <si>
    <t>APOLAYA GIRAO HUGO JAVIER</t>
  </si>
  <si>
    <t>SERVICIOS ESPECIALIZADOS EN PATRIMONIO PALEONTOLÃ¿GICO PARA ASESORÃA Y ACCIÃ¿N DE LA DIRECCIÃ¿N GENERAL DE PATRIMONIO CULTURAL</t>
  </si>
  <si>
    <t>10060225</t>
  </si>
  <si>
    <t>APOLIN MEZA JOSE GABRIEL</t>
  </si>
  <si>
    <t>LICENCIADO EN BIOLOGIA</t>
  </si>
  <si>
    <t>SERVICIO DE CHOFER</t>
  </si>
  <si>
    <t>09805139</t>
  </si>
  <si>
    <t>APONTE CASTRO MIGUEL ANGEL</t>
  </si>
  <si>
    <t>SERVICIO DE UN ESPECIALISTA EN PROMOCION DE LAS INDUSTRIAS CULTURALES PARA LA DIRECCION DEL AUDIOVISUAL, LA FONOGRAFÍA Y LOS NUEVOS MEDIOS</t>
  </si>
  <si>
    <t>70425222</t>
  </si>
  <si>
    <t>AQUINO VILLANUEVA ELIZABETH</t>
  </si>
  <si>
    <t>BACHILLER EN COMUNICACIÓN AUDIOVISUAL</t>
  </si>
  <si>
    <t>Asistente de Soporte Técnico</t>
  </si>
  <si>
    <t>10110504</t>
  </si>
  <si>
    <t>ARAMBURU RAMOS ELMER ROGER</t>
  </si>
  <si>
    <t>TECNICO ELECTRONICO</t>
  </si>
  <si>
    <t>SERVICIO DE AGENTE DE PROTECCION 01 PARA EL PUESTO DE CONTROL DE SHIPETIARI PARA LA DIRECCION DE PUEBLOS INDIGENAS EN AISLAMIENTO Y/O CONTACTO INICIAL </t>
  </si>
  <si>
    <t>04961117</t>
  </si>
  <si>
    <t>ARAOZ AVILEZ FELIPE</t>
  </si>
  <si>
    <t>SIN ESTUDIOS</t>
  </si>
  <si>
    <t>SERVICIO DE AGENTE DE PROTECCION 02 PARA EL PUESTO DE CONTROL DE SHIPETIARI PARA LA DIRECCION DE PUEBLOS INDIGENAS EN AISLAMIENTO Y/O CONTACTO INICIAL </t>
  </si>
  <si>
    <t>47527495</t>
  </si>
  <si>
    <t>ARAOZ MATSIRI JOSE ANTONIO</t>
  </si>
  <si>
    <t>SERVICIOS DE ADMINISTRADOR PARA LA DIRECCION DESCONCENTRADA DE CULTURA CAJAMARCA</t>
  </si>
  <si>
    <t>26705989</t>
  </si>
  <si>
    <t>ARAUJO HORNA CECILIA DEL CARMEN</t>
  </si>
  <si>
    <t>CONTADOR PUBLICO</t>
  </si>
  <si>
    <t>DIRECTOR DE SISTEMA ADMINISTRATIVO III DE LA OFICINA DE PRESUPUESTO DE LA OFICINA GENERAL DE PLANEAMIENTO Y PRESUPUESTO DEL MINISTERIO DE CULTURA</t>
  </si>
  <si>
    <t>09920430</t>
  </si>
  <si>
    <t>ARCA VERA JOSE CARLOS</t>
  </si>
  <si>
    <t>SERVICIO DE UN RESPONSABLE DE LA DIRECCIÓN DE CONTROL Y SUPERVISIÓN PARA LA DIRECCIÓN GENERAL DE DEFENSA DEL PATRIMONIO CULTURAL</t>
  </si>
  <si>
    <t>10613546</t>
  </si>
  <si>
    <t>ARDILES ALCAZAR WILLMAN JOHN</t>
  </si>
  <si>
    <t>SERVICIO DE APOYO EN LA INVESTIGACIÃ¿N Y PUESTA EN VALOR DE SITIOS ARQUEOLOGICOS ASOCIADOS AL QHAPAQ Ã`AN</t>
  </si>
  <si>
    <t>44728418</t>
  </si>
  <si>
    <t>ARECHE ESPINOLA RODRIGO JAVIER</t>
  </si>
  <si>
    <t>SERVICIOS DE UN INSTRUMENTISTA DE VIOLONCELO PARA LA ORQUESTA SINFÃ¿NICA DE AREQUIPA</t>
  </si>
  <si>
    <t>46413309</t>
  </si>
  <si>
    <t>ARHUIRI CATERIANO JOSUE DANIEL</t>
  </si>
  <si>
    <t>ESTUDIOS DE VIOLONCELLO</t>
  </si>
  <si>
    <t>SERVICIO DE UN(A) ABOGADO/A PARA LA DIRECCIÓN DESCONCENTRADA DE CULTURA DE APURÍMAC</t>
  </si>
  <si>
    <t>41016935</t>
  </si>
  <si>
    <t>ARIAS ABUHADBA REYNALDO</t>
  </si>
  <si>
    <t>SERVICIOS DE LABORES DE LIMPIEZA Y MANTENIMIENTO DE LAS INSTALACIONES</t>
  </si>
  <si>
    <t>40183683</t>
  </si>
  <si>
    <t>ARIMUYA APAZA KAREN DOLORES</t>
  </si>
  <si>
    <t>TECNICO EN ENFERMERIA</t>
  </si>
  <si>
    <t>SERVICIO DE ASISTENTE DE MANTENIMIENTO DE MOBILIARIO Y MUEBLES DE ESCRITORIO PARA LA OFICINA DE OPERACIONES</t>
  </si>
  <si>
    <t>08058883</t>
  </si>
  <si>
    <t>ARISTA SANTISTEBAN VICTOR JORGE</t>
  </si>
  <si>
    <t>ESPECIALISTA EN PLANIFICACIÓN Y ORGANIZACIÓN</t>
  </si>
  <si>
    <t>40980183</t>
  </si>
  <si>
    <t>ARMAS CASO DARIO NEMECIO</t>
  </si>
  <si>
    <t>ADMINISTRACIÓN DE EMPRESAS</t>
  </si>
  <si>
    <t>SERVICIOS DE UN INSTRUMENTISTA DE VIOLÃN PARA LA ORQUESTA SINFÃ¿NICA NACIONAL</t>
  </si>
  <si>
    <t>18142113</t>
  </si>
  <si>
    <t>ARMAS RODRIGUEZ PAULO CESAR</t>
  </si>
  <si>
    <t>ESTUDIOS DE VIOLIN</t>
  </si>
  <si>
    <t>SERVICIO DE BAILARIN PARA EL ELENCO NACIONAL DE FOLCLORE</t>
  </si>
  <si>
    <t>47160426</t>
  </si>
  <si>
    <t>ARNAO MECCA GIANFRANCO GUILLERMO</t>
  </si>
  <si>
    <t>ESTUDIANTE  DE EDUCACION ARTISTICA</t>
  </si>
  <si>
    <t>SERVICIO DE ARQUEÃ¿LOGO PARA LA DIRECCIÃ¿N DE CATASTRO Y SANEAMIENTO FÃSICO LEGAL</t>
  </si>
  <si>
    <t>10044913</t>
  </si>
  <si>
    <t>ARONE HUAMAN ESTHER EULOGIA</t>
  </si>
  <si>
    <t>SERVICIO DE UN COORDINADOR DE SOPORTE DE GESTIÓN PARA EL GRAN TEATRO NACIONAL</t>
  </si>
  <si>
    <t>42200211</t>
  </si>
  <si>
    <t>ARRASCUE RIOS ANALI SONIA</t>
  </si>
  <si>
    <t>ARQUITECTA</t>
  </si>
  <si>
    <t xml:space="preserve">SERVICIO DE UN PROMOTOR DE INDUSTRIAS CULTURALES PARA LA DIRECCIÓN DESCONCENTRADA DE CULTURA DE CAJAMARCA </t>
  </si>
  <si>
    <t>70018674</t>
  </si>
  <si>
    <t>ARRIBASPLATA ROJAS STEFANY CAROLINA</t>
  </si>
  <si>
    <t>LICENCIADA EN COMUNICACIÓN CORPORATIVA</t>
  </si>
  <si>
    <t>SERVICIO DE RESPONSABLE DEL MUSEO Y SITIO ARQUEOLÓGICO DE WARIWILLKA DE LA DIRECCIÓN REGIONAL DE CULTURA JUNIN</t>
  </si>
  <si>
    <t>20059276</t>
  </si>
  <si>
    <t>ARROYO HUAMAN ROBERTH</t>
  </si>
  <si>
    <t>LICENCIADO EN PEDADOGIA Y HUMANIDADES</t>
  </si>
  <si>
    <t>OPERADOR/A DE LIMPIEZA</t>
  </si>
  <si>
    <t>75189803</t>
  </si>
  <si>
    <t>ARROYO NOLORVE RONALDO ANDREE</t>
  </si>
  <si>
    <t>SERVICIO DE ADMINISTRADOR PARA LA DIRECCIÃ¿N DESCONCENTRADA DE CULTURA LAMBAYEQUE</t>
  </si>
  <si>
    <t>41842218</t>
  </si>
  <si>
    <t>ARROYO PAZ CESAR HUMBERTO</t>
  </si>
  <si>
    <t>LICENCIADO EN ADMINISTRACION</t>
  </si>
  <si>
    <t>SERVICIO DE UN ASISTENTE PARA ARCHIVO PARA LA DIRECCION GENERAL DE PATRIMONIO ARQUEOLOGICO INMUEBLE.</t>
  </si>
  <si>
    <t>42268456</t>
  </si>
  <si>
    <t>ARROYO SAGASTIZABAL JHON</t>
  </si>
  <si>
    <t>LICENCIADO EN EDUCACION INFORMATICA</t>
  </si>
  <si>
    <t>SERVICIO DE COORDINADOR ADMINISTRATIVO FINANCIERO</t>
  </si>
  <si>
    <t>09165109</t>
  </si>
  <si>
    <t>ARROYO VASQUEZ FELIX BENIGNO</t>
  </si>
  <si>
    <t>SERVICIO DE UN ESPECIALISTA EN PROGRAMA CULTURAL GENERAL PARA LA DIRECCIÓN DEL PROYECTO ESPECIAL BICENTENARIO DE LA INDEPENDENCIA DEL PERÚ</t>
  </si>
  <si>
    <t>45937854</t>
  </si>
  <si>
    <t>ARRUE TAMARIZ SANDY GIULIANA</t>
  </si>
  <si>
    <t>SERVICIO DE UNA SECRETARIA PARA LA DIRECCIÓN DE CONSULTA PREVIA</t>
  </si>
  <si>
    <t>10136764</t>
  </si>
  <si>
    <t>ARTEAGA ALFARO MATILDE TERESA</t>
  </si>
  <si>
    <t>SERVICIO DE ASEO Y LIMPIEZA PARA LA DIRECCION REGIONAL DE CULTURA ICA</t>
  </si>
  <si>
    <t>41360337</t>
  </si>
  <si>
    <t>ARTEAGA RAMOS YURI</t>
  </si>
  <si>
    <t xml:space="preserve">SERVICIO DE UN INVESTIGADOR EN PATRIMONIO INMATERIAL </t>
  </si>
  <si>
    <t>46187804</t>
  </si>
  <si>
    <t>ARTETA PENNA FIORELLA</t>
  </si>
  <si>
    <t>LICENCIADA EN ANTROPOLOGIA</t>
  </si>
  <si>
    <t>SERVICIO DE UN AGENTE DE PROTECCION DEL PUESTO DE CONTROL Y VIGILANCIA NINAHUA – RESERVA INDIGENA MASHCO PIRO 2</t>
  </si>
  <si>
    <t>45548743</t>
  </si>
  <si>
    <t>ARTURO CAMILO RAFAEL</t>
  </si>
  <si>
    <t>SECUNDARIA</t>
  </si>
  <si>
    <t>SERVICIO DE UN ESPECIALISTA EN PRESUPUESTO</t>
  </si>
  <si>
    <t>06786658</t>
  </si>
  <si>
    <t>ASCARZA APARICIO HERNAN</t>
  </si>
  <si>
    <t>BACHILLER EN INGENIERIA DE SISTEMAS</t>
  </si>
  <si>
    <t>SERVICIO DE ENFERMERO EMERGENCISTA Y SALUD OCUPACIONAL DEL GRAN TEATRO</t>
  </si>
  <si>
    <t>07922677</t>
  </si>
  <si>
    <t>ASCUE POZO MANUEL ISAIAS</t>
  </si>
  <si>
    <t>LICENCIADO EN ENFERMERIA</t>
  </si>
  <si>
    <t>SERVICIO DE UN ESPECIALISTAS PARA CALIFICACIÓN DE PROYECTOS ARQUEOLÓGICOS PARA LA DIRECCION DE CALIFICACIÓN DE INTERVENCIONES ARQUEOLÓGICAS</t>
  </si>
  <si>
    <t>09568417</t>
  </si>
  <si>
    <t>ASENCIOS AGAMA ARTURO AUGUSTO</t>
  </si>
  <si>
    <t>ANALISTA ARQUEOLOGICO</t>
  </si>
  <si>
    <t>09924401</t>
  </si>
  <si>
    <t>ASENCIOS LINDO RODOLFO GERBERT</t>
  </si>
  <si>
    <t>SERVICIO DE ESPECIALISTA DE CONSERVACIÃ¿N DEL PATRIMONIO CULTURAL PARA LA DIRECCIÃ¿N DE SITIOS DEL PATRIMONIO MUNDIAL</t>
  </si>
  <si>
    <t>07973121</t>
  </si>
  <si>
    <t>ASPILCUETA BELLIDO HAROLD NORMAN</t>
  </si>
  <si>
    <t>SERVICIOS DE UN ESPECIALISTA EN ARQUEOLOGÍA PARA LA DIRECCIÓN DESCONCENTRADA DE CULTURA DE HUANCAVELICA</t>
  </si>
  <si>
    <t>44404258</t>
  </si>
  <si>
    <t>ASTO PALACIOS RODNEY BETTINO</t>
  </si>
  <si>
    <t>Analista en Gestión Administrativa</t>
  </si>
  <si>
    <t>43592307</t>
  </si>
  <si>
    <t>ASTOCONDOR ESPINOZA SUSANA MERCEDES</t>
  </si>
  <si>
    <t>SERVICIOS DE UN BACHILLER EN INGENIERIA GEOGRAFICA PARA LA REVISIÃ¿N DE DATOS TÃ¿CNICOS DE LAS INTERVENCIONES ARQUEOLÃ¿GICAS EN EL ÃMBITO DE TODAS LAS REGIONES DEL PAÃS</t>
  </si>
  <si>
    <t>43543959</t>
  </si>
  <si>
    <t>ATAUCUSI FLORES CRISTIAN</t>
  </si>
  <si>
    <t>BACHILLER INGENIERIA GEOGRAFICA</t>
  </si>
  <si>
    <t>SERVICIO DE ARQUITECTO PARA LA DIRECCION DE PATRIMONIO HISTORICO INMUEBLE</t>
  </si>
  <si>
    <t>18148976</t>
  </si>
  <si>
    <t>ATHINEOS ROMERO ARGYRIOS ANASTASIOS</t>
  </si>
  <si>
    <t>Asistente de Sistemas de Innovación Tecnológica</t>
  </si>
  <si>
    <t>71335765</t>
  </si>
  <si>
    <t>ATUNCAR SEGURA WALTHER ALFREDO</t>
  </si>
  <si>
    <t>SERVICIOS DE PINTURA Y LAQUEADO</t>
  </si>
  <si>
    <t>09778910</t>
  </si>
  <si>
    <t>AURORA CASTILLO RAFAEL</t>
  </si>
  <si>
    <t>44126791</t>
  </si>
  <si>
    <t>AVELLANEDA BENAVIDES MAITE ELISA</t>
  </si>
  <si>
    <t>BACHILLER EN ADMINISTRACION DE TURISMO</t>
  </si>
  <si>
    <t>Médico en Salud Ocupacional</t>
  </si>
  <si>
    <t>40807523</t>
  </si>
  <si>
    <t>AVILA BAUTISTA ANDRES ALEJANDRO</t>
  </si>
  <si>
    <t>MEDICINA HUMANA</t>
  </si>
  <si>
    <t>SERVICIO DE OBRERO PARA LA CONSERVACIÓN DEL FRONTIS DEL TEMPLO DEL SOL DEL SANTUARIO ARQUEOLÓGICO DE PACHACAMAC</t>
  </si>
  <si>
    <t>44626728</t>
  </si>
  <si>
    <t>AVILA GOMEZ IVAN HUGO</t>
  </si>
  <si>
    <t>SERVICIO DE UN APOYO ADMINISTRATIVO PARA LA OFICINA GENERAL DE ADMINISTRACIÓN</t>
  </si>
  <si>
    <t>10790060</t>
  </si>
  <si>
    <t>AYARZA HURTADO SUSANA ESTHER</t>
  </si>
  <si>
    <t>SECRETARIADO COMERCIAL</t>
  </si>
  <si>
    <t>SERVICIO DE UN ESPECIALISTA EN COMUNICACIÓN PARA EL DESARROLLO PARA LA DIRECCIÓN GENERAL DE CIUDADANÍA INTERCULTURAL</t>
  </si>
  <si>
    <t>40349492</t>
  </si>
  <si>
    <t>AYASTA GUITTON DIANA LAURA</t>
  </si>
  <si>
    <t>COMUNICADORA</t>
  </si>
  <si>
    <t>SERVICIOS DE UN ARQUEÓLOGO PARA LA DIRECCIÓN DESCONCENTRADA DE CULTURA DE HUANCAVELICA</t>
  </si>
  <si>
    <t>45314423</t>
  </si>
  <si>
    <t>AYBAR VILLALOBOS MAICO JHON</t>
  </si>
  <si>
    <t>SERVICIO DE UN ASISTENTE ADMINISTRATIVO PARA LA DIRECCIÓN DE GESTIÓN DE MONUMENTOS</t>
  </si>
  <si>
    <t>42419283</t>
  </si>
  <si>
    <t>AZAÑEDO OBANDO BEXSY DORIANY</t>
  </si>
  <si>
    <t>LICENCIADA EN TURISMO</t>
  </si>
  <si>
    <t>SERVICIO DE UN ANALISTA ADMINISTRATIVO PARA EL PROYECTO INTEGRAL HUAYCAN DE CIENEGUILLA</t>
  </si>
  <si>
    <t>46020954</t>
  </si>
  <si>
    <t>BACA CASTAÑEDA LUIS ENRIQUE</t>
  </si>
  <si>
    <t>LICENCIADA EN ADMINISTRACION DE EMPRESAS</t>
  </si>
  <si>
    <t>SERVICIOS DE UN COMUNICADOR AUDIOVISUAL</t>
  </si>
  <si>
    <t>09854821</t>
  </si>
  <si>
    <t>BACA PRADO ANA MARIA</t>
  </si>
  <si>
    <t>BACHILLER EN COMUNICACIÓN</t>
  </si>
  <si>
    <t xml:space="preserve">SERVICIOS DE UN INSTRUMENTISTA DE VIOLONCELLO PARA LA ORQUESTA SINFÓNICA NACIONAL JUVENIL </t>
  </si>
  <si>
    <t>46449815</t>
  </si>
  <si>
    <t>BAELLA ARSENTALES AGUSTIN MARIO FRANCISCO</t>
  </si>
  <si>
    <t>SERVICIO DE ESPECIALISTA TÉCNICO EN ILUMINACIÓN PARA EL GRAN TEATRO NACIONAL</t>
  </si>
  <si>
    <t>40901646</t>
  </si>
  <si>
    <t>BAGLIETTO KNIEP LUIS ANGEL</t>
  </si>
  <si>
    <t>BACHILLER EN CIENCIAS DE LA COMUNICACIÓN</t>
  </si>
  <si>
    <t>CADISTA</t>
  </si>
  <si>
    <t>74555973</t>
  </si>
  <si>
    <t>BALDARRAGO RUELAS KENIA GIANELLA</t>
  </si>
  <si>
    <t>ARQUITECTURA Y URBANISMO</t>
  </si>
  <si>
    <t>SERVICIO DE UN(A) CHOFER PARA LA DIRECCIÓN DESCONCENTRADA DE CULTURA DE LAMBAYEQUE</t>
  </si>
  <si>
    <t>45890570</t>
  </si>
  <si>
    <t>BALLENA FIGUEROA DENNIS</t>
  </si>
  <si>
    <t>SERVICIO DE UN ARQUITECTO PARA LA DIRECCIÓN DESCONCENTRADA DE CULTURA DE AREQUIPA</t>
  </si>
  <si>
    <t>29200941</t>
  </si>
  <si>
    <t>BALLON BUENO GONZALO JAVIER</t>
  </si>
  <si>
    <t>BACHILLER EN ARQUITECTURA</t>
  </si>
  <si>
    <t>ANALISTA EN INDUSTRIAS CULTURALES Y ARTES</t>
  </si>
  <si>
    <t>48375508</t>
  </si>
  <si>
    <t>BALVIN LANDEO LUI SERGIO</t>
  </si>
  <si>
    <t>ASISTENTE DE SISTEMAS DE INNOVACIÓN TECNOLÓGICA</t>
  </si>
  <si>
    <t>72924246</t>
  </si>
  <si>
    <t>BANDA SERPA CARLA ROXANA</t>
  </si>
  <si>
    <t>DISEÑO PROFESIONAL GRÁFICO</t>
  </si>
  <si>
    <t>SERVICIO DE UN ESPECIALISTA EN GESTION INTERCULTURAL PARA LA DIRECCION DESCONCENTRADA DE CULTURA DE AYACUCHO.</t>
  </si>
  <si>
    <t>41706607</t>
  </si>
  <si>
    <t>BANDA SULCA PAULO ROSSI</t>
  </si>
  <si>
    <t>SERVICIO DE ASISTENTE GEOGRAFICO PARA EL CATASTRO ARQUEOLOGICO A NIVEL NACIONAL</t>
  </si>
  <si>
    <t>40601215</t>
  </si>
  <si>
    <t>BAQUERIZO MONTES LUISA AGUSTINA</t>
  </si>
  <si>
    <t>BACHILLER EN ING. GEOGRAFICA</t>
  </si>
  <si>
    <t>SERVICIO DE UN ARQUEOLOGO RESPONSABLE DEL PROCESAMIENTO DE INFORMACION RECUPERADA EN CAMPO Y GABINETE</t>
  </si>
  <si>
    <t>09973523</t>
  </si>
  <si>
    <t>BAR ESQUIVEL ALFREDO</t>
  </si>
  <si>
    <t>Asesor/a Legal</t>
  </si>
  <si>
    <t>45772162</t>
  </si>
  <si>
    <t>BARLETTI ARAUJO GIOVANNI</t>
  </si>
  <si>
    <t>48805417</t>
  </si>
  <si>
    <t>BARRAGAN DELGADO BORIS BERNARD</t>
  </si>
  <si>
    <t>LICENCIADO EN MUSICA - VIOLIN</t>
  </si>
  <si>
    <t>SERVICIOS DE UN BAILARIN PRINCIPAL PARA EL BALLET NACIONAL</t>
  </si>
  <si>
    <t>43942593</t>
  </si>
  <si>
    <t>BARRANTES ZAVALETA RINA MARIELLA</t>
  </si>
  <si>
    <t>ESTUDIOS DE BALLET</t>
  </si>
  <si>
    <t>Violonchelista</t>
  </si>
  <si>
    <t>74842069</t>
  </si>
  <si>
    <t>BARRAZA CASTILLO LEO RAMIRO</t>
  </si>
  <si>
    <t>INTERPRETACIÓN MUSICAL</t>
  </si>
  <si>
    <t xml:space="preserve">SERVICIOS DE UN INSTRUMENTISTA DE VIOLA PARA LA ORQUESTA SINFÓNICA NACIONAL JUVENIL </t>
  </si>
  <si>
    <t>46800268</t>
  </si>
  <si>
    <t>BARRAZA CASTILLO RENATO ALEJANDRO</t>
  </si>
  <si>
    <t>SERVICIO DE UN COORDINADOR DE INVESTIGACIONES Y PUBLICACIONES PARA LA SECRETARIA TECNICA DEL PROYECTO QHAPAQ ÑAN – SEDE NACIONAL</t>
  </si>
  <si>
    <t>09678428</t>
  </si>
  <si>
    <t>BARRAZA LESCANO SERGIO ALFREDO</t>
  </si>
  <si>
    <t>SERVICIOS DE UN ASISTENTE TÃ¿CNICO</t>
  </si>
  <si>
    <t>07762736</t>
  </si>
  <si>
    <t>BARREDA VELASQUEZ URSULA ROCIO</t>
  </si>
  <si>
    <t>ESTUDIOS EN ANTROPOLOGIA</t>
  </si>
  <si>
    <t>SERVICIO DE COORDINADORA DE PRODUCCION PARA LOS MONTAJES DE LOS ELENCOS NACIONALES</t>
  </si>
  <si>
    <t>10638713</t>
  </si>
  <si>
    <t>BARRENECHEA MOGROVEJO PAOLA</t>
  </si>
  <si>
    <t>SERVICIO DE UN ESPECIALISTA EN MONITOREO Y EJECUCIÓN PARA LA OFICINA GENERAL DE PLANEAMIENTO Y PRESUPUESTO</t>
  </si>
  <si>
    <t>42614525</t>
  </si>
  <si>
    <t>BARRERA CONDE MARIBEL SUDEILY</t>
  </si>
  <si>
    <t>CONTADORA PUBLICA</t>
  </si>
  <si>
    <t>70426729</t>
  </si>
  <si>
    <t>BARRERA RODRIGUEZ JOSE ROMAN</t>
  </si>
  <si>
    <t>ESTUDIOS DE FOLKLORE</t>
  </si>
  <si>
    <t>SERVICIO DE UN COORDINADOR/A LEGAL EN CONSULTA PREVIA PARA LA DIRECCIÓN DE CONSULTA PREVIA</t>
  </si>
  <si>
    <t>10552977</t>
  </si>
  <si>
    <t>BARRERA SUAREZ CATHERINE DEL ROCIO</t>
  </si>
  <si>
    <t>SERVICIO DE RESPONSABLE DE LA BASE DE DATOS DEL PROYECTO INTEGRAL CABEZA DE VACA</t>
  </si>
  <si>
    <t>46687000</t>
  </si>
  <si>
    <t>BARRETO BOULANGGER FLORO EDGARDO</t>
  </si>
  <si>
    <t>INGENIERO DE SISTEMAS</t>
  </si>
  <si>
    <t>COORDINADOR/A DE SOPORTE TÉCNICO</t>
  </si>
  <si>
    <t>44185249</t>
  </si>
  <si>
    <t>BARRIENTOS YNFANTE MARCO ANTONIO</t>
  </si>
  <si>
    <t>SERVICIO DE UN ESPECIALISTA SOCIAL EN PUEBLOS INDÍGENAS EN SITUACIÓN DE AISLAMIENTO Y CONTACTO INICIAL</t>
  </si>
  <si>
    <t>42817651</t>
  </si>
  <si>
    <t>BARRIGA FLORES PAOLA ROCIO</t>
  </si>
  <si>
    <t>ANTROPOLOGO</t>
  </si>
  <si>
    <t>SERVICIO DE CONTROL PREVIO Y FISCALIZACION</t>
  </si>
  <si>
    <t>23925117</t>
  </si>
  <si>
    <t>BARRON PAREJA OLENKA</t>
  </si>
  <si>
    <t>Bailarín/a Solista</t>
  </si>
  <si>
    <t>001984658</t>
  </si>
  <si>
    <t>BASTIDAS COLLAZOS SEJAIN PATRICIA</t>
  </si>
  <si>
    <t>ESTUDIOS EN DANZA CLASICA</t>
  </si>
  <si>
    <t>SERVICIO DE ASISTENTE ADMINISTRATIVO PARA LA DIRECCIÓN DE ARTES</t>
  </si>
  <si>
    <t>46556631</t>
  </si>
  <si>
    <t>BAUTISTA CHUMPITAZ KARIN LUZ</t>
  </si>
  <si>
    <t>SERVICIO DE UNA PERSONA PARA MANTENIMIENTO Y LIMPIEZA DEL MUSEO DE SITIO HUALLAMARCA</t>
  </si>
  <si>
    <t>09066929</t>
  </si>
  <si>
    <t>BAUTISTA JAYO HUGO CELESTINO</t>
  </si>
  <si>
    <t>SERVICIOS DE UN ESPECIALISTA LEGAL PARA LA OFICINA GENERAL DE RECURSOS HUMANOS</t>
  </si>
  <si>
    <t>07446075</t>
  </si>
  <si>
    <t>BAUTISTA PASTOR ANGEL DANIEL</t>
  </si>
  <si>
    <t xml:space="preserve">SERVICIOS DE UN APOYO PARA LA DISTRIBUCION DE DOCUMENTOS EXTERNOS E INTERNOS EN LA OFICINA DE ATENCION AL CIUDADANOY GESTION DOCUMENTARIA </t>
  </si>
  <si>
    <t>07576109</t>
  </si>
  <si>
    <t>BAUTISTA SIGUEÑAS GERMAN MARTIN</t>
  </si>
  <si>
    <t>TECNICO EN COMPUTACION E INFORMATICA</t>
  </si>
  <si>
    <t>SERVICIO DE ASISTENTE ADMINISTRATIVO DEL PROYECTO DE INVESTIGACIXN ARQUEOLXGICA Y PUESTA EN USO SOCIAL CABEZA DE VACA DEL PROGRAMA QHAPAQ XAN</t>
  </si>
  <si>
    <t>00247610</t>
  </si>
  <si>
    <t>BAZAN FINAFLOR CLAUDIA VIRGINIA</t>
  </si>
  <si>
    <t>SERVICIO DE UN ANALISTA PROGRAMADOR DE SISTEMAS DE LA INFORMACIÓN PARA LA OFICINA DE DESARROLLO TECNOLÓGICO</t>
  </si>
  <si>
    <t>42067506</t>
  </si>
  <si>
    <t>BAZAN NAVARRO VERONICA ALICIA</t>
  </si>
  <si>
    <t>INGENIERA DE SISTEMAS</t>
  </si>
  <si>
    <t>SERVICIO DE UN ASISTENTE ADMINISTRATIVO PARA EL DESPACHO VICEMINISTERIAL DE PATRIMONIO CULTURAL E INDUSTRIAS CULTURALES</t>
  </si>
  <si>
    <t>41131755</t>
  </si>
  <si>
    <t>BAZAN NUÑEZ MARIA NOELIA</t>
  </si>
  <si>
    <t>TECNICO EN TECNOLOGIA DE LA INFORMACION Y COMUNICACIONES</t>
  </si>
  <si>
    <t>SERVICIOS DE APOYO DE MANTENIMIENTO Y LIMPIEZA PARA LA DIRECCION REGIONAL DE CULTURA HUANUCO</t>
  </si>
  <si>
    <t>22408741</t>
  </si>
  <si>
    <t>BAZAN QUISPE LEONIDAS</t>
  </si>
  <si>
    <t xml:space="preserve">SERVICIO DE UN(A) ARQUITECTO/A PARA LA DIRECCIÓN DESCONCENTRADA DE CULTURA DE APURÍMAC </t>
  </si>
  <si>
    <t>46016717</t>
  </si>
  <si>
    <t>BECERRA ALEGRIA GIOVANNY</t>
  </si>
  <si>
    <t>SERVICIO DE UN DISEÑADOR MULTIMEDIA 3D PARA LA OFCINA DE DESARROLLO TECNOLÓGICO</t>
  </si>
  <si>
    <t>40484544</t>
  </si>
  <si>
    <t>BEDOYA GUTIERREZ GIOVANNI JOEL</t>
  </si>
  <si>
    <t>DISEÑADOR GRAFICO</t>
  </si>
  <si>
    <t>SERVICIO DE UN ANALISTA LEGAL PARA LA DIRECCIÓN GENERAL DE PATRIMONIO ARQUEOLOGICO INMUEBLE</t>
  </si>
  <si>
    <t>40300051</t>
  </si>
  <si>
    <t>BEGGLO CACERES OLAZO ADRIAN MARIANO</t>
  </si>
  <si>
    <t xml:space="preserve">SERVICIOS DE UN PROMOTOR CULTURAL </t>
  </si>
  <si>
    <t>45605659</t>
  </si>
  <si>
    <t>BEJAR PURIZACA ENRIQUE PAULO</t>
  </si>
  <si>
    <t>ESTUDIOS DE ARQUEOLOGIA</t>
  </si>
  <si>
    <t>SERVICIO DE UN ASISTENTE DE ARQUEOLOGIA PARA EL MUSEO  PARACAS JULIO C. TELLO</t>
  </si>
  <si>
    <t>44171795</t>
  </si>
  <si>
    <t>BELAHONIA VILLAVICENCIO JULIA BELEN</t>
  </si>
  <si>
    <t>SERVICIO DE UN  ESPECIALISTAS PARA LA CALIFICACIÓN DE PROYECTOS ARQUEOLÓGICOSPARA LA DIRECCIÓN DE CALIFICACIÓN DE INTERVENCIONES ARQUEOLÓGICAS</t>
  </si>
  <si>
    <t>41607310</t>
  </si>
  <si>
    <t>BELLIDO CERDA ENRIQUE BUENAVENTURA</t>
  </si>
  <si>
    <t>DIRECTOR GENERAL DE LA OFICINA GENERAL DE ADMINISTRACION</t>
  </si>
  <si>
    <t>09934969</t>
  </si>
  <si>
    <t>BELLIDO SUAREZ JOSE ANTONIO</t>
  </si>
  <si>
    <t>17432769</t>
  </si>
  <si>
    <t>BELLODAS SERRANO ROQUE EDUARDO</t>
  </si>
  <si>
    <t>42730354</t>
  </si>
  <si>
    <t>BELTRAN LANDERS MARIA PIA</t>
  </si>
  <si>
    <t>Especialista Legal</t>
  </si>
  <si>
    <t>42193596</t>
  </si>
  <si>
    <t>BENAVENTE SERRANO JUAN CARLOS</t>
  </si>
  <si>
    <t>SERVICIO DE ARQUEÝLOGO SUPERVISOR DE CAMPO PARA EMISIÝN DE CERTIFICADO DE INEXISTENCIA DE RESTOS ARQUEOLÝGICOS (CIRA) A NIVEL NACIONAL</t>
  </si>
  <si>
    <t>40717474</t>
  </si>
  <si>
    <t>BENAVIDES SEMINARIO HUGO ALFREDO</t>
  </si>
  <si>
    <t>Analista en Capacitación</t>
  </si>
  <si>
    <t>46226458</t>
  </si>
  <si>
    <t>BENDEZU BENDEZU LEE ANTHONY</t>
  </si>
  <si>
    <t>LINGÜÍSTICA</t>
  </si>
  <si>
    <t>SERVICIO DE ARQUEOLOGÃA PARA EL REGISTRO, INVENTARIO Y CATALOGACIÃ¿N DE BIENES CULTURALES QUE SE ENCUENTRAN EN EL DEPÃ¿SITO DE ADOBE PARA EL MUSEO DE SITIO ARTURO JIMÃ¿NEZ BORJA Â¿ PURUCHUCO</t>
  </si>
  <si>
    <t>06642385</t>
  </si>
  <si>
    <t>BENDEZU FLORES OSCAR</t>
  </si>
  <si>
    <t>SERVICIO DE UN ANALISTA DE MESA DE AYUDA PARA LA OFICINA DE INFORMÁTICA Y TELECOMUNICACIONES</t>
  </si>
  <si>
    <t>43649005</t>
  </si>
  <si>
    <t>BENDEZU SERRANO GALIA</t>
  </si>
  <si>
    <t>09978360</t>
  </si>
  <si>
    <t>BENITES ALIAGA CECILIA PAOLA</t>
  </si>
  <si>
    <t>SERVICIO DE REGISTRADOR PARA EL MUSEO ARQUEOLÓGICO DE LA DIRECCIÓN DESCONCENTRADA DE CULTURA ANCASH</t>
  </si>
  <si>
    <t>44893097</t>
  </si>
  <si>
    <t>BENITES MONTALVO DERKY EPIFANIO</t>
  </si>
  <si>
    <t>SERVICIOS DE UN COORDINADOR(A) ADMINISTRATIVO(A) PARA LA DIRECCIÓN DEL PROYECTO ESPECIAL BICENTENARIO DE LA INDEPENDENCIA DEL PERÚ</t>
  </si>
  <si>
    <t>70322592</t>
  </si>
  <si>
    <t>BENITO LATORRE FLOR DE MARIA</t>
  </si>
  <si>
    <t>BACHILLER EN ADMINISTRACION Y SISTEMAS</t>
  </si>
  <si>
    <t>SERVICIOS DE UN ESPECIALISTA TÃ¿CNICO</t>
  </si>
  <si>
    <t>09740926</t>
  </si>
  <si>
    <t>BERNABE ROMERO JOSEPH ATANACIO</t>
  </si>
  <si>
    <t>SERVICIO DE UN CHOFER</t>
  </si>
  <si>
    <t>42608267</t>
  </si>
  <si>
    <t>BERNALDO LOPEZ ALEJANDRO EDGAR</t>
  </si>
  <si>
    <t>Apoyo Administrativo</t>
  </si>
  <si>
    <t>74030915</t>
  </si>
  <si>
    <t>BERNALES VITE DAYSI STEPHANY</t>
  </si>
  <si>
    <t>TURISMO Y HOTELERÍA</t>
  </si>
  <si>
    <t>ESPECIALISTA EN PROYECTOS DE ARQUITECTURA</t>
  </si>
  <si>
    <t>07266168</t>
  </si>
  <si>
    <t>BERNUY QUIROGA LUIS MARIO</t>
  </si>
  <si>
    <t>SERVICIOS DE UN AUXILIAR EN MANEJO DE COLECCIONES PARA LA DIRECCION GENERAL DE MUSEOS</t>
  </si>
  <si>
    <t>10122425</t>
  </si>
  <si>
    <t>BERRIOS MELGAREJO JOHNNY</t>
  </si>
  <si>
    <t>SERVICIO DE UN ESPECIALISTA EN FORMACIÓN PARA LAS INDUSTRIAS CULTURALES PARA LA DIRECCIÓN DE AUDIOVISUAL, FONOGRAFÍA Y LOS NUEVOS MEDIOS</t>
  </si>
  <si>
    <t>45876411</t>
  </si>
  <si>
    <t>BERRIOS SANCHEZ DIEGO BRONSON</t>
  </si>
  <si>
    <t>SERVICIOS DE UN ANALISTA DE TRÁMITE DOCUMENTARIO PARA LA OFICINA DE ATENCIÓN AL CIUDADANO Y GESTIÓN DOCUMENTARIA</t>
  </si>
  <si>
    <t>10713032</t>
  </si>
  <si>
    <t>BERRIOS SILVESTRE IRENE DEL PILAR</t>
  </si>
  <si>
    <t>HISTORIA</t>
  </si>
  <si>
    <t>SERVICIO DE UN/A ARQUEÓLOGO/A PARA LA DIRECCIÓN DESCONCENTRADA DE CULTURA DE AYACUCHO</t>
  </si>
  <si>
    <t>45893071</t>
  </si>
  <si>
    <t>BERROCAL GONZALES ALCIDES</t>
  </si>
  <si>
    <t xml:space="preserve"> MANTENIMIENTO Y VIGILANCIA DE LA ZONA ARQUEOLICA MONUMENTAL CABEZA DE VACA</t>
  </si>
  <si>
    <t>42505915</t>
  </si>
  <si>
    <t>BERRU LUNA JAVIER</t>
  </si>
  <si>
    <t>EDUCACIÓN PRIMARIA</t>
  </si>
  <si>
    <t>SERVICIO DE ASISTENTE ADMINISTRATIVO PARA LA PROCURADURIA PÚBLICA</t>
  </si>
  <si>
    <t>08779887</t>
  </si>
  <si>
    <t>BEST ESPINOZA MARIA DEL ROSARIO</t>
  </si>
  <si>
    <t>40337191</t>
  </si>
  <si>
    <t>BETETA TAPIA ELMO</t>
  </si>
  <si>
    <t>TECNICO EN ELECTRICIDAD</t>
  </si>
  <si>
    <t>ASESORA II DEL DESPACHO MINISTERIAL DEL MINISTERIO DE CULTURA</t>
  </si>
  <si>
    <t>09727933</t>
  </si>
  <si>
    <t>BIBOLINI PICON FIORELLA MARIA</t>
  </si>
  <si>
    <t>SERVICIOS DE UN ASISTENTE EN TEMAS DE SALUD INTERCULTURAL PARA LA DIRECCION DE PUEBLOS INDIGENAS EN AISLAMIENTO Y/O CONTACTO INICIAL</t>
  </si>
  <si>
    <t>42246492</t>
  </si>
  <si>
    <t>BINARI PANGOA NORA SUSANA</t>
  </si>
  <si>
    <t>ESTUDIOS EN CIENCIAS DE LA SALUD</t>
  </si>
  <si>
    <t>DIRECTORA DEL SISTEMA ADMINISTRATIVO III - DIRECTORA DE LA OFICINA DE COMUNICACION E IMAGEN INSTITUCIONAL</t>
  </si>
  <si>
    <t>07636176</t>
  </si>
  <si>
    <t>BISMARCK DEXTRE ZULLY PAMELA</t>
  </si>
  <si>
    <t>LIC. EN CIENCIAS DE LA COMUNICACIÓN</t>
  </si>
  <si>
    <t>SERVICIO DE UN AUXILIAR PARA LA ATENCIÓN Y CUIDADO DE NIÑOS PARA EL WAWAY CULTURA DEL MINISTERIO DE CULTURA</t>
  </si>
  <si>
    <t>40835757</t>
  </si>
  <si>
    <t>BLACIDO CARDENAS VANESSA ALEJANDRA</t>
  </si>
  <si>
    <t>ESTUDIANTE DE EDUCACIÓN INICIAL</t>
  </si>
  <si>
    <t>SERVICIO DE RECEPCIONISTA/BOLETERIA PARA LA DIRECCION DESCONCENTRADA DE CULTURA DE ICA</t>
  </si>
  <si>
    <t>45354620</t>
  </si>
  <si>
    <t>BOBADILLA HERNANDEZ DE RAMIREZ KATHERYN AMANDA</t>
  </si>
  <si>
    <t>BACHILLER EN TURISMO</t>
  </si>
  <si>
    <t xml:space="preserve">SERVICIO DE UN ESPECIALISTA EN GESTION DE LEVANTAMIENTO CATASTRAL ARQUEOLOGICO PARA LA DIRECCIÓN DE CATASTRO Y SANEAMIENTO FISICO LEGAL </t>
  </si>
  <si>
    <t>10010500</t>
  </si>
  <si>
    <t>BOBADILLA SANDOVAL MIGUEL LEANDRO</t>
  </si>
  <si>
    <t>INGENIERO GEOGRAFO</t>
  </si>
  <si>
    <t>SERVICIO DE UN CHOFER Y APOYO OPERATIVO DEL PROYECTO QHAPAQ ÑAN</t>
  </si>
  <si>
    <t>43866355</t>
  </si>
  <si>
    <t>BOCANEGRA ESCUDERO JESUS FERNANDO</t>
  </si>
  <si>
    <t>SERVICIO DE UN ESPECIALISTA LEGAL PARA LA DIRECCIÓN DESCONCENTRADA DE CULTURA DE AMAZONAS</t>
  </si>
  <si>
    <t>43026578</t>
  </si>
  <si>
    <t>BOCANEGRA RODRIGUEZ JUANA MARIA</t>
  </si>
  <si>
    <t>SERVICIO DE VIGILANCIA SEDE ZONAL DE CHIMBOTE - DIRECCIÓN DESCONCENTRADA DE CULTURA ANCAS</t>
  </si>
  <si>
    <t>32866450</t>
  </si>
  <si>
    <t>BOLAÑOS ROJAS EUGENIO</t>
  </si>
  <si>
    <t>ANALISTA SOCIAL</t>
  </si>
  <si>
    <t>42277355</t>
  </si>
  <si>
    <t>BOLIVAR CHIPAYO HELARTH</t>
  </si>
  <si>
    <t xml:space="preserve">SERVICIO DE UN ESPECIALISTA EN ARQUITECTURA PARA LA DIRECCIÓN DESCONCENTRADA DE CULTURA DEL CALLAO </t>
  </si>
  <si>
    <t>45867129</t>
  </si>
  <si>
    <t>BONIFAZ URETA FRANK LUIGI</t>
  </si>
  <si>
    <t>SERVICIO DE LIMPIEZA PARA LA DIRECCION REGIONAL DE CULTURA APURIMAC</t>
  </si>
  <si>
    <t>31131410</t>
  </si>
  <si>
    <t>BORDA BALDARRAGO SANTOS</t>
  </si>
  <si>
    <t>SERVICIOS DE UN CANTANTE BAJO Ó BARÍTONO PARA EL CORO NACIONAL</t>
  </si>
  <si>
    <t>08861608</t>
  </si>
  <si>
    <t>BORRA PONCE DE LEON VICTOR EDUARDO</t>
  </si>
  <si>
    <t>ESTUDIOS EN CANTO</t>
  </si>
  <si>
    <t>SERVICIOS DE APOYO EN LA COLECCIÃ¿N DE ANTROPOLOGÃA FÃSICA DEL MUSEO NACIONAL DE ARQUEOLOGÃA, ANTROPOLOGÃA E HISTORIA DEL PERÃ</t>
  </si>
  <si>
    <t>10720652</t>
  </si>
  <si>
    <t>BOVADIN CAYTUIRO FLOR DE MARIA</t>
  </si>
  <si>
    <t>ESTUDIANTE DE ARQUEOLOGIA</t>
  </si>
  <si>
    <t>SERVICIO DE MANTENIMIENTO DEL MUSEO DANIEL HERNANDEZ MORILLO DE LA DIRECCION REGIONAL DE CULTURA DE HUANCAVELICA</t>
  </si>
  <si>
    <t>23266826</t>
  </si>
  <si>
    <t>BOZA ARIZAPANA JUAN</t>
  </si>
  <si>
    <t>PROFESORA EN EDUCACION PRIMARIA</t>
  </si>
  <si>
    <t>Especialista en Monitoreo y Ejecución</t>
  </si>
  <si>
    <t>46634109</t>
  </si>
  <si>
    <t>BRAVO ANACLETO CYNTHIA LOURDES</t>
  </si>
  <si>
    <t>ECONOMÍA Y NEGOCIOS INTERNACIONALES</t>
  </si>
  <si>
    <t>46210331</t>
  </si>
  <si>
    <t>BRAVO ANGELES CINTIA DEL PILAR</t>
  </si>
  <si>
    <t>TECNICO EN ASISTENCIA EN ORGANIZACIÓN DE ARCHIVOS</t>
  </si>
  <si>
    <t>SERVICIOS DE UN ARQUEOLOGO PARA LA CALIFICACIÃ¿N TÃ¿CNICA DE PROYECTOS DE INVESTIGACIÃ¿N ARQUEOLÃ¿GICA EN EL ÃMBITO DE TODAS LAS REGIONES DEL PAÃS.</t>
  </si>
  <si>
    <t>43071369</t>
  </si>
  <si>
    <t>BRAVO CASTILLO GIOVANNA PAOLA</t>
  </si>
  <si>
    <t>SERVICIODE COPISTA DE LA ORQUESTA SINFONICA NACIONAL PARA LA DIRECCIÓN DE ELENCOS NACIONALES</t>
  </si>
  <si>
    <t>10746848</t>
  </si>
  <si>
    <t>BRAVO DEL PINO PERCY ALEJANDRO</t>
  </si>
  <si>
    <t>LICENCIADO EN MUSICA  - GUITARRA</t>
  </si>
  <si>
    <t>SERVICIO DE UN AUDITOR ASISTENTE DEL ÓRGANO DE CONTROL INSTITUCIONAL</t>
  </si>
  <si>
    <t>73016487</t>
  </si>
  <si>
    <t>BRAVO ORTIZ JOSEPH LUIS</t>
  </si>
  <si>
    <t>SERVICIO DE CHOFER PARA LA ALTA DIRECCIÓN</t>
  </si>
  <si>
    <t>03376093</t>
  </si>
  <si>
    <t>BRICEÑO CHUICA JUAN DEMETRIO</t>
  </si>
  <si>
    <t>18024671</t>
  </si>
  <si>
    <t>BRIVIO RAMIREZ AURELIA JOSEFINA</t>
  </si>
  <si>
    <t>MUSICO - CANTO</t>
  </si>
  <si>
    <t>SERVICIO DE UN ESPECIALISTA DE SISTEMAS DE INFORMACIÓN GEOGRÁFICA PARA LA OFICINA GENERAL DE ESTADÍSTICAS Y TECNOLOGÍAS DE LA INFORMACIÓN Y COMUNICACIONES</t>
  </si>
  <si>
    <t>40689700</t>
  </si>
  <si>
    <t>BRUNO HONORES GIANCARLO JOSE</t>
  </si>
  <si>
    <t>AGENTE DE PROTECCIÓN DEL PUESTO DE CONTROL Y VIGILANCIA BOCA TIGRE</t>
  </si>
  <si>
    <t>48582568</t>
  </si>
  <si>
    <t>BUENAVAWO TUNADE JOSE</t>
  </si>
  <si>
    <t>SERVICIO DE UN ASISTENTE EN GESTION CULTURAL PARA LA DIRECCION DE ARTES</t>
  </si>
  <si>
    <t>45584306</t>
  </si>
  <si>
    <t>BULEJE FUENTES DIANA VIRGINIA</t>
  </si>
  <si>
    <t>LICENCIADA EN GESTION EMPRESARIAL</t>
  </si>
  <si>
    <t>SERVICIOS DE ARQUEOLOGO PARA LA DIRECCION DESCONCENTRADA DE CULTURA PIURA</t>
  </si>
  <si>
    <t>16409883</t>
  </si>
  <si>
    <t>BULLON CALDERON YOLANDA AURORA</t>
  </si>
  <si>
    <t>LICENCIADA EN ARQUEOLOGIA</t>
  </si>
  <si>
    <t>SERVICIO DE UN ESPECIALISTA EN INTERCULTURALIDAD Y COMUNICACIONES</t>
  </si>
  <si>
    <t>43394339</t>
  </si>
  <si>
    <t>BURGA BARRANTES EDUARDO EMMANUEL</t>
  </si>
  <si>
    <t>COMUNICADOR</t>
  </si>
  <si>
    <t>ANALISTA SOCIAL II</t>
  </si>
  <si>
    <t>43622605</t>
  </si>
  <si>
    <t>BURGA HIDALGO MARIA DULCE</t>
  </si>
  <si>
    <t xml:space="preserve">SERVICIO DE LICENCIADO EN ARQUEOLOGIA </t>
  </si>
  <si>
    <t>32907962</t>
  </si>
  <si>
    <t>BURGOS CHAVEZ LUIS ALBERTO</t>
  </si>
  <si>
    <t>SERVICIO DE UN ESPECIALISTA LEGAL PARA LA DIRECCIÓN GENERAL DE PATRIMONIO ARQUEOLÓGICO INMUEBLE</t>
  </si>
  <si>
    <t>40037507</t>
  </si>
  <si>
    <t>BURGOS LLAGUNO GONZALO JOSE</t>
  </si>
  <si>
    <t>ASESOR II DEL DESPACHO MINISTERIAL DEL MINISTERIO DE CULTURA</t>
  </si>
  <si>
    <t>06539444</t>
  </si>
  <si>
    <t>BURGOS MORALES JAIME ENRIQUE</t>
  </si>
  <si>
    <t>LICENCIATURA EN RELACIONES INTERNACIONALES</t>
  </si>
  <si>
    <t>ASISTENTE ADMINISTRATIVO (A)</t>
  </si>
  <si>
    <t>10143666</t>
  </si>
  <si>
    <t>BURMESTER PARDO FIGUEROA LILIANA ALICIA</t>
  </si>
  <si>
    <t>SECRETARIA DE ALTA DIRECCIÓN</t>
  </si>
  <si>
    <t>SERVICIO DE UN ESPECIALISTA SOCIAL PARA LA DIRECCIÓN DE CONSULTA PREVIA.</t>
  </si>
  <si>
    <t>70654507</t>
  </si>
  <si>
    <t>BURNEO MENDOZA RICARDO ANDRES</t>
  </si>
  <si>
    <t>SERVICIO DE UN (01) AUXILIAR DE LIMPIEZA Y MANTENIMIENTO PREVENTIVO DE LA ZONA ARQUELÓGICA MONUMENTAL KUELAP</t>
  </si>
  <si>
    <t>44558515</t>
  </si>
  <si>
    <t>BUSTAMANTE CAMAN HILGER</t>
  </si>
  <si>
    <t>OPERADORES/RAS DE LIMPIEZA Y MANTENIMIENTO</t>
  </si>
  <si>
    <t>73699875</t>
  </si>
  <si>
    <t>BUSTAMANTE CAMAN JANMARCO</t>
  </si>
  <si>
    <t>SERVICIO DE UN ASISTENTE ADMINISTRATIVO PARA EL MUSEO DE SITIO “JULIO C. TELLO” DE PARACAS DE LA DIRECCION DESCONCENTRADA DE CULTURA DE ICA.</t>
  </si>
  <si>
    <t>43286680</t>
  </si>
  <si>
    <t>BUSTAMANTE CANALES ROSEMARY</t>
  </si>
  <si>
    <t>SERVICIO DE UN COORDINADOR GENERAL DE LA DIRECCIÓN DE POLÍTICAS PARA LA POBLACIÓN AFROPERUANA</t>
  </si>
  <si>
    <t>45851889</t>
  </si>
  <si>
    <t>BUSTAMANTE GUTIERREZ MARTIN JOSE</t>
  </si>
  <si>
    <t>SERVICIO DE UN ESPECIALISTA LEGAL PARA LA DIRECCIÓN DE ELENCOS NACIONALES</t>
  </si>
  <si>
    <t>42934922</t>
  </si>
  <si>
    <t>CABALLERO HINOSTROZA OSCAR JUNIOR</t>
  </si>
  <si>
    <t xml:space="preserve">SERVICIOS DE UN INSTRUMENTISTA DE TIMBAL PARA LA ORQUESTA SINFÓNICA NACIONAL JUVENIL </t>
  </si>
  <si>
    <t>43638335</t>
  </si>
  <si>
    <t>CABALLERO ROMERO TEOFILO ALEJANDRO</t>
  </si>
  <si>
    <t>SERVICIO DE UN ESPECIALISTA EN ARQUEOLOGÍA PARA LA DIRECCIÓN DESCONCENTRADA DE CULTURA DE TUMBES</t>
  </si>
  <si>
    <t>18172058</t>
  </si>
  <si>
    <t>CABANILLAS CALDERON ROBERTO RAFAEL</t>
  </si>
  <si>
    <t>SERVICIO DE UN ASISTENTE ADMINISTRATIVO PARA LA OFICINA GENERAL DE ESTADISTICA Y TECNOLOGIAS DE LA INFORMACION Y COMUNICACIONES</t>
  </si>
  <si>
    <t>09879707</t>
  </si>
  <si>
    <t>CABELLO SANTA GADEA MARIA ISABEL VICTORIA</t>
  </si>
  <si>
    <t>EGRESADO DE ADMINISTRACIÓN Y NEGOCIOS INTERNACIONALES</t>
  </si>
  <si>
    <t>SERVICIOS DE VIGILANTE</t>
  </si>
  <si>
    <t>07124549</t>
  </si>
  <si>
    <t>CABELLO TOLEDO GERMAN EMILIANO</t>
  </si>
  <si>
    <t>10319582</t>
  </si>
  <si>
    <t>CABEZAS ACHA VICTOR ALEJANDRO</t>
  </si>
  <si>
    <t>ESPECIALISTA LEGAL</t>
  </si>
  <si>
    <t>45551081</t>
  </si>
  <si>
    <t>CABEZAS HUATUCO REBECA KORINA</t>
  </si>
  <si>
    <t>10588128</t>
  </si>
  <si>
    <t>CABRERA ALVA FLORA ISOLDA</t>
  </si>
  <si>
    <t>ESTUDIO EN CANTO</t>
  </si>
  <si>
    <t>SERVICIO DE UN ARQUEOLOGO RESPONSABLE DE LA IDENTIFICACION Y REGISTRO DE CAMINOS Y SITIOS ASOCIADOS</t>
  </si>
  <si>
    <t>07760136</t>
  </si>
  <si>
    <t>CABRERA ARANA MIGUEL ANGEL</t>
  </si>
  <si>
    <t>SERVICIO DE UN ANALISTA EN GESTIÓN PARA LA DIRECCIÓN GENERAL DE PATRIMONIO CULTURAL</t>
  </si>
  <si>
    <t>43256688</t>
  </si>
  <si>
    <t>CABRERA BERROSPI GRISS EMELYN</t>
  </si>
  <si>
    <t>BACHILLER EN CIENCIAS ADMINISTRATIVAS</t>
  </si>
  <si>
    <t>SERVICIOS DE UN MÉDICO PARA EL TÓPICO INSTITUCIONAL</t>
  </si>
  <si>
    <t>40579476</t>
  </si>
  <si>
    <t>CABRERA BONETT DE DULZAIDES CAROLINA ROCIO</t>
  </si>
  <si>
    <t>MEDICO CIRUJANO</t>
  </si>
  <si>
    <t>44341088</t>
  </si>
  <si>
    <t>CABRERA ROA ANDREA JAZMIN</t>
  </si>
  <si>
    <t>ANTROPÓLOGA</t>
  </si>
  <si>
    <t>SERVICIO DE UN ESPECIALISTA LEGAL PARA LA DIRECCION DESCONCENTRADA DE CULTURA DE AYACUCHO.</t>
  </si>
  <si>
    <t>42558190</t>
  </si>
  <si>
    <t>CABRERA VALDEZ ANDY MANOLO</t>
  </si>
  <si>
    <t>Primer Corno</t>
  </si>
  <si>
    <t>40137756</t>
  </si>
  <si>
    <t>CABRERA VASCONZUELO ENRIQUE JONATHAN</t>
  </si>
  <si>
    <t>SERVICIO DE UN OBRERO PARA APOYO EN LAS LABORES DE INVESTIGACIÓN Y CONSERVACIÓN  EN EL SANTUARIO DE PACHACAMAC</t>
  </si>
  <si>
    <t>48179321</t>
  </si>
  <si>
    <t>CABRERA VENTURO DANIEL</t>
  </si>
  <si>
    <t>AUDITOR/A</t>
  </si>
  <si>
    <t>08995071</t>
  </si>
  <si>
    <t>CABRERA VILELA MARCO ANTONIO</t>
  </si>
  <si>
    <t>CONTABILIDAD Y FINANZAS</t>
  </si>
  <si>
    <t>SERVICIO DE UN COORDINADOR(A) DE GESTIÓN CULTURAL PARA EL LUGAR DE LA MEMORIA, LA TOLERANCIA Y LA INCLUSIÓN SOCIAL</t>
  </si>
  <si>
    <t>45751818</t>
  </si>
  <si>
    <t>CACERES COLAN CARLA ELIZABETH</t>
  </si>
  <si>
    <t>LICENCIADO EN CIENCIAS Y ARTES DE LA COMUNICACIÓN</t>
  </si>
  <si>
    <t>SERVICIO DE UN INSTRUMENTISTA DE TROMPETA  II PARA LA DIRECCION DE ELENCOS NACIONALES</t>
  </si>
  <si>
    <t>43480191</t>
  </si>
  <si>
    <t>CACERES CRUZ CESAR JAVIER</t>
  </si>
  <si>
    <t>PROFESOR DE ARTE - MUSICA</t>
  </si>
  <si>
    <t>SERVICIOS DE ARQUEOLOGO PARA REVISIÃ¿N DE PROYECTOS DE MONITOREO ARQUEOLOGICO (PMA) EN LOS AMBITOS REGIONALES DEL PAIS</t>
  </si>
  <si>
    <t>06811536</t>
  </si>
  <si>
    <t>CACERES RAMOS BENITO</t>
  </si>
  <si>
    <t>SERVICIOS DE TOPOGRAFO PARA EL PLAN DE GESTION DEL PATRIMONIO CULTURAL DEL TERRITORIO DE NASCA Y PALPA</t>
  </si>
  <si>
    <t>42089722</t>
  </si>
  <si>
    <t>CADENAS LOPEZ MIGUEL ENRIQUE</t>
  </si>
  <si>
    <t>EGRESADO DE TOPOGRAFIA</t>
  </si>
  <si>
    <t>DIRECTORA DE LA DIRECCION DESCONCENTRADA DE CULTURA TACNA</t>
  </si>
  <si>
    <t>00488041</t>
  </si>
  <si>
    <t>CAFFERATA VEGA INGRID GISELA</t>
  </si>
  <si>
    <t>LICENCIADA EN EDUCACION SECUNDARIA</t>
  </si>
  <si>
    <t>SERVICIO DE VIGILANCIA EN LAS SALAS DE EXHIBICION DEL MUSEO REGIONAL DE ICA</t>
  </si>
  <si>
    <t>80245187</t>
  </si>
  <si>
    <t>CAHUA CRISPIN MANUEL ROBERTO</t>
  </si>
  <si>
    <t>PROFESOR DE LENGUA Y LITERATURA</t>
  </si>
  <si>
    <t>SERVICIO DE  UN ASISTENTE EN EDUCACIÓN INICIAL PARA PARA EL WAWAY CULTURA DEL MINISTERIO DE CULTURA</t>
  </si>
  <si>
    <t>72129626</t>
  </si>
  <si>
    <t>CAJAHUARINGA VEGA SILVIA EDITH KATHERINE</t>
  </si>
  <si>
    <t>BACHILLER EN EDUCACION INICIAL</t>
  </si>
  <si>
    <t>SERVICIOS DE UN ARQUITECTO PARA LA COORDINACION DE CONTROL URBANO Y AUTORIZACIONES DE LA DIRECCION DE PATRIMONIO HISTORICO INMUEBLE</t>
  </si>
  <si>
    <t>09872007</t>
  </si>
  <si>
    <t>CALDERON CARRASCO ORLANDO</t>
  </si>
  <si>
    <t>Supervisor Legal</t>
  </si>
  <si>
    <t>32961883</t>
  </si>
  <si>
    <t>CALDERON DOMINGUEZ BETTY ALEJANDRINA</t>
  </si>
  <si>
    <t>SERVICIO DE VERIFICACION DE BIENES CULTURALES MUEBLES EN EL MODULO DE LA DIRECCION DE RECUPERACIONES UBICADO EN EL COMPLEJO FRONTERIZO SANTA ROSA EN TACNA</t>
  </si>
  <si>
    <t>40436105</t>
  </si>
  <si>
    <t>CALDERON SANDOVAL MIRIAM ALCIRA</t>
  </si>
  <si>
    <t>CORNISTA</t>
  </si>
  <si>
    <t>77919196</t>
  </si>
  <si>
    <t>CALIXTO MONTES JEYSON DANIEL</t>
  </si>
  <si>
    <t>ESTUDIOS EN CORNO FRANCES</t>
  </si>
  <si>
    <t>SERVICIO DE UN ARQUITECTO PARA LA SUB DIRECCIÓN DESCONCENTRADA DE PATRIMONIO CULTURAL, INDUSTRIAS CULTURALES E INTERCULTURALIDAD DE LA DDC TACNA</t>
  </si>
  <si>
    <t>70801434</t>
  </si>
  <si>
    <t>CALIZAYA HERRERA LUCIA VILENA</t>
  </si>
  <si>
    <t>SERVICIO DE UN ESPECIALISTA LEGAL DE APOYO PARA LA SECRETARIA TÉCNICA DE PROCEDIMIENTOS ADMINISTRATIVOS DISCIPLINARIOS</t>
  </si>
  <si>
    <t>46334284</t>
  </si>
  <si>
    <t>CALLE ANGULO DAVID EDUARDO</t>
  </si>
  <si>
    <t>SERVICIO DE UN ESPECIALISTA DE PROYECTOS CULTURALES PARA LA DIRECCIÓN GENERAL DE INDUSTRIAS CULTURALES Y ARTES</t>
  </si>
  <si>
    <t>41723510</t>
  </si>
  <si>
    <t>CALLE VALLADARES LUIS ALBERTO</t>
  </si>
  <si>
    <t>LICENCIADO EN HISTORIA Y GESTIÓN CULTURAL</t>
  </si>
  <si>
    <t>SERVICIO DE UN ANALISTA LEGAL PARA LA DIRECCIÓN DE RECUPERACIONES.</t>
  </si>
  <si>
    <t>70691193</t>
  </si>
  <si>
    <t>CALONGE AGUILAR ELOUISE JULIET</t>
  </si>
  <si>
    <t>SECRETARIA/O</t>
  </si>
  <si>
    <t>41266345</t>
  </si>
  <si>
    <t>CAMACHO DIAZ NOELI</t>
  </si>
  <si>
    <t>SECRETARIADO EJECUTIVO</t>
  </si>
  <si>
    <t>SERVICIO DE VIGILANCIA Y LIMPIEZA - TURNO NOCHE PARA LA DIRECCION DESCONCENTRADA DE CULTURA DE APURIMAC</t>
  </si>
  <si>
    <t>44945524</t>
  </si>
  <si>
    <t>CAMACHO FERREL YUDISA</t>
  </si>
  <si>
    <t>08890482</t>
  </si>
  <si>
    <t>CAMACHO VELASQUEZ NOEMI PILAR</t>
  </si>
  <si>
    <t>SERVICIO COMO GUÃA DE TURISMO PARA EL MUSEO DE SITIO ARTURO JIMÃ¿NEZ BORJA Â¿ PURUCHUCO</t>
  </si>
  <si>
    <t>43745606</t>
  </si>
  <si>
    <t>CAMPOS CHAVEZ FREDY LINDER</t>
  </si>
  <si>
    <t>TECNICO EN GUIA DE TURISMO</t>
  </si>
  <si>
    <t>SERVICIOS DE UN ARQUITECTO COORDINADOR PARA CONTROL URBANO Y AUTORIZACIONES EN LA DIRECCION DE PATRIMONIO HISTORICO INMUEBLE</t>
  </si>
  <si>
    <t>08729974</t>
  </si>
  <si>
    <t>CAMPOS HERRERA IRENE AMALTEA</t>
  </si>
  <si>
    <t>SERVICIOS DE UN SUPERVISOR EN CONSERVACION Y MANEJO DE COLECCIONES PARA LA DIRECCION GENERAL DE MUSEOS</t>
  </si>
  <si>
    <t>08551797</t>
  </si>
  <si>
    <t>CAMPOS OJEDA FRANCISCO JAVIER</t>
  </si>
  <si>
    <t>SERVICIO DE CHOFER PARA LA DIRECCION REGIONAL DE CULTURA JUNIN</t>
  </si>
  <si>
    <t>20018797</t>
  </si>
  <si>
    <t>CAMPOS PONCE EVER FERNANDO</t>
  </si>
  <si>
    <t>Analista de Diseño Gráfico III</t>
  </si>
  <si>
    <t>47829765</t>
  </si>
  <si>
    <t>CANALES DURAND MARIA LUCERO</t>
  </si>
  <si>
    <t>ARTE Y DISEÑO GRÁFICO EMPRESARIAL</t>
  </si>
  <si>
    <t>SERVICIO DE UN ASESOR LEGAL EN CONTRATACIÓN ESTATAL PARA LA DIRECCIÓN GENERAL DE ASESORIA JURIDICA</t>
  </si>
  <si>
    <t>41478928</t>
  </si>
  <si>
    <t>CANALES ESCUDERO KARINA</t>
  </si>
  <si>
    <t>SERVICIOS DE UN DIRECTOR ARTÝSTICO PARA EL CORO NACIONAL DE NIÝ</t>
  </si>
  <si>
    <t>09594704</t>
  </si>
  <si>
    <t>CANALES MARQUEZ MONICA HILDA</t>
  </si>
  <si>
    <t>SERVICIO DE UN ESPECIALISTA EN ARQUEOLOGÍA PARA LA DIRECCION DESCONCENTRADA DE CULTURA DE AYACUCHO.</t>
  </si>
  <si>
    <t>42171590</t>
  </si>
  <si>
    <t>CANCHARI HUAMANI KHINJHE MANDINI</t>
  </si>
  <si>
    <t>SERVICIO DE ARQUEOLOGO PARA EL REGISTRO Y CATALOGACIÓN EN EL SISTEMA INFORMATIZADO DE REGISTRO NACIONAL DE BIENES CULTURALES ARQUEOLOGICOS</t>
  </si>
  <si>
    <t>45571215</t>
  </si>
  <si>
    <t>CANCHO RUIZ CHRISTIAN GIOVANNI</t>
  </si>
  <si>
    <t>SERVICIO DE ASISTENTE ADMINISTRATIVO PARA LA OFICINA DE ATENCIÓN AL CIUDADANO Y GESTIÓN DOCUMENTARIA</t>
  </si>
  <si>
    <t>48104336</t>
  </si>
  <si>
    <t>CANDIOTTI QUISPE MARIA YESSENIA</t>
  </si>
  <si>
    <t>ESTUDIOS EN CIENCIAS DE LA COMUNICACIÓN</t>
  </si>
  <si>
    <t>48035621</t>
  </si>
  <si>
    <t>CAPARO CUBA FARIDDE DIANIRA</t>
  </si>
  <si>
    <t>JEFE DE GABINETE DE ASESORES</t>
  </si>
  <si>
    <t>06667120</t>
  </si>
  <si>
    <t>CAPARROS GAMARRA LEONARDO JOSE</t>
  </si>
  <si>
    <t>SERVICIO DE UN ESPECIALISTA EN PLANEAMIENTO PARA LA OFICINA DE PLANEAMIENTO</t>
  </si>
  <si>
    <t>46366796</t>
  </si>
  <si>
    <t>CAPCHA ALVIS MARY GABRIELA</t>
  </si>
  <si>
    <t>SERVICIOS DE DIRECTORA DEL PROYECTO INTEGRAL DEL TRAMO XAUXA - PACHACAMAC</t>
  </si>
  <si>
    <t>40187478</t>
  </si>
  <si>
    <t>CAPRIATA ESTRADA CAMILA</t>
  </si>
  <si>
    <t>SERVICIO DE DISEÑADOR GRÁFICO EN EL MUSEO NACIONAL DE ARQUEOLOGÍA, ANTROPOLOGÍA E HISTORIA DEL PERÚ</t>
  </si>
  <si>
    <t>40164026</t>
  </si>
  <si>
    <t>CAPURRO CSIRKE GIACOMO CARLOS</t>
  </si>
  <si>
    <t>DISEÑADOR GRAFICO PUBLICITARIO</t>
  </si>
  <si>
    <t>SERVICIO DE UN/A ARQUEÓLOGO/A PARA LA DIRECCIÓN DESCONCENTRADA DE CULTURA DE ANCASH</t>
  </si>
  <si>
    <t>47087784</t>
  </si>
  <si>
    <t>CARBAJAL ZUNIGA YOLANDA</t>
  </si>
  <si>
    <t>SERVICIO DE UN ESPECIALISTA EN SANEAMIENTO LEGAL DEL PATRIMONIO ARQUEOLÓGICO INMUEBLE</t>
  </si>
  <si>
    <t>08707158</t>
  </si>
  <si>
    <t>CARBONEL VILCHEZ VICTOR MARTIN</t>
  </si>
  <si>
    <t xml:space="preserve">SERVICIO DE UN ANALISTA EN ARQUEOLOGIA PARA EVIDENCIAS SOBRE EVIDENCIA SOBRE AFECTACIONES AL PATRIMONIO PARA LA DIRECCIÓN DE CONTROL Y SUPERVISIÓN. </t>
  </si>
  <si>
    <t>41340543</t>
  </si>
  <si>
    <t>CARDENAS CASTRO HECTOR LUIS</t>
  </si>
  <si>
    <t>ARQUITECTO (A)</t>
  </si>
  <si>
    <t>46898385</t>
  </si>
  <si>
    <t>CARDENAS COSME NORAH GIOVANNE HUAYTITA</t>
  </si>
  <si>
    <t>SERVICIO DE ESPECIALISTA EN ARQUEÓLOGÍA</t>
  </si>
  <si>
    <t>41873216</t>
  </si>
  <si>
    <t>CARDENAS MARTINEZ JOEL</t>
  </si>
  <si>
    <t>ARQUEÓLOGO</t>
  </si>
  <si>
    <t>SERVICIO DE MANTENIMIENTO DE AREAS VERDES Y CULTIVO DE PLANTAS EN LA SEDE CENTRAL PARA LA OFICINA DE OPERACIONES</t>
  </si>
  <si>
    <t>07276057</t>
  </si>
  <si>
    <t>CARDENAS QUISPE ENRIQUE JAVIER</t>
  </si>
  <si>
    <t>70915784</t>
  </si>
  <si>
    <t>CARDENAS RIQUELME KAREN FIORELLA</t>
  </si>
  <si>
    <t>TECNICA EN ADMINISTRACION</t>
  </si>
  <si>
    <t>SERVICIO DE UN CHOFER PARA LA ALTA DIRECCIÓN</t>
  </si>
  <si>
    <t>80229429</t>
  </si>
  <si>
    <t>CARDENAS RISCO JOSE LUIS</t>
  </si>
  <si>
    <t>SERVICIO DE UN ANALISTA EN ARQUITECTURA PARA LA DIRECCION DESCONCENTRADA DE LAMBAYEQUE</t>
  </si>
  <si>
    <t>41737590</t>
  </si>
  <si>
    <t>CARDENAS ROJAS JUAN ENRIQUE</t>
  </si>
  <si>
    <t>SERVICIO DE ASISTENTE EN EJECUCIÓN CONTRACTUAL</t>
  </si>
  <si>
    <t>44262906</t>
  </si>
  <si>
    <t>CARDENAS VERA PINTO ARACELLY BRENDA</t>
  </si>
  <si>
    <t>ADMINISTRADORA</t>
  </si>
  <si>
    <t>SERVICIOS DE UN DIBUJANTE DE PLANOS Y TRABAJOS DE CAMPO</t>
  </si>
  <si>
    <t>08169140</t>
  </si>
  <si>
    <t>CARDENAS VIDAL JOSE JUNIOR</t>
  </si>
  <si>
    <t>ESTUDIOS EN COMPUTACION</t>
  </si>
  <si>
    <t>Violinistas</t>
  </si>
  <si>
    <t>001780698</t>
  </si>
  <si>
    <t>CARDIVILLO LEDEZMA SHEILA DEXILE</t>
  </si>
  <si>
    <t>CARRERA NO ESPECIFICADA</t>
  </si>
  <si>
    <t>SERVICIOS DE UN GESTOR DEL PROYECTO DE TRAMO QUEBRADA LA VACA TAMBOBAMBA – PROYECTO  QHAPAQ ÑAN</t>
  </si>
  <si>
    <t>29202833</t>
  </si>
  <si>
    <t>CARDONA ROSAS EDGAR AUGUSTO OMAR</t>
  </si>
  <si>
    <t>SERVICIOS DE UN INSTRUMENTISTA DE FLAUTA PARA LA ORQUESTA SINFÃ¿NICA DE AREQUIPA</t>
  </si>
  <si>
    <t>44988155</t>
  </si>
  <si>
    <t>CARHUACHIN CARRANZA SARA GABRIELA</t>
  </si>
  <si>
    <t>BACHILLER EN ARTES - MUSICA</t>
  </si>
  <si>
    <t xml:space="preserve">SERVICIO DE UN RESPONSABLE DE LA ADMINISTRACIÃ¿N DE LA WEB Y REDES SOCIALES DEL PROYECTO QHAPAQ Ã`AN Â¿ SEDE NACIONAL </t>
  </si>
  <si>
    <t>40064307</t>
  </si>
  <si>
    <t>CARHUATANTA MENDOZA CARLOS AUGUSTO</t>
  </si>
  <si>
    <t>ESTUDIOS EN MARKETING Y COMPUTACION</t>
  </si>
  <si>
    <t>SERVICIO DE UN AGENTE DE PROTECCION DEL PUESTO DE CONTROL Y VIGILANCIA YUSHI PARA LA RESERVA TERRITORIAL MADRE DE DIOS N° 01</t>
  </si>
  <si>
    <t>44281412</t>
  </si>
  <si>
    <t>CARLOS CELESTINO NEYSER</t>
  </si>
  <si>
    <t>SERVICIO DE UN ADMINISTRADOR PARA LA DIRECCIÃ¿N DESCONCENTRADA DE CULTURA PASCO</t>
  </si>
  <si>
    <t>40826576</t>
  </si>
  <si>
    <t>CARLOS LEON ENVER AYDON</t>
  </si>
  <si>
    <t>SERVICIOS DE UN DISEÑADOR GRÁFICO PARA LA OFICINA DE COMUNICACIÓN E IMAGEN INSTITUCIONAL</t>
  </si>
  <si>
    <t>10016362</t>
  </si>
  <si>
    <t>CARLOS NAPAN LEONARDO DAVID</t>
  </si>
  <si>
    <t>ESTUDIOS EN DISEÑO GRAFICO</t>
  </si>
  <si>
    <t>SERVICIO DE UN ESPECIALISTA EN PARTICIPACIÓN COMUNITARIA PARA LA SECRETARÍA TÉCNICA DEL PROYECTO QHAPAQ ÑAN</t>
  </si>
  <si>
    <t>40374087</t>
  </si>
  <si>
    <t>CARPIO CHALLQUE RODRIGO</t>
  </si>
  <si>
    <t xml:space="preserve">SERVICIOS DE UN INSTRUMENTISTA DE GUITARRA PARA EL ELENCO NACIONAL DEL FOLCLORE </t>
  </si>
  <si>
    <t>10763308</t>
  </si>
  <si>
    <t>CARPIO MONTERO EDINSON MOISES</t>
  </si>
  <si>
    <t>ESTUDIANTE DE MÚSICA</t>
  </si>
  <si>
    <t>SERVICIOS DE UN CAPO DE FILA DE TROMPETA PARA LA ORQUESTA SINFÝNICA NACIONAL</t>
  </si>
  <si>
    <t>40528631</t>
  </si>
  <si>
    <t>CARRANZA CARDENAS FRANCO</t>
  </si>
  <si>
    <t>ESTUDIOS EN TROMPETA</t>
  </si>
  <si>
    <t>ASESORA II DEL DESPACHO VICEMINISTERIAL DE PATRIMONIO CULTURAL E INDUSTRIAS CULTURALES DEL MINISTERIO DE CULTURA</t>
  </si>
  <si>
    <t>10714869</t>
  </si>
  <si>
    <t>CARRASCO CARRASCO GABRIELA MARIA</t>
  </si>
  <si>
    <t>SERVICIO DE UN ESPECIALISTA DE SOPORTE TÉCNICO PARA LA OFICINA DE INFORMÁTICA Y TELECOMUNICACIONES</t>
  </si>
  <si>
    <t>10690890</t>
  </si>
  <si>
    <t>CARRASCO TORRES SAMUEL EDINSON</t>
  </si>
  <si>
    <t>SERVICIO DE ASISTENTE TÝCNICO EN INSTALACIÝN Y MONTAJE DEL ÝREA DE ILUMINACIÝN Y MECÝNICA TEATRAL PARA EL GRAN TEATRO NACIONAL</t>
  </si>
  <si>
    <t>42743674</t>
  </si>
  <si>
    <t>CARRASCO VILLENA OMAR ELIAS</t>
  </si>
  <si>
    <t>TECNICO ELECTRICISTA</t>
  </si>
  <si>
    <t>ASISTENTE EN GESTIÓN DE LA COMPENSACIÓN</t>
  </si>
  <si>
    <t>41829674</t>
  </si>
  <si>
    <t>CARRERA SAAVEDRA JULIO CESAR</t>
  </si>
  <si>
    <t>SERVICIO DE ARQUEOLOGO SUPERVISOR PARA EL PLAN DE GESTION PARA EL PATRIMONIO CULTURAL DEL TERRITORIO DE NASCA Y PALPA</t>
  </si>
  <si>
    <t>07702151</t>
  </si>
  <si>
    <t>CARRILLO BUSTAMANTE MANUEL HERNAN</t>
  </si>
  <si>
    <t>LICENCIADO EN CIENCIA SOCIAL, ESPECIALIDAD: ARQUEOLOGIA</t>
  </si>
  <si>
    <t>SERVICIOS DE UN LICENCIADO EN ARQUEOLOGIA</t>
  </si>
  <si>
    <t>42743572</t>
  </si>
  <si>
    <t>CARRION ALBAN ROSANGELA YANINA</t>
  </si>
  <si>
    <t>Integrador/a Contable</t>
  </si>
  <si>
    <t>42170826</t>
  </si>
  <si>
    <t>CARRION BELDI ROLANDO HANS</t>
  </si>
  <si>
    <t>CONTABILIDAD Y TRIBUTACIÓN</t>
  </si>
  <si>
    <t xml:space="preserve">SERVICIOS DE UN INSTRUMENTISTA DE CORNO III PARA LA ORQUESTA SINFÓNICA NACIONAL JUVENIL </t>
  </si>
  <si>
    <t>73977766</t>
  </si>
  <si>
    <t>CARRION MERINO ALFREDO OTONIEL</t>
  </si>
  <si>
    <t>SERVICIO DE UN APOYO EN CONSERVACIÓN Y RESTAURACIÓN DE BIENES CULTURALES</t>
  </si>
  <si>
    <t>09476963</t>
  </si>
  <si>
    <t>CARRION SOTELO DE BERRIOS JESUS MARIBEL</t>
  </si>
  <si>
    <t>75742378</t>
  </si>
  <si>
    <t>CARTAGENA MOSQUERA SUMILDA TAIS RACHEL</t>
  </si>
  <si>
    <t>DOCENTE EN EDUCACION ARTISTICA</t>
  </si>
  <si>
    <t>SERVICIO DE UN TRABAJADOR(A) SOCIAL PARA LA OFICINA GENERAL DE RECURSOS HUMANOS</t>
  </si>
  <si>
    <t>08885711</t>
  </si>
  <si>
    <t>CASAFRANCA SANCHEZ ANA SOFIA</t>
  </si>
  <si>
    <t>TRABAJADORA SOCIAL</t>
  </si>
  <si>
    <t>SERVICIO DE UN COORDINADOR DEL PUESTO DE CONTROL DEL RÍO UTIQUINÍA - RESERVA TERRITORIAL 
ISCONAHUA PARA LA DIRECCIÓN DE PUEBLOS INDÍGENAS EN AISLAMIENTO Y/O CONTACTO INICIAL</t>
  </si>
  <si>
    <t>00106869</t>
  </si>
  <si>
    <t>CASANTO TOVAR ROALDO HERCILIO</t>
  </si>
  <si>
    <t>SERVICIO DE ARQUEOLOGO DEL MUSEO NACIONAL DE ARQUEOLOGIA, ANTROPOLOGIA E HISTORIA DEL PERU </t>
  </si>
  <si>
    <t>25595004</t>
  </si>
  <si>
    <t>CASARETO MOGNASCHI DANTE PABLO</t>
  </si>
  <si>
    <t>DIRECTORA DEL PROGRAMA SECTORIAL IV - DIRECTORA GENERAL DE LA DIRECCION GENERAL DE PATRIMONIO ARQUEOLOGICO INMUEBLE DEL MINISTERIO DE CULTURA</t>
  </si>
  <si>
    <t>07077701</t>
  </si>
  <si>
    <t>CASAS SALAZAR LYDA LIZBETH</t>
  </si>
  <si>
    <t>SERVICIO DE UN COORDINADOR DE INVESTIGACIÓN, IDENTIFICACION Y REGISTRO PARA LA SECRETARIA TECNICA DEL PROYECTO QHAPAQ ÑAN – SEDE NACIONAL</t>
  </si>
  <si>
    <t>09568099</t>
  </si>
  <si>
    <t>CASAVERDE RIOS GUIDO</t>
  </si>
  <si>
    <t xml:space="preserve">SERVICIO DE SUPERVISIÃ¿N Y EVALUACIÃ¿N DE EXPEDIENTES ARQUEÃ¿LOGICOS PARA LA DIRECCIÃ¿N DESCONCENTRADA DE CULTURA DE ICA </t>
  </si>
  <si>
    <t>42679184</t>
  </si>
  <si>
    <t>CASAVILCA ALCA MARLENE YANINA</t>
  </si>
  <si>
    <t>SERVICIO DE AUXILIAR DE MANTENIMIENTO DEL GRAN TEATRO NACIONAL</t>
  </si>
  <si>
    <t>70447328</t>
  </si>
  <si>
    <t>CASIMIRO INCA ALVARO LUIS</t>
  </si>
  <si>
    <t>CHOFER</t>
  </si>
  <si>
    <t>40886816</t>
  </si>
  <si>
    <t>CASTAÑEDA CORREA NESTOR MARCELO</t>
  </si>
  <si>
    <t xml:space="preserve">SERVICIOS DE UN ESPECIALISTA SOCIAL PARA LA DIRECCION DE CONSULTA PREVIA </t>
  </si>
  <si>
    <t>41951173</t>
  </si>
  <si>
    <t>CASTAÑEDA GARCIA IVETTE SUMARNI</t>
  </si>
  <si>
    <t>LICENCIADA EN SOCIOLOGIA</t>
  </si>
  <si>
    <t>SERVICIO DE UN ATENCION AL PÚBLICO PARA LA DIRECCION DESCONCENTRADA DE CULTURA DE ANCASH</t>
  </si>
  <si>
    <t>15434546</t>
  </si>
  <si>
    <t>CASTAÑEDA LOPEZ SONIA</t>
  </si>
  <si>
    <t>ASISTENTE EN GESTION CULTURAL</t>
  </si>
  <si>
    <t>71490604</t>
  </si>
  <si>
    <t>CASTILLO CANALES LORENA IRENE</t>
  </si>
  <si>
    <t>COMUNICACIÓN SOCIAL</t>
  </si>
  <si>
    <t>SERVICIO DE BIBLIOTECOLOGO PARA LA DIRECCION DE ARQUEOLOGIA</t>
  </si>
  <si>
    <t>10131030</t>
  </si>
  <si>
    <t>CASTILLO GAGO RUBER SAUL</t>
  </si>
  <si>
    <t>BIBLIOTECOLOGIA Y CIENCIAS DE LA INFORMACION</t>
  </si>
  <si>
    <t>SERVICIO DE UN COORDINADOR LEGAL DE PATRIMONIO CULTURAL E INTERCULTURALIDAD</t>
  </si>
  <si>
    <t>09677985</t>
  </si>
  <si>
    <t>CASTILLO MENDEZ MANUEL HUMBERTO</t>
  </si>
  <si>
    <t>SERVICIO DE ENCARGADO DE LA COLECCIÓN Y LABORATORIO DE CONSERVACIÓN DE METALES PARA EL MUSEO NACIONAL DE ARQUEOLOGÍA, ANTROPOLOGÍA E HISTORIA DEL PERU</t>
  </si>
  <si>
    <t>10266105</t>
  </si>
  <si>
    <t>CASTILLO NARREA LUIS ENRIQUE JESUS ALBERTO</t>
  </si>
  <si>
    <t>SERVICIO DE UN (01) ENCARGADO DEL COMPONENTE SOCIOCULTURAL DE TRAMO XAUXA-PACHACAMAC DEL QHAPAQ ÑAN</t>
  </si>
  <si>
    <t>42315144</t>
  </si>
  <si>
    <t>CASTILLO POSADAS AURELIO JOSE</t>
  </si>
  <si>
    <t>SERVICIO DE UN GESTOR DEL PROYECTO INTEGRAL EL GUARCO PARA LA SECRETARIA TÉCNICA DEL PROYECTO QHAPAQ ÑAN – SEDE NACIONAL</t>
  </si>
  <si>
    <t>41044673</t>
  </si>
  <si>
    <t>CASTILLO SANCHEZ NINA MIREYA</t>
  </si>
  <si>
    <t>SERVICIO DE UN ESPECIALISTA LEGAL PARA LA ETAPA SANCIONADORA DE LOS PROCEDIMIENTOS ADMINISTRATIVOS SANCIONADORES VINCULADOS A LAS AFECTACIONES AL PATRIMONIO CULTURAL DE LA NACIÓN</t>
  </si>
  <si>
    <t>41258498</t>
  </si>
  <si>
    <t>CASTILLO SERRANO MAURICIO ERNESTO</t>
  </si>
  <si>
    <t>41673755</t>
  </si>
  <si>
    <t>CASTRO ARIAS CARLOS ALBERTO</t>
  </si>
  <si>
    <t>SERVICIO DE UN/A ASISTENTE/A ADMINISTRATIVO PARA EL DESPACHO MINISTERIAL</t>
  </si>
  <si>
    <t>09672277</t>
  </si>
  <si>
    <t>CASTRO CACERES MARIA ESTHER</t>
  </si>
  <si>
    <t>ASISTENTE EN IMAGEN INSTITUCIONAL</t>
  </si>
  <si>
    <t>42172648</t>
  </si>
  <si>
    <t>CASTRO CARMONA  TOMAS AGUSTIN</t>
  </si>
  <si>
    <t>TECNICO EN DISEÑO GRAFICO</t>
  </si>
  <si>
    <t>SERVICIO DE ESPECIALISTA EN CALIFICACIÓN DE PROYECTOS ARQUEOLÓGICOS</t>
  </si>
  <si>
    <t>07968031</t>
  </si>
  <si>
    <t>CASTRO CHIRINOS YURI WALTER</t>
  </si>
  <si>
    <t>SERVICIO DE ASISTENTE DE BOLETERÍA PARA LA CASA DE LA GASTRONOMÍA PERUANA</t>
  </si>
  <si>
    <t>18213142</t>
  </si>
  <si>
    <t>CASTRO ORTIZ DANIEL ARMANDO</t>
  </si>
  <si>
    <t>ESTUDIOS TECNICOS EN ADMINISTRACION</t>
  </si>
  <si>
    <t>ANALISTA ADMINISTRATIVO (A)</t>
  </si>
  <si>
    <t>45782139</t>
  </si>
  <si>
    <t>CASTRO PALOMINO VERONICA SANDY</t>
  </si>
  <si>
    <t>SERVICIO DE UN ANALISTA AUDIOVISUAL PARA LA OFICINA DE COMUNICACIÓN E IMAGEN INSTITUCIONAL</t>
  </si>
  <si>
    <t>47280208</t>
  </si>
  <si>
    <t>CASTRO PEREZ BRIAN VLADIMIR</t>
  </si>
  <si>
    <t>SERVICIO DE UN ASESOR DE DESPACHO PARA EL VICEMINISTERIO DE INTERCULTURALIDAD</t>
  </si>
  <si>
    <t>08168634</t>
  </si>
  <si>
    <t>CASTRO POZO CHAVEZ HILDEBRANDO CIRO</t>
  </si>
  <si>
    <t>SERVICIOS UN ASISTENTE LOGISTICO</t>
  </si>
  <si>
    <t>07811035</t>
  </si>
  <si>
    <t>CASTRO SALGADO ITALA MARGOT</t>
  </si>
  <si>
    <t>TECNICO EN ADMINISTRACION</t>
  </si>
  <si>
    <t>SERVICIO DE SUPERVISOR DE LOS EQUIPOS ELECTRICOS Y ELECTRONICOS</t>
  </si>
  <si>
    <t>80666975</t>
  </si>
  <si>
    <t>CASTRO SANCHEZ JORGE IGNACIO</t>
  </si>
  <si>
    <t>TECNICO EN ELECTRONICA</t>
  </si>
  <si>
    <t>SERVICIO DE UNA ARQUITECTA PARA LA DIRECCION DE PATRIMONIO HISTORICO INMUEBLE</t>
  </si>
  <si>
    <t>40827850</t>
  </si>
  <si>
    <t>CASTRO SOLIS TANIA LISETTE</t>
  </si>
  <si>
    <t>SERVICIOS DE UN ASISTENTE DE CONSERVACIÃ¿N</t>
  </si>
  <si>
    <t>02648331</t>
  </si>
  <si>
    <t>CASTRO YOVERA JUAN ALBERTO</t>
  </si>
  <si>
    <t>TECNICO EN ARTES PLASTICAS</t>
  </si>
  <si>
    <t>SERVICIO DE UN ESPECIALISTA EN ARQUITECTURA PARA LA DIRECCIÓN DESCONCENTRADA DE CULTURA DE LORETO</t>
  </si>
  <si>
    <t>16789721</t>
  </si>
  <si>
    <t>CASUSOL FERRY CARMEN ROSA</t>
  </si>
  <si>
    <t>TITULADO EN ARQUITECTURA Y URBANISMO</t>
  </si>
  <si>
    <t>SERVICIO DE BAILARIN(A) DE BALLET SOLISTA PARA LA DIRECCIÓN DE ELENCOS NACIONALES</t>
  </si>
  <si>
    <t>74851503</t>
  </si>
  <si>
    <t>CAVANA SERRANO SANDRA ISOLDE</t>
  </si>
  <si>
    <t>SERVICIO DE UNA SECRETARIA PARA LA DIRECCIÓN GENERAL DE DEFENSA DEL PATRIMONIO CULTURAL</t>
  </si>
  <si>
    <t>09937812</t>
  </si>
  <si>
    <t>CAVERO HERNANDO ROSA ISABEL</t>
  </si>
  <si>
    <t>SERVICIO DE UN ESPECIALISTA EN EVALUACIÓN DE PROYECTOS DE INVERSIÓN PÚBLICA</t>
  </si>
  <si>
    <t>40697668</t>
  </si>
  <si>
    <t>CAYCHO AMPUERO PEDRO</t>
  </si>
  <si>
    <t>SERVICIO DE CHOFER PARA LA OFICINA DE OPERACIONES DEL MINISTERIO DE CULTURA.</t>
  </si>
  <si>
    <t>40729790</t>
  </si>
  <si>
    <t>CAYCHO PALACIOS JHOBERMAN KENNEDY</t>
  </si>
  <si>
    <t>ARQUITECTO/A</t>
  </si>
  <si>
    <t>41454697</t>
  </si>
  <si>
    <t>CAYLLAHUA YUCRA ROCIO YENY</t>
  </si>
  <si>
    <t>SERVICIO DE UN/A (01) ASISTENTE DE SISTEMAS DE INFORMACIÓN PARA LA OFICINA DE DESARROLLO TECNOLÓGICO</t>
  </si>
  <si>
    <t>44513262</t>
  </si>
  <si>
    <t>CCACCA BELIZARIO JHON ALBERT</t>
  </si>
  <si>
    <t>SERVICIO DE RESPONSABLE DE PROYECTOS DE EMERGENCIA DEL PROYECTO QHAPAQ ÑAN</t>
  </si>
  <si>
    <t>40351840</t>
  </si>
  <si>
    <t>CCACHURA SANCHEZ IVAN ULISES</t>
  </si>
  <si>
    <t xml:space="preserve">SERVICIOS DE UN ESPECIALISTA EN SISTEMAS DE INFORMACIÓN PARA LA OFICINA DE DESARROLLO TECNOLÓGICO </t>
  </si>
  <si>
    <t>42030761</t>
  </si>
  <si>
    <t>CCANTO LLACTAHUAMAN ADOLFO DARIO</t>
  </si>
  <si>
    <t>SERVICIO DE VIGILANCIA Y MANTENIMIENTO PARA EL PROYECTO DE INVESTIGACI¿N ARQUEOL¿GICA HUANUCO PAMPA DEL PROGRAMA QHAPAQ ¿AN</t>
  </si>
  <si>
    <t>22703232</t>
  </si>
  <si>
    <t>CELIS LAVADO ANANIAS</t>
  </si>
  <si>
    <t>SERVICIOS DE UN SONIDISTA PARA EL BALLET NACIONAL</t>
  </si>
  <si>
    <t>45520833</t>
  </si>
  <si>
    <t>CENTENO CHAVEZ MIGUEL ANGELO</t>
  </si>
  <si>
    <t>TECNICO EN SONIDO Y ACUSTICA</t>
  </si>
  <si>
    <t>SERVICIO DE UN ENFERMERO (A) PARA EL TÓPICO INSTITUCIONAL</t>
  </si>
  <si>
    <t>70431802</t>
  </si>
  <si>
    <t>CENTENO COLONIA LIZETH LENKA</t>
  </si>
  <si>
    <t>LICENCIADA EN ENFERMERIA</t>
  </si>
  <si>
    <t>SERVICIO DE UN ADMINISTRADOR PARA LA DIRECCIÓN DESCONCENTRADA DE CULTURA DE SAN MARTIN</t>
  </si>
  <si>
    <t>44991250</t>
  </si>
  <si>
    <t>CENTURION ADRIANZEN ESMERALDA</t>
  </si>
  <si>
    <t>SERVICIO DE UN COORDINADOR PARA ATENCIÓN DE LOS CASOS DE BIENES CULTURALES EXPORTADOS ILÍCITAMENTE Y DE REPATRIACIONES PARA LA DIRECCIÓN DE RECUPERACIONES</t>
  </si>
  <si>
    <t>44228518</t>
  </si>
  <si>
    <t>CENTURION CANCINO EVELYN GILDA</t>
  </si>
  <si>
    <t>SERVICIO DE UN INSTRUMENTISTA DE VIOLIN</t>
  </si>
  <si>
    <t>72913401</t>
  </si>
  <si>
    <t>CERNA ALCANTARA MARCELA ANGELICA</t>
  </si>
  <si>
    <t>ESTUDIOS DE MUSICA - VIOLIN</t>
  </si>
  <si>
    <t>SERVICIO DE UN ASISTENTE/A ADMINISTRATIVO/A PARA LA OFICINA GENERAL DE RECURSOS HUMANOS</t>
  </si>
  <si>
    <t>42106519</t>
  </si>
  <si>
    <t>CERQUIN CHAVARRIA ANTHONY BILLY</t>
  </si>
  <si>
    <t xml:space="preserve">FORMACION UNIVERSITARIA EN ADMINISTRACIÓN Y SISTEMAS </t>
  </si>
  <si>
    <t>Asistente Administrativo</t>
  </si>
  <si>
    <t>70058508</t>
  </si>
  <si>
    <t>CERRO TOCTO YENNY ELIZABETH</t>
  </si>
  <si>
    <t>BACHILLER EN DERECHO</t>
  </si>
  <si>
    <t>SERVICIOS DE COORDINADOR DEL AREA DE INDUSTRIAS CULTURALES Y ARTES PARA LA DIRECCION DESCONCENTRADA DE CULTURA AREQUIPA</t>
  </si>
  <si>
    <t>29642404</t>
  </si>
  <si>
    <t>CERVANTES  SALINAS CECILIA MARGORI</t>
  </si>
  <si>
    <t>LICENCIADA EN ARTES PLÁSTICAS</t>
  </si>
  <si>
    <t>SERVICIO DE ARQUEOLOGO PARA LA DIRECCION REGIONAL DE CULTURA ICA</t>
  </si>
  <si>
    <t>21569114</t>
  </si>
  <si>
    <t>CEVASCO RAMIREZ YASSMIN LISETT</t>
  </si>
  <si>
    <t>SERVICIO DE UN ABOGADO PARA EL ÁREA LEGAL PARA LA DIRECCIÓN DESCONCENTRADA DE CULTURA DE ICA</t>
  </si>
  <si>
    <t>21462846</t>
  </si>
  <si>
    <t>CHACALTANA PEREZ HUMBERTO MARTIN</t>
  </si>
  <si>
    <t>SERVICIO DE ASISTENTE DEL COMPONENTE DE CONSERVACIÓN DEL PROYECTO INTEGRAL HUÁNUCO PAMPA</t>
  </si>
  <si>
    <t>43841762</t>
  </si>
  <si>
    <t>CHACCARA ESPINOZA VALERIANO</t>
  </si>
  <si>
    <t>CONSERVADOR</t>
  </si>
  <si>
    <t>SERVICIO DE UN ARQUITECTO PARA LA DIRECCIÓN DESCONCENTRADA DE CULTURA DE PASCO</t>
  </si>
  <si>
    <t>43219912</t>
  </si>
  <si>
    <t>CHACON LIMAYMANTA ALEX ABELARDO</t>
  </si>
  <si>
    <t>SERVICIO DE UN COORDINADOR DE ASESORIA TECNICA DE LA DIRECCIÃ¿N GENERAL DE PATRIMONIO CULTURAL</t>
  </si>
  <si>
    <t>09857049</t>
  </si>
  <si>
    <t>CHAFLOQUE SALINAS MOAMMAR MOHAMED</t>
  </si>
  <si>
    <t xml:space="preserve">SERVICIO DE UN SOPORTE TÉCNICO OFIMÁTICO PARA LA OFICINA GENERAL DE ESTADÍSTICA Y TECNOLÓGÍA DE LA INFORMACIÓN Y COMUNICACIONES </t>
  </si>
  <si>
    <t>73442664</t>
  </si>
  <si>
    <t>CHAGUA CHAVEZ JESUS FRANCY</t>
  </si>
  <si>
    <t>PROFESIONAL TECNICO EN COMPUTACION E INFORMATICA</t>
  </si>
  <si>
    <t>SERVICIO DE UN ABOGADO PARA LAS ÁREAS TÉCNICAS DE LA DIRECCIÓN DESCONCENTRADA DE CULTURA DE JUNIN</t>
  </si>
  <si>
    <t>46023005</t>
  </si>
  <si>
    <t>CHAHUA GUTIERREZ ELMER MICHAEL</t>
  </si>
  <si>
    <t>SERVICIO DE UN ARQUITECTO PARA LA SUB DIRECCION DE LA DIRECCIÓN DESCONCENTRADA DE CULTURA DE AREQUIPA</t>
  </si>
  <si>
    <t>70448552</t>
  </si>
  <si>
    <t>CHAIÑA FLORES JOFFRE OMAR</t>
  </si>
  <si>
    <t>OPERADOR/A DE SEGURIDAD</t>
  </si>
  <si>
    <t>47829207</t>
  </si>
  <si>
    <t>CHALAN SANCHEZ KELLY SOYNI</t>
  </si>
  <si>
    <t>SERVICIO DE VIGILANCIA Y LIMPIEZA EN EL CENTRO ARQUEOLOGICO HUACA LOMA Y EXTERIORES DEL CONJUNTO MONUMENTAL BELEN</t>
  </si>
  <si>
    <t>26663652</t>
  </si>
  <si>
    <t>CHALAN SAUCEDO MARIA ISIDORA</t>
  </si>
  <si>
    <t>SERVICIO DE CADISTA PARA LA DIRECCIÓN DESCONCENTRADA DE CULTURA AREQUIPA</t>
  </si>
  <si>
    <t>45524435</t>
  </si>
  <si>
    <t>CHALCO BEDOYA MATT</t>
  </si>
  <si>
    <t>BACHILLER EN HISTORIA</t>
  </si>
  <si>
    <t>SERVICIO DE CHOFER AL PARA LA DIRECCION DESCONCENTRA DE CULTURA DE AREQUIPA</t>
  </si>
  <si>
    <t>41776236</t>
  </si>
  <si>
    <t>CHAMBI BUSTINZA JORGE ALFREDO</t>
  </si>
  <si>
    <t>SERVICIO DE VESTUARISTA PARA LA DIRECCIÓN DE ELENCOS NACIONALES</t>
  </si>
  <si>
    <t>44973758</t>
  </si>
  <si>
    <t>CHAMBI NINA YONY</t>
  </si>
  <si>
    <t>ESTUDIOS EN CONFECCION TEXTIL</t>
  </si>
  <si>
    <t>SERVICIO DE ASISTENTE AGROPECUARIO EN EL MUSEO DE SITIO PACHACAMAC</t>
  </si>
  <si>
    <t>80685943</t>
  </si>
  <si>
    <t>CHAMBI PILCO JORGE</t>
  </si>
  <si>
    <t>TECNICO AGROPECUARIO</t>
  </si>
  <si>
    <t>SERVICIO DE INGENIERO GEÃ¿GRAFO, ESPECIALISTA EN SIG, PARA LA DIRECCIÃ¿N DE PAISAJE CULTURAL</t>
  </si>
  <si>
    <t>10742991</t>
  </si>
  <si>
    <t>CHAMORRO MOTT MARIA GIOVANNA</t>
  </si>
  <si>
    <t>SERVICIO DE GESTOR CULTURAL PARA LA CASA DE LA GASTRONOMIA</t>
  </si>
  <si>
    <t>08153839</t>
  </si>
  <si>
    <t>CHAMPA HUAMALIES GIOVANNA PATRICIA</t>
  </si>
  <si>
    <t xml:space="preserve">SERVICIOS DE UN ARQUEOLOGO PARA VERIFICACION DE BIENES MUEBLES ARQUEOLOGICOS </t>
  </si>
  <si>
    <t>10659699</t>
  </si>
  <si>
    <t>CHAMPI FARFAN JORGE</t>
  </si>
  <si>
    <t>DIRECTORA GENERAL DE LA OFICINA GENERAL DE RECURSOS HUMANOS</t>
  </si>
  <si>
    <t>09541347</t>
  </si>
  <si>
    <t>CHANAME CASTILLO LILIANA MARGOT</t>
  </si>
  <si>
    <t>ESPECIALISTA EN GESTION DE LA CAPACITACION Y RENDIMIENTO</t>
  </si>
  <si>
    <t>43086314</t>
  </si>
  <si>
    <t>CHANG BELTRAN FIORELLA JUDITH</t>
  </si>
  <si>
    <t>PSICOLOGÍA</t>
  </si>
  <si>
    <t>SERVICIO DE UN ESPECIALISTA EN ARQUEOLOGÍA PARA LA DIRECCIÓN DESCONCENTRADA DE CULTURA DE LAMBAYEQUE</t>
  </si>
  <si>
    <t>40879381</t>
  </si>
  <si>
    <t>CHANG HENCKE JAVIER LUY KON</t>
  </si>
  <si>
    <t xml:space="preserve">SERVICIO DE UN ESPECIALISTA EN COMUNICACIONES PARA LA DIRECCIÓN GENERAL DE DERECHOS DE LOS PUEBLOS INDÍGENAS </t>
  </si>
  <si>
    <t>44792658</t>
  </si>
  <si>
    <t>CHAPPELL ALANIZ KARINA</t>
  </si>
  <si>
    <t>LICENCIADA EN PUBLICIDAD</t>
  </si>
  <si>
    <t>SERVICIO DE ASISTENTE EN LA UNIDAD DE OPERACIONES DEL MUSEO NACIONAL DE ARQUEOLOGÍA, ANTROPOLOGÍA E HISTORIA DEL PERÚ</t>
  </si>
  <si>
    <t>08582498</t>
  </si>
  <si>
    <t>CHARUN DAVILA JORGE EDUVINO</t>
  </si>
  <si>
    <t>DIRECTOR</t>
  </si>
  <si>
    <t>01342374</t>
  </si>
  <si>
    <t>CHATA BEJAR GERALD PAUL RONNY</t>
  </si>
  <si>
    <t>SERVICIOS DE UN ARQUEÓLOGO PARA LA DIRECCIÓN DESCONCENTRADA DE CULTURA DE CAJAMARCA</t>
  </si>
  <si>
    <t>42652169</t>
  </si>
  <si>
    <t>CHAVARRI GARCIA HENRY JOEL</t>
  </si>
  <si>
    <t>SERVICIO DE ANALISTA PARA LOS PROCESOS DE COMUNICACIÓN INTERNA EN BIENESTAR SOCIAL Y CAPACITACIÓN</t>
  </si>
  <si>
    <t>09298617</t>
  </si>
  <si>
    <t>CHAVEZ ABANTO NATHALIE IRMA</t>
  </si>
  <si>
    <t>BACHILLLER EN COMUNICACIÓN</t>
  </si>
  <si>
    <t>SERVICIO DE SECRETARIA BILINGUE PARA LA OFICINA UNESCO – LIMA.</t>
  </si>
  <si>
    <t>07729152</t>
  </si>
  <si>
    <t>CHAVEZ ALADZEME MARIA DEL ROSARIO</t>
  </si>
  <si>
    <t>SECRETARIA BILINGÜE</t>
  </si>
  <si>
    <t>SERVICIOS UN ARQUEOLOGO PARA LA REVISION DE EXPEDIENTES DE GESTION Y CONSERVACION DE MONUMENTOS ARQUEOLOGICOS A NIVEL NACIONAL PARA LA DIRECCION DE GESTIÓN DE MONUMENTOS</t>
  </si>
  <si>
    <t>25743764</t>
  </si>
  <si>
    <t>CHAVEZ AMAYA EDINSON ANIBAL</t>
  </si>
  <si>
    <t>SERVICIO DE SUPERVISOR DE MUSEOGRAFIA PARA LA DIRECCION GENERAL DE MUSEOS </t>
  </si>
  <si>
    <t>09920408</t>
  </si>
  <si>
    <t>CHAVEZ CHAVEZ SALVADOR</t>
  </si>
  <si>
    <t>SERVICIOS DE UN CAPO DE FILA DE FLAUTA PARA LA ORQUESTA SINFÃ¿NICA NACIONAL</t>
  </si>
  <si>
    <t>07884899</t>
  </si>
  <si>
    <t>CHAVEZ COLLANTES PALOMA</t>
  </si>
  <si>
    <t>ESTUDIOS EN FLAUTA</t>
  </si>
  <si>
    <t>SERVICIO DE ARQUEOLOGO PARA CATASTRO ARQUEOLOGICO E IDENTIFICACIÃ¿N, REGISTRO, INVENTARIO Y SEÃ`ALIZACIÃ¿N DE SITIOS ARQUEOLOGICOS EN LOS AMBITOS REGIONALES DEL PAIS</t>
  </si>
  <si>
    <t>08141860</t>
  </si>
  <si>
    <t>CHAVEZ GAMARRA ALEX GUILLERMO</t>
  </si>
  <si>
    <t>72893100</t>
  </si>
  <si>
    <t>CHAVEZ ITURRE FIORELLA INES</t>
  </si>
  <si>
    <t>ESTUDIOS DE MUSICA - MARINERA - DANZA</t>
  </si>
  <si>
    <t>SERVICIO DE UN ESPECIALISTA LEGAL PARA EL DESPACHO VICEMINISTERIAL DE PATRIMONIO CULTURAL E INDUSTRIAS CULTURALES.</t>
  </si>
  <si>
    <t>42443457</t>
  </si>
  <si>
    <t>CHAVEZ LUDEÑA KELLY JOHANNA</t>
  </si>
  <si>
    <t>SERVICIO DE UN ESPECIALISTA ADMINISTRATIVO PARA LA OFICINA GENERAL DE RECURSOS HUMANOS</t>
  </si>
  <si>
    <t>44592278</t>
  </si>
  <si>
    <t>CHAVEZ MEDINA CONSUELO MILAGROS</t>
  </si>
  <si>
    <t>SERVICIO DE UN ESPECIALISTA LEGAL PARA LA ETAPA INSTRUCTORA DE LOS PROCEDIMIENTOS ADMINISTRATIVOS SANCIONADORES VINCULADOS A LA COMISIÓN DE INFRACCIONES CONTRA EL PATRIMONIO CULTURAL DE LA NACIÓN</t>
  </si>
  <si>
    <t>40960234</t>
  </si>
  <si>
    <t>CHAVEZ PAJUELO ARIOVISTO AQUILINO</t>
  </si>
  <si>
    <t>03320837</t>
  </si>
  <si>
    <t>CHAVEZ PASACHE EDUARDO</t>
  </si>
  <si>
    <t>ESPECIALISTA EN ATENCIÓN AL CIUDADANO Y TRÁMITE DOCUMENTARIO</t>
  </si>
  <si>
    <t>43537285</t>
  </si>
  <si>
    <t>CHAVEZ QUISPE PATRICIA ELIZABETH</t>
  </si>
  <si>
    <t xml:space="preserve">SERVICIO DE ESPECIALISTA EN PLANEAMIENTO ESTRATÉGICO </t>
  </si>
  <si>
    <t>40945950</t>
  </si>
  <si>
    <t>CHAVEZ VALDERRAMA LADY JACKELYN</t>
  </si>
  <si>
    <t>SERVICIO DE SECRETARIA DE LA DIRECCION REGIONAL DE CULTURA MOQUEGUA</t>
  </si>
  <si>
    <t>42727816</t>
  </si>
  <si>
    <t>CHECALLA ARIVILCA KARINA MARITZA</t>
  </si>
  <si>
    <t>TECNICA EN CONTABILIDAD</t>
  </si>
  <si>
    <t>SERVICIO DE CONSERJE DE LA DIRECCION REGIONAL DE CULTURA PUNO</t>
  </si>
  <si>
    <t>01275094</t>
  </si>
  <si>
    <t>CHECALLA CAHUANA MELIANO</t>
  </si>
  <si>
    <t>SERVICIO DE LIMPIEZA Y MANTENIMIENTO EN LA CASA CONDE DE LEMOS DE LA DIRECCION REGIONAL DE CULTURA PUNO</t>
  </si>
  <si>
    <t>43960710</t>
  </si>
  <si>
    <t>CHECALLA RAMOS JULIO CESAR</t>
  </si>
  <si>
    <t>SERVICIO DE RECAUDACION Y MANTENIMIENTO EN EL COMPLEJO ARQUEOLOGICO DE UYO UYO DE LA DIRECCION REGIONAL DE CULTURA AREQUIPA</t>
  </si>
  <si>
    <t>30668149</t>
  </si>
  <si>
    <t>CHECCA CACERES ELEUTERIO DIONICIO</t>
  </si>
  <si>
    <t>SERVICIO DE ASISTENTE ADMINISTRATIVO PARA LA SUB DIRECIÓN DESCONCENTRADA DE CULTURA DE ICA</t>
  </si>
  <si>
    <t>45783005</t>
  </si>
  <si>
    <t>CHECCO MOQUILLAZA DEYSA AURORA</t>
  </si>
  <si>
    <t>SERVICIO DE OBRERO PARA LA EXCAVACION DEL PATIO DE LA PIRAMIDE CON RAMPA N° 13 DEL SANTUARIO ARQUEOLOGICO DE PACHACAMAC</t>
  </si>
  <si>
    <t>07696512</t>
  </si>
  <si>
    <t>CHERO ESPINOZA JOSE ENRIQUE</t>
  </si>
  <si>
    <t>SERVICIO DE ARQUEÓLOGO PARA LA DIRECCIÓN DESCONCENTRADA DE CULTURA AMAZONAS </t>
  </si>
  <si>
    <t>18174539</t>
  </si>
  <si>
    <t>CHIGUALA AZABACHE JORGE YASSELL</t>
  </si>
  <si>
    <t>COORDINADOR (A) GENERAL</t>
  </si>
  <si>
    <t>41439965</t>
  </si>
  <si>
    <t>CHIGUALA VILLANUEVA WILLY</t>
  </si>
  <si>
    <t>SERVICIO DE ASISTENCIA DE TRÁMITE DOCUMENTARIO PARA LA CASA MUSEO JOSE CARLOS MARIATEGUI</t>
  </si>
  <si>
    <t>07085470</t>
  </si>
  <si>
    <t>CHIPANA OLIVARES JESUS MARIA</t>
  </si>
  <si>
    <t>ESTUDIOS EN SECRETARIADO</t>
  </si>
  <si>
    <t>SERVICIO DE UN ESPECIALISTA EN INVESTIGACIÓN Y CONSERVACIÓN  DE LA ARQUEOLOGICA EN TIERRA DEL SANTUARIO DE PACHACAMAC PARA LA SECRETARIA TÉCNICA DEL PROYECTO QHAPAC ÑAN – SEDE NACIONAL</t>
  </si>
  <si>
    <t>42764651</t>
  </si>
  <si>
    <t>CHIPANA SOTELO HERNAN FRANCISCO</t>
  </si>
  <si>
    <t>BACHILLER EN CIENCIAS SOCIALES - ARQUEOLOGIA</t>
  </si>
  <si>
    <t>SERVICIO DE UN GESTOR(A) DE EXPOSICIONES NACIONALES E INTERNACIONALES PARA LA DIRECCIÓN DEL PROYECTO ESPECIAL BICENTENARIO DE LA INDEPENDENCIA DEL PERÚ</t>
  </si>
  <si>
    <t>29218657</t>
  </si>
  <si>
    <t>CHIRINOS LASO MARIA ROXANA</t>
  </si>
  <si>
    <t>LICENCIADO EN LITERATURA Y LINGÜÍSTICA</t>
  </si>
  <si>
    <t>SERVICIO DE UN COORDINADOR DE NOMINACION PARA LA SECRETARIA TECNICA DEL PROYECTO QHAPAQ ÑAN – SEDE NACIONAL</t>
  </si>
  <si>
    <t>07536729</t>
  </si>
  <si>
    <t>CHIRINOS PORTOCARRERO RICARDO ANDRES</t>
  </si>
  <si>
    <t>Analista en verificación de Arte</t>
  </si>
  <si>
    <t>72379687</t>
  </si>
  <si>
    <t>CHIVILCHES AMPUERO NATIVIDAD</t>
  </si>
  <si>
    <t>ARTE</t>
  </si>
  <si>
    <t>SERVICIO DE UN COORDINADOR DE LABORATORIOS DE CONSERVACIÓN Y RESTAURACIÓN PARA EL MUSEO NACIONAL DE ARQUEOLÓGÍA, ANTROPOLOGÍA E HISTORIA DEL PERÚ</t>
  </si>
  <si>
    <t>06699760</t>
  </si>
  <si>
    <t>CHOCANO MENA ROSA LOURDES</t>
  </si>
  <si>
    <t>SERVICIO DE UN ARQUEOLOGO PARA LA DIRECCIÓN DESCONCENTRADA DE CULTURA DE CAJAMARCA</t>
  </si>
  <si>
    <t>28073795</t>
  </si>
  <si>
    <t>CHOLAN CABANILLAS DIOMEDES RAUL</t>
  </si>
  <si>
    <t>SERVICIOS DE VIGILANCIA DEL CONJUNTO MONUMENTAL DE BELEN TURNO NOCTURNO</t>
  </si>
  <si>
    <t>40298014</t>
  </si>
  <si>
    <t>CHOLAN RODRIGUEZ OMAR</t>
  </si>
  <si>
    <t>ESPECIALISTA EN ORGANIZACIÓN Y PROCESOS</t>
  </si>
  <si>
    <t>45070315</t>
  </si>
  <si>
    <t>CHOQUE BALBIN GRACIELA DOLORES</t>
  </si>
  <si>
    <t>INGENIERÍA AGROINDUSTRIAL</t>
  </si>
  <si>
    <t>SERVICIO DE UN INSTRUMENTISTAS DE VIOLIN PARA LA DIRECCIÓN DE ELENCOS NACIONALES</t>
  </si>
  <si>
    <t>70153706</t>
  </si>
  <si>
    <t>CHOQUEVILCA PONCE DE LEON GEMYNA</t>
  </si>
  <si>
    <t>SERVICIO DE SERVICIO DE UN AGENTE DE PROTECCIÓN DEL PUESTO DE CONTROL SABABANTIARI PARA LA DIRECCIÓN DE PUEBLOS INDÍGENAS EN AISLAMIENTO Y/O CONTACTO INICIAL</t>
  </si>
  <si>
    <t>48623132</t>
  </si>
  <si>
    <t>CHOROBEKI KORINTI YURI ANDERSON</t>
  </si>
  <si>
    <t>TECNICO EN PRODUCCION AGROPECUARIA</t>
  </si>
  <si>
    <t>SERVICIO DE ANALISTA LEGAL PARA LA DIRECCION DESCONCENTRADA DE CULTURA DE LAMBAYEQUE</t>
  </si>
  <si>
    <t>26663491</t>
  </si>
  <si>
    <t>CHUCCHUCAN BRIONES ANTONIO</t>
  </si>
  <si>
    <t>SERVICIO DE ATENCIÃ¿N, VIGILANCIA Y LIMPIEZA DEL COMPLEJO ARQUEOLÃ¿GICO DE INTIHUATANA PARA LA DIRECCIÃ¿N REGIONAL CULTURA AYACUCHO</t>
  </si>
  <si>
    <t>23973881</t>
  </si>
  <si>
    <t>CHUCHON QUISPE MODESTO</t>
  </si>
  <si>
    <t>42186974</t>
  </si>
  <si>
    <t>CHUIMA CORDOVA ANDREA SILVANA</t>
  </si>
  <si>
    <t>DIRECTOR/A</t>
  </si>
  <si>
    <t>09616362</t>
  </si>
  <si>
    <t>CHUMBE MENDOZA PEDRO AGUSTIN</t>
  </si>
  <si>
    <t>SERVICIO DE UN ESPECIALISTA EN ARQUEOLOGÍA PARA LA DIRECCIÓN DESCONCENTRADA DE CULTURA DE SAN MARTÍN</t>
  </si>
  <si>
    <t>43162596</t>
  </si>
  <si>
    <t>CHUMBE RODRIGUEZ LUCY</t>
  </si>
  <si>
    <t>SERVICIO DE UN ASESOR LEGAL PARA LA DIRECCIÓN GENERAL DE DEFENSA DEL PATRIMONIO CULTURAL</t>
  </si>
  <si>
    <t>41225445</t>
  </si>
  <si>
    <t>CHUMBES LUNA ANGIE STEFANNY</t>
  </si>
  <si>
    <t>SERVICIO DE OBRERO DE CONSERVACION DE ESTRUCTURAL DEL SECTOR A, ZONA ESTE DE TAURICHUMPI EN EL SANTUARIO ARQUEOLOGICO DE PACHACAMAC</t>
  </si>
  <si>
    <t>41074993</t>
  </si>
  <si>
    <t>CHUMPITAZ BUITRON JOSE ALBERTO</t>
  </si>
  <si>
    <t>SERVICIO DE UN OBRERO PARA LA CONSERVACION DE LAS COLUMNAS DE LA PLAZA DE LOS PEREGRINOS DEL SANTUARIO ARQUEOLOGICO DE PACHACAMAC</t>
  </si>
  <si>
    <t>47004935</t>
  </si>
  <si>
    <t>CHUMPITAZ MAURICIO JOSE LUIS</t>
  </si>
  <si>
    <t>SERVICIO DE OBRERO PARA LA CONSERVACION DEL CANAL EN LA PLAZA LOS PEREGRINOS DEL SANTUARIO ARQUEOLOGICO DE PACHACAMAC</t>
  </si>
  <si>
    <t>80223157</t>
  </si>
  <si>
    <t>CHUMPITAZ NUÑEZ HECTOR LUIS</t>
  </si>
  <si>
    <t>SERVICIO DE UN INSTRUMENTISTA DE OBOE II</t>
  </si>
  <si>
    <t>43044354</t>
  </si>
  <si>
    <t>CHUMPITAZI MONTOYA LUIS ALBERTO</t>
  </si>
  <si>
    <t>BACHILLER EN MUSICA</t>
  </si>
  <si>
    <t>SERVICIOS DE UN ENCARGADO DE ARCHIVO DE LA SECRETARIA TÃ¿CNICA DEL QHAPAQ Ã`AN</t>
  </si>
  <si>
    <t>43243887</t>
  </si>
  <si>
    <t>CHUQUI GARCIA MARIA ELIZABETH</t>
  </si>
  <si>
    <t>ESTUDIOS TECNICOS EN ARCHIVO</t>
  </si>
  <si>
    <t>SERVICIO DE UN ARQUITECTO PARA LA DIRECCIÓN DESCONCENTRADA DE CULTURA DE CAJAMARCA</t>
  </si>
  <si>
    <t>40906356</t>
  </si>
  <si>
    <t>CHUQUILIN CARRANZA MIRIAM DEL CARMEN</t>
  </si>
  <si>
    <t xml:space="preserve">SERVICIO DE UN ANALISTA EN ARQUITECTURA PARA EVIDENCIA  SOBRE AFECTACIONES AL PATRIMONIO CULTURAL PARA LA DIRECCIÓN DE CONTROL Y SUPERVISIÓN </t>
  </si>
  <si>
    <t>43654614</t>
  </si>
  <si>
    <t>CHUQUILIN DELGADO ANGELA VANESSA</t>
  </si>
  <si>
    <t>SERVICIO DE UN ANALISTA DE SOPORTE TÉCNICO PARA LA OFICINA DE INFORMÁTICA Y TELECOMUNICACIONES</t>
  </si>
  <si>
    <t>43523105</t>
  </si>
  <si>
    <t>CHUQUILLANQUI REYES DIEGO ALEXANDR</t>
  </si>
  <si>
    <t>INGENIERIA DE COMPUTACION Y SISTEMAS</t>
  </si>
  <si>
    <t xml:space="preserve">SERVICIO DE UN ESPECIALISTA EN DESARROLLO COMUNITARIO PARA LA DIRECCIÓN DE PARTICIPACIÓN CIUDADANA </t>
  </si>
  <si>
    <t>41244081</t>
  </si>
  <si>
    <t>CHUQUIPOMA MORENO PEDRO JULIO</t>
  </si>
  <si>
    <t>LICENCIADO EN ANTROPOLOGIA SOCIAL</t>
  </si>
  <si>
    <t>SERVICIO DE UN ANALISTA EN ARQUITECTURA PARA LA DDC MOQUEGUA</t>
  </si>
  <si>
    <t>40258609</t>
  </si>
  <si>
    <t>CHURA ESQUINARILA JORGE LUCIANO</t>
  </si>
  <si>
    <t>Instrumentista de Mandolina</t>
  </si>
  <si>
    <t>44723305</t>
  </si>
  <si>
    <t>CIERTO PIÑAN EYNER FRANK</t>
  </si>
  <si>
    <t>MÚSICA</t>
  </si>
  <si>
    <t>SERVICIO DE ESPECIALISTA EN INTERCULTURALIDAD Y GESTIÓN DE LA CAPACITACIÓN</t>
  </si>
  <si>
    <t>40217675</t>
  </si>
  <si>
    <t>CIEZA GUEVARA KELLY LUZLINDA</t>
  </si>
  <si>
    <t>BACHILLER EN COMUNICACIÓN SOCIAL</t>
  </si>
  <si>
    <t>SERVICIO DE UN(A) ESPECIALÍSTA EN SISTEMAS DE LA INFORMACIÓN PARA LA OFICINA DE DESARROLLO TECNOLÓGICO</t>
  </si>
  <si>
    <t>45371399</t>
  </si>
  <si>
    <t>CIEZA TENORIO RUGBY YURI</t>
  </si>
  <si>
    <t>001395582</t>
  </si>
  <si>
    <t>CIFUENTES BRICEÑO ELIEZER RAMON</t>
  </si>
  <si>
    <t>31660840</t>
  </si>
  <si>
    <t>CILIO DEXTRE ALFREDO</t>
  </si>
  <si>
    <t>EGRESADO DE INGENIERIA DE MINAS</t>
  </si>
  <si>
    <t xml:space="preserve">SERVICIO DE UN GUÍA DE TURISMO PARA EL MUSEO NACIONAL DE CHAVÍN </t>
  </si>
  <si>
    <t>44058925</t>
  </si>
  <si>
    <t>CIRIACO ABARCA MALAQUIAS HERMILIO</t>
  </si>
  <si>
    <t>GUIA OFICIAL DE TURISMO</t>
  </si>
  <si>
    <t>09641225</t>
  </si>
  <si>
    <t>CIRUELOS INFANZON BLANCA PILAR</t>
  </si>
  <si>
    <t>SERVICIO DE UN ASISTENTE ADMINISTRATIVO PARA LA DIRECCIÃ¿N DESCONCENTRADA DE CULTURA TACNA</t>
  </si>
  <si>
    <t>03688604</t>
  </si>
  <si>
    <t>CISNEROS GARCIA YESLI KARIN</t>
  </si>
  <si>
    <t>SERVICIOS DE ARQUEOLOGO PARA LA DDC LAMBAYEQUE</t>
  </si>
  <si>
    <t>18224473</t>
  </si>
  <si>
    <t>CLEMENTE GONZALEZ MICHAEL ORESTE</t>
  </si>
  <si>
    <t>SERVICIODE BAILARIN(A) PRINCIPAL DE BALLET PARA LA DIRECCIÓN DE ELENCOS NACIONALES</t>
  </si>
  <si>
    <t>42259952</t>
  </si>
  <si>
    <t>COBIAN CARPIO GRACE KELLY ROSA</t>
  </si>
  <si>
    <t>SERVICIO DE UN ESPECIALISTA EN INTERCULTURALIDAD PARA LA DIRECCIÓN DESCONCENTRADA DE CULTURA DE ANCASH</t>
  </si>
  <si>
    <t>40946773</t>
  </si>
  <si>
    <t>COCHACHIN ALBORNOZ KARINA</t>
  </si>
  <si>
    <t>LICENCIADO EN EDUCACION</t>
  </si>
  <si>
    <t>00795314</t>
  </si>
  <si>
    <t>COICO MONROY EDWIN RIGOBERTO</t>
  </si>
  <si>
    <t>SERVICIO DE UN ESPECIALISTA LEGAL EN MATERIA LABORAL Y CONTENCIOSO ADMINISTRATIVO PARA LA PROCURADURIA PÚBLICA DEL MINISTERIO DE CULTURA</t>
  </si>
  <si>
    <t>46316248</t>
  </si>
  <si>
    <t>COLLANTES GONZALES KATTY MILAGROS</t>
  </si>
  <si>
    <t>SERVICIO DE ARQUEOLOGO PARA VERIFICACION DE BIENES CULTURALES MUEBLES EN EL MODULO DE LA DIRECCION DE RECUPERACIONES UBICADO EN EL TERMINAL POSTAL DE SERPOST</t>
  </si>
  <si>
    <t>40950510</t>
  </si>
  <si>
    <t>COLLATUPA DE LA CRUZ GLADIZ EUGENIA</t>
  </si>
  <si>
    <t>SERVICIO DE UN ASISTENTE ADMINISTRATIVO – ACTIVIDADES SECRETARIALES PARA EL VICEMINISTERIO DE INTERCULTURALIDAD</t>
  </si>
  <si>
    <t>06661181</t>
  </si>
  <si>
    <t>COLLAZOS MIRANDA MARIA DEL PILAR</t>
  </si>
  <si>
    <t>SECRETATARIA EJECUTIVA</t>
  </si>
  <si>
    <t xml:space="preserve">SERVICIOS DE UN INSTRUMENTISTA DE CORNO I PARA LA ORQUESTA SINFÓNICA NACIONAL JUVENIL </t>
  </si>
  <si>
    <t>42675091</t>
  </si>
  <si>
    <t>CONDE CHOQUEHUANCA CESAR JUSTO</t>
  </si>
  <si>
    <t>SERVICIO DE ATENCION VIGILANCIA Y LIMPIEZA PARA EL COMPLEJO ARQUEOLOGICO DE INTIHUATANA DE LA DIRECION REGIONAL DE CULTURA AYACUCHO</t>
  </si>
  <si>
    <t>41976132</t>
  </si>
  <si>
    <t>CONDE HUAMANI ADOLFO</t>
  </si>
  <si>
    <t>SERVICIO DE CONSERVACION DE BIENES CULTURALES PARA EL MUSEO NACIONAL DE CULTURA PERUANA</t>
  </si>
  <si>
    <t>07736956</t>
  </si>
  <si>
    <t>CONDOR MORI MARIA MAGDALENA</t>
  </si>
  <si>
    <t>ESPECIALISTA EN SIMPLIFICACIÓN ADMINISTRATIVA</t>
  </si>
  <si>
    <t>08126542</t>
  </si>
  <si>
    <t>CONDOR PORRAS ELENA GABRIELA</t>
  </si>
  <si>
    <t>INGENIERÍA INDUSTRIAL</t>
  </si>
  <si>
    <t>43844827</t>
  </si>
  <si>
    <t>CONDOR SOCUALAYA ROYER DARIO</t>
  </si>
  <si>
    <t>SERVICIO DE SUPERVISOR EN SALUD Y SEGURIDAD OCUPACIONAL PARA EL GRAN TEATRO NACIONAL</t>
  </si>
  <si>
    <t>40167003</t>
  </si>
  <si>
    <t>CONDORI HUARACHA SUSANA</t>
  </si>
  <si>
    <t>ENFERMERO</t>
  </si>
  <si>
    <t>44548070</t>
  </si>
  <si>
    <t>CONDORI LUQUE TANY IVONNY</t>
  </si>
  <si>
    <t>SERVICIO DE LIMPIEZA Y MANTENIMIENTO EN EL MUSEO LITICO DE PUKARA DE LA DIRECCION REGIONAL DE CULTURA PUNO</t>
  </si>
  <si>
    <t>10275138</t>
  </si>
  <si>
    <t>CONDORI MARCA EDILMA ROSA</t>
  </si>
  <si>
    <t>TECNICO EN CONTABILIDAD</t>
  </si>
  <si>
    <t>Arquitecto/a</t>
  </si>
  <si>
    <t>44690997</t>
  </si>
  <si>
    <t>CONDORI PACHECO ANGELA VICTORIA</t>
  </si>
  <si>
    <t>SERVICIO DE RESPONSABLE DE LOS MATERIALES EDUCATIVOS DEL PROGRAMA QHAPAQ ¿?AN</t>
  </si>
  <si>
    <t>10772049</t>
  </si>
  <si>
    <t>CONTRERAS AMPUERO GABRIELA MARIA</t>
  </si>
  <si>
    <t>SERVICIO DE OBRERO PARA CONSERVACIÓN ESTRUCTURAL EN LA PLATAFORMA SUPERIOR DE LA PIRÁMIDE CON RAMPA N° 2</t>
  </si>
  <si>
    <t>07698198</t>
  </si>
  <si>
    <t>CONTRERAS BARRIENTOS LAUREANO</t>
  </si>
  <si>
    <t>ARQUEOLOGO/A</t>
  </si>
  <si>
    <t>40668391</t>
  </si>
  <si>
    <t>CONTRERAS HUAMAN EDILBERTO SAUL</t>
  </si>
  <si>
    <t>SERVICIOS DE GUARDIANIA DIURNA DE LA ZONA ARQUEOLOGICA HUACA LA MERCED</t>
  </si>
  <si>
    <t>08979630</t>
  </si>
  <si>
    <t>CONTRERAS PEREZ MAURO JUVENAL</t>
  </si>
  <si>
    <t>COORDINADOR/A</t>
  </si>
  <si>
    <t>10799519</t>
  </si>
  <si>
    <t>CONTRERAS RAEZ MAYRA MARLENE</t>
  </si>
  <si>
    <t>SERVICIOS DE TÉCNICO ADMINISTRATIVO</t>
  </si>
  <si>
    <t>08039657</t>
  </si>
  <si>
    <t>CONTRERAS SANCHEZ RAMIRO PEDRO</t>
  </si>
  <si>
    <t>SERVICIO DE UN ANALISTA ADMINISTRATIVO PARA LA DIRECCIÓN DESCONCENTRADA DE CULTURA DE MOQUEGUA</t>
  </si>
  <si>
    <t>40406610</t>
  </si>
  <si>
    <t>COPA MAMANI JUAN MANUEL</t>
  </si>
  <si>
    <t>SERVICIO DE UN ESPECIALISTA ADMINISTRATIVO PARA LA DIRECCIÓN GENERAL DE DERECHOS DE LOS PUEBLOS INDÍGENAS</t>
  </si>
  <si>
    <t>09075090</t>
  </si>
  <si>
    <t>CORCUERA ALVA ISMAEL DANY</t>
  </si>
  <si>
    <t>BACHILLER EN CONTABILIDAD</t>
  </si>
  <si>
    <t>Director/a de Proyecto Integral</t>
  </si>
  <si>
    <t>42294358</t>
  </si>
  <si>
    <t>CORDOVA ATACHAGUA MIGUEL ELIAS</t>
  </si>
  <si>
    <t>Especialista en Gestión Pública</t>
  </si>
  <si>
    <t>40326140</t>
  </si>
  <si>
    <t>CORDOVA CORDOVA MILAGROS ANDREA</t>
  </si>
  <si>
    <t>SERVICIO PARA REALIZAR TRABAJOS DE TÃ¿CNICO DE AIRE ACONDICIONADO, SERVICIO DE OPERACIÃ¿N E INSPECCIÃ¿N DE LOS EQUIPOS DEL SISTEMA DE AIRE ACONDICIONADO Y SUPERVISIÃ¿N DE ACTIVIDADES DE MANTENIMIENTO EN EL GRAN TEATRO NACIONAL DEL MINISTERIO DE CULTURA</t>
  </si>
  <si>
    <t>46244592</t>
  </si>
  <si>
    <t>CORDOVA FELIX-DIAZ WEN FOX</t>
  </si>
  <si>
    <t>ESTUDIOS EN INGENIERIA MECANICA ELECTRICA</t>
  </si>
  <si>
    <t>SERVICIO DE UN ESPECIALISTA DEL COMPONENTE SOCIOCULTURAL DEL PROYECTO INTEGRAL HUÁNUCO PAMPA</t>
  </si>
  <si>
    <t>43459840</t>
  </si>
  <si>
    <t>CORDOVA FRIAS CARLA PAOLA</t>
  </si>
  <si>
    <t>GESTORA CULTURAL</t>
  </si>
  <si>
    <t>45867643</t>
  </si>
  <si>
    <t>CORDOVA GARCIA LETTY PILAR</t>
  </si>
  <si>
    <t>ESTUDIANTE DE FOLCLORE</t>
  </si>
  <si>
    <t>70835126</t>
  </si>
  <si>
    <t>CORDOVA GARCIA LORENZO TADEO</t>
  </si>
  <si>
    <t>ESTUDIOS EN FOLKLORE - DANZA</t>
  </si>
  <si>
    <t>Director/a</t>
  </si>
  <si>
    <t>07968504</t>
  </si>
  <si>
    <t>CORDOVA HERRERA GILBERTO MARTIN</t>
  </si>
  <si>
    <t>SERVICIO DE ASISTENTE EN REGISTRO DEL PATRIMONIO CULTURAL INMATERIAL Y CONTEMPORANEO PARA LA DIRECCION DESCONCENTRADA DE CULTURA DE HUANCAVELICA</t>
  </si>
  <si>
    <t>42053145</t>
  </si>
  <si>
    <t>CORDOVA LLACZA ROBERT PAUL</t>
  </si>
  <si>
    <t>ESPECIALISTA EN PLANIFICACIÓN Y ORGANIZACIÓN III</t>
  </si>
  <si>
    <t>70426289</t>
  </si>
  <si>
    <t>CORDOVA LOPEZ ROSARIO DEL CARMEN</t>
  </si>
  <si>
    <t>SERVICIO DE UN ESPECIALISTA DE SISTEMAS DE LA INFORMACIÓN  ADMINISTRATIVOS PARA LA OFICINA DE DESARROLLO TECNOLÓGICO</t>
  </si>
  <si>
    <t>41017734</t>
  </si>
  <si>
    <t>CORDOVA MENESES GREGORIO DAVID</t>
  </si>
  <si>
    <t>SERVICIO DE UN ESPECIALISTA EN CONTRATACIONES PARA LA OFICINA DE ABASTECIMIENTO</t>
  </si>
  <si>
    <t>09724812</t>
  </si>
  <si>
    <t>CORDOVA NEIRA LUCIANO</t>
  </si>
  <si>
    <t>40982402</t>
  </si>
  <si>
    <t>CORDOVA PANCA ROCIO MARGOTH</t>
  </si>
  <si>
    <t>70443822</t>
  </si>
  <si>
    <t>CORNEJO ARANA JOSE CARLOS</t>
  </si>
  <si>
    <t>SERVICIO DE CHOFER PARA CONDUCIR LA UNIDAD MOVIL DEL PROGRAMA QHAPAQ ÝAN</t>
  </si>
  <si>
    <t>22459183</t>
  </si>
  <si>
    <t>CORNEJO LLANTO GILMAR RICARDO</t>
  </si>
  <si>
    <t>SERVICIO DE ARQUEOLOGO PARA REVISIÃ¿N DE EXPEDIENTES Y PROYECTOS TECNICOS DE CONSERVACIÃ¿N ARQUEOLÃ¿GICA BAJO SUS DIFERENTES MODALIDADES A NIVEL NACIONAL</t>
  </si>
  <si>
    <t>25767794</t>
  </si>
  <si>
    <t>CORNEJO MAYA CESAR AUGUSTO</t>
  </si>
  <si>
    <t>SERVICIOS DE UN INSTRUMENTISTA DE VIOLA PARA LA ORQUESTA SINFÓNICA NACIONAL</t>
  </si>
  <si>
    <t>41998325</t>
  </si>
  <si>
    <t>CORNEJO VALDIVIA EUGENIA NATALIA</t>
  </si>
  <si>
    <t>ESTUDIOS EN VIOLA</t>
  </si>
  <si>
    <t>SERVICIOS DE UN ARQUITECTO LA DIRECCION DESCONCENTRADA DE CULTURA DE ICA</t>
  </si>
  <si>
    <t>46246530</t>
  </si>
  <si>
    <t>CORONADO FUJIKI JULIA ROSA</t>
  </si>
  <si>
    <t>SERVICIO DE UN ARQUITECTO ESPECIALISTA PARA LA DIRECCIÓN DE PATRIMONIO HISTÓRICO INMUEBLE</t>
  </si>
  <si>
    <t>07584878</t>
  </si>
  <si>
    <t>CORRALES PEREZ MARIA DEL CARMEN</t>
  </si>
  <si>
    <t>Asistente en Trámite Documentario</t>
  </si>
  <si>
    <t>26716807</t>
  </si>
  <si>
    <t>CORREA GROZO ROSA MILAGROS</t>
  </si>
  <si>
    <t>SERVICIO DE UN ESPECIALISTA EN GESTION DE LA INFORMACION Y EL CONOCIMIENTO PARA LA DIRECCION DE POLITICAS PARA LA POBLACION AFROPERUANA</t>
  </si>
  <si>
    <t>41331761</t>
  </si>
  <si>
    <t>CORREA SALAZAR YSABEL MILAGROS</t>
  </si>
  <si>
    <t>SERVICIOS DE UN ASISTENTE ADMINISTRATIVO DE LA DIRECCION DE PATRIMONIO HISTORICO INMUEBLE</t>
  </si>
  <si>
    <t>06114716</t>
  </si>
  <si>
    <t>CORSINO ANGELES SILVIA JENY</t>
  </si>
  <si>
    <t>Bailarines/as cuerpo de baile</t>
  </si>
  <si>
    <t>002233023</t>
  </si>
  <si>
    <t>CORTÉS SOLORZA JUAN IGNACIO</t>
  </si>
  <si>
    <t>SERVICIOS DE UN ESPECIALISTA EN INFORMÁTICA PARA EL MUSEO NACIONAL DE ARQUEOLOGÍA, ANTROPOLOGÍA E HISTORIA DEL PERÚ</t>
  </si>
  <si>
    <t>41817598</t>
  </si>
  <si>
    <t>CORTEZ LLANOS ELIAS ARTURO</t>
  </si>
  <si>
    <t>LICENCIADO EN EDUCACION SECUNDARIA - INFORMATICA</t>
  </si>
  <si>
    <t>44475843</t>
  </si>
  <si>
    <t>CORTIJO MOLINA ALVARO GONZALO</t>
  </si>
  <si>
    <t>BACHILLER EN CIENCIAS SOCIALES</t>
  </si>
  <si>
    <t>SERVICIO DE UN ANALISTA PARA LA OFICINA DE CONTABILIDAD</t>
  </si>
  <si>
    <t>08132303</t>
  </si>
  <si>
    <t>COSSIO JARRIN JULIO GALO</t>
  </si>
  <si>
    <t>ESTUDIANTE DE CONTABILIDAD</t>
  </si>
  <si>
    <t>SERVICIO DE VIGILANCIA DE SALAS Y GUIADO DE GRUPOS PARA EL MUSEO NACIONAL DE LA CULTURA PERUANA</t>
  </si>
  <si>
    <t>10477259</t>
  </si>
  <si>
    <t>COSTA GONGORA EDSON CARLOS</t>
  </si>
  <si>
    <t>TECNICO EN MECANICA</t>
  </si>
  <si>
    <t>SERVICIO DE UN ESPECIALISTA EN ARQUITECTURA PARA LA DIRECCION DESCONCENTRADA DE CULTURA DE PIURA.</t>
  </si>
  <si>
    <t>42041255</t>
  </si>
  <si>
    <t>COTLEAR LEON CINTHYA YRMINA</t>
  </si>
  <si>
    <t>09607896</t>
  </si>
  <si>
    <t>COTRINA CASTAÑEDA DEYCI MARLENI</t>
  </si>
  <si>
    <t>ANALISTA LEGAL I</t>
  </si>
  <si>
    <t>41904280</t>
  </si>
  <si>
    <t>COTRINA PRADO TATTIANA DEL CARMEN</t>
  </si>
  <si>
    <t>SERVICIO DE UN ARQUITECTO PARA LA DIRECCIÓN DESCONCENTRADA DE CULTURA DE JUNÍN</t>
  </si>
  <si>
    <t>46827282</t>
  </si>
  <si>
    <t>CRISOSTOMO ESPIRITU NATALY ROCIO</t>
  </si>
  <si>
    <t>80351523</t>
  </si>
  <si>
    <t>CRUCES ALCOCER CHRISTIAN SMITH</t>
  </si>
  <si>
    <t>ANALISTA LEGAL</t>
  </si>
  <si>
    <t>10248831</t>
  </si>
  <si>
    <t>CRUCES MARTINEZ NICOLAS ANDRES</t>
  </si>
  <si>
    <t>SERVICIO DE ARQUEÓLOGO PARA LA DIRECCIÓN DESCONCENTRADA DE CULTURA AREQUIPA</t>
  </si>
  <si>
    <t>29484748</t>
  </si>
  <si>
    <t>CRUZ CAIHUACAS VERONICA GRACIELA</t>
  </si>
  <si>
    <t>SERVICIO DE ASEO Y LIMPIEZA DEL PARADOR TURÝSTICO KUELAP DE LA DIRECCION DESCONCENTRADA DE CULTURA AMAZONAS</t>
  </si>
  <si>
    <t>45783739</t>
  </si>
  <si>
    <t>CRUZ LOPEZ ROBERTO</t>
  </si>
  <si>
    <t>SERVICIOS UN INSTRUMENTISTA DE PERCUSIÓN</t>
  </si>
  <si>
    <t>43463060</t>
  </si>
  <si>
    <t>CRUZ MESTANZA MIGUEL ANGEL</t>
  </si>
  <si>
    <t>MUSICO CON MENCION EN PERCUSION</t>
  </si>
  <si>
    <t>SERVICIO DE ASISTENTE ADMINISTRATIVO PARA EL MUSEO ARQUEOLÓGICO DE ANCASH</t>
  </si>
  <si>
    <t>44446261</t>
  </si>
  <si>
    <t>CRUZ QUIÑONES YANETH MARIELA</t>
  </si>
  <si>
    <t>BACHILLER EN ADMINISTRACIÓN</t>
  </si>
  <si>
    <t>SERVICIO DE UN ASISTENTE ADMINISTRATIVOPARA LA DIRECCIÃ¿N DESCONCENTRADA DE CULTURA DE CALLAO</t>
  </si>
  <si>
    <t>25433945</t>
  </si>
  <si>
    <t>CRUZ VILLAVICENCIO MARTHA SILVIA</t>
  </si>
  <si>
    <t>SECRETARIADO BILINGÜE Y COMERCIAL</t>
  </si>
  <si>
    <t>Gestor/a de Tramo</t>
  </si>
  <si>
    <t>41312635</t>
  </si>
  <si>
    <t>CUADRAO MALLQUI CINTHYA GLORIA</t>
  </si>
  <si>
    <t>SERVICIO DE COORDINADOR DE SOPORTE TÉCNICO</t>
  </si>
  <si>
    <t>07972673</t>
  </si>
  <si>
    <t>CUBA DE LA FLOR PAOLA ROSA</t>
  </si>
  <si>
    <t>INGENIERA DE COMPUTACIÓN Y SISTEMAS</t>
  </si>
  <si>
    <t>Asesor/a</t>
  </si>
  <si>
    <t>09462605</t>
  </si>
  <si>
    <t>CUBA GARCIA HERNAN PIERO</t>
  </si>
  <si>
    <t>SERVICIO DE UN ADMINISTRADOR PARA LA DIRECCIÓN DESCONCENTRADA DE CULTURA DE TUMBES</t>
  </si>
  <si>
    <t>44025517</t>
  </si>
  <si>
    <t>CUBA MOGOLLON MARIA</t>
  </si>
  <si>
    <t>SERVICIO DE UN ESPECIALISTA DEL COMPONENTE DE INVESTIGACIÓN ARQUEOLÓGICA DEL PROYECTO INTEGRAL CABEZA DE VACA</t>
  </si>
  <si>
    <t>40798202</t>
  </si>
  <si>
    <t>CUBAS FERREYRA ALVARO</t>
  </si>
  <si>
    <t>SERVICIO DE APOYO PARA LAS SALAS DE EXPOSICIÝN EN EL MUSEO DE SITIO PACHACAMAC</t>
  </si>
  <si>
    <t>15359728</t>
  </si>
  <si>
    <t>CUENCA DE LOS SANTOS JANNET JESUS</t>
  </si>
  <si>
    <t>PROFESIONAL TECNICO DE GUIA OFICIAL DE TURISMO</t>
  </si>
  <si>
    <t>SERVICIO ASISTENTE TECNICO PARA EL REGISTRO Y CATALOGACIÃ¿N DE BIENES CULTURALES MUEBLES HISTORICOS PARA LA DIRECCION DE MUSEOS Y BIENES MUEBLES</t>
  </si>
  <si>
    <t>10766136</t>
  </si>
  <si>
    <t>CUETO CABALLERO DENISSE PAOLA</t>
  </si>
  <si>
    <t>SERVICIO DE UN ABOGADO PARA LA SUB DIRECCIÓN DESCONCENTRADA DE PATRIMONIO CULTURAL, INDUSTRIAS CULTURALES E INTERCULTURALIDAD PARA LA DDC TACNA</t>
  </si>
  <si>
    <t>71226066</t>
  </si>
  <si>
    <t>CUEVA CHURAIRA LISBETH PATRICIA</t>
  </si>
  <si>
    <t>SERVICIO DE UN COORDINADOR DE SEGURIDAD PARA EL GRAN TEATRO NACIONAL</t>
  </si>
  <si>
    <t>43270291</t>
  </si>
  <si>
    <t>CUEVA MUÑOZ SEGUNDO ERNESTO</t>
  </si>
  <si>
    <t>OFICIAL DE FUERZAS ARMADAS</t>
  </si>
  <si>
    <t>Operador/a de Invwentario de Bienes</t>
  </si>
  <si>
    <t>44138585</t>
  </si>
  <si>
    <t>CULQUI HUAMAN ROSA MARIA</t>
  </si>
  <si>
    <t>ASISTENTE DE CONSERVACIÓN</t>
  </si>
  <si>
    <t>10767024</t>
  </si>
  <si>
    <t>CUMPA ESQUECHE JULIO WILSON</t>
  </si>
  <si>
    <t>AUXILIAR DE RESTAURACIÓN DE PINTURA MURAL</t>
  </si>
  <si>
    <t>SERVICIO DE UN COORDINADOR GENERAL PARA EL PROYECTO QHAPAQ ÑAN – SEDE NACIONAL</t>
  </si>
  <si>
    <t>07479796</t>
  </si>
  <si>
    <t>CURAY RUFASTO VICTOR HERMANN</t>
  </si>
  <si>
    <t>SERVICIOS DE UN CADISTA PARA LA REVISIÓN DE PLANIMETRÍA DE EXPEDIENTES ARQUEOLÓGICOS EN LA DIRECCIÓN DE CALIFICACIÓN DE INTERVENCIONES ARQUEOLÓGICAS</t>
  </si>
  <si>
    <t>43518634</t>
  </si>
  <si>
    <t>CUSIHUAMAN ROSILLO ANALI YENNIFFER</t>
  </si>
  <si>
    <t>BACH. INGENIERÍA GEOGRÁFICA</t>
  </si>
  <si>
    <t>SERVICIO DE UN ANALISTA DE VERIFICACIÓN DE BIENES CULTURALES CONTENIDOS EN ENVIOS Y CARGAS CON DESTINOS INTERNACIONALES PARA LA DIRECCIÓN DE RECUPERACIONES</t>
  </si>
  <si>
    <t>42777763</t>
  </si>
  <si>
    <t>CUSIHUAMAN ROSILLO ROSA KARINA</t>
  </si>
  <si>
    <t>ASISTENTE DE GESTIÓN ADMINISTRATIVA Y GESTIÓN DOCUMENTARIA</t>
  </si>
  <si>
    <t>41187654</t>
  </si>
  <si>
    <t>CUYA CRUCES JOHNNY RICHARD</t>
  </si>
  <si>
    <t>SERVICIO DE TOPOGRAFO PARA GEOREFERENCIACIÓN DE MONUMENTOS ARQUEOLÓGICOS PARA LA DIRECCION DE CATASTRO Y SANEAMIENTOS FISICO LEGAL</t>
  </si>
  <si>
    <t>40022924</t>
  </si>
  <si>
    <t>CUZQUEN RIOJA MIGUEL</t>
  </si>
  <si>
    <t>SERVICIOS DE UN AUXILIAR ADMINISTRATIVO PARA LA DIRECCIÃ¿N GENERAL DE DERECHO DE LOS PUEBLOS INDIGENAS</t>
  </si>
  <si>
    <t>09864680</t>
  </si>
  <si>
    <t>DAMIAN ASTO MIGUEL ANGEL</t>
  </si>
  <si>
    <t>SERVICIO DE UN/A VIGILANTE RECAUDADOR/A PARA LA DIRECCIÓN DESCONCENTRADA DE APURÍMAC</t>
  </si>
  <si>
    <t>45476989</t>
  </si>
  <si>
    <t>DAVILA ARONI HEISEN HOOVER</t>
  </si>
  <si>
    <t>BACHILLER EN TURISMO, HOTELERÍA Y GASTRONOMÍA</t>
  </si>
  <si>
    <t>SERVICIO DE UN CONTADOR PARA LA DIRECCIÓN DESCONCENTRADA DE CULTURA DE CAJAMARCA</t>
  </si>
  <si>
    <t>16705687</t>
  </si>
  <si>
    <t>DAVILA CASTILLO KARIN ARACELY</t>
  </si>
  <si>
    <t>SERVICIOS DE UN COORDINADOR COMUNIDAD NATIVA SEPAHUA</t>
  </si>
  <si>
    <t>00162894</t>
  </si>
  <si>
    <t>DAVILA SEBASTIAN LEINER</t>
  </si>
  <si>
    <t>SERVICIOS DE CADISTA PARA LA REVISION DE PLANIMETRIA DE EXPEDIENTES TECNICOS DE SUPERPOSICION DE CAMPO, PROYECTOS DE EVALUACION ARQUEOLOGICA CON FINALIDAD DE EMISION DE CERTIFICADO DE INEXISTENCIA DE RESTOS ARQUEOLOGICOS (CIRA)</t>
  </si>
  <si>
    <t>45188986</t>
  </si>
  <si>
    <t>DE LA CRUZ BENITES BRISA CRISTAL</t>
  </si>
  <si>
    <t>BACHILLER EN INGENIERIA GEOGRAFICA</t>
  </si>
  <si>
    <t>DIRECTOR DE LA DIRECCION DESCONCENTRADA DE CULTURA HUANCAVELICA</t>
  </si>
  <si>
    <t>07476216</t>
  </si>
  <si>
    <t>DE LA CRUZ CCANTO DAMIAN</t>
  </si>
  <si>
    <t>ESTUDIOS EN DERECHO</t>
  </si>
  <si>
    <t>SERVICIO DE APOYO PARA EL MANTENIMIENTO DE ÃREAS VERDES Y PINTADO DE AMBIENTES DE LA SEDE CENTRAL</t>
  </si>
  <si>
    <t>21806797</t>
  </si>
  <si>
    <t>DE LA CRUZ PACHAS ALFREDO</t>
  </si>
  <si>
    <t>46937907</t>
  </si>
  <si>
    <t>DE LA CRUZ SANTIAGO ANGEL DIEGO</t>
  </si>
  <si>
    <t>SERVICIO DE UN TÉCNICO EN INGENIERÍA DE SONIDO PARA EL GRAN TEATRO NACIONAL</t>
  </si>
  <si>
    <t>40654707</t>
  </si>
  <si>
    <t>DE LA CRUZ SUASNABAR JIMMY FELIPE</t>
  </si>
  <si>
    <t>TECNICO EN INGENIERIA DE SONIDO</t>
  </si>
  <si>
    <t>SERVICIOS DE UN/A (01) ASISTENTE DE COMUNICACIONES PARA EL LUGAR DE LA MEMORIA, TOLERANCIA Y LA INCLUSIÓN SOCIAL</t>
  </si>
  <si>
    <t>47046168</t>
  </si>
  <si>
    <t>DE LA JARA PLAZA MATEO BLAS</t>
  </si>
  <si>
    <t>COMUNICACIÓN AUDIOVISUAL</t>
  </si>
  <si>
    <t>42531077</t>
  </si>
  <si>
    <t>DE LA TORRE UGARTE PITTMAN KARINA PAOLA</t>
  </si>
  <si>
    <t>SERVICIO DE ESPECIALISTA EN CALIFICACIÓN DE PROYECTOS DE INVESTIGACIÓN ARQUEOLÓGICA</t>
  </si>
  <si>
    <t>09822610</t>
  </si>
  <si>
    <t>DE LA TORRE ZEVALLOS JUAN CARLOS</t>
  </si>
  <si>
    <t>SERVICIO DE ARQUEOLOGO CALIFICADOR PARA EMISION DE CERTIFICADO DE INEXISTENCIA DE RESTOS ARQUEOLOGICOS A NIVEL NACIONAL</t>
  </si>
  <si>
    <t>10761324</t>
  </si>
  <si>
    <t>DE LA VEGA ROMERO MONICA</t>
  </si>
  <si>
    <t>ASESORA II DEL DESPACHO MINISTERIAL</t>
  </si>
  <si>
    <t>08252553</t>
  </si>
  <si>
    <t>DE RIVERA VUCETICH DE CRIADO MARIA BEATRIZ MONICA</t>
  </si>
  <si>
    <t>SERVICIO DE UN PERSONAL PARA MANTENIMIENTO DE LOCAL Y ENCARGADO DE TRANSPORTE PARA LA DIRECCIÓN DESCONCENTRADA DE CULTURA DE TUMBES</t>
  </si>
  <si>
    <t>43621025</t>
  </si>
  <si>
    <t>DE SOUZA IPUSHIMA RICHARD ALEXIS</t>
  </si>
  <si>
    <t>DIRECTOR DE PROGRAMA SECTORIAL IV  - DIRECTOR GENERAL DE LA DIRECCION GENERAL DE MUSEOS</t>
  </si>
  <si>
    <t>10541910</t>
  </si>
  <si>
    <t>DEL AGUILA CHAVEZ CARLOS ROLDAN</t>
  </si>
  <si>
    <t>ASESORA II DEL DESPACHO VICEMINESTERIAL DE INTERCULTURALIDAD DEL MINISTERIO DE CULTURA</t>
  </si>
  <si>
    <t>09298755</t>
  </si>
  <si>
    <t>DEL AGUILA PERALTA ALICIA GABY</t>
  </si>
  <si>
    <t>LICENCIADA EN SOCIOLOGÍA</t>
  </si>
  <si>
    <t>SERVICIO DE COORDINADOR DEL PUESTO DE CONTROL DEL RÍO INUYA ¿ RESERVA TERRITORIAL MURUNAHUA PARA LA DIRECCION DE PUEBLOS INDIGENAS EN AISLAMIENTO Y CONTACTO INICIAL</t>
  </si>
  <si>
    <t>00162644</t>
  </si>
  <si>
    <t>DEL AGUILA RENGIFO EDGAR</t>
  </si>
  <si>
    <t>PROFESOR DE EDUCACION PRIMARIA</t>
  </si>
  <si>
    <t>ADMINISTRADOR/A</t>
  </si>
  <si>
    <t>47662206</t>
  </si>
  <si>
    <t>DEL ALCAZAR CASTRO EUNICE ANNIE ALINA</t>
  </si>
  <si>
    <t>ADMINISTRACIÓN Y NEGOCIOS INTERNACIONALES</t>
  </si>
  <si>
    <t>SERVICIOS DE ASESOR LEGAL PARA LA DIRECCION DE ARTES</t>
  </si>
  <si>
    <t>42381980</t>
  </si>
  <si>
    <t>DEL CAMPO GAETE KREUZA VELMA</t>
  </si>
  <si>
    <t>SERVICIO DE ARQUEOLOGO DE LA DIRECCION REGIONAL DE CULTURA APURIMAC</t>
  </si>
  <si>
    <t>23802136</t>
  </si>
  <si>
    <t>DEL MAR ISMODES RAUL</t>
  </si>
  <si>
    <t>SERVICIO DE UN SUPERVISOR EN SEGURIDAD PARA EL LUGAR DE LA MEMORIA, LA TOLERANCIA Y LA INCLUSIÓN SOCIAL.</t>
  </si>
  <si>
    <t>43235447</t>
  </si>
  <si>
    <t>DELGADO CASTRO JOSE RODOLFO</t>
  </si>
  <si>
    <t>SUB OFICIAL</t>
  </si>
  <si>
    <t>SERVICIO DE TECNICO ELECTRICISTA Y MANEJO DE EQUIPOS DE AIRE ACONDICIONADO PARA LA OFICINA DE OPERACIONES</t>
  </si>
  <si>
    <t>40750703</t>
  </si>
  <si>
    <t>DELGADO FLORES ZEUS ISRAEL</t>
  </si>
  <si>
    <t>ESTUDIOS EN ELECTRICIDAD Y AIRE ACONDICIONADO</t>
  </si>
  <si>
    <t>SERVICIO DE UN ASISTENTE LOGÍSTICO PARA LA DIRECCIÓN GENERAL DE PATRIMONIO ARQUEOLÓGICO INMUEBLE</t>
  </si>
  <si>
    <t>44502631</t>
  </si>
  <si>
    <t>DELGADO GALVEZ CARLOS ENRIQUE</t>
  </si>
  <si>
    <t>SERVICIOS DE UN ABOGADO PARA PROTECCION DEL PATRIMONIO CULTURAL DE LA NACION</t>
  </si>
  <si>
    <t>08718495</t>
  </si>
  <si>
    <t>DELGADO QUINTANA MIRTHA DINA</t>
  </si>
  <si>
    <t>SERVICIO DE UN ASISTENTE ADMINISTRATIVO PARA LA OFICINA GENERAL DE PLANEAMIENTO Y PRESUPUESTO</t>
  </si>
  <si>
    <t>47482289</t>
  </si>
  <si>
    <t>DELGADO REYES LIZETH VICTORIA</t>
  </si>
  <si>
    <t>ESTUDIOS UNIVERSITARIOS EN ADMINISTRACIÓN DE EMPRESAS</t>
  </si>
  <si>
    <t>Analista en Arqueología</t>
  </si>
  <si>
    <t>17938316</t>
  </si>
  <si>
    <t>DELGADO SOBERON MELANIO ANTONIO</t>
  </si>
  <si>
    <t>SERVICIOS DE ARQUEÃ¿LOGO CONSERVADOR PARA EL ÃREA DE CONSERVACIÃ¿N Y PUESTA EN VALOR DEL PROYECTO QHAPAQ Ã`AN</t>
  </si>
  <si>
    <t>42118176</t>
  </si>
  <si>
    <t>DEXTRE PALOMINO DEISY ELISA</t>
  </si>
  <si>
    <t>SERVICIO DE UN COORDINADOR(A) PEDAGÓGICO PARA EL LUGAR DE LA MEMORIA, LA TOLERANCIA Y LA INCLUSIÓN SOCIAL</t>
  </si>
  <si>
    <t>40003505</t>
  </si>
  <si>
    <t>DI FRANCO OCHOA CARLA</t>
  </si>
  <si>
    <t>SERVICIOS DE PROTECCION, SEGURIDAD Y VIGILANCIA NOCTURNA PARA LA DIRECCION REGIONAL DE CULTURA SAN MARTIN</t>
  </si>
  <si>
    <t>19207463</t>
  </si>
  <si>
    <t>DIAZ ABANTO MILTON NAPOLEON</t>
  </si>
  <si>
    <t>SERVICIO DE OBRERO PARA LA CONSERVACIÓN DE MUROS DEL TEMPLO DEL SOL DEL SANTUARIO ARQUEOLÓGICO DE PACHACAMAC</t>
  </si>
  <si>
    <t>40957593</t>
  </si>
  <si>
    <t>DIAZ AVILA VICTOR ALEJANDRO</t>
  </si>
  <si>
    <t>SERVICIO DE UN ANALISTA ADMINISTRATIVO PARA EL VICEMINISTERIO DE PATRIMONIO CULTURAL E INDUSTRIAS CULTURALES</t>
  </si>
  <si>
    <t>43735080</t>
  </si>
  <si>
    <t>DIAZ BAZAN DANIEL GUILLERMO</t>
  </si>
  <si>
    <t>ADMINISTRADOR</t>
  </si>
  <si>
    <t>10346365</t>
  </si>
  <si>
    <t>DIAZ BEJARANO MARIA JULIA</t>
  </si>
  <si>
    <t>SERVICIO DE ARQUEOLOGO RESPONSABLE DEL PROCESAMIENTO DE INFORMACIÃ¿N DE EXPEDIENTES TÃ¿CNICOS DE DECLARATORIA Y DELIMITACIÃ¿N Y PROCESAMIENTO DEL ARCHIVO FOTOGRAFICO EN CAMPO Y GABINETE</t>
  </si>
  <si>
    <t>10317318</t>
  </si>
  <si>
    <t>DIAZ CARRANZA JOSE LUIS</t>
  </si>
  <si>
    <t>SERVICIOS DE UN COORDINADOR DE PUESTO DE CONTROL Y VIGILANCIA NAMOLE EN LA CUENCA DEL RIO ALTO MADRE DE DIOS</t>
  </si>
  <si>
    <t>23970071</t>
  </si>
  <si>
    <t>DIAZ CUSHICHINARI LUIS</t>
  </si>
  <si>
    <t>ESTUDIOS SECUNDARIOS</t>
  </si>
  <si>
    <t>SERVICIOS DE UN CANTANTE TENOR PARA EL CORO NACIONAL</t>
  </si>
  <si>
    <t>41491298</t>
  </si>
  <si>
    <t>DIAZ ENRIQUEZ JESUS ISRAEL</t>
  </si>
  <si>
    <t>BACHILLER EN MUSICA . INTERPRETACION - CANTO</t>
  </si>
  <si>
    <t>SERVICIO DE UN ESPECIALISTA DE GOBIERNO ELECTRÓNICO PARA LA OFICINA GENERAL DE ESTADISTICA Y TECNOLOGÍAS DE LA INFORMACIÓN</t>
  </si>
  <si>
    <t>41992863</t>
  </si>
  <si>
    <t>DIAZ LARA VANESSA LILIANA</t>
  </si>
  <si>
    <t>INGENIERA DE COMPUTACION Y SISTEMAS</t>
  </si>
  <si>
    <t>DIRECTOR DE LA DIRECCION DESCONCENTRADA DE CULTURA TUMBES</t>
  </si>
  <si>
    <t>18087922</t>
  </si>
  <si>
    <t>DIAZ MONTALVO RAFAEL MARIANO</t>
  </si>
  <si>
    <t>SERVICIO DE UN COORDINADOR PARA EL MONUMENTO ARQUEOLOGICO DE CHAVIN PARA LA DIRECCION DESCONCENTRADA DE CULTURA DE ANCASH</t>
  </si>
  <si>
    <t>41706127</t>
  </si>
  <si>
    <t>DIAZ PARREÑO ANA CELESTE</t>
  </si>
  <si>
    <t>001392182</t>
  </si>
  <si>
    <t>DIAZ PONCE IGNACIO ANDRÉS</t>
  </si>
  <si>
    <t>BAILARIN DE BALLET</t>
  </si>
  <si>
    <t>COORDINADOR/A EN GESTIÓN DEL EMPLEO</t>
  </si>
  <si>
    <t>42622260</t>
  </si>
  <si>
    <t>DIAZ RODRIGUEZ SEBASTIAN</t>
  </si>
  <si>
    <t>SERVICIO DE UN AUXILIAR  ADMINISTRATIVO PARA LA OFICINA GENERAL DE RECURSOS HUMANOS</t>
  </si>
  <si>
    <t>07505716</t>
  </si>
  <si>
    <t>DIAZ SAHUA KARINA LIZBETH</t>
  </si>
  <si>
    <t>SERVICIO DE TÃ¿CNICO EN COMPUTACIÃ¿N PARA LA CASA MUSEO JOSÃ¿ CARLOS MARIÃTEGUI</t>
  </si>
  <si>
    <t>09536900</t>
  </si>
  <si>
    <t>DIAZ SANTA CRUZ AUGUSTO</t>
  </si>
  <si>
    <t>TECNICO EN COMPUTACION</t>
  </si>
  <si>
    <t>47231254</t>
  </si>
  <si>
    <t>DIAZ TITO DIEGO AUGUSTO</t>
  </si>
  <si>
    <t>ESTUDIOS EN INGENIERIA INDUSTRIAL</t>
  </si>
  <si>
    <t>SERVICIO DE UN ASISTENTE ADMINISTRATIVO PARA LA DIRECCION DESCONCENTRADA DE CULTURA DE LORETO.</t>
  </si>
  <si>
    <t>71136578</t>
  </si>
  <si>
    <t>DIAZ TORRES LINA CAROLINA</t>
  </si>
  <si>
    <t>TECNICA EN ADMINISTRACION DE NEGOCIOS</t>
  </si>
  <si>
    <t>SERVICIOS DE UN APOYO EN ARCHIVO PARA LA DIRECCION DESCONCENTRADA DE CULTURA CAJAMARCA</t>
  </si>
  <si>
    <t>26646077</t>
  </si>
  <si>
    <t>DILAS MINCHAN ROSARIO</t>
  </si>
  <si>
    <t>SERVICIOS DE AUXILIAR DE CAMPO EN LA ZONA ARQUEOLÓGICA DONDE SE DESARROLLA EL PROYECTO DE INVESTIGACIÓN Y PUESTA EN USO SOCIAL DE LA ZONA ARQUEOLÓGICA MONUMENTAL DE CABEZA DE VACA DEL PROGRAMA QHAPAQ ÑAN, UBICADO EN EL DISTRITO</t>
  </si>
  <si>
    <t>00222272</t>
  </si>
  <si>
    <t>DIOS FERNANDEZ SENEYDA</t>
  </si>
  <si>
    <t>SERVICIOS DE UN INSTRUMENTISTA DE VIOLIN PARA LA DIRECCION DE ELENCOS NACIONALES</t>
  </si>
  <si>
    <t>60190313</t>
  </si>
  <si>
    <t>DIOS GONZALES REINA RUBI</t>
  </si>
  <si>
    <t>ESTUDIOS DE MUSICA</t>
  </si>
  <si>
    <t>DIRECTORA DE LA OFICINA DE CONTABILIDAD</t>
  </si>
  <si>
    <t>00244753</t>
  </si>
  <si>
    <t>DIOSES MORAN MIMYRLE JESUS</t>
  </si>
  <si>
    <t>SERVICIO DE OBRERO DE CONSERVACION ARQUEOLOGICA DE SUPERFICIE Y ACABADOS DEL SECTOR A, ZONA SUR DE TAURICHUMPI DEL SANTUARIO ARQUEOLOGICO DE PACHACAMAC</t>
  </si>
  <si>
    <t>48016599</t>
  </si>
  <si>
    <t>DIPAZ RAMIREZ CARLOS DAVID</t>
  </si>
  <si>
    <t xml:space="preserve">SERVICIO DE UN ESPECIALISTA EN COMUNICACIÓN </t>
  </si>
  <si>
    <t>41360999</t>
  </si>
  <si>
    <t>DOBLADILLO ORTIZ JOIZ ELIZABETH</t>
  </si>
  <si>
    <t>COMUNICADORA SOCIAL</t>
  </si>
  <si>
    <t>SERVICIO DE UN(A) COORDINADOR(A) DE LA UNIDAD DE GESTIÓN CULTURAL Y ACADÉMICA PARA LA DIRECCIÓN DEL PROYECTO ESPECIAL BICENTENARIO DE LA INDEPENDENCIA DEL PERÚ</t>
  </si>
  <si>
    <t>18157437</t>
  </si>
  <si>
    <t>DOIG MANNUCCI AIDA ADRIANA</t>
  </si>
  <si>
    <t>SERVICIO DE UN COORDINADOR (A) DE PRODUCCIÓN Y CIRCULACIÓN DEL LIBRO PARA LA DIRECCIÓN DEL LIBRO Y LA LECTURA</t>
  </si>
  <si>
    <t>40416473</t>
  </si>
  <si>
    <t>DOLORES CERNA LEONARDO ARTURO</t>
  </si>
  <si>
    <t>46712537</t>
  </si>
  <si>
    <t>DOLORIER ESQUIVIAS STEFANY JACQUELINE</t>
  </si>
  <si>
    <t>SERVICIO DE UN COORDINADOR ARQUEOLÓGICO PARA SUPERVISAR AFECTACIONES AL PATRIMONIO ARQUEOLÓGICO INMUEBLE DENTRO DE LA FASE INSTRUCTORA DE PROCEDIMIENTOS ADMINISTRATIVOS SANCIONADORES</t>
  </si>
  <si>
    <t>25740270</t>
  </si>
  <si>
    <t>DOLORIER TORRES CAMILO WILDE</t>
  </si>
  <si>
    <t>SERVICIO DE ABOGADO PARA LA SUB DIRECCIÓN DESCONCENTRADA DE PATRIMONIO CULTURAL, INDUSTRIAS CULTURALES E INTERCULTURALIDAD DE LA DIRECCIÓN DESCONCENTRADA DE CULTURA DE ICA</t>
  </si>
  <si>
    <t>21433128</t>
  </si>
  <si>
    <t>DONAYRE BENZA JULIO ALFREDO</t>
  </si>
  <si>
    <t>SERVICIO DE ESPECIALISTA EN ARQUITECURA</t>
  </si>
  <si>
    <t>05414023</t>
  </si>
  <si>
    <t>DONAYRE PINEDO RAFAEL</t>
  </si>
  <si>
    <t>SERVICIOS DE UN ARCHIVERO COPISTA PARA EL CORO NACIONAL</t>
  </si>
  <si>
    <t>09894630</t>
  </si>
  <si>
    <t>DORIVAL GARCIA DANIEL JESUS</t>
  </si>
  <si>
    <t>EGRESADO EN MUSICOLOGIA</t>
  </si>
  <si>
    <t xml:space="preserve">SERVICIO DE UN ASISTENTE ADMINISTRATIVO PARA LA COORDINACIÃ¿N GENERAL DE LA SECRETARIA TÃ¿CNICA DEL PROYECTO QHAPAQ Ã`AN </t>
  </si>
  <si>
    <t>16020823</t>
  </si>
  <si>
    <t>DULANTO PEREZ ETHEL ESTHER</t>
  </si>
  <si>
    <t>ESTUDIOS EN SECRETARIADO Y ASISTENTE DE GERENCIA</t>
  </si>
  <si>
    <t>Contrabajistas</t>
  </si>
  <si>
    <t>002695398</t>
  </si>
  <si>
    <t>DURAN ARAUJO JESÚS ANTONIO</t>
  </si>
  <si>
    <t>SERVICIO DE UN ESPECIALISTA LEGAL PARA LA SECRETARÍA TÉCNICA DE PROCEDIMIENTOS ADMINISTRATIVOS DISCIPLINARIOS</t>
  </si>
  <si>
    <t>42897276</t>
  </si>
  <si>
    <t>DURAND DURAND DEYSI ANAHI</t>
  </si>
  <si>
    <t>SERVICIO DE UN ANALISTA DE PATRIMONIO INMATERIAL PARA LA DIRECCIÓN DE PATRIMONIO INMATERIAL</t>
  </si>
  <si>
    <t>41231163</t>
  </si>
  <si>
    <t>DURAND GUEVARA JUNCALI</t>
  </si>
  <si>
    <t>SERVICIO DE ARQUEOLOGO(A) PARA REGISTRO Y DEPÓSITO DE BIENES CULTURALES MUEBLES Y ELABORACIÓN DE PERFILES PARA PROYECTOS DE INVERSIÓN PÚBLICA EN LA DIRECCIÓN DESCONCENTRADA DE CULTURA DEL CALLAO</t>
  </si>
  <si>
    <t>41630435</t>
  </si>
  <si>
    <t>DURAND NORIEGA DIEGO FERNANDO</t>
  </si>
  <si>
    <t>46873057</t>
  </si>
  <si>
    <t>DURAND OVIEDO ROYER STEVE</t>
  </si>
  <si>
    <t>SERVICIO DE UN ASESOR LEGAL EN TEMAS DE PATRIMONIO CULTURAL E INTERCULTURALIDAD</t>
  </si>
  <si>
    <t>40881561</t>
  </si>
  <si>
    <t>DURAND RUIZ CYNTHIA JANELLE</t>
  </si>
  <si>
    <t>SERVICIO DE UN ASISTENTE EN ESCENOGRAFIA PARA EL GRAN TEATRO NACIONAL</t>
  </si>
  <si>
    <t>46995449</t>
  </si>
  <si>
    <t>DUTZAN RONCORONI JORGE AURELIO</t>
  </si>
  <si>
    <t>BACHILLER EN ARTES ESCENICAS Y LITERATURA</t>
  </si>
  <si>
    <t>JEFE DE GABINETE DE ASESORES DEL MINISTERIO DE CULTURA</t>
  </si>
  <si>
    <t>42715782</t>
  </si>
  <si>
    <t>DYER CRUZADO EDWARD ALEXANDER</t>
  </si>
  <si>
    <t>ESPECIALISTA SOCIAL II</t>
  </si>
  <si>
    <t>42673888</t>
  </si>
  <si>
    <t>ECHACCAYA TABOADA EDIT</t>
  </si>
  <si>
    <t>ANTROPOLOGÍA SOCIAL</t>
  </si>
  <si>
    <t>07263888</t>
  </si>
  <si>
    <t>ECHEGARAY LUNA JOSE MANUEL</t>
  </si>
  <si>
    <t xml:space="preserve">SERVICIO DE UN ESPECIALISTA EN ESTRATÉGIAS ARTÍSTICAS Y PEDAGÓGICAS PARA EL LUGAR DE LA MEMORIA, LA TOLERANCIA Y LA INCLUSIÓN SOCIAL. </t>
  </si>
  <si>
    <t>46210284</t>
  </si>
  <si>
    <t>EGUREN SCHEELJE GABRIELA</t>
  </si>
  <si>
    <t>SERVICIO DE UN ESPECIALISTA LEGAL PARA LA DIRECCIÓN GENERAL DE CIUDADANIA INTERCULTURAL</t>
  </si>
  <si>
    <t>45268264</t>
  </si>
  <si>
    <t>EGUSQUIZA CERRON PIERINA FIORELLA</t>
  </si>
  <si>
    <t>DIRECTOR DE SISTEMA ADMINISTRATIVO III - DIRECTOR DE LA OFICINA DE TESORERIA DE LA OFICINA GENERAL DE ADMINISTRACION DEL MINISTERIO DE CULTURA</t>
  </si>
  <si>
    <t>25728552</t>
  </si>
  <si>
    <t>EGUSQUIZA CHACON DEMETRIO MARTIN</t>
  </si>
  <si>
    <t>SERVICIO DE UN ADMINISTRADOR PARA LA DIRECCIÓN DESCONCENTRADA DE CULTURA DE APURIMAC</t>
  </si>
  <si>
    <t>31015297</t>
  </si>
  <si>
    <t>ELGUERA CURI FLOR</t>
  </si>
  <si>
    <t>CONTADOR PÚBLICO</t>
  </si>
  <si>
    <t>BAILARÍN (A)</t>
  </si>
  <si>
    <t>45976772</t>
  </si>
  <si>
    <t>ELIAS H'ORMAYCHT SUSANA CAROLINA</t>
  </si>
  <si>
    <t xml:space="preserve">	BAILARINA DE BALLET</t>
  </si>
  <si>
    <t>SERVICIOS DE UN DISEÃ`ADOR GRAFICO</t>
  </si>
  <si>
    <t>40927617</t>
  </si>
  <si>
    <t>ENCINAS BOYER ANTONIO ERNESTO</t>
  </si>
  <si>
    <t>SERVICIO DE INSTRUMENTISTA DE VIOLONCELLO PARA LA DIRECCION DE ELENCOS NACIONALES</t>
  </si>
  <si>
    <t>07475839</t>
  </si>
  <si>
    <t>ENCINAS EME DE HERRERA TATIANA EMPERATRIZ</t>
  </si>
  <si>
    <t>70296097</t>
  </si>
  <si>
    <t>ENCINAS IPINCE GIANELLA LUCIA</t>
  </si>
  <si>
    <t>SERVICIO DE UN RESPONSABLE DE LA DIRECCION DE CERTIFICACIONES</t>
  </si>
  <si>
    <t>07614874</t>
  </si>
  <si>
    <t>ESCAJADILLO GALLEGOS GLENDA</t>
  </si>
  <si>
    <t xml:space="preserve">SERVICIO DE UN ESPECIALISTA PARA LA OFICINA GENERAL DE RECURSOS HUMANOS </t>
  </si>
  <si>
    <t>23976701</t>
  </si>
  <si>
    <t>ESCALANTE DEL ALAMO IRANIA</t>
  </si>
  <si>
    <t>SERVICIO DE UN ESPECIALISTA DE PROGRAMAS DE INTERVENCIÓN EN SITIOS ARQUEOLÓGICOS PARA LA DIRECCIÓN DE GESTIÓN DE MONUMENTOS</t>
  </si>
  <si>
    <t>42809647</t>
  </si>
  <si>
    <t>ESCOBAR GAMBOA RUY LINNEO</t>
  </si>
  <si>
    <t>71745983</t>
  </si>
  <si>
    <t>ESCOBAR MURO MARIA FERNANDA</t>
  </si>
  <si>
    <t>SERVICIO DE UN CONTRABAJO PARA LA ORQUESTA SINFÓNICA NACIONAL JUVENIL DE LA DIRECCION DE ELENCOS NACIONALES</t>
  </si>
  <si>
    <t>71921385</t>
  </si>
  <si>
    <t>ESCOBAR QUISPE KAROLL SHARMELLY</t>
  </si>
  <si>
    <t>ESTUDIANTE EN MUSICA CONTRABAJO</t>
  </si>
  <si>
    <t>41367909</t>
  </si>
  <si>
    <t>ESCOBAR ROZAS GISELLA MARIELL</t>
  </si>
  <si>
    <t>SERVICIO DE UN ESPECIALISTA EN SALUD INDIGENA, SALUD Y EDUACION INTERCULTURAL PARA LA DIRECCION DE POLITICAS INDIGENAS</t>
  </si>
  <si>
    <t>70838208</t>
  </si>
  <si>
    <t>ESCOBAR TRIGOSO PIERO ALBERTO</t>
  </si>
  <si>
    <t>CIENCIAS POLITICAS Y GOBIERNO</t>
  </si>
  <si>
    <t>ESPECIALISTA EN COMUNICACIÓN ESTRATEGICA</t>
  </si>
  <si>
    <t>44903592</t>
  </si>
  <si>
    <t>ESCUDERO CIANCAS PATRICIA ROXANA</t>
  </si>
  <si>
    <t xml:space="preserve">SERVICIO DE UN ESPECIALISTA EN PROCEDIMIENTOS ADMINISTRATIVOS ARQUEOLÓGICOS PARA LA DIRECCIÓN DE CERTIFICACIONES </t>
  </si>
  <si>
    <t>41578813</t>
  </si>
  <si>
    <t>ESPEJO CORNEJO JUAN CARLOS</t>
  </si>
  <si>
    <t>41124077</t>
  </si>
  <si>
    <t>ESPEJO ESPINAL LENY MARIA</t>
  </si>
  <si>
    <t>SERVICIOS DE UN ESPECIALISTA DE REDES Y COMUNICACIONES</t>
  </si>
  <si>
    <t>44208302</t>
  </si>
  <si>
    <t>ESPEJO GALINDO GUILLERMO FRANCISCO</t>
  </si>
  <si>
    <t>INGENIERO ELECTRONICO</t>
  </si>
  <si>
    <t>SERVICIO DE UN ADMINISTRADOR PARA LA DIRECCIÓN DESCONCENTRADA DE CULTURA DE JUNIN</t>
  </si>
  <si>
    <t>41847384</t>
  </si>
  <si>
    <t>ESPEJO GUTIERREZ ALEX ERNESTO</t>
  </si>
  <si>
    <t>Analista en Mediación Cultural</t>
  </si>
  <si>
    <t>45458563</t>
  </si>
  <si>
    <t>ESPEZUA ZAPANA VICTORIA SARA</t>
  </si>
  <si>
    <t>SERVICIO DE UN ASISTENTE DE PROYECTOS CIUDADES CULTURALES PARA LA DIRECCIÓN DEL PROYECTO ESPECIAL BICENTENARIO DE LA INDEPENDENCIA DEL PERÚ</t>
  </si>
  <si>
    <t>07884619</t>
  </si>
  <si>
    <t>ESPINAR ARRIOLA MARIBEL YOLANDA</t>
  </si>
  <si>
    <t>PSICOLOGIA</t>
  </si>
  <si>
    <t>47257699</t>
  </si>
  <si>
    <t>ESPINO JOO YURIKO INGRID LUZVI</t>
  </si>
  <si>
    <t>ANALISTA DE VERIFICACIÓN DE BIENES CULTURALES MUEBLES</t>
  </si>
  <si>
    <t>42405433</t>
  </si>
  <si>
    <t>ESPINO VEGAS FLOR NATIVIDAD</t>
  </si>
  <si>
    <t>SERVICIOS DE UN ESPECIALISTA PARA LA OFICINA DE COOPERACION INTERNACIONAL</t>
  </si>
  <si>
    <t>07822414</t>
  </si>
  <si>
    <t>ESPINOSA SALDAÑA BARRERA LAURA MARIA</t>
  </si>
  <si>
    <t>16686312</t>
  </si>
  <si>
    <t>ESPINOZA AGUILAR CAREN PATRICIA</t>
  </si>
  <si>
    <t>SERVICIOS DE UN APOYO ADMINISTRATIVO PARA LA OFICINA DE ATENCIÝN AL CIUDADANO Y GESTIÝN DOCUMENTARIA</t>
  </si>
  <si>
    <t>09494751</t>
  </si>
  <si>
    <t>ESPINOZA ARANGO JULY MARIBEL</t>
  </si>
  <si>
    <t>SERVICIO DE UN CADISTA PARA LA DIRECCIÓN DESCONCENTRADA DE CULTURA PASCO</t>
  </si>
  <si>
    <t>44859124</t>
  </si>
  <si>
    <t>ESPINOZA ARRIETA ROY ALBERT</t>
  </si>
  <si>
    <t>SERVICIO DE GUIA DE TURISMO EN EL MUSEO DE SITIO ARQUEOLÝGICO DE WARIWILLKA DE LA DIRECCIÝN REGIONAL DE CULTURA JUNIN</t>
  </si>
  <si>
    <t>44776196</t>
  </si>
  <si>
    <t>ESPINOZA BELITO NOEMI</t>
  </si>
  <si>
    <t>ESTUDIOS DE GUIA OFICIAL DE TURISMO</t>
  </si>
  <si>
    <t>SERVICIO DE UN APOYO TECNICO Y ADMINISTRATIVO  CONTROL PATRIMONIAL</t>
  </si>
  <si>
    <t>17896052</t>
  </si>
  <si>
    <t>ESPINOZA CASTRO EFRAIN</t>
  </si>
  <si>
    <t>ESTUDIOS EN ECONOMIA</t>
  </si>
  <si>
    <t xml:space="preserve">ESPECIALISTA DE SISTEMAS DE INFORMACIÓN </t>
  </si>
  <si>
    <t>42660616</t>
  </si>
  <si>
    <t>ESPINOZA CHAVEZ GIANCARLO JOSE</t>
  </si>
  <si>
    <t>SERVICIO DE OBRERO PARA LA CONSERVACION ESTRUCTURAL DEL SECTOR A, ZONA SUR DE TAURICHUMPI DEL SANTUARIO ARQUEOLOGICO DE PACHACAMAC</t>
  </si>
  <si>
    <t>41876445</t>
  </si>
  <si>
    <t>ESPINOZA CHUMPITAZ JULIO ENRIQUE</t>
  </si>
  <si>
    <t>SERVICIOS COORDINACION ADMINISTRATIVA DE LAS ACTIVIDADES Y PROYECTOS DE LA DIRECCION GENERAL DE PATRIMONIO ARQUEOLOGICO INMUEBLE, Y SUS CUATRO DIRECCIONES A NIVEL NACIONAL</t>
  </si>
  <si>
    <t>09329964</t>
  </si>
  <si>
    <t>ESPINOZA GALVEZ LUIS ENRIQUE</t>
  </si>
  <si>
    <t>Analista en Gestión de Monumentos Arqueológicos</t>
  </si>
  <si>
    <t>44389622</t>
  </si>
  <si>
    <t>ESPINOZA GUZMAN GUSTAVO JEAN PIERRE</t>
  </si>
  <si>
    <t>SERVICIO DE UN ANALISTA EN ARQUEOLOGÍA PARA PAISAJE CULTURAL PARA LA DIRECCIÓN DE PAISAJE CULTURAL</t>
  </si>
  <si>
    <t>45641449</t>
  </si>
  <si>
    <t>ESPINOZA MARTIN OSCAR OMAR</t>
  </si>
  <si>
    <t>BACHILLER EN ARQUEOLOGÍA</t>
  </si>
  <si>
    <t xml:space="preserve">SERVICIO DE UN TECNICO DE DISEÑO GRAFICO PARA EL LUGAR DE LA MEMORIA, LA TOLERANCIA Y LA INCLUSIÓN SOCIAL. </t>
  </si>
  <si>
    <t>08121604</t>
  </si>
  <si>
    <t>ESPINOZA MENENDEZ MANUEL MAXIMO</t>
  </si>
  <si>
    <t>EGRESADO  DE DIBUJO ARQUITECTÓNICO</t>
  </si>
  <si>
    <t>SERVICIO DE APOYO ADMINISTRATIVO PARA LA COORDINACION DE LA SECRETARIA TECNICA DE ARQUEOLOGIA A NIVEL NACIONAL</t>
  </si>
  <si>
    <t>45054569</t>
  </si>
  <si>
    <t>ESPINOZA OBREGON CESAR ANTONIO</t>
  </si>
  <si>
    <t>ESTUDIANTE DE ADMINISTRACION</t>
  </si>
  <si>
    <t>SERVICIO DE GESTOR DEL PROYECTO INTEGRAL MATEO SALADO DEL PROYECTO QHAPAQ ÑAN-SEDE NACIONAL</t>
  </si>
  <si>
    <t>33342275</t>
  </si>
  <si>
    <t>ESPINOZA PAJUELO PEDRO DAVID</t>
  </si>
  <si>
    <t>GESTION CULTURAL</t>
  </si>
  <si>
    <t>SERVICIO DE ORIENTACIN ESPECIALIZADA PARA LA OFICINA DE ATENCION AL CIUDADANO Y GESTION DOCUMENTARIA</t>
  </si>
  <si>
    <t>42371083</t>
  </si>
  <si>
    <t>ESPINOZA PATIÑO JOEL RENZO</t>
  </si>
  <si>
    <t>SERVICIO DE UN CANTANTE SOPRANO PARA EL CORO NACIOANAL DEL PERÚ-DIRECCION DE ELENCOS NACIONALES.</t>
  </si>
  <si>
    <t>46321385</t>
  </si>
  <si>
    <t>ESPINOZA PORTOCARRERO CLAUDIA PAOLA</t>
  </si>
  <si>
    <t>MUSICO CON MENCION EN CANTO LIRICO</t>
  </si>
  <si>
    <t>SERVICIO DE UN ASISTENTE PARA EL MANEJO DE COLECCIONES PARA EL MUSEO REGIONAL DE ICA</t>
  </si>
  <si>
    <t>43839607</t>
  </si>
  <si>
    <t>ESPINOZA QUISPE JUDITH DIONELA</t>
  </si>
  <si>
    <t>Coordinador/a de Relaciones Humanas y Sociales</t>
  </si>
  <si>
    <t>42748962</t>
  </si>
  <si>
    <t>ESPINOZA RAMIREZ DIANA</t>
  </si>
  <si>
    <t>TRABAJO SOCIAL</t>
  </si>
  <si>
    <t>SERVICIO DE OBRERO PARA LA CONSERVACION DEL AREA 21A DE LA SALA CENTRAL Y CALLE NORTE SUR DEL SANTUARIO ARQUEOLOGICO DE PACHACAMAC</t>
  </si>
  <si>
    <t>42539918</t>
  </si>
  <si>
    <t>ESPINOZA REYES CESAR PERCY</t>
  </si>
  <si>
    <t>SERVICIO DE ARQUEÓLOGO SUPERVISOR DE CAMPO PARA EMISIÓN DE CERTIFICADO DE INEXISTENCIA DE RESTOS ARQUEOLÓGICOS (CIRA) A NIVEL NACIONAL</t>
  </si>
  <si>
    <t>10198847</t>
  </si>
  <si>
    <t>ESPINOZA ROJAS JIMI ALFREDO</t>
  </si>
  <si>
    <t>SERVICIOS DE LIMPIEZA, MANTENIMIENTO, SEGURIDAD Y GUARDIANIA DEL MONUMENTO ARQUEOLOGICO CHAVIN.</t>
  </si>
  <si>
    <t>32287492</t>
  </si>
  <si>
    <t>ESPINOZA SALAZAR ESTANISLAO VICTOR</t>
  </si>
  <si>
    <t>SERVICIO DE ASISTENTE ADMINISTRATIVO PARA LA DIRECCION DE CONTROL Y SUPERVISION</t>
  </si>
  <si>
    <t>10824357</t>
  </si>
  <si>
    <t>ESPINOZA TORRES LAURA SOLEDAD</t>
  </si>
  <si>
    <t>TECNICA EN COMPUTACION</t>
  </si>
  <si>
    <t>SERVICIOS DE UN ESPECIALISTA LEGAL PARA LA DIRECCIÓN DE POLÍTICAS PARA LA POBLACIÓN AFROPERUANA</t>
  </si>
  <si>
    <t>43616074</t>
  </si>
  <si>
    <t>ESPINOZA VERA MARIO FELIPE JAIR</t>
  </si>
  <si>
    <t>SERVICIO DE APOYO EN ASISTENCIA TECNICA ADMINISTRATIVA PARA LA OFICINA DE REGISTRO DE BIENES MUEBLES DE LA DIRECCIÝN DE MUSEOS Y BIENES MUEBLES</t>
  </si>
  <si>
    <t>07758588</t>
  </si>
  <si>
    <t>ESQUIVEL DORIA ROXANA</t>
  </si>
  <si>
    <t>SECRETARIADO</t>
  </si>
  <si>
    <t>74052937</t>
  </si>
  <si>
    <t>ESTRADA ROMAN SILVIA ANDREA</t>
  </si>
  <si>
    <t>SERVICIO DE AUXILIAR DE CONSERVACI?N Y MANTENIMIENTO PARA EL PROYECTO DE INVESTIGACI?N ARQUEOL?GICA HUANUCO PAMPA DEL PROGRAMA QHAPAQ ?AN</t>
  </si>
  <si>
    <t>22700952</t>
  </si>
  <si>
    <t>EVANGELISTA ALBORNOZ EUTEMIO</t>
  </si>
  <si>
    <t>SERVICIO DE ARQUEOLOGO PARA LA DIRECCION DESCONCENTRADA DE CULTURA MADRE DE DIOS</t>
  </si>
  <si>
    <t>40576509</t>
  </si>
  <si>
    <t>EVANGELISTA REYES VICTOR HUGO</t>
  </si>
  <si>
    <t>43778376</t>
  </si>
  <si>
    <t>EVANGELISTA REYNA CLAUDIA CRISTINA</t>
  </si>
  <si>
    <t>SERVICIO DE UN COORDINADOR PARA EL SEGUIMIENTO TÉCNICO DE LOS SITIOS DEL PATRIMONIO MUNDIAL</t>
  </si>
  <si>
    <t>09797281</t>
  </si>
  <si>
    <t>FALCONI JIMENEZ DENIS IVAN</t>
  </si>
  <si>
    <t>09450193</t>
  </si>
  <si>
    <t>FALCONI JIMENEZ MIGUEL ANGEL</t>
  </si>
  <si>
    <t>JEFE DE LA OFICINA DE TESORERIA DEL MINISTERIO DE CULTURA</t>
  </si>
  <si>
    <t>07425139</t>
  </si>
  <si>
    <t>FALLA HOYOS PERCY CARLOS</t>
  </si>
  <si>
    <t>SERVICIO DE REGISTRO E INVENTARIO DE MATERIAL ARQUEOLÃ¿GICO EN EL ÃREA DE REGISTRO Y MANEJO DE COLECCIONES DEL MUSEO NACIONAL DE ARQUEOLOGÃA, ANTROPOLOGÃA E HISTORIA DEL PERÃ</t>
  </si>
  <si>
    <t>41467537</t>
  </si>
  <si>
    <t>FARFAN ARROYO VICTOR HUGO</t>
  </si>
  <si>
    <t>SERVICIO ASISTENTE TECNICO PARA EL REGISTRO Y CATALOGACIÃ¿N DE BIENES CULTURALES MUEBLES DE ARTE POPULAR PARA LA DIRECCION DE MUSEOS Y BIENES MUEBLES</t>
  </si>
  <si>
    <t>09660943</t>
  </si>
  <si>
    <t>FASHE RAYMUNDO MERY</t>
  </si>
  <si>
    <t>GESTOR (A) DE PROYECTOS MUSEÍSTICOS</t>
  </si>
  <si>
    <t>09303307</t>
  </si>
  <si>
    <t>FAUSTINO BAMBAREN NELLY GIOVANNA</t>
  </si>
  <si>
    <t>SERVICIO DE GUIA OFICIAL DE TURISMO PARA LA CASA DE LA GASTRONOMIA PERUANA </t>
  </si>
  <si>
    <t>09979764</t>
  </si>
  <si>
    <t>FELIX POVIS ZOILA ANTONIA</t>
  </si>
  <si>
    <t>PROFESIONAL TECNICO EN GUIA OFICIAL DE TURISMO</t>
  </si>
  <si>
    <t>SERVICIO DE UN INGEMIERO GEOGRAFICO PARA PRESTAR SERVICOS DE APOYO EN LA ELABORACION DEL CATASTRO DEL QHAPAQ Ã`AN</t>
  </si>
  <si>
    <t>40676378</t>
  </si>
  <si>
    <t>FERNANDEZ FLORES JOSHSEP JULIO ATILIO</t>
  </si>
  <si>
    <t>SERVICIO DE UN ASISTENTE DE BOLETERÍA PARA EL MUSEO DE SITIO ARTURO JIMÉNEZ BORJA PURUCHUCO</t>
  </si>
  <si>
    <t>46502362</t>
  </si>
  <si>
    <t>FERNANDEZ MALLCCO WILLIAMS PAVEL</t>
  </si>
  <si>
    <t>BACHILLER EN ADMINISTRACION</t>
  </si>
  <si>
    <t>SERVICIO DE REGISTRO, INVENTARIO Y CONTEXTUALIZACIÃ¿N DEL MATERIAL ARQUEOLÃ¿GICO DE LAS COLECCIONES DEL MUSEO NACIONAL DE ARQUEOLOGÃA, ANTROPOLOGÃA E HISTORIA DEL PERÃ</t>
  </si>
  <si>
    <t>41025731</t>
  </si>
  <si>
    <t>FERNANDEZ MASCCO DIANA SILVIA</t>
  </si>
  <si>
    <t>ANALISTA EN ARQUITECTURA</t>
  </si>
  <si>
    <t>40738878</t>
  </si>
  <si>
    <t>FERNANDEZ MONJE JOSE LUIS</t>
  </si>
  <si>
    <t>SERVICIO DE UNA SECRETARIA(O) EJECUTIVA(O) PARA LA DIRECCIÓN DESCONCENTRADA DE CULTURA DE ICA</t>
  </si>
  <si>
    <t>21556716</t>
  </si>
  <si>
    <t>FERNANDEZ ORELLANA LEYDY NOELIA</t>
  </si>
  <si>
    <t>SERVICIOS DE UN CANTANTE BAJO Ã¿ BARÃTONO PARA EL CORO NACIONAL</t>
  </si>
  <si>
    <t>09453283</t>
  </si>
  <si>
    <t>FERNANDEZ SANTA MARIA XAVIER</t>
  </si>
  <si>
    <t>PROFESIONAL TECNICO EN ELECTRONICO</t>
  </si>
  <si>
    <t>DIRECTOR DE LA DIRECCION DESCONCENTRADA DE CULTURA CALLAO</t>
  </si>
  <si>
    <t>09656604</t>
  </si>
  <si>
    <t>FERNANDEZ VALLE JUAN AUGUSTO</t>
  </si>
  <si>
    <t>44388585</t>
  </si>
  <si>
    <t>FERNANDEZ ZAMBRANO MARIAGRACIA</t>
  </si>
  <si>
    <t>ESTUDIOS EN EDUCACION ARTISTICA - DANZA</t>
  </si>
  <si>
    <t>SERVICIO DE INSTRUCTOR DE VIOLIN</t>
  </si>
  <si>
    <t>47867359</t>
  </si>
  <si>
    <t>FERREIRA MASCARO EDUARDO ALEJANDRO</t>
  </si>
  <si>
    <t>SERVICIO DE UN ANALISTA LEGAL PARA LA DIRECCIÓN DE CONSULTA PREVIA</t>
  </si>
  <si>
    <t>70442519</t>
  </si>
  <si>
    <t>FHON GUISAZOLA LISSET CRISTINA</t>
  </si>
  <si>
    <t>DIRECTORA DE LA DIRECCION DE PAISAJE CULTURAL</t>
  </si>
  <si>
    <t>10813034</t>
  </si>
  <si>
    <t>FIGUEROA AÑORGA LENKA</t>
  </si>
  <si>
    <t>SERVICIO DE UN ASISTENTE PARA EL ARCHIVO CENTRAL DE LA OFICINA DE ATENCIÓN AL CIUDADANO Y GESTIÓN DOCUMENTARIA</t>
  </si>
  <si>
    <t>46850471</t>
  </si>
  <si>
    <t>FIGUEROA CANO STEPHANIE ZENITH</t>
  </si>
  <si>
    <t>43364741</t>
  </si>
  <si>
    <t>FIGUEROA CHAPA JULIO ALONSO</t>
  </si>
  <si>
    <t>SERVICIO DE UN ANALISTA EN CONSERVACIÓN DE FARDOS FUNERARIOS Y MOMIAS PARA EL MUSEO DE SITIO “ARTURO JIMÉNEZ BORJA” - PURUCHUCO</t>
  </si>
  <si>
    <t>70242205</t>
  </si>
  <si>
    <t>FIGUEROA CUEVA SELENE ISABEL</t>
  </si>
  <si>
    <t>SERVICIOS DE UN INSTRUMENTISTA DE BAJO PARA EL ELENCO NACIONAL DEL FOLCLORE - DEN</t>
  </si>
  <si>
    <t>40988056</t>
  </si>
  <si>
    <t>FIGUEROA EURIBE CARLOS EDUARDO</t>
  </si>
  <si>
    <t>ESTUDIOS DE BAJO</t>
  </si>
  <si>
    <t>SERVICIO DE TESORERO DE LA DIRECCION REGIONAL DE CULTURA PUNO</t>
  </si>
  <si>
    <t>41578156</t>
  </si>
  <si>
    <t>FLORES ACERO ROSA CANDELARIA</t>
  </si>
  <si>
    <t>SERVICIO DE UN ANALISTA EN ARQUEOLOGIA PARA EVIDENCIAS SOBRE EVIDENCIA SOBRE AFECTACIONES AL PATRIMONIO PARA LA DIRECCIÓN DE CONTROL Y SUPERVISIÓN</t>
  </si>
  <si>
    <t>41433652</t>
  </si>
  <si>
    <t>FLORES AYQUIPA DANIEL</t>
  </si>
  <si>
    <t>ARQUEOLOGIA</t>
  </si>
  <si>
    <t>41599039</t>
  </si>
  <si>
    <t>FLORES BERNAL ROGERD</t>
  </si>
  <si>
    <t>SERVICIO DE UN ARQUITECTO PARA LA DIRECCIÓN DESCONCENTRADA DE CULTURA DE AMAZONAS</t>
  </si>
  <si>
    <t>41591158</t>
  </si>
  <si>
    <t>FLORES BRUNO JOSE LUIS</t>
  </si>
  <si>
    <t>SERVICIO DE UN AUDITOR PARA EL ÓRGANO DE CONTROL INSTITUCIONAL</t>
  </si>
  <si>
    <t>42913089</t>
  </si>
  <si>
    <t>FLORES CABANILLAS KELY JOIS</t>
  </si>
  <si>
    <t>INGENIERO GESTION EMPRESARIAL</t>
  </si>
  <si>
    <t>42842209</t>
  </si>
  <si>
    <t>FLORES CARDENAS ELIANA GABRIELA</t>
  </si>
  <si>
    <t>SERVICIO DE OBRERO PARA EL APOYO EN EL REGISTRO DE LA CONSERVACION DEL TEMPLO DEL SOL DEL SANTUARIO ARQUEOLOGICO DE PACHACAMAC</t>
  </si>
  <si>
    <t>43648246</t>
  </si>
  <si>
    <t>FLORES GARAY RENATO ROBERT</t>
  </si>
  <si>
    <t>01323814</t>
  </si>
  <si>
    <t>FLORES GARCIA SELENA</t>
  </si>
  <si>
    <t>SERVICIO DE PERSONAL DE APOYO PARA EL PROYECTO DE INVESTIGACI?N ARQUEOL?GICA HUAYCAN DE CIENEGUILLA DEL PROGRAMA QHAPAQ ?AN</t>
  </si>
  <si>
    <t>20107936</t>
  </si>
  <si>
    <t>FLORES GARCIA TERESA ANA MARIA</t>
  </si>
  <si>
    <t>SERVICIO DE APOYO EN EL MANEJO DE CONSOLA DE LUCES PARA LA OFICINA DE OPERACIONES</t>
  </si>
  <si>
    <t>10107848</t>
  </si>
  <si>
    <t>FLORES GONZALES ADALBERTO EMILIO</t>
  </si>
  <si>
    <t>TECNICO EN SONIDO E ILUMINACION</t>
  </si>
  <si>
    <t>BAILARÍN/A DE CUERPO DE BAILE</t>
  </si>
  <si>
    <t>76779693</t>
  </si>
  <si>
    <t>FLORES LOZANO ROBERT ANDRES</t>
  </si>
  <si>
    <t>40963470</t>
  </si>
  <si>
    <t>FLORES MEJIA BERTHA GLORIA</t>
  </si>
  <si>
    <t>SERVICIO DE ARQUEOLOGO CALIFICADOR PARA REVISION DE INFORMES FINALES DE PROYECTOS ARQUEOLOGICOS A NIVEL NACIONAL</t>
  </si>
  <si>
    <t>09547605</t>
  </si>
  <si>
    <t>FLORES PAUCAR PREDESTINA</t>
  </si>
  <si>
    <t>SERVICIO DE OBRERO PARA LA CONSERVACIÓN ESTRUCTURAL EN LA ZONA OESTE DE LA PIRÁMIDE CON RAMPA N° 1</t>
  </si>
  <si>
    <t>47683892</t>
  </si>
  <si>
    <t>FLORES QUISPE BRYAN GIANCARLOS</t>
  </si>
  <si>
    <t>SERVICIOS DE UN COORDINADOR DEL PROGRAMA DE VOLUNTARIADO VINCULADO AL PATRIMONIO CULTURAL E INDUSTRIAS CULTURALES</t>
  </si>
  <si>
    <t>09992421</t>
  </si>
  <si>
    <t>FLORES ROSALES ENRIQUE ARTURO</t>
  </si>
  <si>
    <t>SERVICIO DE UN ASISTENTE PARA REVISIÓN DE EXPEDIENTES ADMINISTRATIVOS PARA LA CALIFICACIÓN DE PROYECTOS ARQUEOLÓGICOS PARA LA DIRECCIÓN DE CALIFICACIÓN DE INTERVENCIONES ARQUEOLÓGICAS</t>
  </si>
  <si>
    <t>08175687</t>
  </si>
  <si>
    <t>FLORES TORRES LUIS ANTONIO</t>
  </si>
  <si>
    <t>BACHILER EN ARQUEOLOGIA</t>
  </si>
  <si>
    <t>SERVICIO DE UN ESPECIALISTA LEGAL EN PATRIMONIO CULTURAL</t>
  </si>
  <si>
    <t>18132576</t>
  </si>
  <si>
    <t>FLOREZ CUENTAS JESSICA GABRIELA</t>
  </si>
  <si>
    <t>SERVICIO DE UN INSTRUMENTISTA DE CONTRABAJO PARA LA DIRECCIÓN DE ELENCOS NACIONALES</t>
  </si>
  <si>
    <t>46672540</t>
  </si>
  <si>
    <t>FORTUNA RAMIREZ ARTHUR JEAN LUC</t>
  </si>
  <si>
    <t>BACHILLER EN ARTES ESCENICAS - MUSICA</t>
  </si>
  <si>
    <t>Especialista de Ingresos</t>
  </si>
  <si>
    <t>09533245</t>
  </si>
  <si>
    <t>FRANCO D'ALFONSO JUAN MANUEL</t>
  </si>
  <si>
    <t>SERVICIO DE AGENTE DE PROTECCIÓN PARA EL PUESTO DE CONTROL Y VIGILANCIA DE LA CUENCA DEL RIO ABUJAO – RT ISCONAHUA</t>
  </si>
  <si>
    <t>80675097</t>
  </si>
  <si>
    <t>FUCKS RUIZ GEREMIAS</t>
  </si>
  <si>
    <t>ESTUDIOS PRIMARIOS</t>
  </si>
  <si>
    <t>Asistente Artístico</t>
  </si>
  <si>
    <t>45801787</t>
  </si>
  <si>
    <t>FUENTES COLLAZOS BERENICE CONSUELO</t>
  </si>
  <si>
    <t>TECNICO EN DISEÑO PUBLICITARIO</t>
  </si>
  <si>
    <t>Operador/a de Digitalización</t>
  </si>
  <si>
    <t>42892668</t>
  </si>
  <si>
    <t>FUENTES CUCHO HAYDEE HERLINDA</t>
  </si>
  <si>
    <t>CIENCIAS ADMINISTRATIVAS</t>
  </si>
  <si>
    <t>SERVICIO DE UN ASISTENTE EN ARQUITECTURA PARA LA DIRECCION DE PATRIMONIO HISTÓRICO INMUEBLE</t>
  </si>
  <si>
    <t>41739971</t>
  </si>
  <si>
    <t>FUENTES ORTIZ ROCIO DEL PILAR</t>
  </si>
  <si>
    <t>SERVICIO DE APOYO EN SEGURIDAD DEL MUSEO NACIONAL DE ARQUEOLOGÃA, ANTROPOLOGÃA E HISTORIA DEL PERÃ</t>
  </si>
  <si>
    <t>43100060</t>
  </si>
  <si>
    <t>FUENTES TORRES JORGE ABDON</t>
  </si>
  <si>
    <t>ESTUDIOS TECNICOS EN ADMINISTRACION DE PERSONAL</t>
  </si>
  <si>
    <t>SERVICIO DE UN ANALISTA EN INVESTIGACIÓN Y CONSERVACIÓN ARQUEOLÓGICA PARA EL SANTUARIO DE PACHACAMAC</t>
  </si>
  <si>
    <t>46612927</t>
  </si>
  <si>
    <t>FUENTES VILLALOBOS SARITA DEL ROCIO</t>
  </si>
  <si>
    <t>25791567</t>
  </si>
  <si>
    <t>GALENO CORONADO LUIS ERNESTO</t>
  </si>
  <si>
    <t>42375032</t>
  </si>
  <si>
    <t>GALINDO PEREZ YANIRA DEL PILAR</t>
  </si>
  <si>
    <t>SERVICIO DE GUARDIANÃA Y SEGURIDAD EN EL PARADOR TURÃSTICO KUELAP</t>
  </si>
  <si>
    <t>45152207</t>
  </si>
  <si>
    <t>GALLARDO MONTEZA BREYNER</t>
  </si>
  <si>
    <t>Asistente en Patrimonio Histórico</t>
  </si>
  <si>
    <t>47097651</t>
  </si>
  <si>
    <t>GALLERES RUIZ CAROLINA</t>
  </si>
  <si>
    <t>SERVICIO DE UN ANALISTA LEGAL EN MATERIA PENAL</t>
  </si>
  <si>
    <t>45974415</t>
  </si>
  <si>
    <t>GALLO SANCHEZ ROSA MILAGROS</t>
  </si>
  <si>
    <t>SERVICIO DE UN APOYO EN LABORES DE MUSEOGRAFÍA</t>
  </si>
  <si>
    <t>06211441</t>
  </si>
  <si>
    <t>GALVAN CHIPANA JUAN</t>
  </si>
  <si>
    <t>SERVICIO DE MANTENIMIENTO Y LIMPIEZA PARA LA CASA MUSEO JOSÉ CARLOS MARIÁTEGUI</t>
  </si>
  <si>
    <t>41052278</t>
  </si>
  <si>
    <t>GALVAN QUISPE LUIS ALBERTO</t>
  </si>
  <si>
    <t>SERVICIOS DE ESPECIALISTA PARA EL ÁREA DE REMUNERACIONES PARA LA OFICINA GENERAL DE RECURSOS HUMANOS</t>
  </si>
  <si>
    <t>44638274</t>
  </si>
  <si>
    <t>GALVEZ CASTAGNOLA VICTOR ANTONIO</t>
  </si>
  <si>
    <t>SERVICIO DE TRES (03) ARQUEÓLOGOS PARA LA DIRECCION DESCONCENTRADA DE CULTURA CAJAMARCA</t>
  </si>
  <si>
    <t>27286915</t>
  </si>
  <si>
    <t>GALVEZ PEREZ WILMER NICOLAS</t>
  </si>
  <si>
    <t>SERVICIOS DE UN ASISTENTE ADMINISTRATIVO PARA LA DIRECCIÃ¿N DE CALIFICACIÃ¿N DE INTERVENCIONES ARQUEOLOGICAS</t>
  </si>
  <si>
    <t>23958007</t>
  </si>
  <si>
    <t>GAMBOA FLORES DESIREE</t>
  </si>
  <si>
    <t>ESTUDIOS EN PROGRAMA AUXILIAR DE ADMINISTRACIÓN</t>
  </si>
  <si>
    <t>40983754</t>
  </si>
  <si>
    <t>GAMBOA ROSPIGLIOSI JOSE LUIS</t>
  </si>
  <si>
    <t>SERVICIO DE UN RESPONSABLE DE LA DIRECCIÓN DE GESTION DE MONUMENTOS</t>
  </si>
  <si>
    <t>09341141</t>
  </si>
  <si>
    <t>GAMONAL MEDINA ANTONIO FELIPE</t>
  </si>
  <si>
    <t>SERVICIO DE UN/A (01) ASISTENTE LEGAL EN MATERIA LABORAL PARA LA PROCURADURÍA PÚBLICA</t>
  </si>
  <si>
    <t>72453868</t>
  </si>
  <si>
    <t>GAMONAL PALOMINO LUIS ALBERTO</t>
  </si>
  <si>
    <t>SERVICIO DE DIRECTOR ARTISTICO</t>
  </si>
  <si>
    <t>06495135</t>
  </si>
  <si>
    <t>GAMONET DE LOS HEROS JIMMY</t>
  </si>
  <si>
    <t>ESTUDIOS DE TECNICA CLASICA - COREOGRAFIA</t>
  </si>
  <si>
    <t>Capo de Fagot</t>
  </si>
  <si>
    <t>41263912</t>
  </si>
  <si>
    <t>GARAYCOCHEA KIKUGAWA OMAR DENJIRO</t>
  </si>
  <si>
    <t xml:space="preserve">SERVICIO DE UN ASISTENTE ADMINISTRATIVO PARA LA DIRECCIÓN DESCONCENTRADA DE CULTURA DE SAN MARTIN </t>
  </si>
  <si>
    <t>44405373</t>
  </si>
  <si>
    <t>GARCIA AZCARATE LUCY AURORA</t>
  </si>
  <si>
    <t>TÉCNICO EN CONTABILIDAD</t>
  </si>
  <si>
    <t>04428248</t>
  </si>
  <si>
    <t>GARCIA BECERRA CARLOS ENRIQUE</t>
  </si>
  <si>
    <t>Analista en Gestión Cultural de Museos</t>
  </si>
  <si>
    <t>71914276</t>
  </si>
  <si>
    <t>GARCIA BENAVENTE GABRIELA</t>
  </si>
  <si>
    <t>SERVICIO DE UN COORDINADOR DE FORMACIÓN Y CERTIFICACIÓN DE COMPETENCIAS EN LENGUAS INDÍGENAS PARA LA DIRECCIÓN DE LENGUAS INDÍGENAS</t>
  </si>
  <si>
    <t>41374628</t>
  </si>
  <si>
    <t>GARCIA CHINCHAY GERARDO MANUEL</t>
  </si>
  <si>
    <t>LINGÜISTA</t>
  </si>
  <si>
    <t>Coordinador/a Legal</t>
  </si>
  <si>
    <t>25754955</t>
  </si>
  <si>
    <t>GARCIA CURI MARIA DEL CARMEN</t>
  </si>
  <si>
    <t>SERVICIO DE GUARDIANÃA EN LA ZONA ARQUEOLÃ¿GICA DE SACRAMENTO - PALPA - DIRECCIÃ¿N REGIONAL CULTURA ICA</t>
  </si>
  <si>
    <t>44219892</t>
  </si>
  <si>
    <t>GARCIA DIAZ DIANA CAROLINA</t>
  </si>
  <si>
    <t>SERVICIO DE GUARDIANÃA EN LA ZONA ARQUEOLÃ¿GICA DE TAMBO COLORADO - DIRECCIÃ¿N REGIONAL CULTURA ICA</t>
  </si>
  <si>
    <t>42452073</t>
  </si>
  <si>
    <t>GARCIA DIAZ MARCOS ANTONIO</t>
  </si>
  <si>
    <t>40499069</t>
  </si>
  <si>
    <t>GARCIA HUAMAN KATERINE JULISSA</t>
  </si>
  <si>
    <t>SERVICIO DE GUARDIANIA EN LA ZONA ARQUEOLÃ¿GICA DE HUAYURI - PALPA - DRC ICA</t>
  </si>
  <si>
    <t>22182855</t>
  </si>
  <si>
    <t>GARCIA LICAS EDUVIGES VICTOR</t>
  </si>
  <si>
    <t>ESPECIALISTA DE BASE DE DATOS</t>
  </si>
  <si>
    <t>43835938</t>
  </si>
  <si>
    <t>GARCIA LIZAMA RAUL MARINO</t>
  </si>
  <si>
    <t>SERVICIO DE UN CAJERO (A) PARA LA OFICINA DE TESORERÍA</t>
  </si>
  <si>
    <t>41644816</t>
  </si>
  <si>
    <t>GARCIA LOSSIO JOSE ANTONIO</t>
  </si>
  <si>
    <t>EGRESADO TÉCNICO DE LA CARRERA DE ASISTENTE DE CONTABILIDAD</t>
  </si>
  <si>
    <t>SERVICIO DE BAILARIN (A) DE BALLET CUERPO DE BAILE PARA LA DIRECCION DE ELENCOS NACIONALES</t>
  </si>
  <si>
    <t>72557561</t>
  </si>
  <si>
    <t>GARCIA MELENDEZ LUIS ALBERTO</t>
  </si>
  <si>
    <t>SERVICIOS DE UN ESPECIALISTA EN CONSERVACIÃ¿N Y RESTAURACIÃ¿N PARA LA DIRECCIÃ¿N DE PATRIMONIO HISTÃ¿RICO INMUEBLE</t>
  </si>
  <si>
    <t>43558796</t>
  </si>
  <si>
    <t>GARCIA MIRANDA INGRID</t>
  </si>
  <si>
    <t>TECNICO ARTISTA PROFESIONAL ESPECIALIDAD EN CONSERVACION Y RESTAURACION DE OBRAS DE ARTE</t>
  </si>
  <si>
    <t xml:space="preserve">SERVICIO DE UN ANALISTA CONTABLE </t>
  </si>
  <si>
    <t>00247582</t>
  </si>
  <si>
    <t>GARCIA PEÑA CARMEN GIULLIANA</t>
  </si>
  <si>
    <t>21553122</t>
  </si>
  <si>
    <t>GARCIA PEREZ FANNY AURORA</t>
  </si>
  <si>
    <t>SERVICIO DE UN SUPERVISOR Y EVALUADOR DE PROYECTOS ARQUEOLÓGICOS</t>
  </si>
  <si>
    <t>18052010</t>
  </si>
  <si>
    <t>GARCIA ROJAS FABIAN ESTEBAN</t>
  </si>
  <si>
    <t>SERVICIO DE RESPONSABLE DEL AREA DE PATRIMONIO ARQUEOLOGICO PARA LA DIRECCION REGIONAL DE CULTURA ICA</t>
  </si>
  <si>
    <t>06217714</t>
  </si>
  <si>
    <t>GARCIA SOTO RUBEN</t>
  </si>
  <si>
    <t>SERVICIO DE UN ASISTENTE ADMINISTRATIVO PARA EL GABINETE DE ASESORES</t>
  </si>
  <si>
    <t>16807841</t>
  </si>
  <si>
    <t>GARCIA URRUTIA OYOLA ROSSANA GRACIELA</t>
  </si>
  <si>
    <t>SERVICIO DE UN ANALISTA LEGAL PARA LA DIRECCIÓN DESCONCENTRADA DE CULTURA DE ANCASH</t>
  </si>
  <si>
    <t>43408207</t>
  </si>
  <si>
    <t>GARCIA VALENZUELA CYNTHIA CATHERINE</t>
  </si>
  <si>
    <t>SERVICIO DE UN ASISTENTE ADMINISTRATIVO PARA LA DIRECCIÓN GENERAL DE DERECHOS DE LOS PUEBLOS INDÍGENAS</t>
  </si>
  <si>
    <t>06790487</t>
  </si>
  <si>
    <t>GARCIA VALVERDE ROSA EVELYNG</t>
  </si>
  <si>
    <t>SERVICIO DE COORDINADOR DEL CANAL WEB TV PARA LA DIRECCION DE ARTES Y ACCESO A LA CULTURA</t>
  </si>
  <si>
    <t>07919928</t>
  </si>
  <si>
    <t>GARCIA VIVAR RAFAEL CARLOS</t>
  </si>
  <si>
    <t>BACHLLER EN CIENCIAS DE LA COMUNICACIÓN</t>
  </si>
  <si>
    <t>46184561</t>
  </si>
  <si>
    <t>GARGATE SANTAMARIA FRANKLIN PABLO</t>
  </si>
  <si>
    <t>Asistente Legal</t>
  </si>
  <si>
    <t>70335730</t>
  </si>
  <si>
    <t>GARNICA BROCOS AYVI HAZEL</t>
  </si>
  <si>
    <t>SERVICIO DE UN ABOGADO PARA LA DIRECCIÓN DESCONCENTRADA DE CULTURA DE TUMBES</t>
  </si>
  <si>
    <t>44319572</t>
  </si>
  <si>
    <t>GARRIDO ZAPATA JORGE AUGUSTO</t>
  </si>
  <si>
    <t>SERVICIO DE ASISTENTE ADMINISTRATIVO PARA LA DIRECCIÓN GENERAL DE PATRIMONIO ARQUEOLÓGICO INMUEBLE</t>
  </si>
  <si>
    <t>10676367</t>
  </si>
  <si>
    <t>GASPAR GUILLERMO DANIEL ALCIDES</t>
  </si>
  <si>
    <t>EGRESADO EN CONTABILIDAD</t>
  </si>
  <si>
    <t>SERVICIOS DE ARQUITECTO PARA EL ÁREA DE PATRIMONIO HISTÓRICO EN LA DIRECCIÓN DESCONCENTRADA DE CULTURA DE JUNIN</t>
  </si>
  <si>
    <t>20107558</t>
  </si>
  <si>
    <t>GAVELAN TORRES CRISTIAM RAUL</t>
  </si>
  <si>
    <t>SERVICIOS DE UN ASISTENTE ADMINISTRATIVO PARA LA DIRECCIÓN DEL PROYECTO ESPECIAL BICENTENARIO DE LA INDEPENDENCIA DEL PERÚ</t>
  </si>
  <si>
    <t>41522145</t>
  </si>
  <si>
    <t>GAVIDIA RONDOY DONNA LINNDA</t>
  </si>
  <si>
    <t>10812777</t>
  </si>
  <si>
    <t>GIL MEZA CESAR AUGUSTO</t>
  </si>
  <si>
    <t>SERVICIO DE UN ESPECIALISTA EN ARTE PARA VERIFICACIÓN DE BIENES MATERIALES MUEBLES HISTORICO-ARTISTICOS PARA LA DIRECCIÓN DE RECUPERACIONES</t>
  </si>
  <si>
    <t>10304312</t>
  </si>
  <si>
    <t>GIL MEZA MIGUEL ENRIQUE</t>
  </si>
  <si>
    <t>HISTORIADOR DEL ARTE</t>
  </si>
  <si>
    <t>77165171</t>
  </si>
  <si>
    <t>GIL SEVILLA JIMENA</t>
  </si>
  <si>
    <t>FORMACION UNIVERSITARIA EN CONTABILIDAD</t>
  </si>
  <si>
    <t>73613921</t>
  </si>
  <si>
    <t>GIL SILVA TADEO MUSTAFA</t>
  </si>
  <si>
    <t>SERVICIO DE ENCARGADO DEL MUSEO DE ARTE ITALIANO</t>
  </si>
  <si>
    <t>08260078</t>
  </si>
  <si>
    <t>GINOCCHIO LAINEZ LOZADA MARGARITA ISOLINA</t>
  </si>
  <si>
    <t>SERVICIO DE UN ESPECIALISTA EN AUDIENCIAS, EDUCACIÓN Y FORMACIÓN DE PÚBLICO PARA EL GRAN TEATRO NACIONAL</t>
  </si>
  <si>
    <t>10266599</t>
  </si>
  <si>
    <t>GIORGIO ALCALDE MELISSA</t>
  </si>
  <si>
    <t>SERVICIO DE UN APOYO ADMINISTRATIVO PARA EL SISTEMA DE GESTIÓN DEL PATRIMONIO CULTURAL DE LOS TERRITORIOS DE NASCA Y PALPA</t>
  </si>
  <si>
    <t>22091838</t>
  </si>
  <si>
    <t>GIRON DE LA ROSA VERONICA JULIA</t>
  </si>
  <si>
    <t>40557302</t>
  </si>
  <si>
    <t>GIRON MEZA ANA MARIA</t>
  </si>
  <si>
    <t>40233526</t>
  </si>
  <si>
    <t>GIRON PONCE ADRIAN ANTONIO</t>
  </si>
  <si>
    <t>SERVICIOS DE UN ASISTENTE ADMINISTRATIVO ENCARGADO DEL ARCHIVO DOCUMENTARIO, INVENTARIO FÝSICO Y BIBLIOTECA PARA LA DIRECCIÝN DESCONCENTRADA DEL CALLAO</t>
  </si>
  <si>
    <t>06591792</t>
  </si>
  <si>
    <t>GOICOCHEA FLORIAN VICTOR RICARDO</t>
  </si>
  <si>
    <t>42450509</t>
  </si>
  <si>
    <t>GOMEZ ACOSTA LUIS MARTIN</t>
  </si>
  <si>
    <t>SERVICIO DE UNA SECRETARIA PARA EL MUSEO DE SITIO ARTURO JIMENEZ BORJA PURUCHUCO</t>
  </si>
  <si>
    <t>47381761</t>
  </si>
  <si>
    <t>GOMEZ AYTE MARY LUZ</t>
  </si>
  <si>
    <t>PROFESIONAL TECNICO EN SECRETARIADO EJECTUVIO</t>
  </si>
  <si>
    <t>42807237</t>
  </si>
  <si>
    <t>GOMEZ CACHAY NEISER</t>
  </si>
  <si>
    <t>SERVICIO DE SUPERVISOR ADMINISTRATIVO PARA SEGUIMIENTO DE REQUERIMIENTOS DE LA OFICINA DE OPERACIONES</t>
  </si>
  <si>
    <t>10467880</t>
  </si>
  <si>
    <t>GOMEZ CHUMPITAZ ESTRELLA CAROLINA</t>
  </si>
  <si>
    <t>SERVICIO DE UN PROFESIONAL EN ARQUEOLOGIA PARA LA DIRECCION DESCONCENTRADA DE CULTURA DE ANCASH</t>
  </si>
  <si>
    <t>41519236</t>
  </si>
  <si>
    <t>GOMEZ DIAZ JOSE MANUEL</t>
  </si>
  <si>
    <t>SERVICIO DE UN RESPONSABLE DE LA DIRECCION DE CALIFICACION DE INTERVENCIONES ARQUEOLOGICAS</t>
  </si>
  <si>
    <t>18153832</t>
  </si>
  <si>
    <t>GOMEZ GUERRERO JANIE MARILE</t>
  </si>
  <si>
    <t>SERVICIO DE ARQUEOLOGO PARA LA BUSQUEDA DE ANTECEDENTES PARA EL CATASTRO ARQUEOLOGICO A NIVEL NACIONAL</t>
  </si>
  <si>
    <t>40058006</t>
  </si>
  <si>
    <t>GOMEZ JARECA PABLO ENRIQUE</t>
  </si>
  <si>
    <t>SERVICIO DE UN ANALISTA EN PRESUPUESTO PARA LA OFICINA GENERAL DE PLANEAMIENTO Y PRESUPUESTO</t>
  </si>
  <si>
    <t>43649369</t>
  </si>
  <si>
    <t>GOMEZ PACHECO JULIO CESAR</t>
  </si>
  <si>
    <t>BACHILLER EN INGENIERIA ECONOMICA</t>
  </si>
  <si>
    <t>SERVICIOS DE UN MAESTRO DE DANZA PARA EL ELENCO NACIONAL DEL FOLCLORE - DEN</t>
  </si>
  <si>
    <t>09705081</t>
  </si>
  <si>
    <t>GOMEZ ROMERO ANGEL GERSON</t>
  </si>
  <si>
    <t>SERVICIO DE UN AGENTE DE PROTECCION PARA EL PUESTO DE CONTROL Y VIGILANCIA NOMOLE DE LA RESERVA TERRITORIAL MADRE DE DIOS N° 06</t>
  </si>
  <si>
    <t>47426462</t>
  </si>
  <si>
    <t>GOMEZ SAAVEDRA TANIA</t>
  </si>
  <si>
    <t>SERVICIO DE PERSONAL DE APOYO PARA EL PROYECTO DE INVESTIGACIN ARQUEOLGICA HUAYCAN DE CIENEGUILLA DEL PROGRAMA QHAPAQ AN</t>
  </si>
  <si>
    <t>09221675</t>
  </si>
  <si>
    <t>GOMEZ SOLORZANO ANA EMILIANA</t>
  </si>
  <si>
    <t>SERVICIO DE UN ASISTENTE  PARA LOS PROCESOS DE COMUNICACIÓN INTERNA EN BIENESTAR SOCIAL Y CAPACITACIÓN</t>
  </si>
  <si>
    <t>73764530</t>
  </si>
  <si>
    <t>GOMEZ URIOL CLAUDIA LUCIA</t>
  </si>
  <si>
    <t>SERVICIO DE ARQUEÃ¿LOGO PARA SUPERVISIÃ¿N DE CAMPO DE PROYECTOS ARQUEOLÃ¿GICOS PARA LA DIRECCIÃ¿N DESCONCENTRADA DE CULTURA DE HUÃNUCO</t>
  </si>
  <si>
    <t>42306640</t>
  </si>
  <si>
    <t>GOMEZ VALENCIA ARMANDO</t>
  </si>
  <si>
    <t>Especialista de Contabilidad de Ingresos</t>
  </si>
  <si>
    <t>41096046</t>
  </si>
  <si>
    <t>GOMEZ VELASQUEZ PATRICIA ESTHER</t>
  </si>
  <si>
    <t>ESPECIALISTA EN GESTIÓN INTERCULTURAL</t>
  </si>
  <si>
    <t>23954607</t>
  </si>
  <si>
    <t>GONZA ARCONDO OSWALDO</t>
  </si>
  <si>
    <t xml:space="preserve">SERVICIO DE UN (01) ESPECIALISTA DEL COMPONENTE SOCIOCULTURAL PARA EL PROYECTO INTEGRAL MATEO SALADO DEL PROYECTO QHAPAQ ÑAN </t>
  </si>
  <si>
    <t>45138159</t>
  </si>
  <si>
    <t>GONZALES ECHAVE BELEN</t>
  </si>
  <si>
    <t>LICENCIADO EN HISTORIA Y GESTION CULTURAL</t>
  </si>
  <si>
    <t>SERVICIO DE UN ASESOR LEGAL EN TEMAS DE DERECHO ADMINISTRATIVO Y PRESUPUESTO PÚBLICO</t>
  </si>
  <si>
    <t>31656055</t>
  </si>
  <si>
    <t>GONZALES ESPINO FILOMENA SOLEDAD</t>
  </si>
  <si>
    <t>SERVICIO DE UN ARQUITECTO PARA EL AREA DE PATRIMONIO HISTORICO INMUEBLE PARA LA DIRECCIÓN DESCONCENTRADA DE CULTURA DE JUNÍN</t>
  </si>
  <si>
    <t>44574254</t>
  </si>
  <si>
    <t>GONZALES LAURA ERNESTO RUMI</t>
  </si>
  <si>
    <t>SERVICIO DE UN ESPECIALISTA DE LA COORDINACIÓN DE TRAMOS- COMPONENTE ARQUEOLOGICO DEL PROYECTO QHAPAQ ÑAN.</t>
  </si>
  <si>
    <t>46261083</t>
  </si>
  <si>
    <t>GONZALES LOMBARDI ANDREA KARINA</t>
  </si>
  <si>
    <t>SERVICIOS DE REGISTRO E INVENTARIO DE SITIOS ARQUEOLOGICOS TEMPORADA 2007 DE LA RED VIAL INCA QHAPAQ ÝAN UBICADOS EN LA REGION MOQUEGUA.</t>
  </si>
  <si>
    <t>04742648</t>
  </si>
  <si>
    <t>GONZALES PEÑARANDA LUIS ENRIQUE VIVIAN</t>
  </si>
  <si>
    <t>SERVICIO DE UN AGENTE DE PROTECCION DEL PUESTO DE CONTROL Y VIGILANCIA MURUCUTA – RESERVA INDIGENA ISCONAHUA</t>
  </si>
  <si>
    <t>80311205</t>
  </si>
  <si>
    <t>GONZALES SINUIRI NICOLAS</t>
  </si>
  <si>
    <t>SERVICIO DE ANTROPOLOGO ESPECIALISTA EN PAISAJE CULTURAL PARA LA DIRECCION DE PAISAJE CULTURAL</t>
  </si>
  <si>
    <t>41201280</t>
  </si>
  <si>
    <t>GONZALES SOLORZANO JOSUE CARLOS</t>
  </si>
  <si>
    <t>LICENCIADO EN ANTROPOLOGIA</t>
  </si>
  <si>
    <t>08417444</t>
  </si>
  <si>
    <t>GONZALES STABRIDIS CESAR GUSTAVO</t>
  </si>
  <si>
    <t>SERVICIO DE VENTA DE BOLETOS EN EL MONUMENTO ARQUEOLOGICO CHAVIN DE LA DIRECCION REGIONAL DE CULTURA ANCASH</t>
  </si>
  <si>
    <t>42797697</t>
  </si>
  <si>
    <t>GONZALES VALENZUELA JOANNA MARINA</t>
  </si>
  <si>
    <t>SERVICIO DE UN ANALISTA DE POLITICAS CULTURALES PARA LA DIRECCION DE ARTES</t>
  </si>
  <si>
    <t>46388189</t>
  </si>
  <si>
    <t>GONZALEZ CIUDAD JUAN CARLOS</t>
  </si>
  <si>
    <t>LICENCIADO EN CIENCIA POLITICA</t>
  </si>
  <si>
    <t>SERVICIO DE UN VIOLISTA PARA LA ORQUESTA SINFÓNICA NACIONAL JUVENIL</t>
  </si>
  <si>
    <t>47733118</t>
  </si>
  <si>
    <t>GONZALEZ CORNEJO SEBASTIAN ROBERTO</t>
  </si>
  <si>
    <t>MUSICO EN LA INTERPRETACIÓN DE VIOLA</t>
  </si>
  <si>
    <t>SERVICIO DE UN COORDINADOR/A SOCIAL DE LA DIRECCIÓN PUEBLOS INDIGENAS EN AISLAMIENTO Y CONTACTO INICIAL.</t>
  </si>
  <si>
    <t>43394677</t>
  </si>
  <si>
    <t>GONZALEZ JACINTO MARIELLA BEATRIZ</t>
  </si>
  <si>
    <t>ANTROPOLOGA</t>
  </si>
  <si>
    <t>SERVICIO DE ARQUEOLOGO PARA LA VERIFICACION DE BIENES CULTURALES MUEBLES ARQUEOLOGICOS DEPOSITADOS EN LAS DRC Y MUSEOS PARA LA DIRECCION DE MUSEOS Y BIENES</t>
  </si>
  <si>
    <t>23949724</t>
  </si>
  <si>
    <t>GONZALEZ LASTARRIA MARIA GABRIELA</t>
  </si>
  <si>
    <t>SERVICIO DE UN ASISTENTE PARA LA OFICINA DE PATRIMONIO HISTÓRICO DE LA DIRECCION DESCONCENTRADA DE CULTURA DE TACNA</t>
  </si>
  <si>
    <t>42342279</t>
  </si>
  <si>
    <t>GONZALEZ MEDINA SUSANN HELEN</t>
  </si>
  <si>
    <t>SERVICIOS DE UN APOYO ADMINISTRATIVO PARA LA DIRECCION DESCONCENTRADA DE SAN MARTIN</t>
  </si>
  <si>
    <t>45121534</t>
  </si>
  <si>
    <t>GONZALEZ TORRES LILIA JULIA</t>
  </si>
  <si>
    <t xml:space="preserve">	TÉCNICA CONTABLE</t>
  </si>
  <si>
    <t>06681145</t>
  </si>
  <si>
    <t>GOYZUETA CASTILLA ALIPIO</t>
  </si>
  <si>
    <t>ESTUDIOS MECANICA AUTOMOTRIZ</t>
  </si>
  <si>
    <t xml:space="preserve">SERVICIO DE UN/A COORDINADOR/A LEGAL EN TEMAS VINCULADOS CON GESTIÓN ADMINISTRATIVA PARA LA OFICINA GENERAL DE ASESORÍA JURÍDICA </t>
  </si>
  <si>
    <t>40845236</t>
  </si>
  <si>
    <t>GRANARA CARRUITERO PAMELA PATRICIA</t>
  </si>
  <si>
    <t>SERVICIO ASISTENTE EN LA COLECCION DE TEXTILES DEL MUSEO NACIONAL DE ARQUEOLOGIA, ANTROPOLOGIA E HISTORIA DEL PERU</t>
  </si>
  <si>
    <t>10642038</t>
  </si>
  <si>
    <t>GRANDEZ ALEJOS HAYDEE MANUELA</t>
  </si>
  <si>
    <t>LICENCIADA EN ARTE</t>
  </si>
  <si>
    <t>SERVICIO DE PROMOCION CULTURAL DE UCAYALI</t>
  </si>
  <si>
    <t>41612862</t>
  </si>
  <si>
    <t>GRANDEZ TANANTA RIXER PAUL</t>
  </si>
  <si>
    <t>PROFESOR DE TEATRO</t>
  </si>
  <si>
    <t>ESPECIALISTA CONTABLE III</t>
  </si>
  <si>
    <t>08166559</t>
  </si>
  <si>
    <t>GUARDAMINO MONTESINOS GISELA DINA</t>
  </si>
  <si>
    <t>CIENCIAS CONTABLES</t>
  </si>
  <si>
    <t>SERVICIO DE APOYO ADMINISTRATIVO EN EL MUSEO DE SITIO PACHACAMAC</t>
  </si>
  <si>
    <t>41380115</t>
  </si>
  <si>
    <t>GUERRA GUERRA CARMEN ROSA</t>
  </si>
  <si>
    <t>SERVICIO DE UN ESPECIALISTA SOCIAL EN SEGUIMIENTO DE ACUERDOS Y COORDINACIÓN MULTISECTORIAL PARA LA DIRECCION GENERAL DE DERECHOS DE LOS PUEBLOS INDIGENAS.</t>
  </si>
  <si>
    <t>42780894</t>
  </si>
  <si>
    <t>GUERRA HUAMAN BLANCA LUZ</t>
  </si>
  <si>
    <t>SERVICIO DE UN ESPECIALISTA ANTROPOLOGO PARA LA DIRECCIÓN DE PATRIMONIO INMATERIAL</t>
  </si>
  <si>
    <t>70615636</t>
  </si>
  <si>
    <t>GUERRERO ARENAS SARA LUCIA</t>
  </si>
  <si>
    <t>BACHILLER EN ANTROLOGIA</t>
  </si>
  <si>
    <t>SERVICIO DE COORDINADOR ARQUEOLÓGICO PARA LA DIRECCIÓN DE CATASTRO Y SANEAMIENTO FÍSICO LEGAL</t>
  </si>
  <si>
    <t>09631066</t>
  </si>
  <si>
    <t>GUERRERO CIQUERO MANUEL ANDRES</t>
  </si>
  <si>
    <t>SERVICIO DE UN COORDINADOR GENERAL PARA LA DIRECCIÓN DEL AUDIOVISUAL, LA FONOGRAFÍA Y LOS NUEVOS MEDIOS</t>
  </si>
  <si>
    <t>45242465</t>
  </si>
  <si>
    <t>GUERRERO MERCADO JOANIE KRISTELL</t>
  </si>
  <si>
    <t>Arqueólogo/a</t>
  </si>
  <si>
    <t>44048080</t>
  </si>
  <si>
    <t>GUERREROS CCORAHUA EDWIN</t>
  </si>
  <si>
    <t>07304799</t>
  </si>
  <si>
    <t>GUERZONI CHAMBERGO LILIANA</t>
  </si>
  <si>
    <t>SERVICIO DE INSTRUMENTISTA DE CORNO PARA LA DIRCCIÓN DE ELENCOS NACIONALES</t>
  </si>
  <si>
    <t>72363511</t>
  </si>
  <si>
    <t>GUEVARA ANGULO KEVIN JUAN JULIO</t>
  </si>
  <si>
    <t>71535910</t>
  </si>
  <si>
    <t>GUEVARA CANCHARI GLORIA ESTEFANY</t>
  </si>
  <si>
    <t>SERVICIO DE SUPERVISOR DE OBRAS DE LA OFICINA DE OPERACIONES Y MANTENIMIENTO</t>
  </si>
  <si>
    <t>09178178</t>
  </si>
  <si>
    <t>GUEVARA LAVADO ERIC MARCO</t>
  </si>
  <si>
    <t>INGENIERO CIVIL</t>
  </si>
  <si>
    <t>SERVICIO DE UN ANALISTA ADMINISTRATIVO PARA EL MUSEO REGIONAL DE ICA</t>
  </si>
  <si>
    <t>21545921</t>
  </si>
  <si>
    <t>GUEVARA RODRIGUEZ MAVELL BELLIZZA</t>
  </si>
  <si>
    <t>SERVICIO DE UN ANALISTA DE LA DOCUMENTACIÓN ARCHIVÍSTICA DE LA DIRECCIÓN DE PATRIMONIO HISTÓRICO INMUEBLE</t>
  </si>
  <si>
    <t>09904731</t>
  </si>
  <si>
    <t>GUEVARA SANCHEZ ELISA KARIN</t>
  </si>
  <si>
    <t>LICENCIADA EN HISTORIA</t>
  </si>
  <si>
    <t>SERVICIOS DE ASESOR LEGAL PARA LA DIRECCION DESCONCENTRADA DE CULTURA CAJAMARCA</t>
  </si>
  <si>
    <t>44616854</t>
  </si>
  <si>
    <t>GUEVARA TEJADA LUIS ANGEL</t>
  </si>
  <si>
    <t>DIRECTORA DEL MUSEO NACIONAL DE ARQUEOLOGIA, ANTROPOLOGIA E HISTORIA DEL PERU</t>
  </si>
  <si>
    <t>04649168</t>
  </si>
  <si>
    <t>GUILLEN ONEEGLIO SONIA ELIZABETH</t>
  </si>
  <si>
    <t>SERVICIOS DE UN ASISTENTE ADMINISTRATIVO PARA EL DESPACHO MINISTERIAL</t>
  </si>
  <si>
    <t>06874120</t>
  </si>
  <si>
    <t>GUISADO CRUZ LUZ AMPARO</t>
  </si>
  <si>
    <t>SERVICIO DE UN ANALISTA DE CALIDAD DE SISTEMAS DE INFORMACION  PARA LA OFICINA GENERAL DE ESTADÍSTICAS Y TECNOLOGÍAS DE LA INFORMACIÓN Y COMUNICACIONES</t>
  </si>
  <si>
    <t>07487128</t>
  </si>
  <si>
    <t>GUITTON ARTEAGA CHARLY ELADIO</t>
  </si>
  <si>
    <t>SERVICIO DE APOYO EN LIMPIEZA Y MANTENIMIENTO EN EL MUSEO DE SITIO PACHACAMAC</t>
  </si>
  <si>
    <t>31039534</t>
  </si>
  <si>
    <t>GUIZADO HILARES RUDECINDO</t>
  </si>
  <si>
    <t>ESTUDIOS EN ELECTRICIDAD Y ELECTRONICA</t>
  </si>
  <si>
    <t>SERVICIO DE CONSERJE DE LA DIRECCION REGIONAL DE CULTURA APURIMAC</t>
  </si>
  <si>
    <t>31031678</t>
  </si>
  <si>
    <t>GUIZADO HILARES SANTOS</t>
  </si>
  <si>
    <t>SERVICIO DE UN ESPECIALISTA LEGAL PARA EL GRAN TEATRO NACIONAL.</t>
  </si>
  <si>
    <t>41500810</t>
  </si>
  <si>
    <t>GUSUKUMA OTSUKA ROSSANA</t>
  </si>
  <si>
    <t xml:space="preserve">Analista de Gobierno Digital </t>
  </si>
  <si>
    <t>46735720</t>
  </si>
  <si>
    <t>GUTARRA CANCHANYA DAYANA CAROLAY</t>
  </si>
  <si>
    <t>Analista Legal I</t>
  </si>
  <si>
    <t>46750620</t>
  </si>
  <si>
    <t>GUTARRA HUAMANCIZA SILVIA CRISTINA MARCELA</t>
  </si>
  <si>
    <t>SERVICIO DE UN ESPECIALISTA SOCIAL DE BASE DE DATOS PARA LA DIRECCION GENERAL DE PUEBLOS INDIGENAS</t>
  </si>
  <si>
    <t>70011609</t>
  </si>
  <si>
    <t>GUTIERREZ  ARCE FABIOLA</t>
  </si>
  <si>
    <t>CIENCIAS POLITICA Y GOBIERNO</t>
  </si>
  <si>
    <t>SERVICIO DE ARQUEÓLOGO PARA LA SUB DIRECCIÓN DESCONCENTRADA DE PATRIMONIO CULTURAL, INDUSTRIAS CULTURALES E INTERCULTURALIDAD DE LA DIRECCIÓN DESCONCENTRADA DE CULTURA DE ICA</t>
  </si>
  <si>
    <t>42862816</t>
  </si>
  <si>
    <t>GUTIERREZ ACHULLA JEANETTE AGUEDA</t>
  </si>
  <si>
    <t>10791706</t>
  </si>
  <si>
    <t>GUTIERREZ ASCUÑA PRUDENCIA VALERIANA</t>
  </si>
  <si>
    <t>45882742</t>
  </si>
  <si>
    <t>GUTIERREZ BAZAN DIANA STEFANIA</t>
  </si>
  <si>
    <t>DANZA</t>
  </si>
  <si>
    <t>ASESOR II DE LA SECRETARIA GENERAL DE MINISTERIO DE CULTURA</t>
  </si>
  <si>
    <t>07492725</t>
  </si>
  <si>
    <t>GUTIERREZ BOBADILLA ERICKSON</t>
  </si>
  <si>
    <t>SERVICIOS DE ARQUEOLOGO PARA EL CONTROL SIMULTÁNEO Y POSTERIOR EN EL ORGANO DE CONTROL INSTITUCIONAL</t>
  </si>
  <si>
    <t>40867945</t>
  </si>
  <si>
    <t>GUTIERREZ CHAMPA NANCY ELIZABETH</t>
  </si>
  <si>
    <t>SERVICIO DE UN ASISTENTE PARA REVISION DE EXPEDIENTES TECNICOS ARQUEOLOGICOS PARA LA DIRECCIÓN DE CALIFICACIÓN DE INTERVENCIONES ARQUEOLÓGICAS</t>
  </si>
  <si>
    <t>10549360</t>
  </si>
  <si>
    <t>GUTIERREZ HONORES FERNANDO ENVER</t>
  </si>
  <si>
    <t>SERVICIO DE UN CAJERO COORDINADOR DE LA OFICINA DE TESORERÍA</t>
  </si>
  <si>
    <t>06658417</t>
  </si>
  <si>
    <t>GUTIERREZ LAYA ERNESTO ORLANDO</t>
  </si>
  <si>
    <t>ASISTENTE GEOGRÁFICO</t>
  </si>
  <si>
    <t>47720086</t>
  </si>
  <si>
    <t>GUTIERREZ MAESTRI NARELLA ISABELLE</t>
  </si>
  <si>
    <t>GEOGRAFÍA Y MEDIO AMBIENTE</t>
  </si>
  <si>
    <t>70364971</t>
  </si>
  <si>
    <t>GUTIERREZ MANZANEDA ALEJANDRO</t>
  </si>
  <si>
    <t>ESTUDIOS EN DANZA</t>
  </si>
  <si>
    <t>SERVICIO DE UN CHOFER PARA LA DIRECCIÓN DESCONCENTRADA DE CULTURA DE AYACUCHO</t>
  </si>
  <si>
    <t>29160221</t>
  </si>
  <si>
    <t>GUTIERREZ MARTINEZ AURIO EUSEBIO</t>
  </si>
  <si>
    <t>COORDINADOR/A DEL ÁREA DE ADMINISTRACION</t>
  </si>
  <si>
    <t>46268108</t>
  </si>
  <si>
    <t>GUTIERREZ MESIA WENDY</t>
  </si>
  <si>
    <t>SERVICIO DE UN ASISTENTE DE BOLETERIA PARA EL MUSEO DE SITIO DE HUALLAMARCA</t>
  </si>
  <si>
    <t>41519305</t>
  </si>
  <si>
    <t>GUTIERREZ MORALES ERNESTO ORLANDO</t>
  </si>
  <si>
    <t>ESTUDIOS UNIVERSITARIOS DE COMUNICACIONES</t>
  </si>
  <si>
    <t>SERVICIO DE SECRETARIA</t>
  </si>
  <si>
    <t>25791597</t>
  </si>
  <si>
    <t>GUTIERREZ ORDINOLA CRUZ MARIA</t>
  </si>
  <si>
    <t>ESTUDIOS DE SECRETARIADO EJECUTIVO</t>
  </si>
  <si>
    <t>SERVICIO DE OBRERO DE CONSERVACION ARQUEOLOGICA DE SUPERFICIE Y ACABADOS DEL SECTOR A, ZONA NORTE DE TAURICHUMPI DEL SANTUARIO ARQUEOLOGICO DE PACHACAMAC</t>
  </si>
  <si>
    <t>44273150</t>
  </si>
  <si>
    <t>GUTIERREZ RODRIGUEZ JUAN GABRIEL</t>
  </si>
  <si>
    <t>SERVICIOS DE UN GUIA PARA LA DIRECCION DESCONCENTRADA DE CULTURA DE SAN MARTIN</t>
  </si>
  <si>
    <t>42100693</t>
  </si>
  <si>
    <t>GUTIERREZ SOPLIN GRUBER</t>
  </si>
  <si>
    <t xml:space="preserve">GUÍA OFICIAL DE TURISMO </t>
  </si>
  <si>
    <t>SERVICIO DE UN ESPECIALISTA EN GESTIÓN PÚBLICA PARA LA DIRECCIÓN GENERAL DE CIUDADANÍA INTERCULTURAL</t>
  </si>
  <si>
    <t>40863349</t>
  </si>
  <si>
    <t>GUTIERREZ SUAREZ GUSTAVO ELMER</t>
  </si>
  <si>
    <t>LICENCIADA EN COMUNICACIÓN SOCIAL</t>
  </si>
  <si>
    <t>SERVICIOS DE UN ASISTENTE EN EL AREA DE INVESTIGACIÓN PARA EL MUSEO NACIONAL DE ARQUEOLOGÍA, ANTROPOLOGÍA E HISTORIA DEL PERÚ</t>
  </si>
  <si>
    <t>40953234</t>
  </si>
  <si>
    <t>GUZMAN SALINAS DANIEL RICARDO</t>
  </si>
  <si>
    <t>BACHILLER EN CIENCIAS SOCIALES - HISTORIA</t>
  </si>
  <si>
    <t>SERVICIO DE CAPACITADOR Y SENSIBLILIZADOR PARA LA DIRECCIÃ¿N GENERAL DE FISCALIZACIÃ¿N Y CONTROL</t>
  </si>
  <si>
    <t>09573267</t>
  </si>
  <si>
    <t>GUZMAN SIMPE CARMEN ELENA</t>
  </si>
  <si>
    <t>SERVICIO DE UN ARQUEOLOGO JEFE DE GABINETE DEL PROYECTO INTEGRAL DEL TRAMO XAUXA - PACHACAMAC</t>
  </si>
  <si>
    <t>25707468</t>
  </si>
  <si>
    <t>GUZMAN TAWATA MARTHA JESUS</t>
  </si>
  <si>
    <t>SERVICIOS DE UN ESPECIALISTA EN PROTOCOLO INSTITUCIONAL PARA LA OFICINA DE COMUNICACIÓN E IMAGEN INSTITUCIONAL</t>
  </si>
  <si>
    <t>40683129</t>
  </si>
  <si>
    <t>GUZMAN ZORRILLA BEATRIZ ELVIA</t>
  </si>
  <si>
    <t>LICENCIADA EN CIENCIAS DE LA COMUNICACIÓN</t>
  </si>
  <si>
    <t>SERVICIO DE ARQUEOLOGO PARA CALIFICACIÃ¿N TÃ¿CNICA DE PROYECTOS DE INVESTIGACIÃ¿N ARQUEOLOGICA EN LOS AMBITOS REGIONALES DEL PAIS</t>
  </si>
  <si>
    <t>09390552</t>
  </si>
  <si>
    <t>HABETLER FLORES LUISA PATRICIA</t>
  </si>
  <si>
    <t>SERVICIO DE UN RESPONSABLE  PARA EL MUSEO NACIONAL DE CHAVIN - DIRECCIÓN DESCONCENTRADA DE CULTURA DE ANCASH</t>
  </si>
  <si>
    <t>42864603</t>
  </si>
  <si>
    <t>HARO CARRASCO NATALIA LUCY</t>
  </si>
  <si>
    <t>SERVICIO DE UN ASISTENTE ADMINISTRATIVO PARA EL ÁREA DE SELECCIÓN Y CONTRATACIÓN DE PERSONAL DE LA OGRH</t>
  </si>
  <si>
    <t>06046210</t>
  </si>
  <si>
    <t>HARO MORALES CARLOS HERNAN</t>
  </si>
  <si>
    <t>41341400</t>
  </si>
  <si>
    <t>HARO PONCE MAGALY CELESTE</t>
  </si>
  <si>
    <t>SERVICIO DE UN APOYO ADMINISTRATIVO PARA LA DIRECCION DE CERTIFICACIONES</t>
  </si>
  <si>
    <t>10238283</t>
  </si>
  <si>
    <t>HEREDIA CABRERA DE GUEVARA GLADYS CARMELA</t>
  </si>
  <si>
    <t>SERVICIO DE UN/A (01) ANALISTA DE VERIFICACIÓN DE BIENES CULTURALES MUEBLES PARA LA DIRECCIÓN DE RECUPERACIONES</t>
  </si>
  <si>
    <t>40106292</t>
  </si>
  <si>
    <t>HEREDIA NEYRA GABRIEL</t>
  </si>
  <si>
    <t>SERVICIO DE UN ARQUITECTO PARA LA DIRECCIÓN DESCONCENTRADA DE CULTURA DE TACNA.</t>
  </si>
  <si>
    <t>42017052</t>
  </si>
  <si>
    <t>HEREDIA RAMIREZ LIMARCK RODRIGO ALONSO</t>
  </si>
  <si>
    <t>SERVICIO DE UN ARQUEOLOGO PARA EL MODULO DE LA DIRECCION DE RECUPERACION</t>
  </si>
  <si>
    <t>40115159</t>
  </si>
  <si>
    <t>HERMOSO ALVARADO JOSE LUIS</t>
  </si>
  <si>
    <t xml:space="preserve">SERVICIOS DE UNA SECRETARIA PARA LA DIRECCIÓN DEL LIBRO Y LA LECTURA </t>
  </si>
  <si>
    <t>40913872</t>
  </si>
  <si>
    <t>HERNANDEZ CRISTOBAL JUDITH VANESSA</t>
  </si>
  <si>
    <t>SECRETARIADO EJECUTIVO CON DOMINIO EN COMPUTACION E INFORMATICA</t>
  </si>
  <si>
    <t>SERVICIO DE UN ESPECIALISTA ENLA IMPLEMENTACIÓN DE LA CONVENCIÓN PARA LA SALVAGUARDIA DEL PATRIMONIO CULTURAL INMATERIAL 2003 DE UNESCO</t>
  </si>
  <si>
    <t>80357485</t>
  </si>
  <si>
    <t>HERNANDEZ MACEDO MIGUEL ANGEL</t>
  </si>
  <si>
    <t>ANTROPOLOGIA</t>
  </si>
  <si>
    <t>ASISTENTE EN RECONOCIMIENTO Y DIGNIFICACIÓN</t>
  </si>
  <si>
    <t>09562373</t>
  </si>
  <si>
    <t>HERNANDEZ MAMANI EVELYN SANDRA</t>
  </si>
  <si>
    <t>SERVICIO DE UN ESPECIALISTA EN GESTIÓN TERRITORIAL PARA LA UNIDAD DE COORDINACIÓN Y ARTICULACIÓN TERRITORIAL</t>
  </si>
  <si>
    <t>45430928</t>
  </si>
  <si>
    <t>HERNANDEZ MUÑAQUI ERIC MARCELO</t>
  </si>
  <si>
    <t>INGENIERO AGROINDUSTRIAL</t>
  </si>
  <si>
    <t>ESPECIALISTA EN CONSULTA PREVIA</t>
  </si>
  <si>
    <t>42822888</t>
  </si>
  <si>
    <t>HERNANDEZ RAFFO ANGELA INES</t>
  </si>
  <si>
    <t>SERVICIO DE UN ASISTENTE DE GERENCIA PARA EL ÓRGANO DE CONTROL INSTITUCIONAL</t>
  </si>
  <si>
    <t>42411746</t>
  </si>
  <si>
    <t>HERNANDEZ RECALDE LUCY ZADITH</t>
  </si>
  <si>
    <t>SERVICIOS DE VIGILANCIA DIURNA Y VENTA DE BOLETOS EN EL MONUMENTO ARQUEOLOGICO KUNTUR WASI</t>
  </si>
  <si>
    <t>80062306</t>
  </si>
  <si>
    <t>HERNANDEZ VALDEZ VICTOR ABRAHAN</t>
  </si>
  <si>
    <t>SERVICIO DE UN ASESOR ESPECIALISTA EN ECONOMÍA PARA EL DESPACHO VICEMINISTERIAL DE PATRIMONIO CULTURAL E INDUSTRIAS CULTURALES.</t>
  </si>
  <si>
    <t>08540928</t>
  </si>
  <si>
    <t>HERNANDO URBINA NELLY NEREIDA</t>
  </si>
  <si>
    <t>SERVICIO DE ASISTENCIA EN LA UNIDAD DE OPERACIONES DEL MUSEO NACIONAL DE ARQUEOLOGÍA, ANTROPOLOGÍA E HISTORIA DEL PERÚ</t>
  </si>
  <si>
    <t>45526227</t>
  </si>
  <si>
    <t>HERRERA ALVITES LUIS NOLBERTO</t>
  </si>
  <si>
    <t>SERVICIOS DE UN CHOFER PARA LA DIRECCION DESCONCENTRADA DE CULTURA DE SAN MARTIN</t>
  </si>
  <si>
    <t>43394896</t>
  </si>
  <si>
    <t>HERRERA CHUMBE SEGUNDO</t>
  </si>
  <si>
    <t>SERVICIO DE ASISTENTE EN LA UNIDAD DE MAQUETAS DEL MUSEO NACIONAL DE ARQUEOLOGÃA, ANTROPOLOGÃA E HISTORIA DEL PERÃ</t>
  </si>
  <si>
    <t>10621269</t>
  </si>
  <si>
    <t>HERRERA HUAMANI MARIO DEL SOLAR</t>
  </si>
  <si>
    <t>SERVICIO DE UN RESPONSABLE DE LA DIRECCIÓN DE INVESTIGACIÓN Y PLANIFICACIÓN MUSEOLÓGICA</t>
  </si>
  <si>
    <t>17918032</t>
  </si>
  <si>
    <t>HERRERA MEJIA BERTHA MIRIAM</t>
  </si>
  <si>
    <t>SERVICIOS DE UN ANALISTA ADMINISTRATIVO PARA LA OACGD</t>
  </si>
  <si>
    <t>10551800</t>
  </si>
  <si>
    <t>HERRERA MORALES MARIA DEL CARMEN</t>
  </si>
  <si>
    <t>EGRESADO DE ADMINISTRACION</t>
  </si>
  <si>
    <t>SERVICIO DE UN COORDINADOR LEGAL PARA LA DIRECCION GENERAL DE CIUDADANIA INTERCULTURAL</t>
  </si>
  <si>
    <t>40258590</t>
  </si>
  <si>
    <t>HIDALGO CORNEJO MONICA</t>
  </si>
  <si>
    <t>SERVICIO DE UN ADMINISTRADOR PARA DIRECCIÓN DESCONCENTRADA DE CULTURA DE JUNIN</t>
  </si>
  <si>
    <t>19912714</t>
  </si>
  <si>
    <t>HIDALGO FABIAN LUCIO DONATO</t>
  </si>
  <si>
    <t>VIOLINISTAS</t>
  </si>
  <si>
    <t>75087831</t>
  </si>
  <si>
    <t>HIDALGO PACAYA JORGE MARCELO</t>
  </si>
  <si>
    <t>SERVICIOS DE UN TECNICO CADISTA EN LA DIRECCION DESCONCENTRADA DE CULTURA DE LORETO</t>
  </si>
  <si>
    <t>44701795</t>
  </si>
  <si>
    <t>HIDALGO PANAIFO CELSO</t>
  </si>
  <si>
    <t>SERVICIO DE ARQUITECTO PARA LA DIRECCIÓN DE PATRIMONIO HISTÓRICO INMUEBLE</t>
  </si>
  <si>
    <t>41711464</t>
  </si>
  <si>
    <t>HIGINIO BALLENA WILMER JORGE</t>
  </si>
  <si>
    <t>SERVICIO DE RESPONSABLE DEL COMPONENTE SOCIOCULTURAL DEL PROYECTO INTEGRAL TRAMO HUÁNUCO PAMPA - HUAMACHUCO DEL PROYECTO QHAPAQ ÑAN - SEDE NACIONAL</t>
  </si>
  <si>
    <t>41709410</t>
  </si>
  <si>
    <t>HILARES QUINTANA REBECA</t>
  </si>
  <si>
    <t>LIENCIADA EN ANTROPOLOGIA</t>
  </si>
  <si>
    <t>SERVICIO DE UN ESPECIALISTA EN INFORMACIÓN GEOGRÁFICA PARA LA DIRECCIÓN GENERAL DE DERECHO DE LOS PUEBLOS INDÍGENAS</t>
  </si>
  <si>
    <t>44399187</t>
  </si>
  <si>
    <t>HINOJOSA GUERRERO MILAGROS ADRIANA</t>
  </si>
  <si>
    <t>GEOGRAFIA Y MEDIO AMBIENTE</t>
  </si>
  <si>
    <t>Operador en Guardianía y Limpieza</t>
  </si>
  <si>
    <t>70848576</t>
  </si>
  <si>
    <t>HINOSTROZA ARANGO MARILUZ</t>
  </si>
  <si>
    <t xml:space="preserve">SERVICIOS DE UN PIANISTA </t>
  </si>
  <si>
    <t>40216916</t>
  </si>
  <si>
    <t>HINOSTROZA ASCENCIO ARTURO JAVIER</t>
  </si>
  <si>
    <t>LICENCIADO EN MUSICA</t>
  </si>
  <si>
    <t>SERVICIO DE UNA PERSONA PARA EL SERVICIO DE ACARREO DE MUEBLES Y EQUIPOS PARA LA OFICINA DE OPERACIONES Y MANTENIMIENTO</t>
  </si>
  <si>
    <t>44878724</t>
  </si>
  <si>
    <t>HINOSTROZA PALACIOS POOL RENSO</t>
  </si>
  <si>
    <t>SERVICIO DE PROFESIONAL EN GESTION CONTABLE PARA EL AREA DE ALMACEN DE LA OFICINA DE LOGISTICA</t>
  </si>
  <si>
    <t>07725172</t>
  </si>
  <si>
    <t>HINOSTROZA QUISPE DE CALERO IRMA GLADYS</t>
  </si>
  <si>
    <t>BACHILLER PROFESIONAL EN ADMINISTRACION DE EMPRESAS</t>
  </si>
  <si>
    <t>SERVICIO DE UN ESPECIALISTA EN COORDINACIÓN TERRITORIAL PARA LA UNIDAD DE COORDINACIÓN Y ARTICULACIÓN TERRITORIAL</t>
  </si>
  <si>
    <t>45969706</t>
  </si>
  <si>
    <t>HO PALMA GABRIELA MARIA</t>
  </si>
  <si>
    <t>SERVICIO DE UN ASESOR TÉCNICO PARA EL PROYECTO VILCASHUAMÁN – LA CENTINELA</t>
  </si>
  <si>
    <t>41312587</t>
  </si>
  <si>
    <t>HOLGUIN ROMERO JESUS ALBERTO</t>
  </si>
  <si>
    <t>SERVICIO DE  COORDINADOR DEL MUSEO DE SITIOS HUACA HUALLAMARCA</t>
  </si>
  <si>
    <t>10269865</t>
  </si>
  <si>
    <t>HOPKINS BARRIGA ARANZAZU MARCELA</t>
  </si>
  <si>
    <t>ASESORA II DE LA SECRETARIA GENERAL DEL MINISTERIO DE CULTURA</t>
  </si>
  <si>
    <t>07827776</t>
  </si>
  <si>
    <t>HORNA PADRON GIULIANA MARIA</t>
  </si>
  <si>
    <t>SERVICIOS DE UN PERSONAL DE ARCHIVO PARA LA DIRECCION DESCONCENTRADA DE CULTURA DE JUNIN</t>
  </si>
  <si>
    <t>41880004</t>
  </si>
  <si>
    <t>HORNA ROSALES LESLIE</t>
  </si>
  <si>
    <t>SERVICIO DE UN ANALISTA EN INVENTARIO DE MATERIAL HISTÓRICO ARTÍSTICO PARA EL MUSEO NACIONAL DE ARQUEOLÓGÍA, ANTROPOLOGÍA E HISTORIA DEL PERÚ</t>
  </si>
  <si>
    <t>09652796</t>
  </si>
  <si>
    <t>HORNA SERRANO MARIA LUISA</t>
  </si>
  <si>
    <t>BACHILLER EN HISTORIA DEL ARTE</t>
  </si>
  <si>
    <t>SERVICIO DE UN ESPECIALISTA LEGAL PARA EL SANEAMIENTO LEGAL DE MONUMENTOS ARQUEOLOGICOS A NIVEL NACIONAL</t>
  </si>
  <si>
    <t>46189671</t>
  </si>
  <si>
    <t>HORQQUE PEÑALOZA HELLEN JULY</t>
  </si>
  <si>
    <t>SERVICIO DE ASISTENTE ADMINISTRATIVO PARA LA DIRECCIÓN REGIONAL DE CULTURA JUNIN</t>
  </si>
  <si>
    <t>40058306</t>
  </si>
  <si>
    <t>HOSPINA MUCHA JULIO CÉSAR</t>
  </si>
  <si>
    <t>SERVICIO DE UN ASISTENTE ADMINISTRATIVO PARA LA DIRECCIÓN DESCONCENTRADA DE CULTURA DE UCAYALI</t>
  </si>
  <si>
    <t>71987570</t>
  </si>
  <si>
    <t>HOYOS BARATA FATIMA MERCEDES</t>
  </si>
  <si>
    <t>SERVICIO DE ESPECIALISTA PARA EL REGISTRO Y CATALOGACIÃ¿N DE BIENES CULTURALES MUEBLES HISTORICO-ARTISTICO PARA LA DIRECCIÃ¿N DE MUSEOS Y BIENES MUEBLES</t>
  </si>
  <si>
    <t>10520272</t>
  </si>
  <si>
    <t>HOYOS TINEO NELLY STEPHANY</t>
  </si>
  <si>
    <t>SERVICIO DE UN COORDINADOR DE OPERACIONES Y MANTENIMIENTO</t>
  </si>
  <si>
    <t>41763591</t>
  </si>
  <si>
    <t>HUACHACA TALAVERANO DAVID FLORENCIO</t>
  </si>
  <si>
    <t>SERVICIO DE ESPECIALISTA LEGAL EN JUSTICIA INTERCULTURAL PARA LA DIRECCIÓN DE POLÍTICAS INDÍGENAS</t>
  </si>
  <si>
    <t>41522832</t>
  </si>
  <si>
    <t>HUAMALI VEGA ANGELICA DEL PILAR</t>
  </si>
  <si>
    <t>SERVICIO DE MANEJO DE ARCHIVOS Y COMPILACION DE INFORMACION ETNOGRAFICA PARA LA DIRECCIÓN DE PATRIMONIO INMATERIAL CONTEMPORANEO</t>
  </si>
  <si>
    <t>09462206</t>
  </si>
  <si>
    <t>HUAMAN CARHUARICRA ANGELINA TARCILA MARCELINA</t>
  </si>
  <si>
    <t>EGRESADA EN ANTROPOLOGIA</t>
  </si>
  <si>
    <t>SERVICIO DE UNA SECRETARIA PARA LA DIRECCIÓN DESCONCENTRADA DE CULTURA DE ANCASH</t>
  </si>
  <si>
    <t>43483727</t>
  </si>
  <si>
    <t>HUAMAN LEANDRO JULIA ELSA</t>
  </si>
  <si>
    <t>BACHILLER DE CONTABILIDAD</t>
  </si>
  <si>
    <t>SERVICIO DE ARQUEOLOGO PARA LA DIRECCIÃ¿N REGIONAL DE CULTURA HUANCAVELICA</t>
  </si>
  <si>
    <t>28237656</t>
  </si>
  <si>
    <t>HUAMAN LIRA FREDY</t>
  </si>
  <si>
    <t>SERVICIOS DE UN ASESOR DE LA DIRECION DE PUEBLOS INDIGENAS EN AISLAMIENTO Y CONTACTO INICIAL</t>
  </si>
  <si>
    <t>10108671</t>
  </si>
  <si>
    <t>HUAMAN LOPEZ MARGARITA</t>
  </si>
  <si>
    <t>41563546</t>
  </si>
  <si>
    <t>HUAMAN MITMA EDITH</t>
  </si>
  <si>
    <t>SERVICIOS DE UN INGENIERO CIVIL PARA LA DIRECCIÃ¿N DESCONCENTRADA DE CAJAMARCA</t>
  </si>
  <si>
    <t>46294648</t>
  </si>
  <si>
    <t>HUAMAN MORENO SARA ELIZABETH</t>
  </si>
  <si>
    <t>SERVICIO DE UN SUPERVISOR DE PERSONAL TECNICO Y OPERATIVO ENCARGADO DEL MANTENIMIENTO DE LOS EQUIPOS ELECTROMECANICOS DEL MINISTERIO DE CULTURA PARA LA OFICINA DE OPERACIONES Y MANTENIMIENTO</t>
  </si>
  <si>
    <t>08807293</t>
  </si>
  <si>
    <t>HUAMAN MUÑOZ RICARDO</t>
  </si>
  <si>
    <t>INGENIERO MECANICO ELECTRICISTA</t>
  </si>
  <si>
    <t>SERVICIO DE UN GESTOR DEL PROYECTO INTEGRAL CABEZA DE VACA DEL PARA LA SECRETARIA TECNICA DEL PROYECTO QHAPAQ ÑAN</t>
  </si>
  <si>
    <t>10651189</t>
  </si>
  <si>
    <t>HUAMAN OROS JULIAN OLIVER</t>
  </si>
  <si>
    <t>SERVICIO DE ESPECIALISTA DE REGISTRO DE BIENES CULTURALES MUEBLES</t>
  </si>
  <si>
    <t>40717041</t>
  </si>
  <si>
    <t>HUAMAN SANCHEZ MARIA CECILIA</t>
  </si>
  <si>
    <t>HISTORIADORA DE ARTE</t>
  </si>
  <si>
    <t>SERVICIO DE ARQUEOLOGO PARA EL REGISTRO Y CATALOGACIÃ¿N DE BIENES CULTURALES MUEBLES PREHISPANICOS PARA LA DIRECCION DE MUSEOS Y BIENES MUEBLES</t>
  </si>
  <si>
    <t>40918007</t>
  </si>
  <si>
    <t>HUAMAN TABOADA EVELYNN ELIZABETH</t>
  </si>
  <si>
    <t>Especialista en Interculturalidad</t>
  </si>
  <si>
    <t>42252239</t>
  </si>
  <si>
    <t>HUAMAN YUCRA JUAN CARLOS</t>
  </si>
  <si>
    <t>SERVICIO DE UNA SECRETARIA PARA LA DIRECCION DESCONCENTRADA DE CULTURA DE AYACUCHO.</t>
  </si>
  <si>
    <t>43381612</t>
  </si>
  <si>
    <t>HUAMANCAYO QUISPE GIOVANA</t>
  </si>
  <si>
    <t>44130529</t>
  </si>
  <si>
    <t>HUAMANI  DIAZ JHON RENE</t>
  </si>
  <si>
    <t>SERVICIO DE ARQUEÓLOGO PARA EL PLAN DE GESTIÓN DEL PATRIMONIO CULTURAL DEL TERRITORIO DE NASCA Y PALPA</t>
  </si>
  <si>
    <t>42903253</t>
  </si>
  <si>
    <t>HUAMANI CRUCES ALEX WILFREDO</t>
  </si>
  <si>
    <t>SERVICIO DE GUIA OFICIAL DE TURISMO PARA EL MUSEO DE SITIO PACHACAMAC</t>
  </si>
  <si>
    <t>10701188</t>
  </si>
  <si>
    <t>HUAMANI DIAZ ZORAIDA PAULINA</t>
  </si>
  <si>
    <t>TECNICO EN GUIA OFICIAL DE TURISMO</t>
  </si>
  <si>
    <t>SERVICIOS DE GUARDIANIA DIURNA DE LA ZONA ARQUEOLOGICA "HUACA GARAGAY"</t>
  </si>
  <si>
    <t>08679425</t>
  </si>
  <si>
    <t>HUAMANI MOLINA NAON EULOGIO</t>
  </si>
  <si>
    <t>Asistente en Promoción Cultural</t>
  </si>
  <si>
    <t>45669890</t>
  </si>
  <si>
    <t>HUANCA OCHOA DIANA GIANNINE</t>
  </si>
  <si>
    <t>SERVICIO DE UN ANALISTA EN GESTION SOCIAL PARA LA SECRETARIA TÉCNICA DEL PROYECTO QHAPAQ ÑAN – SEDE NACIONAL</t>
  </si>
  <si>
    <t>46111498</t>
  </si>
  <si>
    <t>HUANCA RICRA JANETH</t>
  </si>
  <si>
    <t>SERVICIOS DE GUARDIANIA Y MANTENIMIENTO EN EL MONUMENTO ARQUEOLOGICO DE ICHIC WILLKAWAIN (NOCTURNO)</t>
  </si>
  <si>
    <t>31670127</t>
  </si>
  <si>
    <t>HUANE URBANO TEOFILO FORTUNATO</t>
  </si>
  <si>
    <t>SERVICIO EN LA UNIDAD DE OPERACIONES DEL MUSEO NACIONAL DE ARQUEOLOGÃA, ANTROPOLOGÃA E HISTORIA DEL PERÃ</t>
  </si>
  <si>
    <t>09771519</t>
  </si>
  <si>
    <t>HUANILO LOAYZA JUAN RAMON</t>
  </si>
  <si>
    <t>ESPECIALISTA EN INVERSIONES</t>
  </si>
  <si>
    <t>44385016</t>
  </si>
  <si>
    <t>HUARACA QUISPE YENNIFER YESSY</t>
  </si>
  <si>
    <t>ASISTENTE EN GESTIÓN DOCUMENTARIA</t>
  </si>
  <si>
    <t>41105549</t>
  </si>
  <si>
    <t>HUARANGA GRANDA ZARA MERCEDES</t>
  </si>
  <si>
    <t>Asistente en Registro de Bienes</t>
  </si>
  <si>
    <t>70559163</t>
  </si>
  <si>
    <t>HUARCAYA CHAÑI SHOLANGUS ANAYSS</t>
  </si>
  <si>
    <t>SERVICIOS DE ENCARGADO DE VENTA DE BOLETOS, PERSONAL DE VIGILANCIA DIURNA Y LIMPIEZA</t>
  </si>
  <si>
    <t>26717454</t>
  </si>
  <si>
    <t>HUARIPATA SALDAÑA ROGER JORGE</t>
  </si>
  <si>
    <t>SERVICIO DE UN ASISTENTE DE GESTIÓN ADMINISTRATIVA Y DOCUMENTARIA PARA LA SECRETARÍA GENERAL</t>
  </si>
  <si>
    <t>25848394</t>
  </si>
  <si>
    <t>HUATUCO ALVAREZ FREDY MANUEL</t>
  </si>
  <si>
    <t>INGENIERIA INDUSTRIAL</t>
  </si>
  <si>
    <t>42445306</t>
  </si>
  <si>
    <t>HUAYLLANI CASTILLARES JOSE ANTONIO</t>
  </si>
  <si>
    <t>SERVICIO DE UNA PERSONA PARA APOYO AL ARCHIVO CENTRAL DE LA OFICINA DE ATENCIÓN AL CIUDADANO Y GESTIÓN DOCUMENTARIA</t>
  </si>
  <si>
    <t>46726426</t>
  </si>
  <si>
    <t>HUAYTA ESCOBAR HAROLL CHRISTIAN</t>
  </si>
  <si>
    <t>SERVICIO DE ESPECIALISTA ADMINISTRATIVO PARA EL CENTRO CULTURAL DEL MUSEO DE LA NACIÓN</t>
  </si>
  <si>
    <t>43212063</t>
  </si>
  <si>
    <t>HUAYTA HIDALGO OMAR PEDRO</t>
  </si>
  <si>
    <t>BACHILLER EN ADMINISTRACION DE NEGOCIOS INTERNACIONALES</t>
  </si>
  <si>
    <t>SERVICIOS DE UN ASISTENTE EN SIG</t>
  </si>
  <si>
    <t>42184683</t>
  </si>
  <si>
    <t>HUERTA ACUÑA ROSA GISELLA</t>
  </si>
  <si>
    <t>APOYO ADMINISTRATIVO</t>
  </si>
  <si>
    <t>41673416</t>
  </si>
  <si>
    <t>HUERTA MENDOZA EDGAR</t>
  </si>
  <si>
    <t>ESTUDIOS EN INGENIERIA DE SISTEMAS</t>
  </si>
  <si>
    <t>SERVICIO DE OBRERO PARA CONSERVACIÓN ESTRUCTURAL EN LA PLATAFORMA SUPERIOR DE LA PIRÁMIDE CON RAMPA N° 1</t>
  </si>
  <si>
    <t>07698153</t>
  </si>
  <si>
    <t>HUERTA VALLEJO GAVINO JULIO</t>
  </si>
  <si>
    <t>45280245</t>
  </si>
  <si>
    <t>HUERTAS SANCHEZ GERALDINE</t>
  </si>
  <si>
    <t>SERVICIO DE ASISTENTE ADMINISTRATIVO DE GESTION DE ARCHIVO Y SEGUIMIENTO CONTRACTURAL PARA LA OFICINA DE ABASTECIMIENTO</t>
  </si>
  <si>
    <t>09951736</t>
  </si>
  <si>
    <t>HUERTAS TORRES PATRICIA GIOVANNA</t>
  </si>
  <si>
    <t>PROFESIONAL TECNICO EN ADMINISTRACION</t>
  </si>
  <si>
    <t>SERVICIO DE  UN COORDINADOR EN TESORERIA DE INGRESOS PARA LA OFICINA DE TESORERIA</t>
  </si>
  <si>
    <t>07727600</t>
  </si>
  <si>
    <t>HUERTAS VARGAS CECILIA DEL PILAR</t>
  </si>
  <si>
    <t>SERVICIO PARA EVALUACIÓN DE PROYECTOS DE INVERSIÓN PÚBLICA</t>
  </si>
  <si>
    <t>42612380</t>
  </si>
  <si>
    <t>HUILLCA AYMA ALE ROEL</t>
  </si>
  <si>
    <t>SERVICIO DE UN ANALISTA EN COOPERACIÓN INTERNACIONAL</t>
  </si>
  <si>
    <t>47152062</t>
  </si>
  <si>
    <t>HUILLCA RAMIREZ LUCIA VERONICA</t>
  </si>
  <si>
    <t>SERVICIOS DE UN TÃ¿CNICO ADMINISTRATIVO</t>
  </si>
  <si>
    <t>44542822</t>
  </si>
  <si>
    <t>HUINCHO CHOCCE GLADYS PATRICIA</t>
  </si>
  <si>
    <t>EGRESADO DE TECNICO EN CONTABILIDAD</t>
  </si>
  <si>
    <t>SERVICIO DE UN APOYO ADMINISTRATIVO PARA LA COORDINACIÃ¿N GENERAL DE LA SECRETARIA TÃ¿CNICA DEL PROYECTO QHAPAQ Ã`AN</t>
  </si>
  <si>
    <t>41737674</t>
  </si>
  <si>
    <t>HUINCHO CHOCCE PILAR PRINCESA</t>
  </si>
  <si>
    <t>SERVICIOS DE UN RESPONSABLE DE CONSERVACIÃ¿N</t>
  </si>
  <si>
    <t>10539281</t>
  </si>
  <si>
    <t>HUISA PALOMINO LORENZO</t>
  </si>
  <si>
    <t>SERVICIO COMO ASISTENTE DE CAMPO Y GABINETE PARA LA EVALUACIÓN Y DIAGNÓRTICO ARQUEOLÓGICO DEL QHAPAQ ÑAN EN EL TRAMO HUANUCOPAMPA - MARCAHUAMACHUCO SUB TRAMO 01 EN EL MARCO DEL PROYECTO DE NOMINACIÓN QHAPAQ ÑAN A LA LISTA DE PATRIMONIO MUNDIAL</t>
  </si>
  <si>
    <t>25770418</t>
  </si>
  <si>
    <t>HURTADO BENITES LEONEL EMILIO</t>
  </si>
  <si>
    <t>SERVICIO DE UN/A ASISTENTE DE SOPORTE TÉCNICO PARA LA OFICINA DE INFORMÁTICA Y TELECOMUNICACIONES</t>
  </si>
  <si>
    <t>46485735</t>
  </si>
  <si>
    <t>HURTADO LLACZA CARLOS ANTONIO</t>
  </si>
  <si>
    <t>COMPUTACIÓN E INFORMÁTICA</t>
  </si>
  <si>
    <t>ASISTENTE EN ANÁLISIS DE POLÍTICAS</t>
  </si>
  <si>
    <t>70435910</t>
  </si>
  <si>
    <t>HURTADO PAZ FRANK ANTHONY</t>
  </si>
  <si>
    <t>SERVICIO DE UN APOYO EN REGISTRO E INVENTARIO DE BIENES CULTURALES DEL MUSEO DE SITIO DE HUALLAMARCA</t>
  </si>
  <si>
    <t>41354448</t>
  </si>
  <si>
    <t>HURTADO REGALADO DIEGO ALONSO</t>
  </si>
  <si>
    <t>EGRESADO DE RESTAURACIÓN</t>
  </si>
  <si>
    <t>SERVICIO DE APOYO PARA LAS SALAS DE EXPOSICIÃ¿N DEL MUSEO NACIONAL DE ARQUEOLOGÃA, ANTROPOLOGÃA E HISTORIA DEL PERÃ</t>
  </si>
  <si>
    <t>47493757</t>
  </si>
  <si>
    <t>HURTADO VERA JOSE MANUEL</t>
  </si>
  <si>
    <t>SERVICIO DE UN ESPECIALISTA EN RIESGOS DEL PATRIMONIO CULTURAL</t>
  </si>
  <si>
    <t>16503363</t>
  </si>
  <si>
    <t>IBAÑEZ BURGA ULISES IVAN</t>
  </si>
  <si>
    <t>SERVICIO DE ASESOR LEGAL ESPECIALISTA EN PATRIMONIO CULTURAL DE LA NACIÓN</t>
  </si>
  <si>
    <t>17892541</t>
  </si>
  <si>
    <t>IBAÑEZ MORENO ANTERO JULIO</t>
  </si>
  <si>
    <t>SERVICIO DE UN AUDITOR PARA SERVICIOS DE CONTROL POSTERIOR, SIMULTÁNEO Y RELACIONADO PARA EL ÓRGANO DE CONTROL INSTITUCIONAL</t>
  </si>
  <si>
    <t>44576290</t>
  </si>
  <si>
    <t>IBARRA KONG CARLOS MIGUEL ANGEL</t>
  </si>
  <si>
    <t>SERVICIO DE UN ADMINISTRADOR PARA LA DIRECCION DE ELENCOS NACIONALES</t>
  </si>
  <si>
    <t>43720017</t>
  </si>
  <si>
    <t>ILIZARBE AYALA ITALO LUIS</t>
  </si>
  <si>
    <t>SERVICIO DE ACOMPAÃ`AMIENTO DEL PÃBLICO VISITANTE DEL MUSEO NACIONAL DE ARQUEOLOGÃA, ANTROPOLOGÃA E HISTORIA DEL PERÃ</t>
  </si>
  <si>
    <t>40385386</t>
  </si>
  <si>
    <t>ILLESCAS ALDAVE ELVIS ENRIQUE</t>
  </si>
  <si>
    <t>DIRECTORA DE LA DIRECCION DESCONCENTRADA DE CULTURA APURIMAC</t>
  </si>
  <si>
    <t>24361800</t>
  </si>
  <si>
    <t>INCA PAULLO MERIDA</t>
  </si>
  <si>
    <t>SERVICIO DE DISEÑO GRÁFICO PARA LA DIRECCIÓN DE MUSEOS Y BIENES MUEBLES</t>
  </si>
  <si>
    <t>09998520</t>
  </si>
  <si>
    <t>INDACOCHEA LUNA FRANCISCO JOSE</t>
  </si>
  <si>
    <t>DISEÑO GRÁFICO PUBLICITARIO</t>
  </si>
  <si>
    <t>SERVICIO DE OBRERO PARA LA CONSERVACION DE LAS ESTRUCTURAS DEL PASADIZO DE LA PIRAMIDE CON RAMPA N° 13 SANTUARIO ARQUEOLOGICO DE PACHACAMAC</t>
  </si>
  <si>
    <t>07693592</t>
  </si>
  <si>
    <t>INFANTE GUTIERREZ JESUS HUMBERTO</t>
  </si>
  <si>
    <t>SERVICIO DE OBRERO PARA EL APOYO EN EL REGISTRO E INVENTARIO DE LAS COLECCIONES DEL SANTUARIO ARQUEOLOGICO DE PACHACAMAC</t>
  </si>
  <si>
    <t>10497436</t>
  </si>
  <si>
    <t>INFANTE GUTIERREZ LUIS ENRIQUE</t>
  </si>
  <si>
    <t>42902489</t>
  </si>
  <si>
    <t>INFANTE LUCANA NAYDA</t>
  </si>
  <si>
    <t>70295909</t>
  </si>
  <si>
    <t>INGA HUARCAYA CLAUDIA ANDREA</t>
  </si>
  <si>
    <t>SERVICIO DE UN ASESOR LEGAL PARA LA DIRECCIÓN DESCONCENTRADA DE CULTURA DE ICA</t>
  </si>
  <si>
    <t>40559329</t>
  </si>
  <si>
    <t>INJANTE TIPISMANA VICTOR EDUARDO</t>
  </si>
  <si>
    <t>SERVICIO DE UN ANALISTA ESTADISTICO PARA LA OFICINA GENERAL DE ESTADISTICA Y TECNOLOGIAS DE LA INFORMACION Y COMUNICACIONES</t>
  </si>
  <si>
    <t>41557085</t>
  </si>
  <si>
    <t>IPANAQUE AVENDAÑO ERICK MARTIN</t>
  </si>
  <si>
    <t>LICENCIADO EN ESTADISTICA</t>
  </si>
  <si>
    <t>40100557</t>
  </si>
  <si>
    <t>IPARRAGUIRRE MARINHO SHEILA JHANNELLY</t>
  </si>
  <si>
    <t>SERVICIOS DE UN APOYO EN LA INVESTIGACIÓN Y PUESTA EN VALOR DE SITIOS ARQUEOLÓGICOS ASOCIADOS AL QHAPAQ ÑAN</t>
  </si>
  <si>
    <t>42305126</t>
  </si>
  <si>
    <t>IRAZABAL VALENCIA SAMY LUCAN</t>
  </si>
  <si>
    <t>BACHILLER EN CIENCIAS SOCIALES ESPECIALIDAD ARQUEOLOGIA</t>
  </si>
  <si>
    <t>SERVICIO DE UN CONSERVADOR DE COLECCIONES ARQUEOLÓGICAS PARA EL MUSEO DE SITIO PACHACAMAC</t>
  </si>
  <si>
    <t>44530944</t>
  </si>
  <si>
    <t>ISA ADANIYA ANGELICA BEATRIZ</t>
  </si>
  <si>
    <t>BACHILLER EN LETRAS</t>
  </si>
  <si>
    <t xml:space="preserve">SERVICIO DE RESPONSABLE DE LA IMPLEMENTACION DEL PLAN DE GESTION PARA EL PATRIMONIO CULTURAL DEL TERRITORIO DE NASCA Y PALPA </t>
  </si>
  <si>
    <t>07212085</t>
  </si>
  <si>
    <t>ISLA CUADRADO JOHNY AUGUSTO</t>
  </si>
  <si>
    <t>SERVICIO DE RECEPCIONISTA PARA EL CENTRO CULTURAL DEL MUSEO DE LA NACIÓN</t>
  </si>
  <si>
    <t>43377035</t>
  </si>
  <si>
    <t>JAEN ZEVALLOS JOSE MIGUEL</t>
  </si>
  <si>
    <t>ESTUDIOS TECNICOS EN ADMINISTRACION DE NEGOSCIOS, FINANZAS, MARKETING, COMERCIO EXTERIOR Y ADUANAS</t>
  </si>
  <si>
    <t>SERVICIO DE UN ANALISTA EN POLÍTICAS PÚBLICAS Y PLANES MUNICIPALES DEL LIBRO Y LA LECTURA PARA LA DIRECCIÓN DEL LIBRO Y LA LECTURA</t>
  </si>
  <si>
    <t>42073745</t>
  </si>
  <si>
    <t>JAIMES SANTIAGO OMAR ENRIQUE</t>
  </si>
  <si>
    <t>ARQUEÓLOGO (A)</t>
  </si>
  <si>
    <t>46593931</t>
  </si>
  <si>
    <t>JAMANCA MEJIA JUAN GABRIEL</t>
  </si>
  <si>
    <t>SERVICIO DE UN ESPECIALISTA EN LENGUAS INDÍGENAS AMAZÓNICAS</t>
  </si>
  <si>
    <t>43536154</t>
  </si>
  <si>
    <t>JANAMPA POMASONCCO FRANK CHRISTIAANS</t>
  </si>
  <si>
    <t>BACHILLER EN LINGÜÍSTICA</t>
  </si>
  <si>
    <t xml:space="preserve">SERVICIO DE UN ESPECIALISTA EN GESTION Y ADMINISTRACION DE BASE DE DATOS CATASTRAL PARA LA DIRECCIÓN DE CATASTRO Y SANEAMIENTO FISICO LEGAL </t>
  </si>
  <si>
    <t>40814982</t>
  </si>
  <si>
    <t>JARA NORABUENA CESAR DENNIS</t>
  </si>
  <si>
    <t>SERVICIOS DE UN INSTRUMENTISTA DE VIOLA PARA LA ORQUESTA SINFÃ¿NICA NACIONAL</t>
  </si>
  <si>
    <t>40994402</t>
  </si>
  <si>
    <t>JARA SALAS ERNESTO</t>
  </si>
  <si>
    <t>ESTUDIANTE DE VIOLA</t>
  </si>
  <si>
    <t>SERVICIO DE LIMPIEZA Y ATENCION EN LA COCHERA DE LA DIRECCION REGIONAL DE CULTURA TACNA</t>
  </si>
  <si>
    <t>01835120</t>
  </si>
  <si>
    <t>JARICA TOTORA GUADALUPE AMELIA</t>
  </si>
  <si>
    <t>Analista de Arte Popular Tradicional</t>
  </si>
  <si>
    <t>47108447</t>
  </si>
  <si>
    <t>JAULER DORIA-MEDINA MARIA JESUS</t>
  </si>
  <si>
    <t>Responsable Sociocultural</t>
  </si>
  <si>
    <t>44218454</t>
  </si>
  <si>
    <t>JAURIGUE BAILON ANNE GISSELA BRIGIDA</t>
  </si>
  <si>
    <t>SERVICIOS DE ATENCION VIGILANCIA Y LIMPIEZA DEL COMPLEJO ARQUEOLOGICO DE WARI DE LA DIRECCIÝN DESCONCENTRADA DE CULTURA DE AYACUCHO</t>
  </si>
  <si>
    <t>40685834</t>
  </si>
  <si>
    <t>JERI ROIRO NORMA</t>
  </si>
  <si>
    <t>ESPECIALISTA EN TESORERIA</t>
  </si>
  <si>
    <t>07840855</t>
  </si>
  <si>
    <t>JIBAJA CASTILLO GLADYS DOLORES</t>
  </si>
  <si>
    <t>SERVICIO DE UN APOYO ADMINISTRATIVO E  INFORMÁTICO PARA MESA DE AYUDA PARA LA OFICINA DE INFORMÁTICA Y TELECOMUNICACIONES.</t>
  </si>
  <si>
    <t>41334203</t>
  </si>
  <si>
    <t>JIMENEZ GONZALES RENZO MANUEL</t>
  </si>
  <si>
    <t>ESTUDIANTE DE INGENIERIA DE SISTEMAS</t>
  </si>
  <si>
    <t xml:space="preserve">SERVICIOS DE UN MAESTRO DE ENTRENAMIENTO MUSICAL </t>
  </si>
  <si>
    <t>40050254</t>
  </si>
  <si>
    <t>JIMENEZ MUÑOZ OSCAR MORRIS</t>
  </si>
  <si>
    <t>BACHILLER EN MUSICA - EDUCACION MUSICAL</t>
  </si>
  <si>
    <t>SERVICIO DE UN COORDINADOR/A DE LA UNIDAD DE COORDINACIÓN Y ARTICULACIÓN TERRITORIAL</t>
  </si>
  <si>
    <t>02883989</t>
  </si>
  <si>
    <t>JIMENEZ ROJAS KARIM MARIOLI</t>
  </si>
  <si>
    <t>INGENIERO ZOOTECNISTA</t>
  </si>
  <si>
    <t>SERVICIO DE UN ESPECIALISTA EN ARQUEOLOGÍA PARA LA DIRECCIÓN DESCONCENTRADA DE CULTURA DE PIURA</t>
  </si>
  <si>
    <t>17938686</t>
  </si>
  <si>
    <t>JIMENEZ SALDAÑA JAIME LEONCIO</t>
  </si>
  <si>
    <t>SERVICIO DE RECAUDADOR DEL SITIO ARQUEOLOGICO CERRO BAUL DE LA DIRECCION REGIONAL DE CULTURA MOQUEGUA</t>
  </si>
  <si>
    <t>04422966</t>
  </si>
  <si>
    <t>JORGE FLORES CARMEN JULIA</t>
  </si>
  <si>
    <t>ESPECIALISTA EN PRESUPUESTO</t>
  </si>
  <si>
    <t>42328784</t>
  </si>
  <si>
    <t>JUAREZ CANDIOTTI ANGELICA CANDELARIA</t>
  </si>
  <si>
    <t>SERVICIO DE UN ESPECIALISTA LEGAL PARA LA DIRECCIÓN DE CONSULTA PREVIA</t>
  </si>
  <si>
    <t>42965062</t>
  </si>
  <si>
    <t>JUAREZ CARMONA FREDERICK PAUL</t>
  </si>
  <si>
    <t>SERVICIOS DE UN GESTOR(A) DE PROGRAMA ACADÉMICO Y EDITORIAL PARA LA DIRECCIÓN DEL PROYECTO ESPECIAL BICENTENARIO DE LA INDEPENDENCIA DEL PERÚ</t>
  </si>
  <si>
    <t>40535227</t>
  </si>
  <si>
    <t>JUAREZ LI JORGE ALFONSO</t>
  </si>
  <si>
    <t>BACHILLER EN CIENCIAS SOCIALES - SOCIOLOGIA</t>
  </si>
  <si>
    <t>SERVICIO DE UN ESPECIALISTA SOCIAL – RESERVA INDÍGENA ISCONAHUA</t>
  </si>
  <si>
    <t>40384213</t>
  </si>
  <si>
    <t>JUAREZ RUTTY DANIEL ALEXANDER</t>
  </si>
  <si>
    <t>22751829</t>
  </si>
  <si>
    <t>JULCA ALVINO RUFO FOSAFAT</t>
  </si>
  <si>
    <t>SERVICIO DE UN ANALISTA EN INTERVENCIONES ARQUELOGICAS DEL PROYECTO INTEGRAL HUANUCO PAMPA PARA LA SECRETARIA TECNICA DEL PROYECTO QHAPAQ ÑAN – SEDE NACIONAL</t>
  </si>
  <si>
    <t>44807520</t>
  </si>
  <si>
    <t>JULCA ESTEBAN ALBARO VITO</t>
  </si>
  <si>
    <t>SERVICIOS DE UN AUXILIAR DE MANTENIMIENTO PARA LA DIRECCION DESCONCENTRADA DE CULTURA CAJAMARCA</t>
  </si>
  <si>
    <t>26644418</t>
  </si>
  <si>
    <t>JULCAMORO GONZALES WILDER</t>
  </si>
  <si>
    <t>ESTUDIOS EN ELECTIRCIDAD BASICO</t>
  </si>
  <si>
    <t>SERVICIO DE LIMPIEZA Y MANTENIMIENTO EN EL MUSEO TEMPLO SAN JUAN DE LETRAN DE JULI DE LA DIRECCION REGIONAL DE CULTURA PUNO</t>
  </si>
  <si>
    <t>42475296</t>
  </si>
  <si>
    <t>JULI SAGUA JOSE LUDWING</t>
  </si>
  <si>
    <t>SERVICIO DE ASISTENTE ADMINISTRATIVO PARA LA OFICINA DE OPERACIONES</t>
  </si>
  <si>
    <t>08092733</t>
  </si>
  <si>
    <t>JULIAN ALOR SILVIA SALOME</t>
  </si>
  <si>
    <t>Responsable de la Unidad Ejecutora de Inversiones</t>
  </si>
  <si>
    <t>28315225</t>
  </si>
  <si>
    <t>JUSCAMAITA PALOMINO CARLOS ALBERTO</t>
  </si>
  <si>
    <t>INGENIERÍA CIVIL</t>
  </si>
  <si>
    <t>SERVICIO DE INSTRUMENTISTA DE VIOLONCELLO</t>
  </si>
  <si>
    <t>73264201</t>
  </si>
  <si>
    <t>JUSTINIANI BALTIERRA GRACIELA GUADALUPE</t>
  </si>
  <si>
    <t>ESTUDIOS DE MUSICA - VIOLONCHELO</t>
  </si>
  <si>
    <t>72355870</t>
  </si>
  <si>
    <t>KJURO QUISPE EDWARD FELIX</t>
  </si>
  <si>
    <t>BACHILLER EN INGENIERÍA DE SISTEMAS E INFORMÁTICA</t>
  </si>
  <si>
    <t xml:space="preserve">SERVICIO DE UN ESPECIALISTA EN ARQUITECTURA PARA LA DIRECCIÓN DE CONTROL Y SUPERVISIÓN </t>
  </si>
  <si>
    <t>09082472</t>
  </si>
  <si>
    <t>LA CRUZ HUERTA RAQUEL ELISA</t>
  </si>
  <si>
    <t>25831533</t>
  </si>
  <si>
    <t>LA ROSA RAMOS MARCOS CESAR</t>
  </si>
  <si>
    <t>SERVICIO DE RESPONSABLE DEL MUSEO REGIONAL DE ARQUEOLOGIA DE JUNIN PARA LA DIRECCION REGIONAL DE CULTURA JUNIN</t>
  </si>
  <si>
    <t>41112049</t>
  </si>
  <si>
    <t>LA ROSA SULCA GABRIELA MILAGROS</t>
  </si>
  <si>
    <t>SERVICIO DE UN RESPONSABLE PARA LA DIRECCION DE ARTES</t>
  </si>
  <si>
    <t>43527268</t>
  </si>
  <si>
    <t>LA ROSA VASQUEZ CARLOS ANDRES</t>
  </si>
  <si>
    <t>LICENCIADO EN ARTES ESCENICAS</t>
  </si>
  <si>
    <t>SERVICIO DE ESPECIALISTA EN REGISTRO ETNOGRAFICO Y ETNOHISTORICO DE CAMPA PARA LA DIRECCION DE PATRIMONIO INMATERIAL</t>
  </si>
  <si>
    <t>40814681</t>
  </si>
  <si>
    <t>LA SERNA SALCEDO JUAN CARLOS</t>
  </si>
  <si>
    <t>ASISTENTE DE SOPORTE TÉCNICO</t>
  </si>
  <si>
    <t>70241806</t>
  </si>
  <si>
    <t>LA TORRE DE LA TORRE JORGE LUIS</t>
  </si>
  <si>
    <t xml:space="preserve"> COMPUTACIÓN E INFORMÁTICA</t>
  </si>
  <si>
    <t>41716984</t>
  </si>
  <si>
    <t>LACCA VELASCO MIGUEL ANGEL</t>
  </si>
  <si>
    <t>SERVICIOS DE LIMPIEZA, MANTENIMIENTO Y GUARDIANIA DE LOS AMBIENTES DEL CENTRO CULTURAL.</t>
  </si>
  <si>
    <t>02782056</t>
  </si>
  <si>
    <t>LACHIRA ROJAS MIGUEL ANGEL</t>
  </si>
  <si>
    <t>06691918</t>
  </si>
  <si>
    <t>LADRON DE GUEVARA CADENAS VICTOR HUGO</t>
  </si>
  <si>
    <t>SERVICIOS DE UN INSTRUMENTISTA DE PERCUSION PARA EL ELENCO NACIONAL DEL FOLCLORE - DEN</t>
  </si>
  <si>
    <t>44213111</t>
  </si>
  <si>
    <t>LAFORA TORREJON CESAR IVAN</t>
  </si>
  <si>
    <t>EGRESADO EN EDUCACION ARTISTICA - FOLKLORE - MUSICA</t>
  </si>
  <si>
    <t xml:space="preserve">SERVICIO DE UN ASISTENTE PARA ATENCIÓN AL CIUDADANO Y TRÁMITE DOCUMENTARIO </t>
  </si>
  <si>
    <t>72313844</t>
  </si>
  <si>
    <t>LAGOS GAMARRA JOHN ALBERT</t>
  </si>
  <si>
    <t>ESUDIOS EN ADMINISTRACION DE EMPRESAS</t>
  </si>
  <si>
    <t xml:space="preserve">SERVICIO DE UN ESPECIALISTA EN ESTRATEGIAS DIGITALES PARA EL FOMENTO DEL LIBRO, LA LECTURA Y LA ESCRITURA PARA LA DIRECCIÓN DEL LIBRO Y LA LECTURA </t>
  </si>
  <si>
    <t>70874330</t>
  </si>
  <si>
    <t>LAM ZACARIAS LILY SU</t>
  </si>
  <si>
    <t>SERVICIO DE UN ASISTENTE EN MUSEOGRAFÍA PARA EL LUGAR DE LA MEMORIA, LA TOLERANCIA Y LA INCLUSIÓN SOCIAL.</t>
  </si>
  <si>
    <t>45249905</t>
  </si>
  <si>
    <t>LANDA ACURIO INDHIRA URPI</t>
  </si>
  <si>
    <t>EGRESADO DE ARTE</t>
  </si>
  <si>
    <t>SERVICIO DE UN ASISTENTE ADMINISTRATIVO – GESTIÓN ARCHIVO Y DOCUMENTARIO PARA EL VICEMINISTERIO DE INTERCULTURALIDAD</t>
  </si>
  <si>
    <t>08890678</t>
  </si>
  <si>
    <t>LARA CHOQQUE JESUS IVAN</t>
  </si>
  <si>
    <t>44242653</t>
  </si>
  <si>
    <t>LARA HERRERA FRANCISCO JAVIER</t>
  </si>
  <si>
    <t>SERVICIOS PARA EL AREA DE RESTAURACION Y CONSERVACION DE LOS SITIOS ARQUEOLOGICOS, PARA QUE LABORE EN EL MUSEO DE SITIO ARTURO JIMENEZ BORJA - PURUCHUCO</t>
  </si>
  <si>
    <t>08975907</t>
  </si>
  <si>
    <t>LARA SUAREZ VICTOR JESUS</t>
  </si>
  <si>
    <t>43706234</t>
  </si>
  <si>
    <t>LARA TAIPE SANDRO LEONARDO</t>
  </si>
  <si>
    <t>SERVICIO DE UNA PERSONA PARA LIMPIEZA Y MANTENIMIENTO PREVENTIVO DE LA ZONA ARQUEOLÓGICA MONUMENTAL KUELAP-DIRECCION DESCONCENTRADA DE CULTURA AMAZONAS</t>
  </si>
  <si>
    <t>72125539</t>
  </si>
  <si>
    <t>LATORRE LATORRE CARLOS</t>
  </si>
  <si>
    <t>72125556</t>
  </si>
  <si>
    <t>LATORRE YALTA MESIAS</t>
  </si>
  <si>
    <t>SERVICIO DE BAILARIN CUERPO DE BAILE (GRUPO OCUPACIONAL ARTISTICO)</t>
  </si>
  <si>
    <t>75919894</t>
  </si>
  <si>
    <t>LAURA SOLIS KIMBERLY MILAGROS</t>
  </si>
  <si>
    <t>BAILARINA</t>
  </si>
  <si>
    <t>SERVICIO DE AGENTE DE PROTECCION PARA EL PUESTO DE CONTROL DE DIAMANTE PARA LA DIRECCION DE PUEBLOS INDIGENAS EN AISLAMIENTO Y/O CONTACTO INICIAL </t>
  </si>
  <si>
    <t>04960275</t>
  </si>
  <si>
    <t>LAUREANO ETENE REYNALDO</t>
  </si>
  <si>
    <t>SERVICIO DE OPERARIO ELECTRICISTA EN LAS SALAS DE EXPOSICIÓN PARA LA DIRECCION GENERAL DE MUSEOS</t>
  </si>
  <si>
    <t>10460779</t>
  </si>
  <si>
    <t>LAURENTE MENDEZ TEODOSIO</t>
  </si>
  <si>
    <t>ESTUDIOS EN ELECTICIDAD</t>
  </si>
  <si>
    <t>OPERADOR/A DE SISTEMA DE LUCES</t>
  </si>
  <si>
    <t>41762163</t>
  </si>
  <si>
    <t>LAURENTE PALOMINO MAX WILLIAN</t>
  </si>
  <si>
    <t>SERVICIO DE AUXILIAR DE CONSERVACIÃ¿N Y MANTENIMIENTO DEL SECTOR IB, IIB Y V, EN EL PROYECTO DE INVESTIGACIÃ¿N ARQUEOLÃ¿GICO HUÃNUCO PAMPA DEL PROGRAMA QHAPAQ Ã`AN</t>
  </si>
  <si>
    <t>22700104</t>
  </si>
  <si>
    <t>LAVADO SOTO LUIS RAUL</t>
  </si>
  <si>
    <t>SERVICIO DE UN COORDINADOR(A) DE MUSEOGRAFÍA PARA EL LUGAR DE LA MEMORIA, LA TOLERANCIA Y LA INCLUSIÓN SOCIAL</t>
  </si>
  <si>
    <t>43271376</t>
  </si>
  <si>
    <t>LAVALLE ESPINOZA DIANA PAOLA</t>
  </si>
  <si>
    <t>Bailarines/as</t>
  </si>
  <si>
    <t>46429545</t>
  </si>
  <si>
    <t>LAVAUD CHIARELLA JOSELINE MARTINIQUE</t>
  </si>
  <si>
    <t>ESTUDIOS EN COMUNICACIÓN AUDIOVISUAL</t>
  </si>
  <si>
    <t>SERVICIO DE UN COORDINADOR DE PUNTOS DE CULTURA PARA LA DIRECCIÓN DE ARTES</t>
  </si>
  <si>
    <t>46091625</t>
  </si>
  <si>
    <t>LAY GUERRA ESTEFANIA JESUS</t>
  </si>
  <si>
    <t>LICENCIADA EN GESTION CON MENCION EN GESTION SOCIAL</t>
  </si>
  <si>
    <t>SERVICIO DE DIRECTOR DEL PROYECTO INTEGRAL HUANACAURE-HUANUCO</t>
  </si>
  <si>
    <t>06773640</t>
  </si>
  <si>
    <t>LAZARO TORRES ERNESTO</t>
  </si>
  <si>
    <t>"SERVICIOS DE BOLETERÍA DEL MUSEO REGIONAL DE CASMA MAX UHLE; DE LA DIRECCIÓN DESCONCENTRADA DE ANCASH</t>
  </si>
  <si>
    <t>32131268</t>
  </si>
  <si>
    <t>LAZARTE MONTESINOS JUANA ESTRELLA</t>
  </si>
  <si>
    <t>ESTUDIANTE DE SECRETARIADO</t>
  </si>
  <si>
    <t>07757147</t>
  </si>
  <si>
    <t>LAZO GUTIERREZ MARIBEL</t>
  </si>
  <si>
    <t>00243896</t>
  </si>
  <si>
    <t>LAZO RAMIREZ CESAR MARIANO</t>
  </si>
  <si>
    <t>SERVICIO DE ESPECIALISTA TÃ¿CNICO EN EL PROCESO DE NOMINACIÃ¿N DEL QHAPAQ Ã`AN A LA LISTA DE PATRIMONIO MUNDIAL</t>
  </si>
  <si>
    <t>10002923</t>
  </si>
  <si>
    <t>LAZO RIVERA ADRIANA IVET</t>
  </si>
  <si>
    <t xml:space="preserve">SERVICIO DE ESPECIALISTA DE INVESTIGACIÓN E INFORMACIÓN DE LAS INDUSTRIAS CULTURALES Y ARTES </t>
  </si>
  <si>
    <t>42258050</t>
  </si>
  <si>
    <t>LEGONIA CORDOVA EMILIO JESUS</t>
  </si>
  <si>
    <t>41551781</t>
  </si>
  <si>
    <t>LENKEY RAMOS CAROLINA GIZELLA</t>
  </si>
  <si>
    <t>17811550</t>
  </si>
  <si>
    <t>LEON ASCURRA WILDER JAVIER</t>
  </si>
  <si>
    <t>41177806</t>
  </si>
  <si>
    <t>LEON BENDEZU JOEL ENRIQUE</t>
  </si>
  <si>
    <t>ESTUDIOS DE DANZA</t>
  </si>
  <si>
    <t>SERVICIO DE APOYO EN EL AREA DE INVESTIGACIONES DEL MNAAHP</t>
  </si>
  <si>
    <t>06717454</t>
  </si>
  <si>
    <t>LEON CANALES ELMO ARTURO</t>
  </si>
  <si>
    <t>SERVICIO DE UN(A) ARQUEÓLOGO(A) PARA LA DIRECCIÓN DESCONCENTRADA DE CULTURA DE LAMBAYEQUE</t>
  </si>
  <si>
    <t>43849062</t>
  </si>
  <si>
    <t>LEON CASTRO HUMBERTO HENRY</t>
  </si>
  <si>
    <t>SERVICIO DE UN PERSONAL DE MANTENIMIENTO PARA EL MONUMENTO ARQUEOLÓGICO DE CHAVÍN</t>
  </si>
  <si>
    <t>32301369</t>
  </si>
  <si>
    <t>LEON CRUZ ELISEO</t>
  </si>
  <si>
    <t>SECUNDARIA INCOMPLETA</t>
  </si>
  <si>
    <t>19104071</t>
  </si>
  <si>
    <t>LEON ESTRADA JORGE CRISTIAN</t>
  </si>
  <si>
    <t>SERVICIO DE UN ASISTENTE DE GESTION DE POLITICAS Y ARTICULACION TERRITORIAL DEL LIBRO Y LA LECTURA PARA LA DIRECCION DEL LIBRO Y LA LECTURA.</t>
  </si>
  <si>
    <t>73583697</t>
  </si>
  <si>
    <t>LEON INCHUÑA SEIDY ASIEL</t>
  </si>
  <si>
    <t>INGENIERA COMERCIAL</t>
  </si>
  <si>
    <t>Bailarines/as Principales</t>
  </si>
  <si>
    <t>002070543</t>
  </si>
  <si>
    <t>LEON PEREZ ARIAM ARMANDO</t>
  </si>
  <si>
    <t>74556814</t>
  </si>
  <si>
    <t>LEON QUIÑONEZ RICHARD JESUS</t>
  </si>
  <si>
    <t>07405048</t>
  </si>
  <si>
    <t>LEON ROCA JUAN SEBASTIAN</t>
  </si>
  <si>
    <t>SERVICIOS DE UN ANALISTA EN CONTRATACIONES Y PLANILLAS DE REMUNERACIONES DE CONTRATO ADMINISTRATIVO DE SERVICIOS CAS</t>
  </si>
  <si>
    <t>40580790</t>
  </si>
  <si>
    <t>LEON RUIZ WILFREDO MARCELINO</t>
  </si>
  <si>
    <t>SERVICIO DE UN SOPORTE TÉCNICO PARA LA OFICINA GENERAL DE ESTADÍSTICA Y TECNOLÓGÍA DE LA INFORMACIÓN Y COMUNICACIONES</t>
  </si>
  <si>
    <t>45013631</t>
  </si>
  <si>
    <t>LEON SOTOMAYOR EDGAR MARTIN</t>
  </si>
  <si>
    <t>EGRESADO EN COMPUTACION E INFORMATICA</t>
  </si>
  <si>
    <t>DIRECTOR DE LA DIRECCION DESCONCENTRADA DE CULTURA DE AMAZONAS</t>
  </si>
  <si>
    <t>33816044</t>
  </si>
  <si>
    <t>LERCHE  PETER THOMAS</t>
  </si>
  <si>
    <t>HUMANIDADES</t>
  </si>
  <si>
    <t>SERVICIO DE APOYO ADMINISTRATIVO - MANTENIMIENTO PARA LA DIRECCIÃ¿N DESCONCENTRADA DE CULTURA DE LAMBAYEQUE</t>
  </si>
  <si>
    <t>80212875</t>
  </si>
  <si>
    <t>LEYVA HUAMAN CARMEN IRENE</t>
  </si>
  <si>
    <t>41738546</t>
  </si>
  <si>
    <t>LIMA RAMIREZ AMPARO FERMINA</t>
  </si>
  <si>
    <t>SERVICIO PARA REALIZAR TRABAJOS DE ASISTENCIA TÃ¿CNICA ADMINISTRATIVA Y GESTIÃ¿N DOCUMENTARIA EN EL GRAN TEATRO NACIONAL DEL MINISTERIO DE CULTURA</t>
  </si>
  <si>
    <t>41850009</t>
  </si>
  <si>
    <t>LINARES ESTREMADOYRO ZOILA VICTORIA DEL ROSARIO</t>
  </si>
  <si>
    <t>EGRESADO EN COMPUTACION INFORMATICA</t>
  </si>
  <si>
    <t>29727654</t>
  </si>
  <si>
    <t>LINARES PINTO JOSE MARIA</t>
  </si>
  <si>
    <t>SERVICIOS DE UN COORDINADOR DE TRANSPORTES PARA LA OFICINA DE OPERACIONES Y MANTENIMIENTO</t>
  </si>
  <si>
    <t>41702532</t>
  </si>
  <si>
    <t>LINARES TTITO BALTAZAR RAYMUNDO</t>
  </si>
  <si>
    <t>INGENIERO</t>
  </si>
  <si>
    <t>SERVICIO DE ASISTENTE DE ADMINISTRACION Y LOGISTICA PARA EL PROYECTO QHAPAQ ÑAN</t>
  </si>
  <si>
    <t>07842025</t>
  </si>
  <si>
    <t>LIRA CHIOK AGUSTIN ALBERTO</t>
  </si>
  <si>
    <t>SERVICIO DE UN ESPECIALISTA SOCIAL EN PROYECTOS DE INVERSIÓN PARA LA DIRECCION DE LENGUAS INDIGENAS</t>
  </si>
  <si>
    <t>43584614</t>
  </si>
  <si>
    <t>LIVAQUE GARAY MARIA DEL ROSARIO</t>
  </si>
  <si>
    <t xml:space="preserve">SERVICIO DE UN COORDINADOR LEGAL PARA LA DIRECCIÓN GENERAL DE DERECHO DE LOS  PUEBLOS INDÍGENAS </t>
  </si>
  <si>
    <t>41609441</t>
  </si>
  <si>
    <t>LIVIA QUIÑONEZ OMAR BENJAMIN</t>
  </si>
  <si>
    <t>SERVICIO DE GUARDIANÍA DE LAS LÍNEAS Y GEOGLIFOS DE NASCA</t>
  </si>
  <si>
    <t>22075702</t>
  </si>
  <si>
    <t>LIZARBE MANSILLA LUIS ENRIQUE</t>
  </si>
  <si>
    <t>PROFESOR DE EDUCACION SECUNDARIA - ESPECIALIDAD EDUCACION FISICA</t>
  </si>
  <si>
    <t>SERVICIO DE ARQUEOLOGO PARA BUSQUEDA DE ANTECEDENTES PARA LA CALIFICACION DE PROYECTOS ARQUEOLOGICOS A NIVEL NACIONAL</t>
  </si>
  <si>
    <t>07530430</t>
  </si>
  <si>
    <t>LIZARRAGA IBAÑEZ MANUEL ANTONIO</t>
  </si>
  <si>
    <t>SERVICIO DE UN RESPONSABLE DE LA OFICINA DE ESTADISTICA</t>
  </si>
  <si>
    <t>41326410</t>
  </si>
  <si>
    <t>LLACTAS ABANTO RUDY EDUARDO</t>
  </si>
  <si>
    <t>BACHILLER EN ESTADISTICA</t>
  </si>
  <si>
    <t xml:space="preserve">SERVICIO DE UN ENCARGADO DE LA TIENDA DEL MUSEO DE SITIO DE PACAHACAMAC </t>
  </si>
  <si>
    <t>40087362</t>
  </si>
  <si>
    <t>LLAJA LLAJA ZHAYDA ISABEL</t>
  </si>
  <si>
    <t>TECNICA EN GUIA OFICIAL DE TURISMO</t>
  </si>
  <si>
    <t>SERVICIO DE APOYO EN LA UNIDAD DE OPERACIONES DEL MUSEO NACIONAL DE ARQUEOLOGÃA, ANTROPOLOGÃA E HISTORIA DEL PERÃ</t>
  </si>
  <si>
    <t>70068417</t>
  </si>
  <si>
    <t>LLANOS QUISPE MARCELO</t>
  </si>
  <si>
    <t>SERVICIO DE EDUCADOR PARA LA DIRECCIÃ¿N GENERAL DE FISCALIZACIÃ¿N Y CONTRO</t>
  </si>
  <si>
    <t>10718887</t>
  </si>
  <si>
    <t>LLERENA GONZALES JULIA ROSA</t>
  </si>
  <si>
    <t>LICENCIADA EN EDUCACION</t>
  </si>
  <si>
    <t>SERVICIOS DE UN BAILARIN SOLISTA PARA EL BALLET NACIONAL</t>
  </si>
  <si>
    <t>45478898</t>
  </si>
  <si>
    <t>LLONTOP ORBEGOSO DE MURIAS MARIA DEL MAR</t>
  </si>
  <si>
    <t>000879048</t>
  </si>
  <si>
    <t>LLORENS PEREZ  MARBER</t>
  </si>
  <si>
    <t>SERVICIO DE UN ANALISTA EN INDUSTRIAS CULTURALES PARA LA DIRECCIÓN  DESCONCENTRADA DE CULTURA DE CALLAO</t>
  </si>
  <si>
    <t>45770208</t>
  </si>
  <si>
    <t>LOAYZA CHINCHAY SANDY MARILIN</t>
  </si>
  <si>
    <t>SERVICIO DE UN AUXILIAR DE MANTENIMIENTO PARA EL MUSEO REGIONAL DE ICA</t>
  </si>
  <si>
    <t>21546941</t>
  </si>
  <si>
    <t>LOAYZA ESPINO JUAN MANUEL</t>
  </si>
  <si>
    <t>SERVICIO DE UN ASISTENTE PARA LABORES DE CAMPO DE LA DIRECCIÓN DE GESTIÓN DE MONUMENTOS DE LA DIRECCIÓN GENERAL DE PATRIMONIO ARQUEOLÓGICO INMUEBLE</t>
  </si>
  <si>
    <t>42407004</t>
  </si>
  <si>
    <t>LOAYZA LEVANO EDER ENRIQUE</t>
  </si>
  <si>
    <t>SERVICIO DE ESPECIALISTA EN ACTIVIDADES CULTURALES PARA LA DIRECCIÃ¿N REGIONAL DE CULTURA ICA</t>
  </si>
  <si>
    <t>21427883</t>
  </si>
  <si>
    <t>LOAYZA VELASQUEZ ARNALDO</t>
  </si>
  <si>
    <t>17628561</t>
  </si>
  <si>
    <t>LOBATO DELGADO RICHARD</t>
  </si>
  <si>
    <t>SERVICIO DE GESTOR/A CULTURAL PARA LA DIRECCIÝN DE ARTES Y ACCESO A LA CULTURA</t>
  </si>
  <si>
    <t>06633990</t>
  </si>
  <si>
    <t>LOLI BARCELLI VILMA</t>
  </si>
  <si>
    <t>ESTUDIOS EN PERIODISMO</t>
  </si>
  <si>
    <t>SERVICIO DE  ARQUEOLOGO PARA LA DIRECCION DE INVESTIGACION Y PLANIFICACION MUSEOLOGICA</t>
  </si>
  <si>
    <t>42499394</t>
  </si>
  <si>
    <t>LOLI PEREYRA RONALD EMILIANO</t>
  </si>
  <si>
    <t>SERVICIO DE REGISTRADOR DE PATRIMONIO CULTURAL MUEBLE VIRREYNAL Y REPUBLICANO Y PATRIMONIO INMATERIAL PARA LA DIRECCION DESCONCENTRADA DE CULTURA DE CAJAMARCA </t>
  </si>
  <si>
    <t>26603847</t>
  </si>
  <si>
    <t>LOMBARDI PEREZ JORGE RODOLFO</t>
  </si>
  <si>
    <t>ESTUDIOS EN ARTES PLASTICAS</t>
  </si>
  <si>
    <t>SERVICIOS DE UN COORDINADOR DE ATENCIÓN AL CIUDADANO Y GESTIÓN DOCUMENTARIA</t>
  </si>
  <si>
    <t>40612555</t>
  </si>
  <si>
    <t>LOO GUEVARA ROSA MARIA</t>
  </si>
  <si>
    <t>SERVICIOS DE SUPERVISION Y EVALUACION DE PROYECTOS DE INVESTIGACION ARQUEOLOGICA EN LA REGION LAMBAYEQUE EN LA RED DEL QHAPAQ ÑAN</t>
  </si>
  <si>
    <t>41386770</t>
  </si>
  <si>
    <t>LOPEZ ACOSTA ALFREDO PAUL</t>
  </si>
  <si>
    <t>SERVICIOS DE AUXILIAR ADMINISTRATIVO</t>
  </si>
  <si>
    <t>32105993</t>
  </si>
  <si>
    <t>LOPEZ ALVA OSCAR MANUEL</t>
  </si>
  <si>
    <t>SERVICIO DE UN AGENTE DE PROTECCION PARA EL PUESTO DE CONTROL Y VIGILANCIA INMACULADA DE LA RESERVA INDIGENA MURUNAHUA</t>
  </si>
  <si>
    <t>46095585</t>
  </si>
  <si>
    <t>LOPEZ ARO LINDER</t>
  </si>
  <si>
    <t>SERVICIOS DE UN INSTRUMENTISTA DE VIOLIN I PARA LA DIRECCIÓN DESCONCENTRADA DE CULTURA AREQUIPA</t>
  </si>
  <si>
    <t>43365770</t>
  </si>
  <si>
    <t>LOPEZ CABANA CESAR AUGUSTO</t>
  </si>
  <si>
    <t>BACHILLER EN CIENCIAS CONTABLES Y FINANCIERAS</t>
  </si>
  <si>
    <t>SERVICIO DE UN ANALISTA EN REMUNERACIONES PARA LA OFICINA GENERAL DE RECURSOS HUMANOS</t>
  </si>
  <si>
    <t>40577932</t>
  </si>
  <si>
    <t>LOPEZ CAINAMARI OLGA ROSA</t>
  </si>
  <si>
    <t>EGRESADO EN ADMINISTRACION DE NEGOCIOS INTERNACIONALES</t>
  </si>
  <si>
    <t xml:space="preserve">SERVICIOS DE UN INSTRUMENTISTA DE TROMPETA I PARA LA ORQUESTA SINFÓNICA NACIONAL JUVENIL </t>
  </si>
  <si>
    <t>45210181</t>
  </si>
  <si>
    <t>LOPEZ CALLUPE HUBER WILFREDO</t>
  </si>
  <si>
    <t>PROFESOR DE EDUCACION ARTISITCA - MUSICA</t>
  </si>
  <si>
    <t>43279736</t>
  </si>
  <si>
    <t>LOPEZ CARDENAS DAISY ZDENKA</t>
  </si>
  <si>
    <t>SERVICIOS PARA LA ATENCION DEL ARCHIVO HISTORICO Y APOYO ASISTENCIAL PARA LA COMISION TECNICA DE ARQUITECTURA Y URBANISMO - SDIH Y SDR</t>
  </si>
  <si>
    <t>07169875</t>
  </si>
  <si>
    <t>LOPEZ CHAVEZ MAXIMO</t>
  </si>
  <si>
    <t>SERVICIO DE UN COORDINADOR TEMATICO PARA LA DIRECCION GENERAL DE CIUDADANIA INTERCULTURAL</t>
  </si>
  <si>
    <t>41394985</t>
  </si>
  <si>
    <t>LOPEZ ESPINOZA LUIS ALBERTO</t>
  </si>
  <si>
    <t>SERVICIO DE JEFE DEL ÃREA DE REGISTRO Y MANEJO DE COLECCIONES DEL MUSEO NACIONAL DE ARQUEOLOGÃA, ANTROPOLOGÃA E HISTORIA DEL PERÃ</t>
  </si>
  <si>
    <t>40586693</t>
  </si>
  <si>
    <t>LOPEZ FLORES LUIS ANGEL</t>
  </si>
  <si>
    <t>SERVICIO DE UN COORDINADOR/A SOCIAL DE INFORMACIÓN OFICIAL SOBRE PUEBLOS INDÍGENAS U ORIGINARIOS PARA LA DIRECCIÓN GENERAL DE DERECHOS DE PUEBLOS INDÍGENAS</t>
  </si>
  <si>
    <t>70444066</t>
  </si>
  <si>
    <t>LOPEZ LANCHO DANIELLA LUCIA</t>
  </si>
  <si>
    <t>LICENCIADA EN CIENCIA POLITICA Y GOBIERNO</t>
  </si>
  <si>
    <t>SERVICIO DE SECRETARIA DE LA DIRECCION REGIONAL DE CULTURA MADRE DE DIOS</t>
  </si>
  <si>
    <t>42052615</t>
  </si>
  <si>
    <t>LOPEZ MELENA ESLY CLEOFE</t>
  </si>
  <si>
    <t>SERVICIOS DE UN INSTRUCTOR DE CUERDA PARA LA ORQUESTA SINFONICA NACIONAL JUVENIL</t>
  </si>
  <si>
    <t>44243897</t>
  </si>
  <si>
    <t>LOPEZ MORENO ROLANDO FABIAN</t>
  </si>
  <si>
    <t xml:space="preserve">Arqueólogo/a en Saneamiento Físico Legal  </t>
  </si>
  <si>
    <t>46603183</t>
  </si>
  <si>
    <t>LOPEZ OCHATOMA CARLOS MARTIN</t>
  </si>
  <si>
    <t>72854895</t>
  </si>
  <si>
    <t>LOPEZ SALDAÑA GILMER</t>
  </si>
  <si>
    <t>OPERADOR DE VIGILANCIA Y RECAUDACIÓN</t>
  </si>
  <si>
    <t>46752117</t>
  </si>
  <si>
    <t>LOPEZ TORRES JOSE ANTONIO</t>
  </si>
  <si>
    <t xml:space="preserve">SERVICIO DE UN ASISTENTE DE ARCHIVO PARA EL LUGAR DE LA MEMORIA, LA TOLERANCIA Y LA INCLUSIÓN SOCIAL. </t>
  </si>
  <si>
    <t>45502022</t>
  </si>
  <si>
    <t>LOPEZ TRIVEÑOS CINDY ANALI</t>
  </si>
  <si>
    <t>BACHILLER EN CIENCIAS SOCIALES CON ESPECIALIDAD EN HISTORIA</t>
  </si>
  <si>
    <t>SERVICIO DE SEGUIMIENTO DE LA CONSERVACIÝN Y GESTIÝN DEL PATRIMONIO MUNDIAL PARA LA DIRECCIÝN DE SITIOS DEL PATRIMONIO DE LA HUMANIDAD</t>
  </si>
  <si>
    <t>10499643</t>
  </si>
  <si>
    <t>LOPEZ VARGAS SEGISFREDO LUIS EDUARDO</t>
  </si>
  <si>
    <t>ANALISTA DE MESA DE AYUDA</t>
  </si>
  <si>
    <t>41580155</t>
  </si>
  <si>
    <t>LOPEZ VIDAL ROXANA JOVITA</t>
  </si>
  <si>
    <t>INGENIERÍA INFORMÁTICA</t>
  </si>
  <si>
    <t>SERVICIO DE UN ESPECIALISTA EN GESTION INTERCULTURAL PARA LA DIRECCION DESCONCENTRADA DE CULTURA DE PIURA.</t>
  </si>
  <si>
    <t>41779684</t>
  </si>
  <si>
    <t>LOPEZ YAMUNAQUE EDWIN ORLANDO</t>
  </si>
  <si>
    <t>71590601</t>
  </si>
  <si>
    <t>LOSSIO AVENDAÑO FLAVIA MERCEDEZ</t>
  </si>
  <si>
    <t>44384882</t>
  </si>
  <si>
    <t>LOVERA ORTIZ FRANCISCA ISIDORA</t>
  </si>
  <si>
    <t>SERVICIO DE UN VIGILANTE PARA EL SITIO ARQUEOLOGICO TAMBO COLORADO PARA LA DIRECCIÓN DESCONCENTRADA DE CULTURA DE ICA</t>
  </si>
  <si>
    <t>22276928</t>
  </si>
  <si>
    <t>LOZA RIVAS FERRY ZENON</t>
  </si>
  <si>
    <t>SERVICIO DE UN CHOFER PARA EL POOL DE TRANSPORTE DE LA OFICINA DE OPERACIONES Y MANTENIMIENTO</t>
  </si>
  <si>
    <t>10524014</t>
  </si>
  <si>
    <t>LOZANO PEREA CARLOS</t>
  </si>
  <si>
    <t>SERVICIO DE UN ASISTENTE DE SISTEMAS DE INFORMACIÓN PARA LA OFICINA DE DESARROLLO TECNOLÓGICO</t>
  </si>
  <si>
    <t>42017736</t>
  </si>
  <si>
    <t>LOZANO VIDALON JULIO RICHARD</t>
  </si>
  <si>
    <t>DIRECTOR DE SISTEMA ADMINISTRATIVO III DE LA OFICINA DE COOPERACION INTERNACIONAL DE LA OFICINA DE PLANEAMIENTO Y PRESUPUESTO DEL MINISTERIO DE CULT</t>
  </si>
  <si>
    <t>10868866</t>
  </si>
  <si>
    <t>LUCAR ALIAGA WILYAM ABELARDO</t>
  </si>
  <si>
    <t>Violinista</t>
  </si>
  <si>
    <t>000741860</t>
  </si>
  <si>
    <t>LUCENA RODRIGUEZ EDGAR JAVIER</t>
  </si>
  <si>
    <t>VIOLINISTA</t>
  </si>
  <si>
    <t>SERVICIO DE UN ANALISTA DE VERIFICACIÓN DE BIENES CULTURALES PARA CERTIFICACIONES CON FINES DE EXPORTACIÓN Y DE RECUPERACIÓN PARA LA DIRECCIÓN DE RECUPERACIONES</t>
  </si>
  <si>
    <t>09719730</t>
  </si>
  <si>
    <t>LUDEÑA BERMUDO ANGEL CUSTODIO</t>
  </si>
  <si>
    <t>SERVICIO DE ASISTENTE ADMINISTRATIVO</t>
  </si>
  <si>
    <t>08258082</t>
  </si>
  <si>
    <t>LUDEÑA COBIAN DE GARCIA ELA MARIA</t>
  </si>
  <si>
    <t>18095519</t>
  </si>
  <si>
    <t>LUJAN BAZAN CONSTANTE WALTER</t>
  </si>
  <si>
    <t>SERVICIO DE UN ANALISTA SOCIAL PARA LA DIRECCION DE PUEBLOS INDIGENAS EN AISLAMIENTO Y CONTACTO INICIAL</t>
  </si>
  <si>
    <t>42846612</t>
  </si>
  <si>
    <t>LUJAN PORTUGAL GRACE FARRAH</t>
  </si>
  <si>
    <t xml:space="preserve">BACHILLER EN ANTROPOLOGIA </t>
  </si>
  <si>
    <t>SERVICIO DE UN COORDINADOR DE GESTION Y DESCENTRALIZACION PARA LA SECRETARIA TECNICA DEL PROYECTO QHAPAQ ÑAN – SEDE NACIONAL</t>
  </si>
  <si>
    <t>08728995</t>
  </si>
  <si>
    <t>LUMBRERAS FLORES LUIS ELIAS</t>
  </si>
  <si>
    <t>SERVICIO DE UN COORDINADOR(A) DEL EQUIPO DE DESARROLLO Y RELACIONES HUMANAS Y SOCIALES DE LA OFICINA GENERAL DE RECURSOS HUMANOS</t>
  </si>
  <si>
    <t>06610901</t>
  </si>
  <si>
    <t>LUNA TORRES MARIA ESTHER</t>
  </si>
  <si>
    <t>LICENCIADO EN TRABAJO SOCIAL</t>
  </si>
  <si>
    <t>SERVICIO DE ATENCION, MANTENIMIENTO Y LIMPIEZA EN EL MUSEO PEAÑAS DE LA DIRECCION REGIONAL DE CULTURA TACNA</t>
  </si>
  <si>
    <t>41137881</t>
  </si>
  <si>
    <t>LUQUE RAMOS NORMAN FERNANDO</t>
  </si>
  <si>
    <t>SERVICIO DE UN ESPECIALISTAS PARA LA CALIFICACIÓN DE PROYECTOS ARQUEOLÓGICOSPARA LA DIRECCIÓN DE CALIFICACIÓN DE INTERVENCIONES ARQUEOLÓGICAS</t>
  </si>
  <si>
    <t>40332814</t>
  </si>
  <si>
    <t>LUYA SINUIRI NILTON CELSO</t>
  </si>
  <si>
    <t>SERVICIO DE UN BAILARIN(A) CUERPO DE BAILE PARA LA DIRECCION DE ELENCOS NACIONALES</t>
  </si>
  <si>
    <t>46874017</t>
  </si>
  <si>
    <t>LUZURIAGA VELASQUEZ JESUS ELIAS</t>
  </si>
  <si>
    <t>BACHILLER EN ARTE - DANZA CLASICA</t>
  </si>
  <si>
    <t>SERVICIO DE OBRERO PARA LA CONSERVACION ESTRUCTURAL DEL TEMPLO PINTADO DEL SANTUARIO ARQUEOLOGICO DE PACHACAMAC</t>
  </si>
  <si>
    <t>42826503</t>
  </si>
  <si>
    <t>MACAVILCA GARCIA JOSE ANTONIO</t>
  </si>
  <si>
    <t>SERVICIO DE UN AGENTE DE PROTECCIÓN DEL PUESTO DE CONTROL PURUS</t>
  </si>
  <si>
    <t>00191386</t>
  </si>
  <si>
    <t>MACHICANDAG GONZALES PEPE</t>
  </si>
  <si>
    <t>SERVICIOS DE UN INSPECTOR PARA LA ORQUESTA SINFÃ¿NICA NACIONAL JUVENIL</t>
  </si>
  <si>
    <t>02041967</t>
  </si>
  <si>
    <t>MACHICAO RAMIREZ JUAN ELMER</t>
  </si>
  <si>
    <t>SERVICIO DE UN ADMINISTRADOR PARA LA DIRECCIÓN DESCONCENTRADA DE CULTURA DE PIURA</t>
  </si>
  <si>
    <t>02885551</t>
  </si>
  <si>
    <t>MACHUCA OLAVARRIA JOSE GERARDO</t>
  </si>
  <si>
    <t xml:space="preserve">SERVICIO DE UN (01) COORDINADOR DE PROYECTOS INTEGRALES DEL PROYECTO QHAPAQ ÑAN </t>
  </si>
  <si>
    <t>18086134</t>
  </si>
  <si>
    <t>MACKIE SORIANO FELIX FERNANDO</t>
  </si>
  <si>
    <t>JEFE DE LA OFICINA DE COMUNICACIÓN E IMAGEN INSTITUCIONAL</t>
  </si>
  <si>
    <t>09374512</t>
  </si>
  <si>
    <t>MAGALLANES PINEDA MARIA MARISOL</t>
  </si>
  <si>
    <t>LICENCIADO EN CIENCIAS DE LA COMUNICACIÓN</t>
  </si>
  <si>
    <t>SERVICIO DE UN AUDITOR ESPECIALISTA DEL ÓRGANO DE CONTROL INSTITUCIONAL</t>
  </si>
  <si>
    <t>40753937</t>
  </si>
  <si>
    <t>MAGAN ROEDER CLAUDIA ESTELA</t>
  </si>
  <si>
    <t>SERVICIOS DE UN BAILARIN CUERPO DE BAILE PARA EL BALLET NACIONAL</t>
  </si>
  <si>
    <t>45137952</t>
  </si>
  <si>
    <t>MAKINO CHE DIANA GABRIELA</t>
  </si>
  <si>
    <t>ESTUDIOS EN TURISMO Y HOTELERIA</t>
  </si>
  <si>
    <t>SERVICIO DE ASISTENTE ADMINISTRATIVO PARA LA COORDINACION DEL CATASTRO ARQUEOLOGICO A NIVEL NACIONAL</t>
  </si>
  <si>
    <t>29553564</t>
  </si>
  <si>
    <t>MALAGA TORRES FABIOLA</t>
  </si>
  <si>
    <t>SERVICIO DE OBRERO DE CONSERVACION ARQUEOLOGICA ESTRUCTURAL DEL SECTOR A, ZONA OESTE DE TAURICHUMPI DEL SANTUARIO ARQUEOLOGICO DE PACHACAMAC</t>
  </si>
  <si>
    <t>10497885</t>
  </si>
  <si>
    <t>MALASQUEZ CHACON JORGE LUIS</t>
  </si>
  <si>
    <t>SERVICIO DE UN ARQUEÃ¿LOGO PARA LA DIRECCIÃ¿N DESCONCENTRADA DE CULTURA AMAZONAS</t>
  </si>
  <si>
    <t>18148498</t>
  </si>
  <si>
    <t>MALAVER PIZARRO MANUEL ENRIQUE</t>
  </si>
  <si>
    <t>SERVICIO DE UN COORDINADOR ADMINISTRATIVO PARA EL MUSEO NACIOANAL DE ARQUEOLOGIA ANTROPOLOGIA E HISTORIA DEL PERU.</t>
  </si>
  <si>
    <t>10287454</t>
  </si>
  <si>
    <t>MALCA VARGAS GERARDO ALFONSO</t>
  </si>
  <si>
    <t>SERVICIO DE UN ESPECIALISTA SOCIAL PARA MADRE DE DIOS PARA LA DIRECCION DE PUEBLOS INDIGENAS EN AISLAMIENTO Y CONTACTO INICIAL</t>
  </si>
  <si>
    <t>23895086</t>
  </si>
  <si>
    <t>MALDONADO GALVAN WALDO</t>
  </si>
  <si>
    <t>SERVICIOS DE CADISTA PARA LA DIRECCION DESCONCENTRADA DE CULTURA AYACUCHO</t>
  </si>
  <si>
    <t>43436596</t>
  </si>
  <si>
    <t>MALDONADO MARCELO ARTURO</t>
  </si>
  <si>
    <t>SERVICIO DE UN ESPECIALISTA EN PRESUPUESTO PARA LA OFICINA DE PRESUPUESTO</t>
  </si>
  <si>
    <t>43223339</t>
  </si>
  <si>
    <t>MALDONADO RODRIGUEZ RICARDO</t>
  </si>
  <si>
    <t>41282982</t>
  </si>
  <si>
    <t>MALLAUPOMA RAFAEL ROLANDO</t>
  </si>
  <si>
    <t>Arqueologo/a</t>
  </si>
  <si>
    <t>43305810</t>
  </si>
  <si>
    <t>MALLCO HUARCAYA RAFAEL</t>
  </si>
  <si>
    <t>SERVICIO DE UN ASESOR LEGAL  EN TEMAS DE DERECHO ADMINISTRATIVO Y CONTRATACIÓN PÚBLICA PARA LA OFICINA GENERAL DE ASESORÍA JURÍDICA</t>
  </si>
  <si>
    <t>10798030</t>
  </si>
  <si>
    <t>MALPARTIDA ANTON JOSIE KARINA</t>
  </si>
  <si>
    <t>SERVICIO DE UN ESPECIALISTA EN SISTEMATIZACION PARA LA DIRECCION DE CONSULTA PREVIA</t>
  </si>
  <si>
    <t>44808402</t>
  </si>
  <si>
    <t>MAMANCHURA SARDON GEORGINA</t>
  </si>
  <si>
    <t>SERVICIOS DE UN ESPECIALISTA PARA ELABORACION DE EXPEDIENTES TÉCNICOS DE DELIMITACIÓN DE MONUMENTOS ARQUEOLÓGICOS PREHISPÁNICOS EN LA DIRECCIÓN DE CATASTRO Y SANEAMIENTO FÍSICO LEGAL</t>
  </si>
  <si>
    <t>08139233</t>
  </si>
  <si>
    <t>MAMANI  CRUZ CESAR AUGUSTO</t>
  </si>
  <si>
    <t>SERVICIO DE UN INSTRUMENTISTA DE FAGOT PARA LA ORQUESTA SINFONICA DE AREQUIPA</t>
  </si>
  <si>
    <t>10286727</t>
  </si>
  <si>
    <t>MAMANI CHAMBI CARACCIOLO</t>
  </si>
  <si>
    <t>ESTUDIOS EN MUSICA - FAGOT</t>
  </si>
  <si>
    <t>SERVICIO DE ELABORACIÓN DE PLANOS PARA ACONDICIONAMIENTO DE LOS AMBIENTES DEL MINISTERIO DE CULTURA</t>
  </si>
  <si>
    <t>41652163</t>
  </si>
  <si>
    <t>MAMANI ESPILLICO YUDY JHOHANA</t>
  </si>
  <si>
    <t>SERVICIOS DE ESPECIALISTA SOCIAL PARA LA ATENCIÓN DE LAS RESERVAS TERRITORIALES DE LA REGIÓN UCAYALI</t>
  </si>
  <si>
    <t>43109642</t>
  </si>
  <si>
    <t>MAMANI EUGENIO MAXIMILIANO</t>
  </si>
  <si>
    <t>SERVICIO DE UN DIGITADOR DE BASE DE DATOS PARA LA DIRECCION DE PATRIMONIO INMATERIAL</t>
  </si>
  <si>
    <t>42146373</t>
  </si>
  <si>
    <t>MAMANI HUANCA LUCY MILAGROS</t>
  </si>
  <si>
    <t>29685982</t>
  </si>
  <si>
    <t>MAMANI MERCADO ANA ELSA</t>
  </si>
  <si>
    <t xml:space="preserve">SERVICIOS DE UN PROFESIONAL </t>
  </si>
  <si>
    <t>07663739</t>
  </si>
  <si>
    <t>MAMANI PADILLA JAVIER ALCIDES</t>
  </si>
  <si>
    <t>SERVICIOS DE UN INSTRUMENTISTA DE VIOLA PARA LA ORQUESTA SINFÃ¿NICA DE AREQUIPA</t>
  </si>
  <si>
    <t>43941791</t>
  </si>
  <si>
    <t>MAMANI SANCHEZ JORGE LUIS</t>
  </si>
  <si>
    <t>Operador/a de Limpieza y Mantenimiento</t>
  </si>
  <si>
    <t>77388092</t>
  </si>
  <si>
    <t>MANAYAY CARLOS EDWIN ANTONI</t>
  </si>
  <si>
    <t>SERVICIO DE OBRERO PARA LA CONSERVACION DE SUPERFICIES Y ACABADOS DEL TEMPLO PINTADO DEL SANTUARIO ARQUEOLOGICO DE PACHACAMAC</t>
  </si>
  <si>
    <t>43749759</t>
  </si>
  <si>
    <t>MANCO RODRIGUEZ PABLO MITCHELL</t>
  </si>
  <si>
    <t>SERVICIO DE UN ESPECIALISTA EN GESTION INTERCULTURAL PARA LA DIRECCION DESCONCENTRADA DE CULTURA DE MADRE DE DIOS.</t>
  </si>
  <si>
    <t>42051826</t>
  </si>
  <si>
    <t>MANRIQUE BAUTISTA CARLOS BANDAR</t>
  </si>
  <si>
    <t>LICENCIADO EN ATROPOLOGIA</t>
  </si>
  <si>
    <t>SERVICIO DE UN COORDINADOR DE ASESORES PARA LA DIRECCIÓN GENERAL DE PATRIMONIO ARQUEOLÓGICO INMUEBLE</t>
  </si>
  <si>
    <t>07884894</t>
  </si>
  <si>
    <t>MANRIQUE BRAVO PALOMA</t>
  </si>
  <si>
    <t>SERVICIO DE  ASISTENTE ADMINISTRATIVO PARA LA DIRECCION GENERAL DE MUSEOS</t>
  </si>
  <si>
    <t>06224364</t>
  </si>
  <si>
    <t>MANRIQUE CORREA ROSA VICTORIA</t>
  </si>
  <si>
    <t xml:space="preserve">SERVICIO DE APOYO ADMINISTRATIVO PARA EL GRAN TEATRO NACIONAL </t>
  </si>
  <si>
    <t>40209054</t>
  </si>
  <si>
    <t>MANRIQUE CORZO FRANCISCO ANTONIO</t>
  </si>
  <si>
    <t>EGRESADO EN ADMINISTRACION</t>
  </si>
  <si>
    <t>44780097</t>
  </si>
  <si>
    <t>MANRIQUE MENA FRANK GOYO</t>
  </si>
  <si>
    <t>SERVICIO DE CLASIFICACIÃ¿N, TRAMITACIÃ¿N Y SEGUIMIENTO DE LAS SOLICITUDES PARA LA OFICINA DE ATENCION AL CIUDADANO Y GESTION DOCUMENTARIA</t>
  </si>
  <si>
    <t>40951874</t>
  </si>
  <si>
    <t>MANRIQUE MOGROVEJO EDGARD ALBERTO</t>
  </si>
  <si>
    <t>SERVICIO DE ESPECIALISTA DEL COMPONENTE DE INVESTIGACION DEL PROYECTO INTEGRAL MATEO SALADO DEL QHAPAQ ÑAN-SEDE NACIONAL</t>
  </si>
  <si>
    <t>10490365</t>
  </si>
  <si>
    <t>MANRIQUE ORRILLO PATRICIA</t>
  </si>
  <si>
    <t>SERVICIO DE CANTANTE MEZZOSOPRANO O CONTRALTO PARA LA DIRECCIÓN DE ELENCOS NACIONALES</t>
  </si>
  <si>
    <t>43131092</t>
  </si>
  <si>
    <t>MANSILLA DELGADO LIZETH CAROLYN</t>
  </si>
  <si>
    <t>SERVICIOS DE UN COORDINADOR DEL PROYECTO VIDEOTECAS DE LA CULTURA PARA LA DIRECCION DE DIVERSIDAD CULTURAL Y ELIMINACION DE LA DISCRIMINACION 
RACIAL</t>
  </si>
  <si>
    <t>44952325</t>
  </si>
  <si>
    <t>MANTILLA VERA MARIA LUCIA GUADALUPE</t>
  </si>
  <si>
    <t>LICENCIADA EN COMUNICACIÓN PARA EL DESARROLLO</t>
  </si>
  <si>
    <t>16168866</t>
  </si>
  <si>
    <t>MANYARI CARHUAY PILAR RUFINA</t>
  </si>
  <si>
    <t>SERVICIO DE UN ESPECIALISTA EN INVESTIGACIÓN PARA LA SECRETARIA TECNICA DEL PROYECTO  QHAPAQ ÑAN</t>
  </si>
  <si>
    <t>43087589</t>
  </si>
  <si>
    <t>MAQUERA VIZCARRA PATRICIA</t>
  </si>
  <si>
    <t>44079444</t>
  </si>
  <si>
    <t>MARAÑON VEGA PAULO CESAR</t>
  </si>
  <si>
    <t>SERVICIO DE UN ANALISTA EN ARQUEOLOGÍA PARA LA DIRECCIÓN DESCONCENTRADA DE CULTURA DE TACNA</t>
  </si>
  <si>
    <t>44332616</t>
  </si>
  <si>
    <t>MARCELO HILARIO ROBERTO ALONSO</t>
  </si>
  <si>
    <t>SERVICIO DE UN ASISTENTE  DE INGRESOS PARA LA OFICINA DE TESORERIA</t>
  </si>
  <si>
    <t>44791675</t>
  </si>
  <si>
    <t>MARCOS MANDUJANO MILENA GIOVANA</t>
  </si>
  <si>
    <t>SERVICIO DE CADISTA PARA LA REVISION DE PLANIMETRIA DE EXPEDIENTES ARQUEOLOGICOS PARA LA DIRECCION DE CERTIFICACIONES</t>
  </si>
  <si>
    <t>45069240</t>
  </si>
  <si>
    <t>MARIANO CONTRERAS ALDO JOSUE</t>
  </si>
  <si>
    <t>SERVICIO DE UN ESPECIALISTA EN INFRAESTRUCTURA</t>
  </si>
  <si>
    <t>25796511</t>
  </si>
  <si>
    <t>MARINA TORRES CARMEN AMELIA</t>
  </si>
  <si>
    <t>DIRECTOR DE LA DIRECCION DESCONCENTRADA DE CULTURA PUNO</t>
  </si>
  <si>
    <t>01340261</t>
  </si>
  <si>
    <t>MARISCAL HERRERA GARY FRANCISCO</t>
  </si>
  <si>
    <t>SERVICIOS DE UN ASISTENTE DE VENTANILLA DE RECEPCIÓN</t>
  </si>
  <si>
    <t>44513705</t>
  </si>
  <si>
    <t>MARTICORENA HUARACA EVELYN ANDREA</t>
  </si>
  <si>
    <t>TURISMO</t>
  </si>
  <si>
    <t xml:space="preserve">SERVICIOS DE UN ASISTENTE ADMINISTRATIVO PARA LA OFICINA DE TESORERÍA </t>
  </si>
  <si>
    <t>09413270</t>
  </si>
  <si>
    <t>MARTINEZ QUESADA GIOVANNA REYNA</t>
  </si>
  <si>
    <t>"SERVICIOS DE UN CHOFER, PARA LA DIRECCIÓN DESCONCENTRADA DEL CALLAO</t>
  </si>
  <si>
    <t>06987850</t>
  </si>
  <si>
    <t>MARTINEZ RIVAS MIGUEL FELIPE</t>
  </si>
  <si>
    <t>TECNICO EN ORGANIZACIÓN Y ADMINISTRACION DE EMPRESAS</t>
  </si>
  <si>
    <t>SERVICIO DE GUARDIANÃA EN LA ZONA ARQUEOLÃ¿GICA DE LA HUACA CENTINELA - DIRECCIÃ¿N REGIONAL CULTURA ICA</t>
  </si>
  <si>
    <t>41956498</t>
  </si>
  <si>
    <t>MARTINEZ ROJAS ALBERTO</t>
  </si>
  <si>
    <t>SERVICIO DE UN ANALISTA PARA LA PLATAFORMA INFORMÁTICA Y DE COMUNICACIONES PARA LA OFICINA DE DESARROLLO TECNOLÓGICO</t>
  </si>
  <si>
    <t>44215255</t>
  </si>
  <si>
    <t>MARTINEZ VALENCIA ROBINSON JEAN</t>
  </si>
  <si>
    <t>TÉCNICO EN COMPUTACIÓN E INFORMÁTICA</t>
  </si>
  <si>
    <t>SERVICIO DE UN CONDUCTOR PARA LA DIRECCIÓN DESCONCENTRADA DE CULTURA DE CAJAMARCA</t>
  </si>
  <si>
    <t>26636636</t>
  </si>
  <si>
    <t>MARTOS CORDOVA FERNANDO ARTURO</t>
  </si>
  <si>
    <t>TECNICO COMO CONTADOR MERCANTIL</t>
  </si>
  <si>
    <t>SERVICIOS DE UN ABOGADO EN LA DIRECCION DESCONCENTRADA DE CULTURA DE LORETO</t>
  </si>
  <si>
    <t>05315048</t>
  </si>
  <si>
    <t>MASLUCAN CULQUI MANUEL ANTONIO</t>
  </si>
  <si>
    <t>SERVICIO DE UN ANALISTA DE SISTEMAS DE INFORMACIÓN PARA LA OFICINA DE DESARROLLO TECNOLÓGICO</t>
  </si>
  <si>
    <t>44346857</t>
  </si>
  <si>
    <t>MATEO MONTES JAQUELINE KATIA</t>
  </si>
  <si>
    <t>TITULADO EN INGENIERIA DE SISTEMAS</t>
  </si>
  <si>
    <t>OPERADOR/A DE MESA DE PARTES</t>
  </si>
  <si>
    <t>46491981</t>
  </si>
  <si>
    <t>MATHEUS MIRANDA JHAN FRANCIS</t>
  </si>
  <si>
    <t>SERVICIO DE UN ESPECIALISTA EN ARQUITECTURA PARA LA DIRECCION DE PATRIMONIO HISTÓRICO INMUEBLE</t>
  </si>
  <si>
    <t>20020284</t>
  </si>
  <si>
    <t>MATIAS ECHEVARRIA ISAAC LEONCIO</t>
  </si>
  <si>
    <t>SERVICIO DE UN ABOGADO PARA LA DIRECCIÓN DESCONCENTRADA DE CULTURA - JUNIN</t>
  </si>
  <si>
    <t>19990767</t>
  </si>
  <si>
    <t>MATOS LAGOS PAUL</t>
  </si>
  <si>
    <t>SERVICIO DE ASISTENTE TÝCNICO DE INVESTIGACIÝN DE PUBLICACIONES PARA EL PROGRAMA QHAPAQ ÝAN</t>
  </si>
  <si>
    <t>40118196</t>
  </si>
  <si>
    <t>MATOS MUÑASQUI JOSE LUIS</t>
  </si>
  <si>
    <t>BACHILLER GEOGRAFO</t>
  </si>
  <si>
    <t>DIRECTOR DE SISTEMA ADMINISTRATIVO IV-DIRECTOR GENERAL DE LA OFICINA GENERAL DE ADMINISTRACION DEL MINISTERIO DE CULTURA</t>
  </si>
  <si>
    <t>07774047</t>
  </si>
  <si>
    <t>MATOS PARODI LINCOLN MARTIN</t>
  </si>
  <si>
    <t>SERVICIO DE APOYO EN DIRECCIÃ¿N ESCÃ¿NICA PARA LA DIRECCIÃ¿N DE ELENCOS NACIONALES</t>
  </si>
  <si>
    <t>45129514</t>
  </si>
  <si>
    <t>MATURANA UBILLA PATRICIO</t>
  </si>
  <si>
    <t>ESTUDIOS EN ARTES ESCENICOS</t>
  </si>
  <si>
    <t>SERVICIODE RESPONSABLE DE LA DIRECCION DE POLITICAS PARA POBLACION AFROPERUANA PARA LA DIRECCION GENERAL DE CIUDADANIA INTERCULTURAL</t>
  </si>
  <si>
    <t>06876967</t>
  </si>
  <si>
    <t>MATUTE CHARUN SUSANA FLOR DE MARIA</t>
  </si>
  <si>
    <t>SERVICIO DE MONITOREO DE CENTRO DE CONTROL DE SISTEMAS DE SEGURIDAD DEL MUSEO NACIONAL DE ARQUEOLOGÃA, ANTROPOLOGÃA E HISTORIA DEL PERÃ</t>
  </si>
  <si>
    <t>45108656</t>
  </si>
  <si>
    <t>MATUTE RUIZ RODOLFO JUNIOR</t>
  </si>
  <si>
    <t>45689348</t>
  </si>
  <si>
    <t>MAURICIO CHAPA CLARISSA VANESSA</t>
  </si>
  <si>
    <t>46271803</t>
  </si>
  <si>
    <t>MAURTUA RICALDI STEPHANIE MARIANELLA</t>
  </si>
  <si>
    <t>SERVICIO DE UN ASISTENTE PARA TEMAS DE GESTIÓN CULTURAL EN LA DIRECCIÓN DESCONCENTRADA DE CULTURA DE HUANCAVELICA</t>
  </si>
  <si>
    <t>44867626</t>
  </si>
  <si>
    <t>MAYHUA MENDOZA CARLOS ALBERTO</t>
  </si>
  <si>
    <t>TÉCNICO DE MECÁNICA DE PRODUCCIÓN</t>
  </si>
  <si>
    <t>45677655</t>
  </si>
  <si>
    <t>MAYHUA MEZA WILSON</t>
  </si>
  <si>
    <t>SERVICIO DE UN ESPECIALISTA DE BASE DE DATOS PARA LA OFICINA DE INFORMÁTICA Y TELECOMUNICACIONES</t>
  </si>
  <si>
    <t>41033814</t>
  </si>
  <si>
    <t>MAYTA NIETO ELIZABETH ZULEMA</t>
  </si>
  <si>
    <t>44363553</t>
  </si>
  <si>
    <t>MAZA CUBA LUIS ALFREDO</t>
  </si>
  <si>
    <t>SERVICIO DE UN VIGILANTE DE SALAS DE EXPOSICIÃ¿N DEL MUSEO NACIONAL DE ARQUEOLOGIA, ANTROPOLOGIA E HISTORIA DEL PERU</t>
  </si>
  <si>
    <t>41598425</t>
  </si>
  <si>
    <t>MAZA SANCHEZ DORINA MARGOT</t>
  </si>
  <si>
    <t>SERVICIOS DE CONSERVADOR EN LA COLECCIÃ¿N DE TEXTILES DEL MUSEO NACIONAL DE ARQUEOLOGÃA, ANTROPOLOGÃA E HISTORIA DEL PERÃ</t>
  </si>
  <si>
    <t>06239164</t>
  </si>
  <si>
    <t>MEDINA CASTRO MARIA YSABEL</t>
  </si>
  <si>
    <t>SERVICIO DE UN BAILARÍN PRINCIPAL (GRUPO OCUPACIONAL ARTÍSTICO) PARA EL BALLET NACIONAL</t>
  </si>
  <si>
    <t>000765514</t>
  </si>
  <si>
    <t>MEDINA DUEÑAS FRANCO DAMIAN</t>
  </si>
  <si>
    <t xml:space="preserve">BAILARIN              </t>
  </si>
  <si>
    <t>SERVICIOS DE LIMPIEZA Y MANTENIMIENTO EN MONUMENTO ARQUEOLOGICO DE CHAVIN DE LA DIRECCION REGIONAL DE CULTURA ANCASH</t>
  </si>
  <si>
    <t>32268395</t>
  </si>
  <si>
    <t>MEDINA RAMIREZ LORENZO PEDRO</t>
  </si>
  <si>
    <t>SERVICIO DE UN ASISTENTE EN MUSEOS Y REGISTRO DE BIENES CULTURALES MUEBLES PARA LA DDC PUNO</t>
  </si>
  <si>
    <t>02142230</t>
  </si>
  <si>
    <t>MEDINA TICONA SERGIO</t>
  </si>
  <si>
    <t>BACHILLER EN EDUCACION</t>
  </si>
  <si>
    <t>ESPECIALISTA EN MONITOREO</t>
  </si>
  <si>
    <t>25786074</t>
  </si>
  <si>
    <t>MEJIA CABALLERO JOHNNY RICK</t>
  </si>
  <si>
    <t>SERVICIO DE ARQUEOLOGO PARA INSPECCIÓN OCULAR DE OFICIO Y EVALUACIÓN TÉCNICA DE CAMPO PARA LA EMISIÓN DE CIRAS EN LOS AMBITOS REGIONALES DEL PAIS</t>
  </si>
  <si>
    <t>41467850</t>
  </si>
  <si>
    <t>MEJIA FLORES ROGGER ELIAS</t>
  </si>
  <si>
    <t>DIRECTOR DE PROGRAMA SECTORIAL IV - DIRECTOR GENERAL DE LA DIRECCION GENERAL DE PATRIMONIO ARQUEOLOGICO INMUEBLE DEL MINISTERIO DE CULTURA</t>
  </si>
  <si>
    <t>09271750</t>
  </si>
  <si>
    <t>MEJIA HUAMAN LUIS FELIPE</t>
  </si>
  <si>
    <t>SERVICIO DE INVESTIGADOR PARA EL MUSEO NACIONAL DE ARQUEOLOGÝA, ANTROPOLOGÝA E HISTORIA DEL PERU</t>
  </si>
  <si>
    <t>41421580</t>
  </si>
  <si>
    <t>MEJIA PEREZ KATHYA MARLENE</t>
  </si>
  <si>
    <t>SERVICIO DE UN ESPECIALISTA EN MÓDULO EVALUADOR DEL CENTRO DE OPERACIONES DE EMERGENCIA – COE</t>
  </si>
  <si>
    <t>40442083</t>
  </si>
  <si>
    <t>MEJIA SARMIENTO ZEZIRE ELIZABETH</t>
  </si>
  <si>
    <t>SERVICIOS DE UN INSTRUMENTISTA DE VIENTOS ANDINOS PARA EL ELENCO NACIONAL DEL FOLCLORE - DEN</t>
  </si>
  <si>
    <t>42309140</t>
  </si>
  <si>
    <t>MEJICO HINOSTROZA EDIZON BRAULIO</t>
  </si>
  <si>
    <t>ESTUDIOS EN EDUCACION ARTISTICA - FOLKLORE - MUSICA</t>
  </si>
  <si>
    <t>SERVICIO DE UN AGENTE DE PROTECCION DEL PUESTO DE CONTROL Y VIGILANCIA NINAHUA – RESERVA INDIGENA MASHCO PIRO</t>
  </si>
  <si>
    <t>43871431</t>
  </si>
  <si>
    <t>MELENDEZ LOPEZ ERNESTO</t>
  </si>
  <si>
    <t>SERVICIOS DE UN INSTRUMENTISTAS DE CLARINETE PARA LA DIRECCIÓN DE ELENCOS NACIONALES</t>
  </si>
  <si>
    <t>44671382</t>
  </si>
  <si>
    <t>MELGAR MORAN LUIS ALBERTO</t>
  </si>
  <si>
    <t>BACHILLER EN MUSICA - INTERPRETACION EN CLARINETE</t>
  </si>
  <si>
    <t>10248905</t>
  </si>
  <si>
    <t>MELGAREJO BALCAZAR MONICA JOSEFA</t>
  </si>
  <si>
    <t>SERVICIO DE PERSONAL DE LIMPIEZA Y MANTENIMIENTO PARA LA DIRECCION DESCONCENTRADA DE CULTURA DE ANCASH</t>
  </si>
  <si>
    <t>32268187</t>
  </si>
  <si>
    <t>MELGAREJO CADILLO ANDRES ZOSIMO</t>
  </si>
  <si>
    <t>45903752</t>
  </si>
  <si>
    <t>MEMBRILLO QUINTANA ALEXANDER GABRIEL</t>
  </si>
  <si>
    <t>Analista en Interculturalidad</t>
  </si>
  <si>
    <t>42413653</t>
  </si>
  <si>
    <t>MENDEZ IRIGOYEN ROSA VIOLETA</t>
  </si>
  <si>
    <t xml:space="preserve">SERVICIOS DE UN ESPECIALISTA EN INVESTIGACION SOCIAL </t>
  </si>
  <si>
    <t>32812857</t>
  </si>
  <si>
    <t>MENDIBURU MENDOCILLA ARMANDO ALFONSO</t>
  </si>
  <si>
    <t>SERVICIO DE ARQUITECTO PARA LA REVISIÃ¿N DE PLANIMETRÃA DE EXPEDIENTES TÃ¿CNICOS PARA LA DIRECCIÃ¿N DESCONCENTRADA DE CULTURA DE HUÃNUCO</t>
  </si>
  <si>
    <t>43698277</t>
  </si>
  <si>
    <t>MENDOZA ABAL LILIANA</t>
  </si>
  <si>
    <t>ASISTENTE EN ATENCIÓN AL PÚBLICO</t>
  </si>
  <si>
    <t>74240541</t>
  </si>
  <si>
    <t>MENDOZA CAYTUERO RAYZA MARITZA</t>
  </si>
  <si>
    <t>07226335</t>
  </si>
  <si>
    <t>MENDOZA DE IBARRA JANET LUCIA</t>
  </si>
  <si>
    <t>70600412</t>
  </si>
  <si>
    <t>MENDOZA MAGUIÑA DIEGO MARTIN</t>
  </si>
  <si>
    <t>SERVICIO DE UN ESPECIALISTA EN ARQUEOLOGIA PARA LA DIRECCIÓN DESCONCENTRADA DE CULTURA DE AYACUCHO</t>
  </si>
  <si>
    <t>42657087</t>
  </si>
  <si>
    <t>MENDOZA MARTINEZ EDISON MICHAEL</t>
  </si>
  <si>
    <t>"SERVICIOS DE UN CADISTA PARA LA REVISION DE PLANIMETRIA DE EXPEDIENTES TECNICOS DE SUPERPOSICION DE CAMPO, PROYECTOS DE EVALUACION ARQUEOLOGICA CON FINALIDAD DE EMISION DE CERTIFICADO DE INEXISTENCIA DE RESTOS ARQUEOLOGICOS (CIRA)EN EL AMBITO EN LA REG</t>
  </si>
  <si>
    <t>10525581</t>
  </si>
  <si>
    <t>MENDOZA MITMA MARLON MAXIMILIANO</t>
  </si>
  <si>
    <t>EGRESADO EN CONSTRUCCION CIVIL</t>
  </si>
  <si>
    <t>SERVICIOS DE ASISTENTE ADMINISTRATIVO PARA LA OFICINA GENERAL DE RECURSOS HUMANOS</t>
  </si>
  <si>
    <t>07523045</t>
  </si>
  <si>
    <t>MENDOZA MUNAICO LILIANA ROBERTA</t>
  </si>
  <si>
    <t>SERVICIOS DE ARQUEOLOGÃA PARA LA DDC JUNIN</t>
  </si>
  <si>
    <t>19899804</t>
  </si>
  <si>
    <t>MENDOZA PALACIOS JOEL</t>
  </si>
  <si>
    <t>10272504</t>
  </si>
  <si>
    <t>MENDOZA PEREA MANUEL ENRIQUE</t>
  </si>
  <si>
    <t>SERVICIO DE UN DIRECTOR DE CORO POLIFONICO PARA LA DIRECCION DESCONCENTRADA DE CULTURA DE ICA</t>
  </si>
  <si>
    <t>21446322</t>
  </si>
  <si>
    <t>MENDOZA SANCHEZ RICARDO JESUS</t>
  </si>
  <si>
    <t>LICENCIADO EN EDUCACION ARTISTICA</t>
  </si>
  <si>
    <t>SERVICIOS DE BIBLIOTECARIO DE LA DIRECCIÝN DESCONCENTRADA DE CULTURA DE AYACUCHO</t>
  </si>
  <si>
    <t>28300256</t>
  </si>
  <si>
    <t>MENDOZA VENTURA DEMETRIO</t>
  </si>
  <si>
    <t>BACHILLER EN ANTROPOLOGIA SOCIAL</t>
  </si>
  <si>
    <t>SERVICIO ESPECIALIZADO DE AUXILIAR ADMINISTRATIVO DE LA ORQUESTA SINFONICA NACIONAL</t>
  </si>
  <si>
    <t>25477393</t>
  </si>
  <si>
    <t>MENDOZA VILLAR JOSE LUIS</t>
  </si>
  <si>
    <t>SERVICIOS DE UN ESPECIALISTA PARA EL CONTROL DE ASISTENCIA DEL PERSONAL</t>
  </si>
  <si>
    <t>07491773</t>
  </si>
  <si>
    <t>MERCADO CASTAÑEDA MIGUEL LUIS</t>
  </si>
  <si>
    <t>INGENIERO INDUSTRIAL</t>
  </si>
  <si>
    <t>SERVICIO DE UN PERSONAL PARA MANTENIMIENTO PARA LA DIRECCION DESCONCENTRADA DE CULTURA DE ANCASH</t>
  </si>
  <si>
    <t>00162107</t>
  </si>
  <si>
    <t>MERINO FLORES TANIA</t>
  </si>
  <si>
    <t>SERVICIO DE UN ESPECIALISTA LEGAL PARA LA DIRECCIÓN DESCONCENTRADA DE CULTURA DE PIURA.</t>
  </si>
  <si>
    <t>03849261</t>
  </si>
  <si>
    <t>MERINO MERINO JIM HENRY</t>
  </si>
  <si>
    <t>Analista Administrativo/a</t>
  </si>
  <si>
    <t>45478699</t>
  </si>
  <si>
    <t>MESTANZA DULANTO ANDREA</t>
  </si>
  <si>
    <t>SERVICIOS DE UN ESPECIALISTA RESPONSABLE DE ARTICULACION TERRITORIAL PARA LA DIRECCIÓN DEL PROYECTO ESPECIAL BICENTENARIO DE LA INDEPENDENCIA DEL PERÚ</t>
  </si>
  <si>
    <t>25842748</t>
  </si>
  <si>
    <t>MESTANZA JURADO VERONICA</t>
  </si>
  <si>
    <t>SERVICIO DE OBRERO PARA LA LIMPIEZA Y CATALOGACION DE LOS MATERIALES RECUPERADOS EN LA EXCAVACION DE LA PIRAMIDE CON RAMPA N° 13 DEL SANTUARIO ARQUEOLOGICO DE PACHACAMAC</t>
  </si>
  <si>
    <t>45125647</t>
  </si>
  <si>
    <t>MEZA ASTO RUBEN HEBER</t>
  </si>
  <si>
    <t>SERVICIO DE UN ESPECIALISTA SOCIAL DE ANÁLISIS DE INFORMACIÓN SORE PUEBLOS INDÍGENAS U ORIGINARIOS PARA LA DIRECCIÓN GENERAL DE DERECHOS DE LOS PUEBLOS INDÍGENAS</t>
  </si>
  <si>
    <t>46938502</t>
  </si>
  <si>
    <t>MEZA MESCCO ROSMERY</t>
  </si>
  <si>
    <t>00445941</t>
  </si>
  <si>
    <t>MEZA QUISPE CARMEN ROSA</t>
  </si>
  <si>
    <t>45859802</t>
  </si>
  <si>
    <t>MEZA RIOS MARIA LUISA</t>
  </si>
  <si>
    <t>SERVICIOS DE UN BAILARIN SOLISTA PRINCIPAL PARA EL BALLET NACIONAL</t>
  </si>
  <si>
    <t>72435158</t>
  </si>
  <si>
    <t>MILLA RODRIGUEZ DIEGO ALONSO</t>
  </si>
  <si>
    <t>40578351</t>
  </si>
  <si>
    <t>MILLA SIMON LUIS DIEGO</t>
  </si>
  <si>
    <t>DIRECTOR DE LA DIRECCION DESCONCENTRADA DE CULTURA PASCO</t>
  </si>
  <si>
    <t>40228611</t>
  </si>
  <si>
    <t>MILLAN DEL VALLE JOSE ARMANDO</t>
  </si>
  <si>
    <t>SERVICIO DE UN BAILARIN SOLISTA PARA EL BALLET NACIONAL</t>
  </si>
  <si>
    <t>001299815</t>
  </si>
  <si>
    <t>MILLAN GONZALES DALIA</t>
  </si>
  <si>
    <t>BAILARINA DE BALLET</t>
  </si>
  <si>
    <t>SERVICIO DE INGENIERO QUIMICO PARA EL LABORATORIO DE CONSERVACIÓN Y RESTAURACIÓN DEL MUSEO NACIONAL DE ARQUEOLOGÍA, ANTROPOLOGÍA E HISTORIA DEL PERU</t>
  </si>
  <si>
    <t>08727333</t>
  </si>
  <si>
    <t>MINAYA CABELLO ENMA ENRIQUETA</t>
  </si>
  <si>
    <t>INGENIERO QUIMICO</t>
  </si>
  <si>
    <t>Abogado/a</t>
  </si>
  <si>
    <t>45917822</t>
  </si>
  <si>
    <t>MINAYA LEON JOSE CARLOS</t>
  </si>
  <si>
    <t>SERVICIO DE INSTRUMENTISTA DE PERCUSIÓN PARA LA DIRECCIÓN DE ELENCOS NACIONALES</t>
  </si>
  <si>
    <t>44204396</t>
  </si>
  <si>
    <t>MINAYA MARTEL OMAR BRAYAN</t>
  </si>
  <si>
    <t>LICENCIADO EN MUSICA - INTERPRETACION EN PERCUSION</t>
  </si>
  <si>
    <t>41586235</t>
  </si>
  <si>
    <t>MINCHAN GARCIA WILINGTON ARMANDO</t>
  </si>
  <si>
    <t>SERVICIO DE UN ASISTENTE PARA LA COORDINACIÓN DE REQUERIMIENTOS TÉCNICOS EN LA OFICINA DE OPERACIONES</t>
  </si>
  <si>
    <t>08863554</t>
  </si>
  <si>
    <t>MIO SUAREZ WILFREDO ANGEL</t>
  </si>
  <si>
    <t>002291554</t>
  </si>
  <si>
    <t>MIQUILENA CORONADO LUIS GONZALO</t>
  </si>
  <si>
    <t>TECNICO SUPERIOR EN INFORMATICA</t>
  </si>
  <si>
    <t>40662970</t>
  </si>
  <si>
    <t>MIRANDA ALCANTARA ALICIA GIULIANA</t>
  </si>
  <si>
    <t>SERVICIO DE RESPONSABLE DE SEGURIDAD PARA LA OFICINA DE OPERACIONES Y MANTENIMIENTO</t>
  </si>
  <si>
    <t>25702654</t>
  </si>
  <si>
    <t>MIRANDA BENAVIDES ALFREDO RUPERTO</t>
  </si>
  <si>
    <t>LICENCIADO EN ADMINISTRACION Y CIENCIAS POLICIALES</t>
  </si>
  <si>
    <t>SERVICIO DE CONSERVADOR Y MANEJO DE COLECCIONES PARA EL MUSEO NACIONAL DE LA CULTURA PERUANA</t>
  </si>
  <si>
    <t>40232962</t>
  </si>
  <si>
    <t>MIRANDA CASTILLO ESTELA ANGELICA</t>
  </si>
  <si>
    <t>LIC. EN ARTE</t>
  </si>
  <si>
    <t>SERVICIO DE ARQUEOLOGO PARA EL REGISTRO E INVENTARIO DE LOS BIENES MUEBLES DEL MUSEO DE SITIO DE PACHACAMAC</t>
  </si>
  <si>
    <t>40717571</t>
  </si>
  <si>
    <t>MIRANDA ESPINOZA ROSALIN CRISBEL</t>
  </si>
  <si>
    <t>SERVICIO DE ASISTENTE PARA LA OFICINA DE IMAGEN INSTITUCIONAL</t>
  </si>
  <si>
    <t>45591635</t>
  </si>
  <si>
    <t>MIRANDA JAIMES RODRIGO BUENO</t>
  </si>
  <si>
    <t>42629624</t>
  </si>
  <si>
    <t>MIRANDA QUISPE HAYDEE</t>
  </si>
  <si>
    <t>SERVICIOS DE MANTENIMIENTO Y VIGILANCIA DE SITIO ARQUEOLOGICO- HUACA SAN BORJA</t>
  </si>
  <si>
    <t>07748313</t>
  </si>
  <si>
    <t>MIRANDA REYMUNDO ISMAEL VICENTE</t>
  </si>
  <si>
    <t>10254701</t>
  </si>
  <si>
    <t>MIRANDA VELAZCO PERCY FAUSTINO</t>
  </si>
  <si>
    <t>SERVICIO DE UN ESPECIALISTA EN COMUNICACIÓN INSTITUCIONAL PARA LA OFICINA DE COMUNICACIÓN E IMAGEN INSTITUCIONAL</t>
  </si>
  <si>
    <t>41401861</t>
  </si>
  <si>
    <t>MIRANDA YARANGA MAYRA ELISA</t>
  </si>
  <si>
    <t>GESTIÓN Y ALTA DIRECCIÓN</t>
  </si>
  <si>
    <t>SERVICIO DE AUXILIAR DE CAMPO PARA EL PROYECTO INTEGRAL MATEO SALADO DEL QHAPAQ ÑAN-SEDE NACIONAL</t>
  </si>
  <si>
    <t>25650466</t>
  </si>
  <si>
    <t>MOGOLLON VALDIVIA PABLO</t>
  </si>
  <si>
    <t>GUIA DE TURISMO</t>
  </si>
  <si>
    <t>46306689</t>
  </si>
  <si>
    <t>MOLERO SARMIENTO ENRIQUE TORIBIO</t>
  </si>
  <si>
    <t>TURISMO, HOTELERÍA Y GASTRONOMÍA</t>
  </si>
  <si>
    <t>SERVICIO DE UN RESPONSABLE DE LA DIRECCIÓN DE GESTIÓN, REGISTRO Y CATALOGACIÓN DE BIENES CULTURALES MUEBLES</t>
  </si>
  <si>
    <t>23953654</t>
  </si>
  <si>
    <t>MOLINA GONZALES SONIA VALENTINA</t>
  </si>
  <si>
    <t>SERVICIOS DE GUARDIANÃA DEL INMUEBLE DE LA DIRECCIÃ¿N DESCONCENTRADA DE HUANCAVELICA</t>
  </si>
  <si>
    <t>23273086</t>
  </si>
  <si>
    <t>MOLINA MEZA NILSON</t>
  </si>
  <si>
    <t xml:space="preserve">SERVICIOS DE UN ASISTENTE PARA EL PROGRAMA DE CONSERVACION DE EMERGENCIA DEL SANTUARIO DE PACHACAMAC </t>
  </si>
  <si>
    <t>10870869</t>
  </si>
  <si>
    <t>MOLINA PALOMINO MOISES ALFREDO</t>
  </si>
  <si>
    <t>SERVICIO DE UN INVESTIGADOR PARA LA DIRECCIÓN DE PATRIMONIO INMATERIAL</t>
  </si>
  <si>
    <t>45628974</t>
  </si>
  <si>
    <t>MOLINA PALOMINO PABLO ALBERTO</t>
  </si>
  <si>
    <t>Asistente de Catastro</t>
  </si>
  <si>
    <t>44074832</t>
  </si>
  <si>
    <t>MOLINA SAAVEDRA PAULO CESAR</t>
  </si>
  <si>
    <t>41135833</t>
  </si>
  <si>
    <t>MOLINA SUAREZ LUIS ABRAHAM</t>
  </si>
  <si>
    <t>SERVICIO DE APOYO SECRETARIAL PARA LA DIRECCIÓN DE CALIFICACIÓN DE INTERVENCIONES ARQUEOLÓGICAS</t>
  </si>
  <si>
    <t>10651299</t>
  </si>
  <si>
    <t>MOLINA VELASQUEZ KEILA PATRICIA</t>
  </si>
  <si>
    <t>SECRETARIADO EJECUTIVO BILINGÜE</t>
  </si>
  <si>
    <t>DIRECTOR DE SISTEMA ADMINISTRATIVO III - DIRECTOR DE LA OFICINA DE CONTABILIDAD DE LA OFICINA GENERAL DE ADMINISTRACION DEL MINISTERIO DE CULTURA</t>
  </si>
  <si>
    <t>09587741</t>
  </si>
  <si>
    <t>MOLLEAPAZA CALDERON RICARDO</t>
  </si>
  <si>
    <t>SERVICIO DE UN ESPECIALISTA EN GESTION INTERCULTURAL PARA LA DIRECCION DESCONCENTRADA DE CULTURA DE LORETO.</t>
  </si>
  <si>
    <t>43613808</t>
  </si>
  <si>
    <t>MONCADA IBAÑEZ JUAN PABLO</t>
  </si>
  <si>
    <t>LICENCIADO EN ATROPOLOGIA SOCIAL</t>
  </si>
  <si>
    <t>SERVICIO DE UN ESPECIALISTA EN ARQUITECTURA PARA LA DIRECCION DESCONCENTRADA DE CULTURA DE TUMBES.</t>
  </si>
  <si>
    <t>70277386</t>
  </si>
  <si>
    <t>MONCADA NUÑEZ SUSHANNA</t>
  </si>
  <si>
    <t>SERVICIO DE UN ARQUEOLOGO ASISTENTE EN CONSERVACIÓN ARQUEOLOGICA</t>
  </si>
  <si>
    <t>40230512</t>
  </si>
  <si>
    <t>MONDRAGON PALOMINO ELVIS LUIS</t>
  </si>
  <si>
    <t>SERVICIO DE UN ANALISTA DE CONCURSOS CINEMATOGRAFICOS PARA LA DIRECCION DEL AUDIOVISUAL, LA FONOGRAFIA Y LOS NUEVOS MEDIOS.</t>
  </si>
  <si>
    <t>46137448</t>
  </si>
  <si>
    <t>MONGE DEL VALLE MARITZA ORNELLA</t>
  </si>
  <si>
    <t>ANALISTA DE VERIFICACIÓN DE BIENES</t>
  </si>
  <si>
    <t>46153724</t>
  </si>
  <si>
    <t>MONTALBAN SANTOS GERMAN JOHANNES JOHNATAN</t>
  </si>
  <si>
    <t>43644937</t>
  </si>
  <si>
    <t>MONTALVO MANDUJANO LUCRECIA ADA</t>
  </si>
  <si>
    <t>46939780</t>
  </si>
  <si>
    <t>MONTAÑEZ CCANTO CLEBER</t>
  </si>
  <si>
    <t xml:space="preserve">	TÉCNICO EN PRODUCCIÓN AGROPECUARIA</t>
  </si>
  <si>
    <t>SERVICIOS DE UN INSPECTOR PARA LA ORQUESTA SINFÓNICA NACIONAL</t>
  </si>
  <si>
    <t>32386904</t>
  </si>
  <si>
    <t>MONTAÑEZ VEGA ELMER NERY</t>
  </si>
  <si>
    <t>SERVICIO DE UN VIGILANTE RECAUDADOR PARA LA DIRECCION DESCONCENTRADA DE CULTURA DE APURIMAC.</t>
  </si>
  <si>
    <t>73684559</t>
  </si>
  <si>
    <t>MONTAÑO CARRION EMAR CRISTHIAN</t>
  </si>
  <si>
    <t>SERVICIO DE ASESOR TECNICO DE LA DIRECCION GENERAL DE PATRIMONIO ARQUEOLOGICO INMUEBLE </t>
  </si>
  <si>
    <t>08701989</t>
  </si>
  <si>
    <t>MONTENEGRO CABREJO JORGE ANTONIO</t>
  </si>
  <si>
    <t>BACHILLER EN HUMANIDADES - ARQUEOLOGIA</t>
  </si>
  <si>
    <t>SERVICIO DE UN ESPECIALISTA EN INVERSIÓN PÚBLICA PARA LA OFICINA DE INVERSIONES</t>
  </si>
  <si>
    <t>46863418</t>
  </si>
  <si>
    <t>MONTENEGRO LLANCO ALEXANDRA VANETTE</t>
  </si>
  <si>
    <t>41689719</t>
  </si>
  <si>
    <t>MONTES CERCADO JUAN CARLOS</t>
  </si>
  <si>
    <t>DIRECTORA DE LA OFICINA DE ABASTECIMIENTO</t>
  </si>
  <si>
    <t>07531395</t>
  </si>
  <si>
    <t>MONTES DE OCA RIVERA LAURA ISABEL</t>
  </si>
  <si>
    <t>SERVICIOS DE CADISTA PARA LA DIRECCION DESCONCENTRADA DE CULTURA HUANCAVELICA</t>
  </si>
  <si>
    <t>70303612</t>
  </si>
  <si>
    <t>MONTES QUISPE FORTUNATO</t>
  </si>
  <si>
    <t>BACHILLER EN INGENIERÍA CIVIL</t>
  </si>
  <si>
    <t>SERVICIOS DE UN INSTRUMENTISTA DE CLARINETE PARA LA DIRECCIÓN DESCONCENTRADA DE CULTURA AREQUIPA</t>
  </si>
  <si>
    <t>45445628</t>
  </si>
  <si>
    <t>MONTESINOS BARANDIARAN ANDRES</t>
  </si>
  <si>
    <t>ESTUDIOS EN CLARINETE</t>
  </si>
  <si>
    <t xml:space="preserve">                         ANALISTA EN REGISTRO </t>
  </si>
  <si>
    <t>10054931</t>
  </si>
  <si>
    <t>MONTEZUMA PAZOS CARLOS RUBÉN</t>
  </si>
  <si>
    <t>SERVICIO DE UN CADISTA PARA LA REVISIÓN DE PLANIMETRÍA DE EXPEDIENTES ARQUEOLÓGICOS PARA LA DIRECCIÓN DE CERTIFICACIONES</t>
  </si>
  <si>
    <t>45042666</t>
  </si>
  <si>
    <t>MONTOYA DELGADO JOSE PIERRE</t>
  </si>
  <si>
    <t>SERVICIO DE OBRERO DE CONSERVACION ARQUEOLOGICA DEL AREA 21 DE LA SALA CENTRAL Y CALLE NORTE SUR DEL SANTUARIO ARQUEOLOGICO DE PACHACAMAC</t>
  </si>
  <si>
    <t>42704747</t>
  </si>
  <si>
    <t>MONZON ZAMBRANO ANTHONY MARTIN</t>
  </si>
  <si>
    <t>SERVICIO DE OBRERO PARA LA EXCAVACION DE LOS RECINTOS DE LA PARTE NORTE DEL PATIO DE LA PCR 13 DEL SANTUARIO ARQUEOLOGICO DE PACHACAMAC</t>
  </si>
  <si>
    <t>10497175</t>
  </si>
  <si>
    <t>MONZON ZAMBRANO MARCO ANTONIO</t>
  </si>
  <si>
    <t>21534115</t>
  </si>
  <si>
    <t>MOQUILLAZA RAMOS MIRIAN ROXANA</t>
  </si>
  <si>
    <t>SERVICIO DE ARQUEÃ¿LOGO SUPERVISOR DE CAMPO PARA EMISIÃ¿N DE CERTIFICADO DE INEXISTENCIA DE RESTOS ARQUEOLÃ¿GICOS (CIRA) A NIVEL NACIONAL</t>
  </si>
  <si>
    <t>10796068</t>
  </si>
  <si>
    <t>MORALES CASTRO CARLOS ANDRES</t>
  </si>
  <si>
    <t>SERVICIOS DE UN COORDINADOR DE ACCESO AL LIBRO Y FOMENTO DE LA LECTURA Y LA ESCRITURA</t>
  </si>
  <si>
    <t>09667656</t>
  </si>
  <si>
    <t>MORALES CONTRERAS GABRIELA SUSANA</t>
  </si>
  <si>
    <t>LICENCIADO EN BIBLIOTECOLOGIA Y CIENCIAS DE LA INFORMACION</t>
  </si>
  <si>
    <t>SERVICIO DE UN ANALISTA DE GESTIÓN DE POLÍTICAS Y ARTICULACIÓN TERRITORIAL DEL LIBRO Y LA LECTURA</t>
  </si>
  <si>
    <t>10661200</t>
  </si>
  <si>
    <t>MORALES ESPINOZA FELIX</t>
  </si>
  <si>
    <t>SERVICIO DE ESPECIALISTA EN ESTRATEGIAS DE DIFUSION Y ARTICULACION</t>
  </si>
  <si>
    <t>44782487</t>
  </si>
  <si>
    <t>MORALES MONZON CLAUDIA ESTEFANIA</t>
  </si>
  <si>
    <t>LICENCIADA EN CIENCIAS DE LA SOMUNICACIÓN</t>
  </si>
  <si>
    <t>Coordinador/a de Inversiones</t>
  </si>
  <si>
    <t>15733141</t>
  </si>
  <si>
    <t>MORALES PANTOJA ELIS ALEJANDRO</t>
  </si>
  <si>
    <t>AGRONOMÍA</t>
  </si>
  <si>
    <t>Fila de Violín</t>
  </si>
  <si>
    <t>72353067</t>
  </si>
  <si>
    <t>MORALES SANDOVAL JAMIL ALDI</t>
  </si>
  <si>
    <t>ESPECIALISTA EN PLANEAMIENTO</t>
  </si>
  <si>
    <t>44783006</t>
  </si>
  <si>
    <t>MORALES SEDANO KAREN ROSARIO</t>
  </si>
  <si>
    <t>SERVICIO DE UN ASISTENTE ADMINISTRATIVO PARA EL ÁREA LEGAL</t>
  </si>
  <si>
    <t>17434700</t>
  </si>
  <si>
    <t>MORALES YAMPUFE MARIELA DEL ROSARIO</t>
  </si>
  <si>
    <t>PROFESIONAL TECNICO EN CONTABILIDAD</t>
  </si>
  <si>
    <t>Especialista II</t>
  </si>
  <si>
    <t>43298869</t>
  </si>
  <si>
    <t>MORAN ANTICONA DULCE GRISEL</t>
  </si>
  <si>
    <t>SERVICIO DE UN ESPECIALISTA EN MONITOREO Y EVALUACIÓN DE PROCESOS PARTICIPATIVOS</t>
  </si>
  <si>
    <t>70007517</t>
  </si>
  <si>
    <t>MORAN JORQUERA JESSICA</t>
  </si>
  <si>
    <t>SERVICIO DE ESPECIALISTA SOCIAL PARA LA DIRECCIÓN DE CONSULTA PREVIA</t>
  </si>
  <si>
    <t>43631788</t>
  </si>
  <si>
    <t>MORAN LEON WENDY RUTH</t>
  </si>
  <si>
    <t>SERVICIO DE UN ESPECIALISTA EN INVESTIGACIÓN DEL PATRIMONIO CULTURAL PARA LA DIRECCIÓN DE PARTICIPACIÓN CIUDADANA</t>
  </si>
  <si>
    <t>44547457</t>
  </si>
  <si>
    <t>MORAN SILVA PAULITA ANGELICA</t>
  </si>
  <si>
    <t>LICENCIADA EN HISTORIA Y GESTION CULTURAL</t>
  </si>
  <si>
    <t>43664703</t>
  </si>
  <si>
    <t>MORE PALACIOS WILDER OMAR</t>
  </si>
  <si>
    <t>SERVICIO DE UN TÃ¿CNICO OPERATIVO PARA LA DIRECCIÃ¿N DESCONCENTRADA DE CULTURA DE CALLAO</t>
  </si>
  <si>
    <t>09172997</t>
  </si>
  <si>
    <t>MOREANO CARBAJAL JORGE OSWALDO</t>
  </si>
  <si>
    <t>40626150</t>
  </si>
  <si>
    <t>MOREANO MONTALVAN WENDY VANESSA</t>
  </si>
  <si>
    <t>SERVICIO DE UN ADMINISTRADOR PARA LA DIRECCION DESCONCENTRADA DE CULTURA DE ANCASH</t>
  </si>
  <si>
    <t>31670560</t>
  </si>
  <si>
    <t>MORENO ALFARO GEOVANA ANA</t>
  </si>
  <si>
    <t>SERVICIO DE HISTORIADOR DE ARTE COORDINADOR PARA EL REGISTRO Y CATALOGACIÃ¿N DE BIENES CULTURALES MUEBLES HISTÃ¿RICO-ARTÃSTICO PARA LA DIRECCION DE MUSEOS Y BIENES MUEBLES</t>
  </si>
  <si>
    <t>25738710</t>
  </si>
  <si>
    <t>MORENO ARIAS GERARDO SABINO</t>
  </si>
  <si>
    <t>SERVICIO DE OPERARIO DE ALMACÉN E ILUMINACIÓN Y MECANICA TEATRAL DEL GRAN TEATRO NACIONAL</t>
  </si>
  <si>
    <t>40055499</t>
  </si>
  <si>
    <t>MORENO LINARES DANIEL ARTURO</t>
  </si>
  <si>
    <t>09447687</t>
  </si>
  <si>
    <t>MORENO MEZARINA RAFAEL ERNESTO</t>
  </si>
  <si>
    <t>SERVICIO DE UN AUDITOR ASISTENTE PARA EL CONTROL SIMULTÁNEO Y POSTERIOR PARA EL ÓRGANO DE CONTROL INSTITUCIONAL</t>
  </si>
  <si>
    <t>47192944</t>
  </si>
  <si>
    <t>MORENO NUÑEZ GLORIA CRISTINA</t>
  </si>
  <si>
    <t>BACHILLER DE ADMINISTRACION</t>
  </si>
  <si>
    <t>Bailarín</t>
  </si>
  <si>
    <t>72111948</t>
  </si>
  <si>
    <t>MORENO SALINAS DIEGO ALONSO</t>
  </si>
  <si>
    <t>SERVICIOS DE ATENCIÃ¿N Y COORDINACIÃ¿N DE LOS REQUERIMIENTOS TÃ¿CNICOS PARA LA OFICINA DE OPERACIONES Y MANTENIMIENTO</t>
  </si>
  <si>
    <t>07331904</t>
  </si>
  <si>
    <t>MORENO VALVERDE MARIA ISABEL</t>
  </si>
  <si>
    <t>JEFA DE GABINETE DE ASESORES DEL MINISTERIO DE CULTURA</t>
  </si>
  <si>
    <t>09312352</t>
  </si>
  <si>
    <t>MORI CHAVEZ JACQUELINE GIULIANA</t>
  </si>
  <si>
    <t>09860940</t>
  </si>
  <si>
    <t>MORINO CACERES ELSA GISELLA</t>
  </si>
  <si>
    <t>SERVICIO DE OBRERO PARA LABORES DE INVESTIGACIÓN Y CONSERVACIÓN EN EL SANTUARIO DE PACHACAMAC PARA LA SECRETARÍA TÉCNICA PROYECTO DEL QHAPAQ ÑAN - SEDE NACIONAL</t>
  </si>
  <si>
    <t>09525939</t>
  </si>
  <si>
    <t>MOROCCO QUISPE GERONIMO EMILIANO</t>
  </si>
  <si>
    <t>Asistente Administrativo III</t>
  </si>
  <si>
    <t>45340138</t>
  </si>
  <si>
    <t>MOSCAYZA CABRERA YULI</t>
  </si>
  <si>
    <t>SERVICIO DE UN SUPERVISOR DE SEGURIDAD PARA EL MUSEO DE SITIO DE PACHACAMAC</t>
  </si>
  <si>
    <t>06032687</t>
  </si>
  <si>
    <t>MOSCOL VILLANUEVA MANUEL</t>
  </si>
  <si>
    <t>SERVICIO DE UN VIGILANTE Y LIMPIEZA</t>
  </si>
  <si>
    <t>05362385</t>
  </si>
  <si>
    <t>MOSQUERA LOMAS JULIO CESAR</t>
  </si>
  <si>
    <t>SERVICIO DE UN ANALISTA DE SISTEMAS DE INNOVACION TECNOLOGICA PARA LA OFICINA DE DESARROLLO TECNOLÓGICO</t>
  </si>
  <si>
    <t>74051133</t>
  </si>
  <si>
    <t>MOSTACERO CABANILLAS ANDREW STEVEN</t>
  </si>
  <si>
    <t>SERVICIO DE UN COORDINADOR DE MUSEO DE SITIO JULIO C. TELLO EN PARACAS</t>
  </si>
  <si>
    <t>43766122</t>
  </si>
  <si>
    <t>MOSTACERO ESPINOZA JESUS SOLEDAD</t>
  </si>
  <si>
    <t>SERVICIO DE ASISTENTE CORO NACIONAL DE NIÑOS</t>
  </si>
  <si>
    <t>08184953</t>
  </si>
  <si>
    <t>MOYA CROSETTI ANA ISABEL</t>
  </si>
  <si>
    <t>COORDINADOR/A DE SELLO INTERCULTURAL</t>
  </si>
  <si>
    <t>10734464</t>
  </si>
  <si>
    <t>MOYANO GARCIA MARIA EUGENIA</t>
  </si>
  <si>
    <t>DIRECTORA DEL PROGRAMA SECTORIAL IV - DIRECTORA GENERAL DE PATRIMONIO CULTURAL DEL MINISTERIO DE CULTURA</t>
  </si>
  <si>
    <t>41125236</t>
  </si>
  <si>
    <t>MOZO MERCADO SHIRLEY YDA</t>
  </si>
  <si>
    <t>SERVICIO DE UN ESPECIALISTA EN CONOCIMIENTOS TRADICIONALES PARA LA DIRECCION DE POLITICAS INDIGENAS</t>
  </si>
  <si>
    <t>44208872</t>
  </si>
  <si>
    <t>MUENTE BARBAGELATA ANDRES ALBERTO</t>
  </si>
  <si>
    <t>DIRECTORA DE LA DIRECCION DE PATRIMONIO INMATERIAL CONTEMPORANEO DEL MINISTERIO DE CULTURA</t>
  </si>
  <si>
    <t>09064705</t>
  </si>
  <si>
    <t>MUJICA BAYLY SOLEDAD</t>
  </si>
  <si>
    <t>SERVICIOS DE UN APOYO EN EL DISEÃ`O GRAFICO</t>
  </si>
  <si>
    <t>41359969</t>
  </si>
  <si>
    <t>MUJICA RUBIO VANESSA LORENA</t>
  </si>
  <si>
    <t>ESTUDIOS TECNICOS EN DISEÑO GRAFICO</t>
  </si>
  <si>
    <t>08756354</t>
  </si>
  <si>
    <t>MUÑOZ CHOY VICTOR HILARIO</t>
  </si>
  <si>
    <t>44574699</t>
  </si>
  <si>
    <t>MUÑOZ HUAMAN ROBER</t>
  </si>
  <si>
    <t>TECNICO EN EFERMERIA</t>
  </si>
  <si>
    <t>SERVICIO DE APOYO PARA LAS SALAS DE EXPOSICIÃ¿N DEL MUSEO DE ARTE ITALIANO</t>
  </si>
  <si>
    <t>09465891</t>
  </si>
  <si>
    <t>MUÑOZ HUERTAS WILLIAMS</t>
  </si>
  <si>
    <t>SERVICIO DE COORDINADOR GENERAL PARA LA DIRECCIÓN GENERAL DE CIUDADANÍA INTERCULTURAL</t>
  </si>
  <si>
    <t>001362483</t>
  </si>
  <si>
    <t>MUÑOZ MONTOYA ALEJANDRA MARIA</t>
  </si>
  <si>
    <t>COMUNICADORA SOCIAL Y PERIODISTA</t>
  </si>
  <si>
    <t>SERVICIO DE UN GESTOR CULTURAL PARA LA DIRECCION DE ELENCOS NACIONALES</t>
  </si>
  <si>
    <t>07628401</t>
  </si>
  <si>
    <t>MUÑOZ RAMIREZ ROLANDO AURELIO</t>
  </si>
  <si>
    <t>SERVICIO DE UN ESPECIALISTA EN GESTION INTERCULTURAL PARA LA DIRECCION DESCONCENTRADA DE LAMBAYEQUE.</t>
  </si>
  <si>
    <t>16782303</t>
  </si>
  <si>
    <t>MUÑOZ VALDERRAMA ENRIQUE</t>
  </si>
  <si>
    <t>LICENCIADO EN EDUCACION ESPECIALISTA HISTORIA Y GEOFRAFIA</t>
  </si>
  <si>
    <t>42948602</t>
  </si>
  <si>
    <t>MUÑOZ VEGA CAETANO JOSELITO</t>
  </si>
  <si>
    <t>SERVICIO DE REGISTRO Y CATALOGACIÃ¿N DE MATERIAL ARQUEOLÃ¿GICO DEL MUSEO NACIONAL DE ARQUEOLOGÃA, ANTROPOLOGÃA E HISTORIA DEL PERÃ</t>
  </si>
  <si>
    <t>10735195</t>
  </si>
  <si>
    <t>MURGA HERRERA ANA GRACIELA AMANDA</t>
  </si>
  <si>
    <t>SERVICIO DE UN ESPECIALISTA PARA EL ANALISIS HISTORICO Y DIFUSIÓN DE PAISAJE CULTURAL</t>
  </si>
  <si>
    <t>41871349</t>
  </si>
  <si>
    <t>MURGA PORTELLA CAROLINA MATILDE</t>
  </si>
  <si>
    <t>001067168</t>
  </si>
  <si>
    <t>MURIAS RAVENTOS KENY MANUEL</t>
  </si>
  <si>
    <t>SERVICIO DE UN AUXILIAR EN EDUCACIÓN PARA LA DIRECCIÓN DE ELENCOS NACIONALES</t>
  </si>
  <si>
    <t>41748315</t>
  </si>
  <si>
    <t>MURO MAZUELOS ALEX JAN</t>
  </si>
  <si>
    <t>SERVICIO DE ARQUEOLOGO PARA EL AREA DE INVESTIGACIÓN PARA EL PROYECTO DEL TRAMO XAUXA -PACHACAMAC</t>
  </si>
  <si>
    <t>45525492</t>
  </si>
  <si>
    <t>NAJARRO RIVERA LUISA MARCELA</t>
  </si>
  <si>
    <t>SERVICIO DE APOYO TÃ¿CNICO Y ADMINISTRATIVO PARA LA OFICINA DE ABASTECIMIENTOS</t>
  </si>
  <si>
    <t>07484146</t>
  </si>
  <si>
    <t>NAPAN NAPAN ANTONY MANUEL</t>
  </si>
  <si>
    <t>TECNICO EN COMPUTACIÓN</t>
  </si>
  <si>
    <t>DIRECTOR DE LA DIRECCION DESCONCENTRADA DE CULTURA DE LAMBAYEQUE</t>
  </si>
  <si>
    <t>17899401</t>
  </si>
  <si>
    <t>NARVAEZ VARGAS LUIS ALFREDO</t>
  </si>
  <si>
    <t>Lic. en Arqueología</t>
  </si>
  <si>
    <t>07499310</t>
  </si>
  <si>
    <t>NATEROS SANTIVAÑEZ SAMUEL JOSUE</t>
  </si>
  <si>
    <t>SERVICIO DE UN ENFERMERO(A) PARA EL TÓPICO INSTITUCIONAL</t>
  </si>
  <si>
    <t>45625916</t>
  </si>
  <si>
    <t>NAVARRO CHANG RITA YSABEL</t>
  </si>
  <si>
    <t>41866244</t>
  </si>
  <si>
    <t>NAVARRO FERNANDEZ CARLOS ANTONIO</t>
  </si>
  <si>
    <t>PERIODISMO</t>
  </si>
  <si>
    <t>SERVICIO DE UN COORDINADOR SOCIAL PARA LA DIRECCIÓN GENERAL DE LOS DERECHOS DE LOS PUEBLOS INDÍGENAS</t>
  </si>
  <si>
    <t>45267014</t>
  </si>
  <si>
    <t>NAVARRO LOPEZ CINTHIA IRMA</t>
  </si>
  <si>
    <t>LICENCIADA EN PSICOLOGIA SOCIAL</t>
  </si>
  <si>
    <t>ANALISTA EN GESTION ADMINISTRATIVA</t>
  </si>
  <si>
    <t>44906594</t>
  </si>
  <si>
    <t>NAVARRO MEDINA JOSE LUIS</t>
  </si>
  <si>
    <t>ADMINISTRACIÓN Y MARKETING ESTRATÉGICO</t>
  </si>
  <si>
    <t>SERVICIO DE UN RESPONSABLE DE LA DIRECCIÓN DE RECUPERACIONES PARA LA DIRECCIÓN GENERAL DE DEFENSA DEL PATRIMONIO CULTURAL</t>
  </si>
  <si>
    <t>08874314</t>
  </si>
  <si>
    <t>NAVARRO VASQUEZ KATIE MARLENE</t>
  </si>
  <si>
    <t>SERVICIO DE UN ESPECIALISTA EN  EDICIÓN DE PUBLICACIONES SOBRE PATRIMONIO INMATERIAL DEL PROGRAMA QHAPAP ÑAN-SEDE NACIONAL</t>
  </si>
  <si>
    <t>10587777</t>
  </si>
  <si>
    <t>NEIRA UEJO TANIA BEATRIZ</t>
  </si>
  <si>
    <t>BACHILLER EN LITERATURA</t>
  </si>
  <si>
    <t>SERVICIO DE UN/A ESPECIALISTA LEGAL PARA EL VICEMINISTERIO DE PATRIMONIO CULTURAL E INDUSTRIAS CULTURALES</t>
  </si>
  <si>
    <t>45609343</t>
  </si>
  <si>
    <t>NERIA MONTEZA YESSICA MARISSE</t>
  </si>
  <si>
    <t>SERVICIO DE UN ARQUEOLOGO PARA EVALUACIÓN TÉCNICA DE PROYECTOS Y ACTIVIDADES RELACIONADAS CON LA GESTIÓN, CONSERVACIÓN PUESTA EN VALOR Y DIFUSIÓN DEL PATRIMONIO ARQUEOLOGICO INMUEBLE</t>
  </si>
  <si>
    <t>08878934</t>
  </si>
  <si>
    <t>NEYRA CARRILLO AUGUSTO MARTIN</t>
  </si>
  <si>
    <t>SERVICIO DE UN ASISTENTE ADMINISTRATIVO PARA LA DIRECCIÓN GENERAL DE CIUDADANÍA INTERCULTURAL</t>
  </si>
  <si>
    <t>40674146</t>
  </si>
  <si>
    <t>NEYRA CASTILLA BLADIMYR ALEXANDER</t>
  </si>
  <si>
    <t>ESTUDIANTE DE DERECHO</t>
  </si>
  <si>
    <t>SERVICIO DE UN(A) SECRETARIO(A) PARA LA DIRECCIÓN DESCONCENTRADA DE CULTURA DE TUMBES</t>
  </si>
  <si>
    <t>42468293</t>
  </si>
  <si>
    <t>NEYRA CORNEJO MARIA DEL ROSARIO</t>
  </si>
  <si>
    <t>EGRESADO TECNICO EN COMPUTACION INFORMATICA BASICA</t>
  </si>
  <si>
    <t>10793100</t>
  </si>
  <si>
    <t>NICHO CARDENAS JORGE LUIS</t>
  </si>
  <si>
    <t>SERVICIO DE UN ANALISTA EN MANEJO DE REDES SOCIALES PARA LA OFICINA DE COMUNICACIÓN E IMAGEN INSTITUCIONAL</t>
  </si>
  <si>
    <t>42729235</t>
  </si>
  <si>
    <t>NICHO ZARATE LUIS ALFONSO</t>
  </si>
  <si>
    <t>BACHILLER EN PERIODISMO</t>
  </si>
  <si>
    <t>DIRECTOR DE LA DIRECCIÓN DESCONCENTRADA DE CULTURA DE AREQUIPA</t>
  </si>
  <si>
    <t>29228580</t>
  </si>
  <si>
    <t>NICOLI SEGURA RODOLFO FRANCISCO MANUEL</t>
  </si>
  <si>
    <t>Analista de Difusión y Articulación III</t>
  </si>
  <si>
    <t>40870975</t>
  </si>
  <si>
    <t>NINAHUANCA ABREGU JOSE ANTONIO</t>
  </si>
  <si>
    <t>SERVICIO DE SECRETARIA GENERAL PARA LA DIRECCIÓN REGIONAL DE CULTURA JUNIN</t>
  </si>
  <si>
    <t>40096764</t>
  </si>
  <si>
    <t>NONALAYA CAMARENA ELIZABETH YESENIA</t>
  </si>
  <si>
    <t>42767945</t>
  </si>
  <si>
    <t>NORIA VALER SANDRA PATRICIA</t>
  </si>
  <si>
    <t>LICENCIADA EN PSICOLOGIA</t>
  </si>
  <si>
    <t>SERVICIO DE ATENCIÝN, VIGILANCIA Y LIMPIEZA DEL COMPLEJO ARQUEOLÝGICO DE WARI PARA LA DIRECCIÝN REGIONAL CULTURA AYACUCHO</t>
  </si>
  <si>
    <t>28590331</t>
  </si>
  <si>
    <t>NORIEGA CHAVEZ CIRILO</t>
  </si>
  <si>
    <t>SERVICIOS DE UN ASESOR LEGAL EN TEMAS LABORALES</t>
  </si>
  <si>
    <t>07449502</t>
  </si>
  <si>
    <t>NORIEGA RIVEROS LUIS ALBERTO</t>
  </si>
  <si>
    <t>72303047</t>
  </si>
  <si>
    <t>NOVOA TABOADA JEANN PIERRE</t>
  </si>
  <si>
    <t>SERVICIO DE UN COORDINADOR REGIONAL</t>
  </si>
  <si>
    <t>10585031</t>
  </si>
  <si>
    <t>NUGKUAG CABRERA DANNY WILSON</t>
  </si>
  <si>
    <t>BACHILLER EN DERECHO Y CIENCIAS POLITICAS</t>
  </si>
  <si>
    <t>SERVICIO DE UN ASISTENTE EN COMUNICACIONES PARA EL LUGAR DE LA MEMORIA, LA TOLERANCIA Y LA INCLUSIÓN SOCIAL</t>
  </si>
  <si>
    <t>71268312</t>
  </si>
  <si>
    <t>NUÑEZ BEINGOLEA MARIA PAULA</t>
  </si>
  <si>
    <t>BACHILLER DE COMUNICACIÓN PARA EL DESARROLLO</t>
  </si>
  <si>
    <t>44120980</t>
  </si>
  <si>
    <t>NUÑEZ CARHUAYO ANGEL RICARDO</t>
  </si>
  <si>
    <t>EGRESADO EN EDUCACION ARTISTICA - FOLKLORE - DANZA</t>
  </si>
  <si>
    <t>SERVICIO DE UN COMUNICADOR SOCIAL PARA LA DIRECCIÓN DESCONCENTRADA DE CULTURA DE JUNIN</t>
  </si>
  <si>
    <t>70462139</t>
  </si>
  <si>
    <t>NUÑEZ CURISINCHE JAIRO DEWAR</t>
  </si>
  <si>
    <t>BACHILLER EN CIENCIAS Y TECNOLOGÍAS DE LA COMUNICACIÓN</t>
  </si>
  <si>
    <t>SERVICIO DE UN COORDINADOR TÉCNICO ARQUEOLÓGICO PARA LA DIRECCIÓN GENERAL DE PATRIMONIO ARQUEOLÓGICO INMUEBLE</t>
  </si>
  <si>
    <t>44191140</t>
  </si>
  <si>
    <t>NUÑEZ FLORES CLAUDIA LISBETH</t>
  </si>
  <si>
    <t>SERVICIO DE CADISTA PARA LA DIRECCIÓN DESCONCENTRADA DE CULTURA DE APURIMAC</t>
  </si>
  <si>
    <t>43871541</t>
  </si>
  <si>
    <t>NUÑEZ MUÑOZ EDWIN</t>
  </si>
  <si>
    <t>PROFESIONAL TECNICO EN CONSTRUCCION CIVIL</t>
  </si>
  <si>
    <t>SERVICIOS DE UN INSTRUMENTISTA DE FLAUTA PARA LA ORQUESTA SINFÃ¿NICA NACIONAL</t>
  </si>
  <si>
    <t>41360253</t>
  </si>
  <si>
    <t>NUÑEZ SANTOS ANIBAL FERNANDO</t>
  </si>
  <si>
    <t>SERVICIOS DE UN APOYO OPERATIVO, INFORMES Y ATENCION DE VENTANILLA DE DENUNCIAS</t>
  </si>
  <si>
    <t>40558076</t>
  </si>
  <si>
    <t>ÑAHUIS BERNEDO JOSEFINA</t>
  </si>
  <si>
    <t>SERVICIO DE ASISTENTE DE MANTENIMIENTO DE INSTALACIONES SANITARIAS Y METAL MECÃNICA PARA LA OFICINA DE OPERACIONES</t>
  </si>
  <si>
    <t>09093941</t>
  </si>
  <si>
    <t>ÑAHUIS QUINTANA HERNAN</t>
  </si>
  <si>
    <t>ESTUDIOS EN MECANICA AUTOMOTRIZ</t>
  </si>
  <si>
    <t>09556264</t>
  </si>
  <si>
    <t>ÑAHUIS QUINTANA JOSE</t>
  </si>
  <si>
    <t>ESTUDIOS EN ALBAÑILERIA Y GASFITERIA</t>
  </si>
  <si>
    <t>SERVICIO DE UN ESPECIALISTA EN MONITOREO Y SEGUIMIENTO DE INVERSIONES</t>
  </si>
  <si>
    <t>17902292</t>
  </si>
  <si>
    <t>ÑASCO DAVALOS MARCO ANTONIO</t>
  </si>
  <si>
    <t>SERVICIO DE UN ESPECIALISTA LEGAL PARA LA OFICINA GENERAL DE RECURSOS HUMANOS</t>
  </si>
  <si>
    <t>42504970</t>
  </si>
  <si>
    <t>ÑAUPARI SULLCA JUAN ALFREDO</t>
  </si>
  <si>
    <t>71080494</t>
  </si>
  <si>
    <t>OBANDO AVALOS ANGIE JACQUELINE</t>
  </si>
  <si>
    <t>DANZAS FOLCLÓRICAS ESPECIALIDAD MARINERA NORTEÑA</t>
  </si>
  <si>
    <t>SERVICIO DE UN ANALISTA EN ARQUEOLOGIA DE LAS AREAS DECLARADAS PATRIMONIO MUNDIAL PARA LA SECRETARIA TÉCNICA DEL PROYECTO QHAPAQ ÑAN – SEDE NACIONAL</t>
  </si>
  <si>
    <t>44481458</t>
  </si>
  <si>
    <t>OBANDO SAMANAMUD DIANA MARIA</t>
  </si>
  <si>
    <t>SERVICIO DE ASISTENTE TÃ¿CNICO EN EL PROCESO DE NOMINACIÃ¿N DEL QHAPAQ Ã`AN A LA LISTA DE PATRIMONIO MUNDIAL</t>
  </si>
  <si>
    <t>10585617</t>
  </si>
  <si>
    <t>OBESO MESTANZA PERCY ARTURO</t>
  </si>
  <si>
    <t>INGENIERO GEOLOGO</t>
  </si>
  <si>
    <t>SERVICIOS DE APOYO EN VERIFICACIÃ¿N Y ACTUALIZACIÃ¿N DE LOS INVENTARIOS DE LAS COLECCIONES DEL MUSEO NACIONAL DE ARQUEOLOGÃA, ANTROPOLOGÃA E HISTORIA DEL PERÃ</t>
  </si>
  <si>
    <t>41119270</t>
  </si>
  <si>
    <t>OCAMPO TALAVERA PAMELA DEL CARMEN</t>
  </si>
  <si>
    <t>SERVICIOS DE CONSERVADOR DEL MUSEO DE SITIO</t>
  </si>
  <si>
    <t>18029915</t>
  </si>
  <si>
    <t>OCAS HUAMANCHAY GERMAN</t>
  </si>
  <si>
    <t>SERVICIO DE UN (01) ARQUEÓLOGO PARA LA DIRECCIÓN DESCONCENTRADA DE CULTURA DE HUANCAVELICA</t>
  </si>
  <si>
    <t>28294542</t>
  </si>
  <si>
    <t>OCHANTE HERMOZA CELESTINO MAXIMO</t>
  </si>
  <si>
    <t>SERVICIO DE UN REGISTRADOR DE LOS BIENES CULTURALES MUEBLES PARA LA DIRECCIÓN DESCONCENTRADA DE CULTURA DE HUANCAVELICA</t>
  </si>
  <si>
    <t>40909403</t>
  </si>
  <si>
    <t>OCHOA FERNANDEZ CELESTINO</t>
  </si>
  <si>
    <t>70294996</t>
  </si>
  <si>
    <t>OCHOA TIPTO CRISTHIAN JAVIER</t>
  </si>
  <si>
    <t xml:space="preserve">ESTUDIOS DE DANZA </t>
  </si>
  <si>
    <t>SERVICIO DE UN APOYO ADMINISTRATIVO EN SEGURIDAD PARA EL MUSEO NACIONAL DE ARQUEOLOGIA ANTROPOLOGIA E  HISTORIA DEL PERU.</t>
  </si>
  <si>
    <t>43316115</t>
  </si>
  <si>
    <t>OCOLA ESPINOZA JAIME RICARDO</t>
  </si>
  <si>
    <t>SUB-OFICIAL DE LA POLICIA NACIONAL DEL PERU</t>
  </si>
  <si>
    <t>42147379</t>
  </si>
  <si>
    <t>OJEDA CHIRINOS JUAN ERICK</t>
  </si>
  <si>
    <t>SERVICIO DE ESPECIALISTA LEGAL</t>
  </si>
  <si>
    <t>70444023</t>
  </si>
  <si>
    <t>OLAGUIBEL BENAVENTE MANUEL ROLANDO</t>
  </si>
  <si>
    <t>Asistente en Sistematización y Difusión</t>
  </si>
  <si>
    <t>70801910</t>
  </si>
  <si>
    <t>OLANO MAYTA ROXANA</t>
  </si>
  <si>
    <t>COMUNICACIÓN PARA EL DESARROLLO</t>
  </si>
  <si>
    <t>SERVICIO DE UN ARQUEÓLOGO PARA LA DIRECCIÓN DESCONCENTRADA DE CULTURA DE TACNA</t>
  </si>
  <si>
    <t>44488054</t>
  </si>
  <si>
    <t>OLAVARRIA HURTADO INGRID MARJORINE</t>
  </si>
  <si>
    <t>SERVICIO DE APOYO PARA LAS SALAS DE EXPOSICIÓN DEL MUSEO NACIONAL DE ARQUEOLOGÍA, ANTROPOLOGÍA E HISTORIA DEL PERÚ</t>
  </si>
  <si>
    <t>46222961</t>
  </si>
  <si>
    <t>OLIVARES ALONSO DANNY DANIEL</t>
  </si>
  <si>
    <t>SERVICIO DE UN(A) ESPECIALISTA PARA EL LEVANTAMIENTO CATASTRAL DE MONUMENTOS ARQUEOLÓGICOS A NIVEL NACIONAL</t>
  </si>
  <si>
    <t>41501447</t>
  </si>
  <si>
    <t>OLIVARES CIFRE MILAGROS</t>
  </si>
  <si>
    <t>INGENIERA GEOGRAFA</t>
  </si>
  <si>
    <t>DIRECTOR DE LA DIRECCION DESCONCENTRADA DE CULTURA ANCASH</t>
  </si>
  <si>
    <t>08799889</t>
  </si>
  <si>
    <t>OLIVAS WESTON MARCELA ROSA</t>
  </si>
  <si>
    <t>SERVICIOS DE UN ARQUITECTO PARA LA COORDINACION DE PROYECTOS Y OBRAS DE LA DIRECCION DE PATRIMONIO HISTORICO INMUEBLE</t>
  </si>
  <si>
    <t>09869493</t>
  </si>
  <si>
    <t>OLIVEIRA CORDOVA RITA MILAGROS</t>
  </si>
  <si>
    <t>ASESOR II DE LA SECRETARIA GENERAL DEL MINISTERIO DE CULTURA</t>
  </si>
  <si>
    <t>06269075</t>
  </si>
  <si>
    <t>OLIVERA ABSI WILLY ARTURO</t>
  </si>
  <si>
    <t>SERVICIO DE UN ESPECIALISTA EN PLANIFICACIÓN, SEGUIMIENTO Y EVALUACIÓN PARA LA DIRECCIÓN DE DIVERSIDAD CULTURAL Y ELIMINACIÓN DE LA DISCRIMINACIÓN RACIAL (DEDR)</t>
  </si>
  <si>
    <t>42197470</t>
  </si>
  <si>
    <t>OLVEA OBREGON ANSUANET</t>
  </si>
  <si>
    <t>CIENCIA POLÍTICA</t>
  </si>
  <si>
    <t>SERVICIO DE UN ADMINISTRADOR(A) PARA LA DIRECCION DESCONCENTRADA DE CULTURA DE AYACUCHO.</t>
  </si>
  <si>
    <t>42042051</t>
  </si>
  <si>
    <t>ONCEBAY TIPE ENVER</t>
  </si>
  <si>
    <t xml:space="preserve">CONTADOR </t>
  </si>
  <si>
    <t>SERVICIOS DE RESPONSABLE DEL INVENTARIO DE SITIOS ARQUEOLOGICOS DE LA REGION HUANUCO SUR TEMPORADA 2008</t>
  </si>
  <si>
    <t>09373377</t>
  </si>
  <si>
    <t>ONOFRE MAYTA JOSE ANTONIO</t>
  </si>
  <si>
    <t>SERVICIO DE UN ESPECIALISTA EN ARQUEOLOGÍA PARA LA DIRECCIÓN DESCONCENTRADA DE CULTURA DE LORETO</t>
  </si>
  <si>
    <t>42276073</t>
  </si>
  <si>
    <t>ORBEGOSO GOMEZ MILAGROS ASUNCION</t>
  </si>
  <si>
    <t>40684705</t>
  </si>
  <si>
    <t>ORDOÑEZ RAMIREZ JULIO CESAR</t>
  </si>
  <si>
    <t>SERVICIO DE UN/A ASESOR/A PARA EL DESPACHO VICEMINISTERIAL DE INTERCULTURALIDAD</t>
  </si>
  <si>
    <t>10140313</t>
  </si>
  <si>
    <t>ORE AGUILAR GUSTAVO</t>
  </si>
  <si>
    <t>SERVICIO COMO PINTOR EN LA UNIDAD DE OPERACIONES EN EL MUSEO NACIONAL DE ARQUEOLOGÃA, ANTROPOLOGÃA E HISTORIA DEL PERÃ</t>
  </si>
  <si>
    <t>07907244</t>
  </si>
  <si>
    <t>ORELLANA SANCHEZ FELIX GUSTAVO</t>
  </si>
  <si>
    <t>45599134</t>
  </si>
  <si>
    <t>ORIHUELA CORONEL CLAUDIA NIURKA</t>
  </si>
  <si>
    <t>BAILARINA PROFESIONAL DE FOLCLORE</t>
  </si>
  <si>
    <t>71939293</t>
  </si>
  <si>
    <t>ORIHUELA CORONEL ESTEPHANY</t>
  </si>
  <si>
    <t xml:space="preserve">SERVICIOS DE UN ESPECIALISTA EN ACUSTICA Y ELECTROACUSTICA Y VIDEO DEL GRAN TEATRO NACIONAL </t>
  </si>
  <si>
    <t>08250330</t>
  </si>
  <si>
    <t>ORLANDINI ALVAREZ CALDERON CLAUDIO EDUARDO</t>
  </si>
  <si>
    <t>ESTUDIOS DE GRABACIONES Y SONIDO</t>
  </si>
  <si>
    <t>SERVICIO DE APOYO Y MANTENIMIENTO PARA EL WAWAY CULTURA DEL MINISTERIO DE CULTURA</t>
  </si>
  <si>
    <t>23969119</t>
  </si>
  <si>
    <t>ORTEGA AYALA ANA</t>
  </si>
  <si>
    <t>DIRECTOR/A GENERAL</t>
  </si>
  <si>
    <t>10701318</t>
  </si>
  <si>
    <t>ORTEGA LOAYZA ALDO OMAR</t>
  </si>
  <si>
    <t>SERVICIOS DE UN AUXILIAR ADMINISTRATIVO PARA LA DIRECCIÃ¿N DE PATRIMONIO HISTÃ¿RICO INMUEBLE</t>
  </si>
  <si>
    <t>18160444</t>
  </si>
  <si>
    <t>ORTEGA ORDERIQUE EMIR ARTURO</t>
  </si>
  <si>
    <t>SERVICIO DE UN ESPECIALISTA PARA REGISTRO Y RECONOCIMIENTO DE PUNTOS DE CULTURA</t>
  </si>
  <si>
    <t>43279973</t>
  </si>
  <si>
    <t>ORTEGA ORDINOLA LEIDY DIANA</t>
  </si>
  <si>
    <t>BACHILLER EN PSICOLOGA SOCIAL</t>
  </si>
  <si>
    <t>SERVICIO DE UN AUXILIAR DE VIGILANCIA DE SALAS PARA EL MUSEO REGIONAL DE ICA</t>
  </si>
  <si>
    <t>72679899</t>
  </si>
  <si>
    <t>ORTEGA TIPIAN ROVER GIANFRANCO</t>
  </si>
  <si>
    <t>42919643</t>
  </si>
  <si>
    <t>ORTEGA TORRES CLAUDIA HELEN</t>
  </si>
  <si>
    <t>ESTUDIOS EN DANZA FOLKLORICA</t>
  </si>
  <si>
    <t>SERVICIOS COMO ENCARGADO DE LA UNIDAD DE ARCHIVO DEL MUSEO NACIONAL DE ARQUEOLOGÃA, ANTROPOLOGÃA E HISTORIA DEL PERÃ</t>
  </si>
  <si>
    <t>06270552</t>
  </si>
  <si>
    <t>ORTEGAL IZQUIERDO ALEXANDER LEONARDO</t>
  </si>
  <si>
    <t xml:space="preserve">SERVICIO DE UN INTEGRADOR CONTABLE </t>
  </si>
  <si>
    <t>43583386</t>
  </si>
  <si>
    <t>ORTIZ AYLLON ALVARO ALONSO</t>
  </si>
  <si>
    <t>30675573</t>
  </si>
  <si>
    <t>ORTIZ CHAVEZ MARIA DEL ROSARIO</t>
  </si>
  <si>
    <t>AUXILIAR COACTIVA</t>
  </si>
  <si>
    <t>07753957</t>
  </si>
  <si>
    <t>ORTIZ DE ZEVALLOS BAEZ MARIA DE LOS ANGELES</t>
  </si>
  <si>
    <t>DIRECTORA DE LA DIRECCION DESCONCENTRADA DE CULTURA ICA</t>
  </si>
  <si>
    <t>21492043</t>
  </si>
  <si>
    <t>ORTIZ DE ZEVALLOS MADUEÑO ANA MARIA</t>
  </si>
  <si>
    <t>SERVICIO DE RECEPCION DE DOCUMENTOS Y CONTROL DE VISITANTES DE LA DIRECCION REGIONAL DE CULTURA TACNA</t>
  </si>
  <si>
    <t>00495877</t>
  </si>
  <si>
    <t>ORTIZ FLORES FRANCISCO ILDIFONSO</t>
  </si>
  <si>
    <t>SERVICIO COMO ENCARGADO DE LA COLECCIÃ¿N DE LÃTICO DEL MUSEO NACIONAL DE ARQUEOLOGÃA, ANTROPOLOGÃA E HISTORIA DEL PERÃ</t>
  </si>
  <si>
    <t>10437843</t>
  </si>
  <si>
    <t>ORTIZ TORRES CARMEN VERONICA</t>
  </si>
  <si>
    <t>SERVICIO DE MANTENIMIENTO Y CUSTODIO DE LA SALA DE EXPOSICIÝN PERMANENTE DEL MUSEO NACIONAL DE ARQUEOLOGÝA, ANTROPOLOGÝA E HISTORIA DEL PERÝ</t>
  </si>
  <si>
    <t>09546808</t>
  </si>
  <si>
    <t>ORTIZ VEGA AMERICO CAPISTRANO</t>
  </si>
  <si>
    <t>SERVICIOS DE ARQUEÓLOGO ASISTENTE PARA LA DIRECCIÓN GENERAL DE PATRIMONIO ARQUEOLÓGICO INMUEBLE</t>
  </si>
  <si>
    <t>43544004</t>
  </si>
  <si>
    <t>ORTIZ ZEVALLOS JESSICA EDITH</t>
  </si>
  <si>
    <t>SERVICIO DE UN COORDINADOR(A) DEL PROGRAMA DE INVESTIGACIÓN ARQUEOLÓGICA PARA EL MUSEO DE SITIO PACHACAMAC</t>
  </si>
  <si>
    <t>42938883</t>
  </si>
  <si>
    <t>OSHIRO RIVERO JANET LILIANA</t>
  </si>
  <si>
    <t>45860387</t>
  </si>
  <si>
    <t>OSORES MENDIVES CARLOS DANIEL</t>
  </si>
  <si>
    <t>32268291</t>
  </si>
  <si>
    <t>OSORIO RAMIREZ VICTOR MAVILO</t>
  </si>
  <si>
    <t>SERVICIOS DE CUSTODIO DE LAS SALAS DE EXPOSICIÃ¿N PERMANENTE DEL MUSEO NACIONAL DE ARQUEOLOGÃA, ANTROPOLOGÃA E HISTORIA DEL PERÃ</t>
  </si>
  <si>
    <t>44811758</t>
  </si>
  <si>
    <t>OTAZU MAMANI GUMERCINDO</t>
  </si>
  <si>
    <t>SERVICIOS DE UN AUDITOR SENIOR PARA EL ÓRGANO DE CONTROL INSTITUCIONAL</t>
  </si>
  <si>
    <t>10474507</t>
  </si>
  <si>
    <t>OVIEDO SALAS JOSELO AURELIANO</t>
  </si>
  <si>
    <t>SERVICIO DE APOYO EN ASISTENCIA DE TRÃMITE DOCUMENTARIO PARA LA OFICINA DE REGISTRO DE BIENES MUEBLES DE LA DIRECCIÃ¿N DE MUSEOS Y BIENES MUEBLES</t>
  </si>
  <si>
    <t>43648257</t>
  </si>
  <si>
    <t>OYOLA FIGUEROA NILTON CHRIS</t>
  </si>
  <si>
    <t>10421827</t>
  </si>
  <si>
    <t>OZORIAGA DAVILA WALTER FRANCISCO</t>
  </si>
  <si>
    <t>SERVICIOS DE UN ANALISTA AUDIOVIUSAL PARA LA OFICINA DE COMUNICACIÓN E IMAGEN INSTITUCIONAL</t>
  </si>
  <si>
    <t>43507359</t>
  </si>
  <si>
    <t>PABLO RIVERA EDUARDO</t>
  </si>
  <si>
    <t>SERVICIO DE UN(A) ESPECIALISTA PARA EL SANEAMIENTO DE MONUMENTOS ARQUEOLÓGICOS A NIVEL NACIONAL PARA LA DIRECCIÓN DE CATASTRO Y SANEAMIENTO FÍSICO Y LEGAL</t>
  </si>
  <si>
    <t>42564808</t>
  </si>
  <si>
    <t>PACHAMANGO PACHAMANGO NEIL PAUL</t>
  </si>
  <si>
    <t>SERVICIO DE ARQUEOLOGO PARA COORDINACION DE LA COMISION NACIONAL TECNICA DE ARQUEOLOGIA A NIVEL NACIONAL</t>
  </si>
  <si>
    <t>06091118</t>
  </si>
  <si>
    <t>PACHAS DE LA COLINA CECILIA ELIZABETH</t>
  </si>
  <si>
    <t>SERVICIOS DE UN INSTRUCTOR DE VIOLONCELLO PARA LA ORQUESTA SINFÓNICA NACIONAL JUVENIL</t>
  </si>
  <si>
    <t>08197709</t>
  </si>
  <si>
    <t>PACHECO BELEVAN CESAR ALBERTO</t>
  </si>
  <si>
    <t>SERVICIOS DE UN COORDINADOR DE ARCHIVO CENTRAL PARA LA OFICINA DE ATENCIÓN AL CIUDADANO Y GESTIÓN DOCUMENTARIA</t>
  </si>
  <si>
    <t>41769216</t>
  </si>
  <si>
    <t>PACHECO CRUCES DORIS ELIZABETH</t>
  </si>
  <si>
    <t>40178862</t>
  </si>
  <si>
    <t>PACHECO FERNANDEZ CARLOS GERALD</t>
  </si>
  <si>
    <t>SERVICIO DE COORDINADOR GENERAL</t>
  </si>
  <si>
    <t>10867705</t>
  </si>
  <si>
    <t>PACHECO NIGHTINGALE CECILIA</t>
  </si>
  <si>
    <t>ANALISTA DE PROYECTOS CULTURALES</t>
  </si>
  <si>
    <t>46154784</t>
  </si>
  <si>
    <t>PADILLA CABELLOS MARIA CLAUDIA</t>
  </si>
  <si>
    <t>DIRECTORA DE LA DIRECCION DESCONCENTRADA DE CULTURA CAJAMARCA</t>
  </si>
  <si>
    <t>26732939</t>
  </si>
  <si>
    <t>PADILLA MALCA ROXANA JUDITH</t>
  </si>
  <si>
    <t>SERVICIO DE MANEJO DE COLECCIONES ORGÁNICAS PARA EL MUSEO REGIONAL DE ICA</t>
  </si>
  <si>
    <t>42506051</t>
  </si>
  <si>
    <t>PADILLA MARQUEZADA CAROL MARIANELLA</t>
  </si>
  <si>
    <t>SERVICIOS DE UN CANTANTE (VOZ CRIOLLA) PARA EL ELENCO NACIONAL DEL FOLCLORE - DEN</t>
  </si>
  <si>
    <t>41331249</t>
  </si>
  <si>
    <t>PADILLA MEZA MARIA DEL CARMEN</t>
  </si>
  <si>
    <t>ESTUDIOS DE CANTO</t>
  </si>
  <si>
    <t>SERVICIO DE UN RECAUDADOR DE SITIO ARQUEOLÓGICO Y/O MUSEO PARA LA DIRECCIÓN DESCONCENTRADA DE CULTURA DE PUNO</t>
  </si>
  <si>
    <t>70289949</t>
  </si>
  <si>
    <t>PADILLA VALDEZ GRECIA DAYAN</t>
  </si>
  <si>
    <t>SERVICIO DE UN ASISTENTE LEGAL PARA LA SECRETARÍA TÉCNICA DE PROCEDIMIENTOS ADMINISTRATIVOS DISCIPLINARIOS DE LA OFICINA GENERAL DE RECURSOS HUMANOS</t>
  </si>
  <si>
    <t>70982330</t>
  </si>
  <si>
    <t>PAITA MACHUCA ALDEIR GIOVANNY</t>
  </si>
  <si>
    <t>SERVICIO DE UN ADMINISTRADOR(A) DEL PROYECTO QHAPAQ ÑAN – SEDE NACIONAL.</t>
  </si>
  <si>
    <t>44908168</t>
  </si>
  <si>
    <t>PAJARES ANDONAYRE DIEGO JESUS</t>
  </si>
  <si>
    <t>SERVICIO DE OBRERO PARA LA EXCAVACION DEL RECINTO 1 DE LA PLAZA LOS PEREGRINOS DEL SANTUARIO ARQUEOLOGICO DE PACHACAMAC</t>
  </si>
  <si>
    <t>22760201</t>
  </si>
  <si>
    <t>PAJUELO MUÑOZ JUAN MANUEL</t>
  </si>
  <si>
    <t>ASESOR II DE LA SECRETARIA GENERAL</t>
  </si>
  <si>
    <t>40583891</t>
  </si>
  <si>
    <t>PAJUELO ORBEGOSO JAMES ALEXANDER</t>
  </si>
  <si>
    <t>SERVICIO DE UN ESPECIALISTA EN REDES Y COMUNICACIONES PARA LA OFICINA DE INFORMÁTICA Y TELECOMUNICACIONES</t>
  </si>
  <si>
    <t>32043234</t>
  </si>
  <si>
    <t>PALA GARCIA JAVIER ALBERTO</t>
  </si>
  <si>
    <t>SERVICIO DE UN REALIZADOR(A) AUDIOVISUAL PARA DIRECCIÓN DE ARTES</t>
  </si>
  <si>
    <t>43626697</t>
  </si>
  <si>
    <t>PALACIOS CASTRO ROBERT HERNAN</t>
  </si>
  <si>
    <t>PROFESIONAL TECNICO EN PRODUCCION DE PROGRAMAS DE TELEVISION</t>
  </si>
  <si>
    <t>SERVICIO DE UN RECAUDADOR DE INGRESOS PROPIOS PARA LA DIRECCIÓN DESCONCENTRADA DE CULTURA DE ICA</t>
  </si>
  <si>
    <t>70243495</t>
  </si>
  <si>
    <t>PALACIOS PALACIOS HECTOR LELIS</t>
  </si>
  <si>
    <t>EGRESADO DE ECONOMIA</t>
  </si>
  <si>
    <t>SERVICIOS DE RESPONSABLE DEL PROYECTO INTEGRAL AYPATE PARA EL PROYECTO QHAPAQ ÑAN</t>
  </si>
  <si>
    <t>02881044</t>
  </si>
  <si>
    <t>PALACIOS RAMIREZ ROSA AMELIA</t>
  </si>
  <si>
    <t>SERVICIO DE UN ANALISTA DE REDES PARA LA OFICINA DE INFORMÁTICA Y TELECOMUNICACIONES</t>
  </si>
  <si>
    <t>46951174</t>
  </si>
  <si>
    <t>PALACIOS SAMAN HATEMM OMAR</t>
  </si>
  <si>
    <t xml:space="preserve">TECNICO EN REDES Y COMUNICACIONES </t>
  </si>
  <si>
    <t>Analista en Prensa I</t>
  </si>
  <si>
    <t>10196970</t>
  </si>
  <si>
    <t>PALMA DE LA CRUZ LUIS FERNANDO</t>
  </si>
  <si>
    <t>SERVICIO DE UN  ANALISTA EN MANEJO DE REDES SOCIALES PARA LA OFICINA DE COMUNICACIÓN E IMAGEN INSTITUCIONAL</t>
  </si>
  <si>
    <t>44886531</t>
  </si>
  <si>
    <t>PALOMINO  HUAYNALAYA ANGHELA FIORELLA</t>
  </si>
  <si>
    <t>SERVICIO DE UN ANALISTA LEGAL PARA LA DIRECCIÓN DE PUEBLOS INDÍGENAS EN AISLAMIENTO Y CONTACTO INICIAL</t>
  </si>
  <si>
    <t>46556445</t>
  </si>
  <si>
    <t>PALOMINO CHAVEZ LORENA AMARILIS</t>
  </si>
  <si>
    <t>SERVICIO DE UN COORDINADOR SOCIAL PARA LA DIRECCIÓN DE LENGUAS INDÍGENAS</t>
  </si>
  <si>
    <t>42002297</t>
  </si>
  <si>
    <t>PALOMINO CORDOVA CYNTHIA KATHERIN</t>
  </si>
  <si>
    <t>SERVICIO DE UN CHOFER PARA LA DIRECCIÓN DESCONCENTRADA DE CULTURA DE HUANCAVELICA.</t>
  </si>
  <si>
    <t>41878549</t>
  </si>
  <si>
    <t>PALOMINO DIAZ DENNIS JESUS</t>
  </si>
  <si>
    <t>Especialista en Conservación</t>
  </si>
  <si>
    <t>40057629</t>
  </si>
  <si>
    <t>PALOMINO FELICES CAROLINA NELLY</t>
  </si>
  <si>
    <t>SERVICIO DE UN ESPECIALISTA EN SOCIOLOGIA EN CONSULTA PREVIA</t>
  </si>
  <si>
    <t>08205780</t>
  </si>
  <si>
    <t>PALOMINO QUISPE FELIX EDMUNDO</t>
  </si>
  <si>
    <t>LICENCIADO EN SOCIOLOGIA</t>
  </si>
  <si>
    <t>SERVICIO DE UN ESPECIALISTA PARA SUPERVISIÓN EN ARQUEOLOGÍA PARA LA DIRECCIÓN DE CERTIFICACIONES</t>
  </si>
  <si>
    <t>40150984</t>
  </si>
  <si>
    <t>PALOMINO TRINIDAD JESSENIA</t>
  </si>
  <si>
    <t>SERVICIO DE UN RESPONSABLE DE LA DIRECCIÓN DE LENGUAS INDÍGENAS</t>
  </si>
  <si>
    <t>06669389</t>
  </si>
  <si>
    <t>PANIZO JANSANA AGUSTIN</t>
  </si>
  <si>
    <t>22075640</t>
  </si>
  <si>
    <t>PARDO HUARCAYA JORGE DONACIANO</t>
  </si>
  <si>
    <t>SERVICIO DE UN(A) ASISTENTE ADMINISTRATIVO(A) PARA LA DIRECCIÓN DESCONCENTRADA DE CULTURA PIURA</t>
  </si>
  <si>
    <t>40743263</t>
  </si>
  <si>
    <t>PARDO TOCTO NERY</t>
  </si>
  <si>
    <t>SERVICIO DE UN ARQUEOLOGO PARA LA DIRECCIÓN DESCONCENTRADA DE CULTURA DE PIURA.</t>
  </si>
  <si>
    <t>44255022</t>
  </si>
  <si>
    <t>PAREDES DIAZ ALAN MARTIN ARISTOBAL</t>
  </si>
  <si>
    <t>SERVICIO DE COORDINADOR DE PROGRAMACIÓN Y ADQUISICIONES</t>
  </si>
  <si>
    <t>07728096</t>
  </si>
  <si>
    <t>PAREDES GONZALES KATIYA NATHALI</t>
  </si>
  <si>
    <t>SERVICIOS DE UN ESPECIALISTA EN ARQUEOLOGÍA PARA LA DIRECCIÓN DESCONCENTRADA DE CULTURA DE PASCO</t>
  </si>
  <si>
    <t>42290634</t>
  </si>
  <si>
    <t>PAREDES HUARCAYA HAMILTON</t>
  </si>
  <si>
    <t>45920319</t>
  </si>
  <si>
    <t>PAREDES LUIS SHARON</t>
  </si>
  <si>
    <t>73826171</t>
  </si>
  <si>
    <t>PAREDES OTA JANA TERESIA</t>
  </si>
  <si>
    <t>SERVICIO DE UN GESTOR DEL PROYECTO INTEGRAL HUANUCO PAMPA DEL PARA LA SECRETARIA TECNICA DEL PROYECTO QHAPAQ ÑAN</t>
  </si>
  <si>
    <t>41129596</t>
  </si>
  <si>
    <t>PAREDES SANCHEZ LUIS ENRIQUE</t>
  </si>
  <si>
    <t>44134818</t>
  </si>
  <si>
    <t>PAREDES VELASQUEZ EDDA CRISTINA</t>
  </si>
  <si>
    <t>ESTUDIOS TECNICOS EN CANTO</t>
  </si>
  <si>
    <t>Conservador/a</t>
  </si>
  <si>
    <t>71080356</t>
  </si>
  <si>
    <t>PAREDES VELASQUEZ MAGUITA DEL ROSARIO</t>
  </si>
  <si>
    <t>SERVICIO DE UN COORDINADOR PARA EL ÁREA DE PATRIMONIO HISTÓRICO INMUEBLE PARA LA DIRECCIÓN DESCONCENTRADA DE CULTURA DE ICA</t>
  </si>
  <si>
    <t>42920461</t>
  </si>
  <si>
    <t>PAREJAS MADGE ROSMERY</t>
  </si>
  <si>
    <t>SERVICIO DE ASISTENTE DE MANEJO DE COLECCIONES PARA LA DIRECCION DESCONCENTRADA DE CULTURA DE ICA</t>
  </si>
  <si>
    <t>45453715</t>
  </si>
  <si>
    <t>PARIONA PALOMINO LUZBRIT</t>
  </si>
  <si>
    <t>SERVICIO DE UN ASISTENTE PARA LA OFICINA DE TRÁMITE DOCUMENTARIO  PARA LA OFICINA DE ATENCIÓN AL CIUDADANO Y GESTIÓN DOCUMENTARIO.</t>
  </si>
  <si>
    <t>70341486</t>
  </si>
  <si>
    <t>PASACHE TENORIO ROBERTO RAY</t>
  </si>
  <si>
    <t>EGRESADO DE ADMINISTRACIÓN PÚBLICA</t>
  </si>
  <si>
    <t>SERVICIO DE UN APOYO ADMINISTRATIVO PARA LA DIRECCIÓN GENERAL DE DEFENSA DEL PATRIMONIO CULTURAL</t>
  </si>
  <si>
    <t>06782763</t>
  </si>
  <si>
    <t>PASACHE UCHUYA ATILIO ALFREDO</t>
  </si>
  <si>
    <t>ASISTENTE DE SISTEMAS DE INFORMACIÓN</t>
  </si>
  <si>
    <t>70141900</t>
  </si>
  <si>
    <t>PASHANACE PINEDO KARINA</t>
  </si>
  <si>
    <t>SERVICIOS DE UN ASISTENTE DE PROYECTOS EDUCATIVOS CON LAS COMUNICADES DEL ENTORNO DEL SANTUARIO ARQUEOLOGICO DE PACHACAMAC</t>
  </si>
  <si>
    <t>42268585</t>
  </si>
  <si>
    <t>PATAZCA ROBLES CYNTHIA DEL ROSARIO</t>
  </si>
  <si>
    <t>72664314</t>
  </si>
  <si>
    <t>PAUCAR SALAZAR ADINA</t>
  </si>
  <si>
    <t xml:space="preserve">SERVICIO DE UN PROFESIONAL DE CAMPO EN INVESTIGACIÃ¿N PARA EL PROYECTO INTEGRAL DE SITIO HUAYCÃN DE CIENEGUILLA DEL PROYECTO QHAPAQ Ã`AN Â¿ SEDE NACIONAL </t>
  </si>
  <si>
    <t>28314787</t>
  </si>
  <si>
    <t>PAUCAR TOMAYLLA SANDRA MILAGROS</t>
  </si>
  <si>
    <t>41405543</t>
  </si>
  <si>
    <t>PAZ VALENCIA SHELBY</t>
  </si>
  <si>
    <t xml:space="preserve">SERVICIO DE UN ESPECIALISTA EN CONSERVACIÓN EN SITIOS ARQUEOLOGICOS PARA LA DIRECCIÓN DE GESTIÓN DE MONUMENTOS </t>
  </si>
  <si>
    <t>42136370</t>
  </si>
  <si>
    <t>PEBE YNOQUIO EDINES DEL CARMEN</t>
  </si>
  <si>
    <t>SERVICIO DE UN ESPECIALISTA EN ARQUITECTURA PARA LA DIRECCIÓN DESCONCENTRADA DE CULTURA DE PUNO</t>
  </si>
  <si>
    <t>43079529</t>
  </si>
  <si>
    <t>PECCHI BARRIENTOS JAVIER LEONARDO</t>
  </si>
  <si>
    <t>Analista en Paleontología</t>
  </si>
  <si>
    <t>47027388</t>
  </si>
  <si>
    <t>PEDRAZA BORJA ANA FABIOLA</t>
  </si>
  <si>
    <t>SERVICIO DE UN ORIENTADOR Y VIGILANTE DE SALA DE MUSEO DE SITIO PACHACAMAC.</t>
  </si>
  <si>
    <t>44497107</t>
  </si>
  <si>
    <t>PELAEZ CURITOMAY ANA DEL ROSARIO</t>
  </si>
  <si>
    <t>TÉCNICA EN ADMINISTRACIÓN TURÍSTICA</t>
  </si>
  <si>
    <t>SERVICIO DE UN ENCARGADO DE LA ADMINISTRACIÓN DE LEGAJOS</t>
  </si>
  <si>
    <t>06072607</t>
  </si>
  <si>
    <t>PEÑA ALMONACID BLANCA NANCY</t>
  </si>
  <si>
    <t>ADMINITRACION</t>
  </si>
  <si>
    <t>SERVICIO DE UN ESPECIALISTA LEGAL EN MATERIA PENAL PARA LA PROCURADURIA PÚBLICA.</t>
  </si>
  <si>
    <t>45443610</t>
  </si>
  <si>
    <t>PEÑA BARRIOS VERONIKA ADRIANA</t>
  </si>
  <si>
    <t>SERVICIO DE UN ESPECIALISTA LEGAL PARA LA DIRECCIÓN DEL PROYECTO ESPECIAL BICENTENARIO DE LA INDEPENDENCIA DEL PERÚ</t>
  </si>
  <si>
    <t>46025744</t>
  </si>
  <si>
    <t>PEÑA CHIRINOS KATHERINE JESUS</t>
  </si>
  <si>
    <t>SERVICIO DE UN COORDINADOR LEGAL EN TEMAS VINCULADOS A LA GESTIÓN ADMINISTRATIVA</t>
  </si>
  <si>
    <t>41391058</t>
  </si>
  <si>
    <t>PEÑA CUCHO SILVIA PATRICIA</t>
  </si>
  <si>
    <t>SERVICIO DE ANALISTA EN CONTRATACIONES</t>
  </si>
  <si>
    <t>43670047</t>
  </si>
  <si>
    <t>PEÑA GODINEZ CARLA DENISSE</t>
  </si>
  <si>
    <t>SERVICIO DE ABOGADO</t>
  </si>
  <si>
    <t>00490678</t>
  </si>
  <si>
    <t>PEÑA GUZMAN GISELLA ROXANA</t>
  </si>
  <si>
    <t>SERVICIO DE UN(A) SECRETARIO(A) PARA LA DIRECCION DESCONCENTRADA DE CULTURA DE LORETO</t>
  </si>
  <si>
    <t>43767070</t>
  </si>
  <si>
    <t>PEÑA TORRES PATRICIA</t>
  </si>
  <si>
    <t>SERVICIO DE ASESOR LEGAL PARA EL PLAN DE GESTIÓN DEL PATRIMONIO CULTURAL DEL TERRITORIO DE NASCA Y PALPA</t>
  </si>
  <si>
    <t>21434524</t>
  </si>
  <si>
    <t>PEÑA UCEDA JESUS JAIME</t>
  </si>
  <si>
    <t>Analista en Gobierno Digital</t>
  </si>
  <si>
    <t>07252339</t>
  </si>
  <si>
    <t>PEÑALOZA DELGADO JOSE LUIS</t>
  </si>
  <si>
    <t>SERVICIOS DE UN ARQUEÓLOGO ENCARGADO DE PROYECTO INTEGRAL DEL TRAMO XAUXA-PACHACAMAC SEGUNDA ETAPA</t>
  </si>
  <si>
    <t>20724837</t>
  </si>
  <si>
    <t>PERALES MUNGUIA MANUEL FERNANDO</t>
  </si>
  <si>
    <t>SERVICIOS DE UN/A (01) ABOGADO/A PARA LA DIRECCION DESCONCENTRADA DE AYACUCHO</t>
  </si>
  <si>
    <t>46751288</t>
  </si>
  <si>
    <t>PERALTA CADENILLAS JOHN ALEXIS</t>
  </si>
  <si>
    <t>07689958</t>
  </si>
  <si>
    <t>PERALTA LIMA GERMAN</t>
  </si>
  <si>
    <t>SERVICIO DE UN PERSONAL PARA ATENCIÓN AL PÚBLICO PARA EL MUSEO NACIONAL DE CHAVÍN DE LA DIRECCIÓN DESCONCENTRADA DE ANCASH</t>
  </si>
  <si>
    <t>70270742</t>
  </si>
  <si>
    <t>PERALTA MORENO ANA MARIA ARACELLI</t>
  </si>
  <si>
    <t>SERVICIO DE UN ESPECIALISTA EN GESTIÓN DE APLICACIONES WEB PARA LA OFICINA DE DESARROLLO TECNOLÓGICO</t>
  </si>
  <si>
    <t>70143675</t>
  </si>
  <si>
    <t>PERALTA MORI JHONNY</t>
  </si>
  <si>
    <t>SERVICIOS DE UN LICENCIADO EN ARQUEOLOGÃA PARA APOYO A LA INVESTIGACIÃ¿N ARQUEOLOGICA Y ELABORACIÃ¿N DEL REGISTRO GRÃFICO DE LAS ÃREAS INTERVENIDAS EN EL TRAMO FINAL DEL QHAPAQ Ã`AN</t>
  </si>
  <si>
    <t>41334898</t>
  </si>
  <si>
    <t>PERALTA TEJADA ARTURO</t>
  </si>
  <si>
    <t>SERVICIOS DE UN INGENIERO GEÃ¿GRAFO PARA EL SERVICIO DE REVISIÃ¿N DE LA PLANIMETRÃA DE EXPEDIENTES TÃ¿CNICOS PARA LA APROBACIÃ¿N DE PROYECTOS DE INVESTIGACIÃ¿N ARQUEOLÃ¿GICA EN TODAS SUS MODALIDADES A NIVEL NACIONAL</t>
  </si>
  <si>
    <t>09679785</t>
  </si>
  <si>
    <t>PERALTA VALDIZAN JORGE LUIS</t>
  </si>
  <si>
    <t>SERVICIO DE UN ANALISTA LEGAL EN MATERIA PENAL PARA LA PROCURADURIA PÚBLICA.</t>
  </si>
  <si>
    <t>70409220</t>
  </si>
  <si>
    <t>PEREA RIOS JOSE ADRIAN VENANCIO</t>
  </si>
  <si>
    <t>ASESOR (A) EN GESTIÓN MUSEOLÓGICA</t>
  </si>
  <si>
    <t>40158104</t>
  </si>
  <si>
    <t>PEREYRA ITURRY CLAUDIA MARIA</t>
  </si>
  <si>
    <t>SERVICIO DE UN COORDINADOR GENERAL DE LA DIRECCIÓN DE DIVERSIDAD CULTURAL Y LA ELIMINACIÓN DE LA DISCRIMINACIÓN RACIAL</t>
  </si>
  <si>
    <t>45224974</t>
  </si>
  <si>
    <t>PEREYRA ZAPLANA ROCIO DEL CARMEN</t>
  </si>
  <si>
    <t>BACHILLER EN CIENCIA POLITICA</t>
  </si>
  <si>
    <t>SERVICIO DE ASESORÝA LEGAL ESPECIALIZADA EN PATRIMONIO CULTURAL DE LA NACIÝN Y COORDINACIÝN DE ASESORES DE LA DIRECCIÝN GENERAL DE PATRIMONIO CULTURAL</t>
  </si>
  <si>
    <t>09672097</t>
  </si>
  <si>
    <t>PEREZ ALIAGA MARIELA MARINA</t>
  </si>
  <si>
    <t>SERVICIO DE ESPECIALISTA EN PROYECTOS Y GESTIÓN CULTURAL</t>
  </si>
  <si>
    <t>41242287</t>
  </si>
  <si>
    <t>PEREZ ANDRADE JESSICA RAQUEL</t>
  </si>
  <si>
    <t>BACHILLER EN CIENCIAS SOCIALES ESPECIALIDAD EN ANTROPOLOGÍA</t>
  </si>
  <si>
    <t>SERVICIO DE UN GESTOR(A) DE PROYECTOS CIUDADES CULTURALES PARA LA DIRECCIÓN DEL PROYECTO ESPECIAL BICENTENARIO DE LA INDEPENDENCIA DEL PERÚ</t>
  </si>
  <si>
    <t>10806054</t>
  </si>
  <si>
    <t>PEREZ BRAÑEZ JAIR</t>
  </si>
  <si>
    <t>LICENCIADO EN LITERATURA</t>
  </si>
  <si>
    <t>SERVICIO DE UN ASISTENTE DE GESTIÓN ADMINISTRATIVA PARA LA DIRECCIÓN GENERAL DE INDUSTRIAS CULTURALES Y ARTES</t>
  </si>
  <si>
    <t>47910073</t>
  </si>
  <si>
    <t>PEREZ CORONADO EVELYN LISSET</t>
  </si>
  <si>
    <t>EGRESADO DE ADMINISTRACIÓN PÚBLICA Y GESTION SOCIAL</t>
  </si>
  <si>
    <t>Especialista Legal II</t>
  </si>
  <si>
    <t>70022988</t>
  </si>
  <si>
    <t>PEREZ DIAZ KENNY JORGE</t>
  </si>
  <si>
    <t>ASESOR II</t>
  </si>
  <si>
    <t>40935726</t>
  </si>
  <si>
    <t>PEREZ ESTRADA DORA AMELIA</t>
  </si>
  <si>
    <t>ASISTENTE EN GESTIÓN ADMINISTRATIVA</t>
  </si>
  <si>
    <t>46061522</t>
  </si>
  <si>
    <t>PEREZ GOMEZ FELICITA</t>
  </si>
  <si>
    <t>47185368</t>
  </si>
  <si>
    <t>PEREZ LAMADRID CARLOS ENRIQUE</t>
  </si>
  <si>
    <t xml:space="preserve">SERVICIOS DE CHOFER PARA LA DIRECCION DESCONCENTRADA DE CULTURA APURIMAC </t>
  </si>
  <si>
    <t>31043177</t>
  </si>
  <si>
    <t>PEREZ LOAYZA GUIDO</t>
  </si>
  <si>
    <t>SERVICIO DE VIOLISTA PARA LA ORQUESTA SINFÓNICA NACIONAL JUVENIL BICENTENARIO DE LA DIRECCIÓN DE ELENCOS NACIONALES</t>
  </si>
  <si>
    <t>71690338</t>
  </si>
  <si>
    <t>PEREZ MENESES ITALO TADEO</t>
  </si>
  <si>
    <t>ESTUDIANTE CONSERVATORIO NACIONAL DE MUSICA</t>
  </si>
  <si>
    <t>SERVICIO DE CHOFER PARA LA OFICINA DE OPERACIONES</t>
  </si>
  <si>
    <t>09610768</t>
  </si>
  <si>
    <t>PEREZ PAJARES JOSE ANTONIO</t>
  </si>
  <si>
    <t>MECANICO AUTOMOTRIZ</t>
  </si>
  <si>
    <t>43311415</t>
  </si>
  <si>
    <t>PEREZ PAJARES ROSA DAYSI</t>
  </si>
  <si>
    <t>SERVICIO DE UN AGENTE DE PROTECCION PARA EL PUESTO DE CONTROL Y VIGILANCIA DE MEGIRI DE LA RESERVA TERRITORIAL MADRE DE DIOS N° 02</t>
  </si>
  <si>
    <t>70411059</t>
  </si>
  <si>
    <t>PEREZ PEÑA EDWIN</t>
  </si>
  <si>
    <t>SERVICIO COMO ENCARGADO DE LA COLECCIÓN DE CERAMICA EN EL MUSEO NACIONAL DE ARQUEOLOGÍA, ANTROPOLOGÍA E HISTORIA DEL PERÚ</t>
  </si>
  <si>
    <t>06601048</t>
  </si>
  <si>
    <t>PEREZ PONCE MARITZA ESTHER</t>
  </si>
  <si>
    <t>SERVICIO DE UN ESPECIALISTA EN INDUSTRIAS CULTURALES PARA LA DIRECCIÓN DESCONCENTRADA DE CULTURA DE LORETO</t>
  </si>
  <si>
    <t>42964027</t>
  </si>
  <si>
    <t>PEREZ REATEGUI MARIA ISABEL</t>
  </si>
  <si>
    <t>SERVICIO DE UN AGENTE DE PROTECCIÓN DEL PUESTO DE CONTROL MURUNAHUA – NUEVA LUZ DE ARARA</t>
  </si>
  <si>
    <t>80449480</t>
  </si>
  <si>
    <t>PEREZ TRUJILLO  RODRIGO</t>
  </si>
  <si>
    <t>SERVICIO DE UN COORDINADOR(A) DE COMUNICACIONES PARA EL LUGAR DE LA MEMORIA, LA TOLERANCIA Y LA INCLUSIÓN SOCIAL</t>
  </si>
  <si>
    <t>07528705</t>
  </si>
  <si>
    <t>PEREZ UNZUETA SONIA ELIZABETH</t>
  </si>
  <si>
    <t>ASESORA II DEL DESPACHO MINISTERIAL PARA EL MINISTERIO DE CULTURA</t>
  </si>
  <si>
    <t>45065308</t>
  </si>
  <si>
    <t>PERONA ZEVALLOS GABRIELA ANDREA</t>
  </si>
  <si>
    <t>BACHILLER EN CIENCIAS Y ARTES DE LA COMUNICACIÓN CON MENCION EN COMUNICACIÓN PARA EL DESARROLLO</t>
  </si>
  <si>
    <t>ABOGADO/A</t>
  </si>
  <si>
    <t>46359830</t>
  </si>
  <si>
    <t>PEZO CHUQUIPIONDO ZOILA LUCIANA</t>
  </si>
  <si>
    <t>SERVICIO DE UN BAILARIN(A) SOLISTA PRINCIPAL PARA LA DIRECCION DE ELENCOS NACIONALES</t>
  </si>
  <si>
    <t>70676791</t>
  </si>
  <si>
    <t>PI CAMACHO JUAN CARLOS</t>
  </si>
  <si>
    <t>SERVICIO DE UN AGENTE DE PROTECCIÓN DEL PUESTO DE CONTROL ISCONAHUA - UTIQUINIA</t>
  </si>
  <si>
    <t>80674861</t>
  </si>
  <si>
    <t>PICOTA SILVANO ROBERT HUGO</t>
  </si>
  <si>
    <t>Fila de Violonchelo</t>
  </si>
  <si>
    <t>002421367</t>
  </si>
  <si>
    <t>PIERANTOZZI FUCHS IVÁN JOSÉ</t>
  </si>
  <si>
    <t>ESTUDIOS EN VIOLONCELLO</t>
  </si>
  <si>
    <t>SERVICIO DE UN ANALISTA EN CONTRATACIONES MENORES A 8 UIT PARA LA OFICINA DE ABASTECIMIENTO</t>
  </si>
  <si>
    <t>46847311</t>
  </si>
  <si>
    <t>PILARES MAQUI JUAN JULIO</t>
  </si>
  <si>
    <t>SERVICIO DE UN(A) ESPECIALISTA EN GESTIÓN INTERCULTURAL - AYACUCHO PARA EL DESPACHO DEL VICEMINISTERIO DE INTERCULTURALIDAD</t>
  </si>
  <si>
    <t>46547681</t>
  </si>
  <si>
    <t>PILLACA PRADO YURICO</t>
  </si>
  <si>
    <t>EDUCACIÓN INICIAL</t>
  </si>
  <si>
    <t>SERVICIO DE UN PERSONAL PARA LA ATENCIÓN DEL MUSEO HISTÓRICO REGIONAL HIPÓLITO UNANUE DE LA DIRECCIÓN DESCONCENTRADA DE CULTURA DE AYACUCHO</t>
  </si>
  <si>
    <t>70086313</t>
  </si>
  <si>
    <t>PILLACA SULCA KARINA ROCIO</t>
  </si>
  <si>
    <t>EGRESADO GUIA OFICIAL DE TURISMO</t>
  </si>
  <si>
    <t>17834746</t>
  </si>
  <si>
    <t>PIMENTEL SPISSU VICTOR ANTONIO</t>
  </si>
  <si>
    <t>10415939</t>
  </si>
  <si>
    <t>PINEDA YARANGA JULIO CESAR</t>
  </si>
  <si>
    <t>45601150</t>
  </si>
  <si>
    <t>PINEDO IPUSHIMA NEYSER ROBERT</t>
  </si>
  <si>
    <t>SERVICIO DE UN RESPONSABLE DE LA OFICINA DE INFORMÁTICA Y TELECOMUNICACIONES</t>
  </si>
  <si>
    <t>40602964</t>
  </si>
  <si>
    <t>PINEDO PIÑAS JAIRO II JEISNER</t>
  </si>
  <si>
    <t>40192769</t>
  </si>
  <si>
    <t>PINEDO SALAS MAGALY ISABEL</t>
  </si>
  <si>
    <t>18041156</t>
  </si>
  <si>
    <t>PINILLOS PEREZ MIGUEL ANIBAL</t>
  </si>
  <si>
    <t>ESTUDIOS TECNICOS EN CONTABILIDAD</t>
  </si>
  <si>
    <t>SERVICIO DE UN ESPECIALISTA PARA EL COMPONENTE DE CONSERVACIÓN DEL PROYECTO INTEGRAL HUAYCÁN EN CIENEGUILLA PARA LA SECRETARIA TÉCNICA DEL PROYECTO QHAPAQ ÑAN – SEDE NACIONAL</t>
  </si>
  <si>
    <t>10319967</t>
  </si>
  <si>
    <t>PINO MATOS JOSE LUIS</t>
  </si>
  <si>
    <t>40577951</t>
  </si>
  <si>
    <t>PINTO ALFARO JUAN MANUEL</t>
  </si>
  <si>
    <t>08143686</t>
  </si>
  <si>
    <t>PINTO ESCUDERO MONICA CLOTILDE</t>
  </si>
  <si>
    <t>SERVICIOS DE ASESOR LEGAL PARA LA DIRECCION DESCONCENTRADA DE CULTURA MOQUEGUA</t>
  </si>
  <si>
    <t>41359019</t>
  </si>
  <si>
    <t>PINTO ZAPATA JULIO JORGE</t>
  </si>
  <si>
    <t>22700727</t>
  </si>
  <si>
    <t>PIÑAN ESPINOZA FERMIN JUAN</t>
  </si>
  <si>
    <t>SERVICIO DE UN AGENTE DE PROTECCION DEL PUESTO DE CONTROL Y VIGILANCIA DE MONTE SALVADO PARA LA RESERVA TERRITORIAL MADRE DE DIOS.</t>
  </si>
  <si>
    <t>48136052</t>
  </si>
  <si>
    <t>PIÑO VARGAS REYNER</t>
  </si>
  <si>
    <t>SERVICIO DE SEGURIDAD Y VIGILANCIA DE LA DIRECCION DESCONCENTRADA DE CULTURA LAMBAYEQUE</t>
  </si>
  <si>
    <t>40110432</t>
  </si>
  <si>
    <t>PISCOYA MAYRA JESUS ANTONIO</t>
  </si>
  <si>
    <t>SERVICIO DE APOYO EN LA ASISTENCIA ADMINISTRATIVA DEL MUSEO DE ARTE ITALIANO</t>
  </si>
  <si>
    <t>10197855</t>
  </si>
  <si>
    <t>PISFIL PUICON ROSA ELVIRA</t>
  </si>
  <si>
    <t>SERVICIO COMO ENCARGADO DEL TÃ¿PICO DEL MUSEO NACIONAL DE ARQUEOLOGÃA, ANTROPOLOGÃA E HISTORIA DEL PERÃ</t>
  </si>
  <si>
    <t>09647484</t>
  </si>
  <si>
    <t>PISFIL ROJAS ADA DEL ROCIO</t>
  </si>
  <si>
    <t xml:space="preserve">SERVICIO DE APOYO ADMINISTRATIVO Y DE GESTIÓN PARA EL PROGRAMA SOY CULTURA - VOLUNTARIADO Y SELECCIÓN DE PERSONAL </t>
  </si>
  <si>
    <t>42905230</t>
  </si>
  <si>
    <t>PIZARRO  RUIZ LUIS EDUARDO</t>
  </si>
  <si>
    <t>ESTUDIANTE DE TURISMO Y HOTELERIA</t>
  </si>
  <si>
    <t>SERVICIO DE ARQUEÓLOGO PARA LA DIRECCIÓN DESCONCENTRADA DE CULTURA PUNO</t>
  </si>
  <si>
    <t>29523579</t>
  </si>
  <si>
    <t>PIZARRO CARDENAS ALEXIS GONZALO</t>
  </si>
  <si>
    <t>SERVICIO DE UN ASISTENTE ADMINISTRATIVO</t>
  </si>
  <si>
    <t>08311479</t>
  </si>
  <si>
    <t>PLACIDO FLORES JACQUELINE BEATRIZ</t>
  </si>
  <si>
    <t>Experto/a en Comunicaciones I</t>
  </si>
  <si>
    <t>41571043</t>
  </si>
  <si>
    <t>PLACIDO SALAS PAOLA</t>
  </si>
  <si>
    <t>SERVICIO DE ASISTENTE PARA REVISIÓN DE EXPEDIENTES TECNICOS Y ARCHIVOS PARA LA DIRECCIÓN DE SITIOS DE PATRIMONIO DE LA HUMANIDAD</t>
  </si>
  <si>
    <t>43071243</t>
  </si>
  <si>
    <t>PLASENCIA VEGA LESTER OMAR</t>
  </si>
  <si>
    <t>09922335</t>
  </si>
  <si>
    <t>POMA HERMOZA CLAUDIO FELIX</t>
  </si>
  <si>
    <t>SERVICIO DE UN ASISTENTE DE CONSERVACIÓN DE COLECCIÓN PARA EL MUSEO REGIONAL DE ICA - DIRECCIÓN  DESCONCENTRADA DE CULTURA ICA</t>
  </si>
  <si>
    <t>70171843</t>
  </si>
  <si>
    <t>POMA LEON MIRIAM</t>
  </si>
  <si>
    <t>SERVICIO DE GUARDIANIA, LIMPIEZA, MANTENIMIENTO DEL LOCAL INSTITUCIONAL DEL MINISTERIO DE CULTURA EN LA DIRECCION DESCONCENTRADA DE CULTURA AYACUCHO</t>
  </si>
  <si>
    <t>28241481</t>
  </si>
  <si>
    <t>POMA SOSA MARCELINO</t>
  </si>
  <si>
    <t>SERVICIOS DE UN ESPECIALISTA EN COMUNICACIÓN PARA EL DESARROLLO DE CONTENIDO VISUAL PARA LA DIRECCIÓN DEL PROYECTO ESPECIAL BICENTENARIO DE LA INDEPENDENCIA DEL PERÚ</t>
  </si>
  <si>
    <t>42977812</t>
  </si>
  <si>
    <t>POMAREDA ARMAS ALFREDO MARTIN</t>
  </si>
  <si>
    <t>Asistente en Conservación de Bienes</t>
  </si>
  <si>
    <t>71032597</t>
  </si>
  <si>
    <t>PONCE AVILEZ EDITH YOVANA</t>
  </si>
  <si>
    <t>CONSERVACIÓN Y RESTAURACIÓN</t>
  </si>
  <si>
    <t>SERVICIO DE UN COORDINADOR LEGAL PARA LA ETAPA INSTRUCTORA DE LOS PROCEDIMIENTOS ADMINISTRATIVOS SANCIONADORES VINCULADOS A LA COMISIÓN DE INFRACCIONES CONTRA EL PATRIMONIO CULTURAL DE LA NACIÓN</t>
  </si>
  <si>
    <t>43090914</t>
  </si>
  <si>
    <t>PONCE DE LEON MARQUINA MARIA ROSA</t>
  </si>
  <si>
    <t>70559495</t>
  </si>
  <si>
    <t>PONCE PINEDO MARISOL VERONICA</t>
  </si>
  <si>
    <t>EDUCACIÓN ARTÍSTICA</t>
  </si>
  <si>
    <t>46675177</t>
  </si>
  <si>
    <t>PONCE VALERIANO LELLIS WILSON</t>
  </si>
  <si>
    <t>SERVICIO DE UN FACILITADOR INDIGENA PARA LA DDC DE MADRE DE DIOS</t>
  </si>
  <si>
    <t>80148566</t>
  </si>
  <si>
    <t>PONCEANO SEBASTIAN ROMEL</t>
  </si>
  <si>
    <t>SERVICIOS DE UN INSTRUCTOR DE VIENTO PARA LA ORQUESTA SINFÃ¿NICA NACIONAL JUVENIL</t>
  </si>
  <si>
    <t>43290386</t>
  </si>
  <si>
    <t>PONCIANO BERROA RICARDO</t>
  </si>
  <si>
    <t>SERVICIO DE UN AGENTE DE PROTECCION PARA EL PUESTO DE CONTROL Y VIGILANCIA YUSHI DE LA RESERVA TERRITORIAL MADRE DE DIOS N° 02</t>
  </si>
  <si>
    <t>73953561</t>
  </si>
  <si>
    <t>PONCIANO CUSHICHINARI EUDER SAUL</t>
  </si>
  <si>
    <t xml:space="preserve">SERVICIO DE UN ESPECIALISTA EN PROCESOS METODOLOGICOS Y DE FORMACIÓN EN EL MARCO DEL SELLO INTERCULTURAL Y BILINGÜE. </t>
  </si>
  <si>
    <t>07442716</t>
  </si>
  <si>
    <t>PONTE MENDOZA ELVIRA ELENA</t>
  </si>
  <si>
    <t>PSICOLOGA</t>
  </si>
  <si>
    <t>SERVICIO DE UNA PERSONA PARA EL SISTEMA DE CIRCUITO CERRADO DE TELEVISION PARA LA OFICINA DE OPERACIONES Y MANTENIMIENTO</t>
  </si>
  <si>
    <t>46269872</t>
  </si>
  <si>
    <t>PORRAS LEYVA JUAN OTO</t>
  </si>
  <si>
    <t>SERVICIO DE APOYO EN LAS LABORES DE CONSERVACIÃ¿N Y MANTENIMIENTO DE LA ARQUITECTURA PREHISPÃNICA DEL MUSEO DE SITIO ARTURO JIMÃ¿NEZ BORJA Â¿ PURUCHUCO</t>
  </si>
  <si>
    <t>06566177</t>
  </si>
  <si>
    <t>PORRAS QUISPE DIONISIO</t>
  </si>
  <si>
    <t>09780617</t>
  </si>
  <si>
    <t>PORRAS RUIZ ANGEL SIMON</t>
  </si>
  <si>
    <t>ESTUDIOS EN EDUCACION ARTISTICA - FOLCLORE - MUSICA</t>
  </si>
  <si>
    <t>07522439</t>
  </si>
  <si>
    <t>PORRAS VALLADARES JANET YSABEL</t>
  </si>
  <si>
    <t>42144198</t>
  </si>
  <si>
    <t>PORTAL PEÑA ADELI STEFANIE</t>
  </si>
  <si>
    <t>SERVICIO DE UN ESPECIALISTA LEGAL PARA ATENCIÓN DE PROYECTOS ARQUEOLÓGICOS A NIVEL NACIONAL PARA LA DIRECCIÓN DE CERTIFICACIONES</t>
  </si>
  <si>
    <t>40092698</t>
  </si>
  <si>
    <t>PORTILLA GIL VLADIMIR ALEXANDER</t>
  </si>
  <si>
    <t>08853381</t>
  </si>
  <si>
    <t>PORTILLA ROMAN JUAN HUMBERTO</t>
  </si>
  <si>
    <t>47979789</t>
  </si>
  <si>
    <t>PORTOCARRERO AÑAZCO BASTY YESEÑA</t>
  </si>
  <si>
    <t>Coordinador/a Financiero/a</t>
  </si>
  <si>
    <t>43471928</t>
  </si>
  <si>
    <t>PORTOCARRERO CONTRERAS NATALLY HILDA</t>
  </si>
  <si>
    <t>72352406</t>
  </si>
  <si>
    <t>PORTOCARRERO ROJAS ANA MARIA</t>
  </si>
  <si>
    <t>45374974</t>
  </si>
  <si>
    <t>PORTOCARRERO VALQUI SEGUNDO OBDULIO</t>
  </si>
  <si>
    <t>SERVICIO DE UN RESPONSABLE DE LA DIRECCIÓN  DE PUEBLOS INDIGENAS EN SITUACIÓN DE AISLAMIENTO Y CONTACTO INICIAL</t>
  </si>
  <si>
    <t>42377836</t>
  </si>
  <si>
    <t>PORTUGAL GALLARDO NANCY ISABEL</t>
  </si>
  <si>
    <t>LICENCIADA EN ANTROPOLOGÍA</t>
  </si>
  <si>
    <t>SERVICIO DE UN/A (01) ESPECIALISTA SOCIAL EN PROYECTOS DE INVERSIÓN PARA LA DIRECCIÓN DE LENGUAS INDÍGENAS</t>
  </si>
  <si>
    <t>42192840</t>
  </si>
  <si>
    <t>POZO CHAMBI ANGELICA</t>
  </si>
  <si>
    <t>SERVICIO DE COORDINADOR DEL MUSEO DE SITIO Y EL SANTUARIO ARQUEOLOGICO DE PACHACAMAC</t>
  </si>
  <si>
    <t>07564563</t>
  </si>
  <si>
    <t>POZZI-ESCOT BUENAÑO DENISE CRISTINA</t>
  </si>
  <si>
    <t>SERVICIO DE UN AUDITOR PARA PARTICIPAR EN SERVICIOS DE CONTROL SIMULTÁNEO Y POSTERIOR PARA EL ÓRGANO DE CONTROL INSTITUCIONAL</t>
  </si>
  <si>
    <t>40116208</t>
  </si>
  <si>
    <t>PRADO COLLYNS MARILU</t>
  </si>
  <si>
    <t>SERVICIOS DE ASISTENTE ADMINISTRATIVO PARA LA DIRECCIÝN DE PATRIMONIO INMATERIAL CONTEMPORÝNEO</t>
  </si>
  <si>
    <t>08248780</t>
  </si>
  <si>
    <t>PRECIADO GOMEZ ROSA INES</t>
  </si>
  <si>
    <t>SERVICIO DE UN ASISTENTE LEGAL EN MATERIA PENAL</t>
  </si>
  <si>
    <t>72454652</t>
  </si>
  <si>
    <t>PRINCIPE GUZMAN ROSARIO SOLEDAD</t>
  </si>
  <si>
    <t>EGRESADA EN DERECHO</t>
  </si>
  <si>
    <t>SERVICIO DE COORDINADOR DEL CENTRO DE DOCUMENTACIÓN E INVESTIGACIÓN PARA EL LUGAR DE LA MEMORIA, LA TOLERANCIA Y LA INCLUCION SOCIAL</t>
  </si>
  <si>
    <t>40275390</t>
  </si>
  <si>
    <t>PRINCIPE YUPANQUI MARIA ELENA</t>
  </si>
  <si>
    <t xml:space="preserve">SERVICIOS DE UN ESPECIALISTA LEGAL EN MATERIA PENAL </t>
  </si>
  <si>
    <t>10714230</t>
  </si>
  <si>
    <t>PUENTE JESUS ROBERTO CHRISTIAN</t>
  </si>
  <si>
    <t>SERVICIO DE UN APOYO ADMINISTRATIVO PARA EL AREA DEL MUSEO REGIONAL DE LA DDC ICA</t>
  </si>
  <si>
    <t>21476321</t>
  </si>
  <si>
    <t>PURILLA ESPINOZA HERMILA EDITH</t>
  </si>
  <si>
    <t xml:space="preserve">SERVICIO DE UN ESPECIALISTA EN GESTIÓN TERRITORIAL  PARA LA DIRECCIÓN DE POLITICAS PARA POBLACIÓN AFROPERUANA </t>
  </si>
  <si>
    <t>44354375</t>
  </si>
  <si>
    <t>QUEVEDO CANALES ALICIA DEL PILAR</t>
  </si>
  <si>
    <t>BACHILLER EN CIENCIAS SOCIALES CON MENCION EN POLITICA Y GOBIERNO</t>
  </si>
  <si>
    <t>SERVICIO DE UN ASISTENTE DE GESTIÓN PARA LA ORQUESTA SINFÓNICA NACIONAL</t>
  </si>
  <si>
    <t>43557698</t>
  </si>
  <si>
    <t>QUEZADA CASTELLANOS GIULIANA LISBETH</t>
  </si>
  <si>
    <t>42454692</t>
  </si>
  <si>
    <t>QUICAÑO RENGIFO MAYRA PATRICIA</t>
  </si>
  <si>
    <t>72876447</t>
  </si>
  <si>
    <t>QUILCA CUSIHUAMAN JOSE FERNANDO</t>
  </si>
  <si>
    <t>COMPUTACION E INFORMATICA</t>
  </si>
  <si>
    <t>23267252</t>
  </si>
  <si>
    <t>QUINCHO QUISPE CARLOS ALBERTO</t>
  </si>
  <si>
    <t>SERVICIOS DE SISTEMATIZACIÃ¿N DE INFORMACIÃ¿N GEOGRAFICA</t>
  </si>
  <si>
    <t>10160733</t>
  </si>
  <si>
    <t>QUINO FLORES LOURDES MAVILA</t>
  </si>
  <si>
    <t>ING. GEOGRAFO</t>
  </si>
  <si>
    <t>SERVICIO DE UN ESPECIALISTA SOCIAL PARA LA DIRECCIÓN DE CONSULTA PREVIA</t>
  </si>
  <si>
    <t>10137142</t>
  </si>
  <si>
    <t>QUINTANA ORTIZ MARCO ANTONIO</t>
  </si>
  <si>
    <t>BACHILLER EN SOCIOLOGIA</t>
  </si>
  <si>
    <t>ANALISTA ESTADÍSTICO</t>
  </si>
  <si>
    <t>41427906</t>
  </si>
  <si>
    <t>QUINTANA REMUZGO RONALD DANTE</t>
  </si>
  <si>
    <t>ESTADÍSTICA</t>
  </si>
  <si>
    <t xml:space="preserve">SERVICIOS DE UN INSTRUMENTISTA DE FAGOT I PARA LA ORQUESTA SINFÓNICA NACIONAL JUVENIL </t>
  </si>
  <si>
    <t>70389832</t>
  </si>
  <si>
    <t>QUIÑE ANGELES MAURICIO SEBASTIAN</t>
  </si>
  <si>
    <t>SERVICIO DE ASISTENTE ADMINISTRATIVO PARA LA DIRECCIÃ¿N DE PAISAJE CULTURAL</t>
  </si>
  <si>
    <t>07457458</t>
  </si>
  <si>
    <t>QUIÑONES ARAUJO SARA SOLEDAD</t>
  </si>
  <si>
    <t>07186812</t>
  </si>
  <si>
    <t>QUIÑONES BANDA JOSE VICENTE</t>
  </si>
  <si>
    <t>BACHILLER EN ECONOMIA</t>
  </si>
  <si>
    <t>07721447</t>
  </si>
  <si>
    <t>QUIÑONES LI AURA ELISA</t>
  </si>
  <si>
    <t>ABOGADA - LICENCIADA EN RELACIONES INDUSTRIALES</t>
  </si>
  <si>
    <t>SERVICIOS DE UN RESPONSABLE DE TOPOGRAFÃA DEL PROYECTO QHAPAQ Ã`AN</t>
  </si>
  <si>
    <t>41462124</t>
  </si>
  <si>
    <t>QUIROGA DIAZ GERARDO MIGUEL</t>
  </si>
  <si>
    <t>SERVICIO DE ANALISTA PARA SELECCIÓN DE PERSONAL</t>
  </si>
  <si>
    <t>10007269</t>
  </si>
  <si>
    <t>QUIROGA SALAZAR ULISES</t>
  </si>
  <si>
    <t>BACHILLER EN ADMINISTRACION DE EMPRESAS</t>
  </si>
  <si>
    <t>SERVICIO DE ASISTENTE ADMINISTRATIVO Y LOGISTICO PARA LA DIRECCIÓN DE PAISAJE CULTURAL</t>
  </si>
  <si>
    <t>09851595</t>
  </si>
  <si>
    <t>QUIROZ PEREZ GIOVANNA FABIOLA</t>
  </si>
  <si>
    <t>25706708</t>
  </si>
  <si>
    <t>QUIROZ VILLAVICENCIO YADIRA MARLENE</t>
  </si>
  <si>
    <t>SERVICIO DE UN ANALISTA EN CONTROL PREVIO PARA LA OFICINA DE CONTABILIDAD</t>
  </si>
  <si>
    <t>44036903</t>
  </si>
  <si>
    <t>QUISPE CAPCHA PABLO GERMAN</t>
  </si>
  <si>
    <t>SERVICIO DE APOYO EN MUSEOGRAFÍA PARA LA DIRECCIÓN GENERAL DE MUSEOS.</t>
  </si>
  <si>
    <t>06152590</t>
  </si>
  <si>
    <t>QUISPE CARRASCO FLORINDA</t>
  </si>
  <si>
    <t>SERVICIO DE UN ADMINISTRADOR SIAF</t>
  </si>
  <si>
    <t>10595142</t>
  </si>
  <si>
    <t>QUISPE CCAHUAY ENRIQUE</t>
  </si>
  <si>
    <t>SERVICIO DE UN INSTRUMENTISTA DE TROMPETA PARA LA ORQUESTA SINFONICA DE AREQUIPA</t>
  </si>
  <si>
    <t>43528383</t>
  </si>
  <si>
    <t>QUISPE CHILLCCE JHON RONALD</t>
  </si>
  <si>
    <t>LICENCIADO EN MUSICA - INTERPRETACION EN TROMPETA</t>
  </si>
  <si>
    <t>SERVICIO DE ARQUEÓLOGO ASISTENTE PARA LA DIRECCIÓN DE GESTIÓN. REGISTRO Y CATALOGACIÓN DE BIENES CULTURALES MUEBLES</t>
  </si>
  <si>
    <t>09981007</t>
  </si>
  <si>
    <t>QUISPE CONTRERAS DACIO JOHNY</t>
  </si>
  <si>
    <t>SERVICIO DE APOYO EN EL MANEJO DE CONSOLA DE SONIDO PARA LA OFICINA DE OPERACIONES</t>
  </si>
  <si>
    <t>09868971</t>
  </si>
  <si>
    <t>QUISPE CUETO RAUL MOISES</t>
  </si>
  <si>
    <t>SERVICIO DE UN ANALISTA EN CATALOGACIÓN Y REGISTRO DE BIENES CULTURALES PARA EL MUSEO NACIONAL DE ARQUEOLOGÍA, ANTROPOLOGÍA E HISTORIA DEL PERÚ</t>
  </si>
  <si>
    <t>10723670</t>
  </si>
  <si>
    <t>QUISPE CUEVA ENRIQUE ESTANISLAO</t>
  </si>
  <si>
    <t>ESTUDIOS EN HISTORIA DEL ARTE</t>
  </si>
  <si>
    <t>28447818</t>
  </si>
  <si>
    <t>QUISPE FLORES GILBERTO</t>
  </si>
  <si>
    <t>SERVICIO DE ASISTENTE DE REGISTRO DE BIENES CULTURALES MUEBLES PARA LA DIRECCION DESCONCENTRADA DE CULTURA DE ICA</t>
  </si>
  <si>
    <t>46042621</t>
  </si>
  <si>
    <t>QUISPE FRACCHIA ERIKA PAOLA</t>
  </si>
  <si>
    <t>SERVICIO DE UN ANALISTA ADMINISTRATIVO DE GIROS PARA LA OFICINA DE TESORERÍA</t>
  </si>
  <si>
    <t>40804510</t>
  </si>
  <si>
    <t>QUISPE GAMBOA GINA PAOLA</t>
  </si>
  <si>
    <t>SERVICIO DE GESTOR CULTURAL PARA LA DIRECCIÓN DE INVESTIGACIÓN Y PLANIFICACIÓN MUSEOLÓGICA</t>
  </si>
  <si>
    <t>43545480</t>
  </si>
  <si>
    <t>QUISPE GARCIA NATHALIE LISBETH</t>
  </si>
  <si>
    <t>SERVICIO DE REGISTRO DE BIENES CULTURALES MUEBLES PARA EL MUSEO REGIONAL DE ICA</t>
  </si>
  <si>
    <t>43195546</t>
  </si>
  <si>
    <t>QUISPE OROSCO JOSE LUIS</t>
  </si>
  <si>
    <t>SERVICIO DE UN ESPECIALISTA EN TEXTILES PARA EL MUSEO DE SITIO ARTURO JIMENEZ BORJA PURUCHUCO</t>
  </si>
  <si>
    <t>40758090</t>
  </si>
  <si>
    <t>QUISPE PEREZ LIZZETH PILAR</t>
  </si>
  <si>
    <t>CONSERVADORA</t>
  </si>
  <si>
    <t>72495771</t>
  </si>
  <si>
    <t>QUISPE QUEIROLO JUAN ALDAIR</t>
  </si>
  <si>
    <t>46457769</t>
  </si>
  <si>
    <t>QUISPE RAMIREZ JOSE CARLOS</t>
  </si>
  <si>
    <t>SERVICIOS DE UN AUXILIAR DE CAMPO PARA EL PROYECTO INTEGRAL MATEO SALADO DEL QHAPAQ ÑAN-SEDE NACIONAL</t>
  </si>
  <si>
    <t>26717156</t>
  </si>
  <si>
    <t>QUISPE RAMOS SANTIAGO</t>
  </si>
  <si>
    <t>44539737</t>
  </si>
  <si>
    <t>QUISPE ROMERO YAIR LUISINHO</t>
  </si>
  <si>
    <t>SERVICIOS DE UN APOYO ADMINISTRATIVO PARA LA DIRECCION DESCONCENTRADA DE CULTURA CAJAMARCA</t>
  </si>
  <si>
    <t>45248608</t>
  </si>
  <si>
    <t>RABANAL JAMBO JOSE</t>
  </si>
  <si>
    <t>TECNICO EN MECANICA AUTOMOTRIZ</t>
  </si>
  <si>
    <t>17449748</t>
  </si>
  <si>
    <t>RADAHELLY ALDANA OSCAR ENRIQUE</t>
  </si>
  <si>
    <t>ANALISTA DE ADMINISTRACIÓN Y PRESUPUESTO</t>
  </si>
  <si>
    <t>10284477</t>
  </si>
  <si>
    <t>RAMIREZ AMES RENZO JESUS</t>
  </si>
  <si>
    <t xml:space="preserve">	ADMINISTRACIÓN</t>
  </si>
  <si>
    <t>SERVICIO DE UN ENCARGADO DE SEGUIMIENTO DE OBLIGACIONES DE LOS CONCURSOS CINEMATOGRAFICOS PARA LA DIRECCIÓN DEL AUDIOVISUAL, LA FONOGRAFIA Y LOS NUEVOS MEDIOS</t>
  </si>
  <si>
    <t>46126374</t>
  </si>
  <si>
    <t>RAMIREZ ANDRADE CYNTHIA KAROLAY</t>
  </si>
  <si>
    <t>SERVICIO DE UN CADISTA PARA EL ÁREA DE PATRIMONIO ARQUEOLÓGICO INMUEBLE EN LA DIRECCIÓN DESCONCENTRADA DE CULTURA DE ICA</t>
  </si>
  <si>
    <t>45922962</t>
  </si>
  <si>
    <t>RAMIREZ ARROYO ALEXANDER MAXIMO</t>
  </si>
  <si>
    <t>SERVICIO DE UN ANALISTA ADMINISTRATIVO PARA LA OFICINA DE COMUNICACIÓN E IMAGEN INSTITUCIONAL</t>
  </si>
  <si>
    <t>10584938</t>
  </si>
  <si>
    <t>RAMIREZ ASTETE ZOILA INES</t>
  </si>
  <si>
    <t>SECRETARIADO EJECUTIVO COMPUTARIZADO</t>
  </si>
  <si>
    <t>SERVICIOS DE ARQUEOLOGO PARA CATASTRO ARQUEOLOGICO E IDENTIFICACION, REGISTRO, INVENTARIO Y SEÃ`ALIZACION DE SITIOS ARQUEOLOGICOS EN EL AMBITO DE TODAS LAS REGIONES DEL PAIS</t>
  </si>
  <si>
    <t>42200294</t>
  </si>
  <si>
    <t>RAMIREZ GAMARRA JUANA NATHALY</t>
  </si>
  <si>
    <t>Analista Socio Ambiental II</t>
  </si>
  <si>
    <t>70688403</t>
  </si>
  <si>
    <t>RAMIREZ HIDALGO ALVARO MARTIN</t>
  </si>
  <si>
    <t>INGENIERÍA EN GESTIÓN AMBIENTAL</t>
  </si>
  <si>
    <t>SERVICIO DE UN INVESTIGADOR DE ARTE PERUANO EN RELACIÓN AL FONDO DOCUMENTAL DEL MUSEO NACIONAL DE LA CULTURA PERUANA</t>
  </si>
  <si>
    <t>08635294</t>
  </si>
  <si>
    <t>RAMIREZ LEON LUIS CESAR</t>
  </si>
  <si>
    <t>LICENCIADO EN ARTE</t>
  </si>
  <si>
    <t>SERVICIOS DE UN ASISTENTE ADMINISTRATIVO</t>
  </si>
  <si>
    <t>42684741</t>
  </si>
  <si>
    <t>RAMIREZ LIÑAN GIULLIANA ELIZABETH</t>
  </si>
  <si>
    <t>09952134</t>
  </si>
  <si>
    <t>RAMIREZ PAREDES CESAR AUGUSTO</t>
  </si>
  <si>
    <t>SERVICIO DE CONSERVACIÃ¿N Y RESTAURACIÃ¿N DE BIENES CULTURALES DEL MUSEO NACIONAL DE ARQUEOLOGÃA, ANTROPOLOGÃA E HISTORIA DEL PERÃ</t>
  </si>
  <si>
    <t>07947436</t>
  </si>
  <si>
    <t>RAMIREZ RUIZ DORA MARCELA</t>
  </si>
  <si>
    <t xml:space="preserve">SERVICIO DE UN COORDINADOR NACIONAL DE LA INTERVENCION DEL SECTOR CULTURA EN LAS PLATAFORMAS ITINERANTES DE ACCION SOCIAL – PIAS PARA LA DIRECCION GENERAL DE CIUDADANIA INTERCULTURAL </t>
  </si>
  <si>
    <t>05352944</t>
  </si>
  <si>
    <t>RAMIREZ TAMANI MARITZA</t>
  </si>
  <si>
    <t>AGENTE DE PROTECCIÓN DEL PUESTO DE CONTROL Y VIGILANCIA DULCE GLORIA – RESERVA INDÍGENA MURUNAHUA</t>
  </si>
  <si>
    <t>47888994</t>
  </si>
  <si>
    <t>RAMIREZ TELLO ESAU</t>
  </si>
  <si>
    <t>SERVICIO DE AGENTE DE PROTECCION 02 PARA EL PUESTO DE CONTROL DEL RÍO CURANJA RESERVA TERRITORIAL MASHCO PIRO PARA LA DIRECCION DE PUEBLOS INDIGENAS EN AISLAMIENTO Y CONTACTO INICIAL</t>
  </si>
  <si>
    <t>80445179</t>
  </si>
  <si>
    <t>RAMIREZ TORRES ROBERTO</t>
  </si>
  <si>
    <t>SERVICIO DE UN ESPECIALISTA LOGISTICO Y ADMINISTRATIVO PARA LA DIRECCION GENERAL DE CIUDADANIA INTERCULTURAL</t>
  </si>
  <si>
    <t>42880721</t>
  </si>
  <si>
    <t>RAMIREZ VALDEZ ROSA FLORINDA</t>
  </si>
  <si>
    <t>LICENCIADA EN ADMINISTRACIÓN</t>
  </si>
  <si>
    <t xml:space="preserve">SERVICIO DE ESPECIALISTA EN ARQUEOLOGÍA </t>
  </si>
  <si>
    <t>09861924</t>
  </si>
  <si>
    <t>RAMIREZ VELAZCO GUSTAVO</t>
  </si>
  <si>
    <t>SERVICIO DE ENCARGADO DE LA SALA DE INTERPRETACIÃ¿N DEL PARADOR TURÃSTICO DE KUELAP</t>
  </si>
  <si>
    <t>41277138</t>
  </si>
  <si>
    <t>RAMOS CHAPPA IMELDA</t>
  </si>
  <si>
    <t>LICENCIADO EN TURISMO Y ADMINISTRACION</t>
  </si>
  <si>
    <t>SERVICIO DE UN AUXILIAR DE VIGILANCIA DE SALAS PARA LA DIRECCION DESCONCENTRADA DE CULTURA DE ICA</t>
  </si>
  <si>
    <t>41152371</t>
  </si>
  <si>
    <t>RAMOS ESCALANTE JOSE EDUARDO</t>
  </si>
  <si>
    <t>SERVICIO DE UN SUPERVISOR DE AUDITORÍA PARA EL ÓRGANO DE CONTROL INSTITUCIONAL</t>
  </si>
  <si>
    <t>21145016</t>
  </si>
  <si>
    <t>RAMOS GUILLENA LIZBETH</t>
  </si>
  <si>
    <t>SERVICIO DE ASISTENTE ADMINISTRATIVO PARA LA DIRECCION DE RECUPERACIONES DE LA DIRECCION GENERAL DE FISCALIZACION Y CONTROL</t>
  </si>
  <si>
    <t>40094228</t>
  </si>
  <si>
    <t>RAMOS LOZADA YESSICA MARIA</t>
  </si>
  <si>
    <t>001734195</t>
  </si>
  <si>
    <t>RAMOS MAESTRE ERICK ALEJANDRO</t>
  </si>
  <si>
    <t>ANALISTA DE FOMENTO AUDIOVISUAL Y LOS NUEVOS MEDIOS</t>
  </si>
  <si>
    <t>44361249</t>
  </si>
  <si>
    <t>RAMOS QUIROZ JACQUELINE CAROLINA</t>
  </si>
  <si>
    <t>COMUNICACIÓN</t>
  </si>
  <si>
    <t>SERVICIOS DE UN COORDINADOR DE REGISTRO DE BIENES CULTURALES MUEBLES PARA EL MUSEO REGIONAL DE ICA</t>
  </si>
  <si>
    <t>28812926</t>
  </si>
  <si>
    <t>RAMOS QUISPE TEOBALDA INES</t>
  </si>
  <si>
    <t>AUXILIAR EN TRÁMITE DOCUMENTARIO Y ATENCIÓN AL CIUDADANO</t>
  </si>
  <si>
    <t>46612942</t>
  </si>
  <si>
    <t>RAMOS RIOS GELEN</t>
  </si>
  <si>
    <t>SERVICIO DE ESPECIALISTA LEGAL EN TIERRAS Y TERRITORIOS Y ACCESOS DE RECURSOS NATURALES PARA LA DIRECCIÓN DE POLÍTICAS INDÍGENAS</t>
  </si>
  <si>
    <t>41368880</t>
  </si>
  <si>
    <t>RAMOS URRUTIA IRENE DELFINA JANET</t>
  </si>
  <si>
    <t xml:space="preserve">SERVICIO ARQUEOLOGO INVESTIGADOR EN EL CONJUNTO F18, F19, F20 Y F45 DEL PROYECTO DE INVESTIGACI?N Y PUESTA EN USO SOCIAL HUAYCAN DE CIENEGUILLA DEL PROGRAMA QHAPAQ ?AN </t>
  </si>
  <si>
    <t>16027655</t>
  </si>
  <si>
    <t>RAMOS VARGAS MARIO ALEJANDRO</t>
  </si>
  <si>
    <t>SERVICIO DE UN COORDINADOR DE REDES Y COMUNICACIONES PARA LA OFICINA GENERAL DE ESTADÍSTICAS Y TECNOLOGÍAS DE LA INFORMACIÓN Y COMUNICACIONES</t>
  </si>
  <si>
    <t>09888620</t>
  </si>
  <si>
    <t>RAMOS VARGAS ROBERT ENRIQUE</t>
  </si>
  <si>
    <t>BACHILLER EN INGENIERIA DE COMPUTACION Y SISTEMAS</t>
  </si>
  <si>
    <t>SERVICIOS DE UN ASISTENTE ADMINISTRATIVO PARA EL CORO NACIONAL</t>
  </si>
  <si>
    <t>25860631</t>
  </si>
  <si>
    <t>RAMOS VELEZ MARIELA DEL CARMEN</t>
  </si>
  <si>
    <t>SERVICIO DE UN RESPONSABLE DE LA DIRECCIÓN DE ELENCOS NACIONALES</t>
  </si>
  <si>
    <t>45578509</t>
  </si>
  <si>
    <t>RAUNELLI SUAREZ ELBA FABIANA</t>
  </si>
  <si>
    <t>TITULADO EN HISTORIA Y GESTIÓN CULTURAL</t>
  </si>
  <si>
    <t>SERVICIOS DE GURDIANIA DE LA ZONA ARQUEOLOGICA GARAGAY DONDE SE REALIZAN TRABAJOS DE EMERGENCIA DE CONSERVACION</t>
  </si>
  <si>
    <t>08523692</t>
  </si>
  <si>
    <t>RAYMUNDO HUAROCC MAXIMILIANO</t>
  </si>
  <si>
    <t>SERVICIO ASISTENTE TECNICO PARA EL REGISTRO Y CATALOGACIÓN DE BIENES CULTURALES MUEBLES DE ARTE POPULAR PARA LA DIRECCION DE MUSEOS Y BIENES MUEBLES</t>
  </si>
  <si>
    <t>09851018</t>
  </si>
  <si>
    <t>REAL MACEDO VILMA CLOTILDE</t>
  </si>
  <si>
    <t>SERVICIO DE UN AGENTE DE PROTECCION DEL PUESTO DE CONTROL Y VIGILANCIA MURUCUTA – RESERVA INDÍGENA ISCONAHUA PARA LA DIRECCION DE PUEBLOS INDIGENAS EN AISLAMIENTO Y CONTACTO INICIAL.</t>
  </si>
  <si>
    <t>45425668</t>
  </si>
  <si>
    <t>REATEGUI RODRIGUEZ FREDY JOSE</t>
  </si>
  <si>
    <t>SERVICIO DE UN RESPONSABLE DE LA DIRECCIÓN DE POLÍTICAS INDÍGENAS</t>
  </si>
  <si>
    <t>07818776</t>
  </si>
  <si>
    <t>REATEGUI SILVA JUAN</t>
  </si>
  <si>
    <t>ENFERMERA</t>
  </si>
  <si>
    <t>SERVICIOS DE UN TECNICO DE ESCENA</t>
  </si>
  <si>
    <t>000090967</t>
  </si>
  <si>
    <t>REINA BAUZA MIGUEL ANGEL</t>
  </si>
  <si>
    <t>INSTRUCTOR DE CONJUNTO MUSICALES DE AFICIONADOS</t>
  </si>
  <si>
    <t>46140986</t>
  </si>
  <si>
    <t>REJAS HERNANDEZ EDGAR JAIR</t>
  </si>
  <si>
    <t>COORDINADOR EN CONTROL Y PREVENCIÓN</t>
  </si>
  <si>
    <t>42879297</t>
  </si>
  <si>
    <t>RENGIFO CHUNGA MARIA ALEJANDRA</t>
  </si>
  <si>
    <t>SERVICIOS DE UN ESPECIALISTA PARA SUPERVISIÓN ARQUEOLOGÍCA PARA LA DIRECCIÓN DE CERTIFICACIONES</t>
  </si>
  <si>
    <t>09752868</t>
  </si>
  <si>
    <t>RENTERIA CHIOK MARIO FRANCISCO</t>
  </si>
  <si>
    <t>SERVICIO DE APOYO ADMINISTRATIVO PARA LA CUENTA ENCARGO DE LA DIRECCIÓN DESCONCENTRADA DE CULTURA DE ICA</t>
  </si>
  <si>
    <t>21557752</t>
  </si>
  <si>
    <t>REQUEJO PEREZ JOSE LUIS</t>
  </si>
  <si>
    <t>AUDITOR</t>
  </si>
  <si>
    <t>47518693</t>
  </si>
  <si>
    <t>REQUENA FRIAS ALEJANDRA SOFIA</t>
  </si>
  <si>
    <t>SERVICIOS DE OPERADOR DEL CENTRO DE CONTROL Y DE LOS SISTEMAS DE SEGURIDAD EN EL GRAN TEATRO NACIONAL DEL MINISTERIO DE CULTURA</t>
  </si>
  <si>
    <t>08885057</t>
  </si>
  <si>
    <t>RESPALDIZA CALDERON CARLOS RICARDO</t>
  </si>
  <si>
    <t>AUXILIAR DE TRANSMISIONES</t>
  </si>
  <si>
    <t>04744018</t>
  </si>
  <si>
    <t>REVILLA BECERRA ROSANNA LILIANA</t>
  </si>
  <si>
    <t>43974399</t>
  </si>
  <si>
    <t>REY DE LA ROSA ESTEFANIA</t>
  </si>
  <si>
    <t>ESTUDIOS EN BALLET CLASICO</t>
  </si>
  <si>
    <t>SERVICIO DE ASISTENTE EN LENGUAS INDÍGENAS PARA LA DIRECCION DE LENGUAS INDIGENAS</t>
  </si>
  <si>
    <t>72629493</t>
  </si>
  <si>
    <t>REYES ARANA FRANCIS ALEXANDRA</t>
  </si>
  <si>
    <t>BACHILLER EN LINGUISTICA</t>
  </si>
  <si>
    <t>SERVICIOS DE UN ASISTENTE ADMINISTRATIVO PARA LA DIRECCION DE INVESTIGACION Y PLANIFICACION MUSEOLOGICA</t>
  </si>
  <si>
    <t>43825596</t>
  </si>
  <si>
    <t>REYES CHAVEZ CAROLINA DEMETRIA</t>
  </si>
  <si>
    <t>EGRESADA EN ADMINISTRACION</t>
  </si>
  <si>
    <t>SERVICIO DE ASISTENTE ADMINISTRATIVO PARA LA DIRECCIÓN GENERAL DE INDUSTRIAS CULTURALES Y ARTES</t>
  </si>
  <si>
    <t>46722957</t>
  </si>
  <si>
    <t>REYES CUADROS IRMA PATRICIA</t>
  </si>
  <si>
    <t xml:space="preserve">SERVICIO DE UN (01) ESPECIALISTA SOCIAL PARA EL ÁREA DE GESTIÓN Y DESCENTRALIZACIÓN DEL PROYECTO QHAPAQ ÑAN </t>
  </si>
  <si>
    <t>43742842</t>
  </si>
  <si>
    <t>REYES GONZALES ANA MARIA MERCEDES</t>
  </si>
  <si>
    <t>Analista de Producción y Circulación del Libro</t>
  </si>
  <si>
    <t>45492414</t>
  </si>
  <si>
    <t>REYES LIÑAN MONICA MEDALIE</t>
  </si>
  <si>
    <t xml:space="preserve">ASESOR II DEL DESPACHO VICEMINISTERIAL DE PATRIMONIO CULTURAL E INDUSTRIAS CULTURALES </t>
  </si>
  <si>
    <t>41922908</t>
  </si>
  <si>
    <t>REYES LLANOS JOSE FERNANDO</t>
  </si>
  <si>
    <t>SERVICIO DE UN ANALISTA ADMINISTRATIVO PARA EL DESPACHO MINISTERIAL</t>
  </si>
  <si>
    <t>10796062</t>
  </si>
  <si>
    <t>REYES MURILLO FLORIBEL</t>
  </si>
  <si>
    <t>SERVICIO DE CHOFER PARA LA DIRECCIÓN DESCONCENTRADA DE CULTURA DE ICA</t>
  </si>
  <si>
    <t>21527910</t>
  </si>
  <si>
    <t>REYES OROSCO JAVIER MANUEL</t>
  </si>
  <si>
    <t>Especialista en Gestión de Riesgos de Desastres</t>
  </si>
  <si>
    <t>23926918</t>
  </si>
  <si>
    <t>RICALDE BELLIDO CESAR</t>
  </si>
  <si>
    <t>INGENIERÍA ELÉCTRICA</t>
  </si>
  <si>
    <t>SERVICIO DE APOYO ADMINISTRATIVO PARA LAS AREAS TECNICAS DE LA DIRECCIÓN DESCONCENTRADA DE CULTURA DE JUNIN</t>
  </si>
  <si>
    <t>43905841</t>
  </si>
  <si>
    <t>RICALDI PANEZ CANDIDA BEATRIZ</t>
  </si>
  <si>
    <t>SERVICIO DE UN ESPECIALISTA EN SEGUIMIENTO Y MONITOREO PARA LA DIRECCIÓN GENERAL DE CIUDADANÍA INTERCULTURAL</t>
  </si>
  <si>
    <t>02610730</t>
  </si>
  <si>
    <t>RIOFRIO CASTILLO LUIS JAVIER</t>
  </si>
  <si>
    <t>SERVICIO DE UN ASESOR EN ASUNTOS ADMINISTRATIVOS PARA LA OFICINA GENERAL DE ADMINISTRACIÓN</t>
  </si>
  <si>
    <t>10275537</t>
  </si>
  <si>
    <t>RIOS AGUILAR SUSANA LUCIA</t>
  </si>
  <si>
    <t>SERVICIO DE APOYO EN TRÁMITES DOCUMENTARIOS Y APOYO ARCHIVISTICO EN LA PROCURADURÍA PÚBLICA</t>
  </si>
  <si>
    <t>10219166</t>
  </si>
  <si>
    <t>RIOS ARCE MANUEL</t>
  </si>
  <si>
    <t>05203558</t>
  </si>
  <si>
    <t>RIOS CESPEDES JUAN PEDRO</t>
  </si>
  <si>
    <t>GUIA REGIONAL EN TURISMO ECOLOGICO</t>
  </si>
  <si>
    <t>SERVICIO DE UN ASISTENTE LEGAL</t>
  </si>
  <si>
    <t>45071630</t>
  </si>
  <si>
    <t>RIOS DAVILA ANNY SABEL</t>
  </si>
  <si>
    <t>SERVICIOS DE ARQUITECTO PARA LA DDC LAMBAYEQUE</t>
  </si>
  <si>
    <t>16792895</t>
  </si>
  <si>
    <t>RIOS DIAZ YURI BRANDO</t>
  </si>
  <si>
    <t>SERVICIOS DE UN ARQUITECTO COORDINADOR PARA EL REGISTRO E INVESTIGACION HISTORICA EN LA DIRECCION DE PATRIMONIO HISTORICO INMUEBLE</t>
  </si>
  <si>
    <t>25663462</t>
  </si>
  <si>
    <t>RIOS FIGUEROA VDA DE CHAMBERS MARIA ESTHER</t>
  </si>
  <si>
    <t>SERVICIOS DE UN AGENTE DE PROTECCIÃ¿N COMUNIDAD NATIVA BOCA TIGRE</t>
  </si>
  <si>
    <t>00164609</t>
  </si>
  <si>
    <t>RIOS GOMEZ TOMAS</t>
  </si>
  <si>
    <t>Especialista en Programación y Contrataciones</t>
  </si>
  <si>
    <t>42463889</t>
  </si>
  <si>
    <t>RIOS LARA DORIS GLORIA</t>
  </si>
  <si>
    <t>ANALISTA CONTABLE I</t>
  </si>
  <si>
    <t>45147218</t>
  </si>
  <si>
    <t>RIOS NAVENTA MARCO ANTONIO</t>
  </si>
  <si>
    <t>70001214</t>
  </si>
  <si>
    <t>RIOS OCHOA LUIS MIGUEL</t>
  </si>
  <si>
    <t>SERVICIOS DE UN ARQUEOLOGO ASISTENTE</t>
  </si>
  <si>
    <t>25723799</t>
  </si>
  <si>
    <t>RIOS PALOMINO NILTON</t>
  </si>
  <si>
    <t>SERVICIO DE UN RESPONSABLE DE LA DIRECCION DE CATASTRO Y SANEAMIENTO FISICO LEGAL</t>
  </si>
  <si>
    <t>43997681</t>
  </si>
  <si>
    <t>RIOS REATEGUI ENRIQUE ALONSO</t>
  </si>
  <si>
    <t>04961128</t>
  </si>
  <si>
    <t>RIOS RIVERA DAVID</t>
  </si>
  <si>
    <t>ESPECIALISTA EN SEGURIDAD Y SALUD EN EL TRABAJO</t>
  </si>
  <si>
    <t>41501383</t>
  </si>
  <si>
    <t>RIOS SILVA MARJORIE</t>
  </si>
  <si>
    <t>SERVICIO DE APOYO EN LA IDENTIFICACIÃ¿N Y REGISTRO DE CAMINOS Y SITIOS ASOCIADOS</t>
  </si>
  <si>
    <t>10345018</t>
  </si>
  <si>
    <t>RIOS VILLAR MARIA SONIA</t>
  </si>
  <si>
    <t>SERVICIO DE ASISTENTE PARA PLANIFICACION DE RECURSOS HUMANOS</t>
  </si>
  <si>
    <t>48320022</t>
  </si>
  <si>
    <t>RIQUELME TOMAYLLA KAREN VANESA</t>
  </si>
  <si>
    <t>BACHILLER EN ADMINISTRACIÓN PÚBLICA</t>
  </si>
  <si>
    <t>47309616</t>
  </si>
  <si>
    <t>RISCO SEMPERTEGUI ANDRES ZARITS</t>
  </si>
  <si>
    <t>DIRECTOR DE LA DIRECCION DESCONCENTRADA DE CULTURA LORETO</t>
  </si>
  <si>
    <t>07760078</t>
  </si>
  <si>
    <t>RIVA RIOS ROLANDO</t>
  </si>
  <si>
    <t>DIRECTOR DE LA DIRECCION DESCONCENTRADA DE CULTURA JUNIN</t>
  </si>
  <si>
    <t>42529909</t>
  </si>
  <si>
    <t>RIVADENEYRA ORIHUELA JOSE CARLOS</t>
  </si>
  <si>
    <t xml:space="preserve">LICENCIADO EN CIENCIAS DE LA COMUNICACION </t>
  </si>
  <si>
    <t>AUDITOR ASISTENTE</t>
  </si>
  <si>
    <t>45200222</t>
  </si>
  <si>
    <t>RIVAS ACERO CINDY ELIZABETH</t>
  </si>
  <si>
    <t>ESPECIALISTA EN DESARROLLO CULTURAL</t>
  </si>
  <si>
    <t>42795794</t>
  </si>
  <si>
    <t>RIVAS VILLALVA ROSA ROXANA</t>
  </si>
  <si>
    <t>SERVICIO DE UN ARQUEÓLOGO PARA LA CALIFICACIÓN DE PROYECTOS ARQUEOLÓGICOS PARA LA DIRECCIÓN DE CALIFICACIÓN DE INTERVENCIONES ARQUEOLÓGICAS</t>
  </si>
  <si>
    <t>09749650</t>
  </si>
  <si>
    <t>RIVERA CAMACHO EDWIN HEBERST</t>
  </si>
  <si>
    <t>LIC. EN ARQUEOLOGIA</t>
  </si>
  <si>
    <t>SERVICIO DE UN COMUNICADOR PARA LA DIRECCIÓN DESCONCENTRADA DE CULTURA DE CAJAMARCA</t>
  </si>
  <si>
    <t>43590874</t>
  </si>
  <si>
    <t>RIVERA CANO NANCY MARIELA</t>
  </si>
  <si>
    <t>SERVICIOS DE UN INSTRUMENTISTA DE CONTRABAJO PARA LA ORQUESTA SINFÃ¿NICA NACIONAL</t>
  </si>
  <si>
    <t>40798204</t>
  </si>
  <si>
    <t>RIVERA CARDENAS JUAN CARLOS</t>
  </si>
  <si>
    <t>ESTUDIOS CONTRABAJO</t>
  </si>
  <si>
    <t>ANALISTA EN CONTRATACIONES DEL ESTADO</t>
  </si>
  <si>
    <t>46031033</t>
  </si>
  <si>
    <t>RIVERA MENDOZA FIORELLA YANINA</t>
  </si>
  <si>
    <t>ADMINISTRACIÓN HOTELERA</t>
  </si>
  <si>
    <t>SERVICIO DE UN ESPECIALISTA EN PLANES DE VIDA Y DESARROLLO ECONOMICO PARA LA DIRECCION DE POLITICAS INDIGENAS</t>
  </si>
  <si>
    <t>07880457</t>
  </si>
  <si>
    <t>RIVERA MOLINA IVAN ROMULO</t>
  </si>
  <si>
    <t>SERVICIOS DE UN ESPECIALISTA EN PROCESOS DE APRENDIZAJE INTERCULTURAL PARA LA DIRECCIÓN DE DIVERSIDAD CULTURAL Y ELIMINACIÓN DE LA DISCRIMINACIÓN RACIAL</t>
  </si>
  <si>
    <t>45097878</t>
  </si>
  <si>
    <t>RIVERA PANTIGOZO MAX RENATO</t>
  </si>
  <si>
    <t>PSICOLOGO</t>
  </si>
  <si>
    <t>SERVICIOS DE IMPLEMENTACION DE ESTRATEGIAS DE CAPACITACION A PROMOTORES DE LECTURA. EVALUAR Y SELECCIONAR PUNTOS DE LECTURA. MONITOREAR LOS PUNTOS DE LECTURA DE LA ZONA ESTE DE LIMA. CAPACITACIÃ¿N DE PROMOTORES DE LECTURA</t>
  </si>
  <si>
    <t>09618169</t>
  </si>
  <si>
    <t>RIVERA REYES JUAN CARLOS</t>
  </si>
  <si>
    <t>DOCENTE</t>
  </si>
  <si>
    <t>46061471</t>
  </si>
  <si>
    <t>RIVERA SANCHEZ LUZ SINDY</t>
  </si>
  <si>
    <t>SERVICIO DE UN COORDINADOR LEGAL EN MATERIA PENAL PARA LA PROCURADURIA PÚBLICA.</t>
  </si>
  <si>
    <t>08776968</t>
  </si>
  <si>
    <t>RIVERA SANTANDER MEDINA LOURDES MARIA DEL CARMEN</t>
  </si>
  <si>
    <t>70141893</t>
  </si>
  <si>
    <t>RIVERO MEZA MERILINE MILAGROS</t>
  </si>
  <si>
    <t>BACHILLER EN MUSICA - VIOLIN</t>
  </si>
  <si>
    <t>SERVICIO DE UN ESPECIALISTA EN CONTRATACIONES PARA PROYECTOS DE INVERSIÓN PARA LA OFICINA DE ABASTECIMIENTO</t>
  </si>
  <si>
    <t>43493410</t>
  </si>
  <si>
    <t>RIVEROS FALCONI ANTHONY GODOFREDO</t>
  </si>
  <si>
    <t>SERVICIO DE UN ASISTENTE ADMINISTRATIVO PARA LA DIRECCIÓN DESCONCENTRADA DE CULTURA DE TUMBES</t>
  </si>
  <si>
    <t>40453333</t>
  </si>
  <si>
    <t>ROBALINO SANDOVAL BERENICE LILIANA</t>
  </si>
  <si>
    <t>SERVICIO DE ARQUEOLOGO PARA EL CATASTRO ARQUEOLOGICO EN EL AMBITO DE LIMA METROPOLITANA</t>
  </si>
  <si>
    <t>40128007</t>
  </si>
  <si>
    <t>ROBLES CASTILLO CARLOS</t>
  </si>
  <si>
    <t>70296084</t>
  </si>
  <si>
    <t>ROBLES CUADROS MARTA ROSARIO</t>
  </si>
  <si>
    <t>Analista de Intervención Sociocultural</t>
  </si>
  <si>
    <t>70517102</t>
  </si>
  <si>
    <t>ROBLES QUISPE IVONNE DEL PILAR</t>
  </si>
  <si>
    <t>SERVICIO DE UN CONDUCTOR PARA LA DIRECCIÓN DESCONCENTRADA DE CULTURA DE ANCASH</t>
  </si>
  <si>
    <t>10000054</t>
  </si>
  <si>
    <t>ROBLES ROMERO GABRIEL WILFREDO</t>
  </si>
  <si>
    <t>71984225</t>
  </si>
  <si>
    <t>ROBLES SAJAMI VANNIE MAGUBY</t>
  </si>
  <si>
    <t>AUXILIAR EN EDUCACIÓN</t>
  </si>
  <si>
    <t>75868949</t>
  </si>
  <si>
    <t>ROCA ESTRELLA MARJORIE EILLEN</t>
  </si>
  <si>
    <t>SERVICIOS DE UN BAILARIN PARA LA DIRECCION DE ELENCOS NACIONALES</t>
  </si>
  <si>
    <t>72956920</t>
  </si>
  <si>
    <t>ROCCA ABANTO SONNY JEAN PIERRE</t>
  </si>
  <si>
    <t>ESTUDIOS DE DANZA ESPECIALIZADA EN FOLCLORE</t>
  </si>
  <si>
    <t>SERVICIO DE UN ESPECIALISTA EN ARQUITECTURA PARA LA DIRECCION DESCONCENTRADA DE CULTURA DE ANCASH.</t>
  </si>
  <si>
    <t>31668458</t>
  </si>
  <si>
    <t>RODRIGUEZ AGAMA ELIA ZOILA</t>
  </si>
  <si>
    <t>SERVICIO DE UN ARQUITECTO ESPECIALISTA PARA LA DIRECCION DE PATRIMONIO HISTORICO INMUEBLE</t>
  </si>
  <si>
    <t>07264137</t>
  </si>
  <si>
    <t>RODRIGUEZ AGÜERO ROXANA PILAR</t>
  </si>
  <si>
    <t xml:space="preserve">SERVICIO DE UN ANALISTA DE VERIFICACIÓN DE BIENES CULTURALES CONTENIDOS EN ENVIOS Y CARGAS CON DESTINOS INTERNACIONALES  PARA LA DIRECCIÓN DE RECUPERACIONES </t>
  </si>
  <si>
    <t>42885431</t>
  </si>
  <si>
    <t>RODRIGUEZ ALEY JHANS JHONATAN</t>
  </si>
  <si>
    <t>SERVICIO DE UN ANALISTA DE INGRESOS PARA LA OFICINA DE TESORERÍA</t>
  </si>
  <si>
    <t>16013280</t>
  </si>
  <si>
    <t>RODRIGUEZ ALTUNA PABLO MARTIN</t>
  </si>
  <si>
    <t>SERVICIO DE CHOFER - VEHICULO Y MOTOCICLETA PARA LA OFICINA DE OPERACIONES</t>
  </si>
  <si>
    <t>41123068</t>
  </si>
  <si>
    <t>RODRIGUEZ BARRIENTOS MARVIN OSMER</t>
  </si>
  <si>
    <t>TECNICO EN COMPUTACION Y SISTEMAS</t>
  </si>
  <si>
    <t>ASISTENTE EN SISTEMAS DE INFORMACIÓN</t>
  </si>
  <si>
    <t>46112125</t>
  </si>
  <si>
    <t>RODRIGUEZ BARRIENTOS WILBER NICOLAS</t>
  </si>
  <si>
    <t>INGENIERÍA DE SISTEMAS E INFORMÁTICA</t>
  </si>
  <si>
    <t xml:space="preserve">SERVICIO DE UN (01) AUXILIAR DE CAMPO PARA EL PROYECTO INTEGRAL MATEO SALADO DEL PROYECTO QHAPAQ ÑAN </t>
  </si>
  <si>
    <t>09706773</t>
  </si>
  <si>
    <t>RODRIGUEZ CARRION JULIAN VALERIO</t>
  </si>
  <si>
    <t>SERVICIOS DE UN ESPECIALISTA EN CAPACITACIÓN PARA LA DIRECCIÓN DE CONSULTA PREVIA</t>
  </si>
  <si>
    <t>25742244</t>
  </si>
  <si>
    <t>RODRIGUEZ CHIHUAN VILMA LIDIA</t>
  </si>
  <si>
    <t>29470821</t>
  </si>
  <si>
    <t>RODRIGUEZ CHIRINOS MARIA DEL CARMEN</t>
  </si>
  <si>
    <t>PROFESORA DE EDUCACION ARTISTICA - MUSICA</t>
  </si>
  <si>
    <t>SERVICIO DE UN AGENTE DE PROTECCION DEL PUESTO DE CONTROL Y VIGILANCIA DE SAN MATEO- RESERVA INDÍGENA ISCONAHUA PARA LA DIRECCION DE PUEBLOS INDIGENAS EN AISLAMIENTO Y/O CONTACTO INICIAL.</t>
  </si>
  <si>
    <t>48422431</t>
  </si>
  <si>
    <t>RODRIGUEZ FUKS JOY HUGO</t>
  </si>
  <si>
    <t>SERVICIO DE UNA BAILARINA PARA EL ELENCO NACIONAL DEL FOLCLORE</t>
  </si>
  <si>
    <t>76882620</t>
  </si>
  <si>
    <t>RODRIGUEZ GARCIA STACY LILIANA</t>
  </si>
  <si>
    <t>ESTUDIANTE DE MARKETING</t>
  </si>
  <si>
    <t>SERVICIO DE SECRETARIO(a) PARA EL LUGAR DE LA MEMORIA, LA TOLERANCIA Y LA INCLUCION SOCIAL</t>
  </si>
  <si>
    <t>46226340</t>
  </si>
  <si>
    <t>RODRIGUEZ GELDRES ANA LUCIA BEATRIZ</t>
  </si>
  <si>
    <t>DIFUSOR/A CULTURAL</t>
  </si>
  <si>
    <t>40481854</t>
  </si>
  <si>
    <t>RODRIGUEZ GONZALES MADELINE TATIANA</t>
  </si>
  <si>
    <t>EDUCACIÓN SECUNDARIA, ESPECIALIDAD: COMUNICACIÓN</t>
  </si>
  <si>
    <t>SERVICIO DE CONSERVACIÃ¿N PREVENTIVA EN EL MUSEO NACIONAL DE ARQUEOLOGÃA, ANTROPOLOGÃA E HISTORIA DEL PERÃ</t>
  </si>
  <si>
    <t>40686697</t>
  </si>
  <si>
    <t>RODRIGUEZ LANDAVERI MAGALY CORIN</t>
  </si>
  <si>
    <t>BACHILLER EN ARTES PLASTICAS Y VISUALES</t>
  </si>
  <si>
    <t>SERVICIOS DE APOYO PARA LAS SALAS DE EXPOSICIÃ¿N DEL MUSEO NACIONAL DE ARQUEOLOGÃA, ANTROPOLOGÃA E HISTORIA DEL PERÃ</t>
  </si>
  <si>
    <t>10217872</t>
  </si>
  <si>
    <t>RODRIGUEZ LOPEZ DORCAS NAAMA</t>
  </si>
  <si>
    <t>SERVICIO DE ARQUEOLOGO ASISTENTE PARA EL REGISTRO Y CATALOGACIÝN DE BIENES CULTURALES MUEBLES PREHISPANICOS PARA LA DIRECCION DE MUSEOS Y BIENES MUEBLES</t>
  </si>
  <si>
    <t>41044897</t>
  </si>
  <si>
    <t>RODRIGUEZ PAREDES PATRICIA JIRLEY</t>
  </si>
  <si>
    <t>SERVICIO DE UN(A) BAILARIN(A) SOLISTA PARA EL BALLET NACIONAL DE LA DIRECCION DE ELENCOS NACIONALES.</t>
  </si>
  <si>
    <t>71882593</t>
  </si>
  <si>
    <t>RODRIGUEZ PEREZ MARIA CELESTE</t>
  </si>
  <si>
    <t>"SERVICIOS ARCHIVÃSTICOS DE LA DOCUMENTACIÃ¿N PERTENECIENTE AL ACERVO DOCUMENTAL DE LA DIRECCIÃ¿N DESCONCENTRADA DE ANCASH</t>
  </si>
  <si>
    <t>80140837</t>
  </si>
  <si>
    <t>RODRIGUEZ ROLLER BECKY BERRY</t>
  </si>
  <si>
    <t>ESTUDIANTE DE EDUCACION ARTISTICA</t>
  </si>
  <si>
    <t>SERVICIOS DE UN ANTROPOLOGO DE CAMPO PARA LA DIRECCION DE PATRIMONIO INMATERIAL</t>
  </si>
  <si>
    <t>44363823</t>
  </si>
  <si>
    <t>RODRIGUEZ ROMANI ROSARIO DEL PILAR</t>
  </si>
  <si>
    <t>SERVICIO DE ENCARGADO DE SERVICIOS EDUCATIVOS CON PARA EL MUSEO DE SITIO ARTURO JIMÃ¿NEZ BORJA Â¿ PURUCHUCO</t>
  </si>
  <si>
    <t>10702611</t>
  </si>
  <si>
    <t>RODRIGUEZ SORIANO MAXIMO ANIBAL</t>
  </si>
  <si>
    <t>Secretaria III</t>
  </si>
  <si>
    <t>42356972</t>
  </si>
  <si>
    <t>RODRIGUEZ SOTOMAYOR GUILLIANA ISABEL FRANCESCA</t>
  </si>
  <si>
    <t>10010765</t>
  </si>
  <si>
    <t>RODRIGUEZ TOLEDO JUAN CARLOS</t>
  </si>
  <si>
    <t>SERVICIO DE OBRERO PARA EXCAVACION DEL PASADIZO DE LA PIRAMIDE CON RAMPA N° 13 SANTUARIO ARQUEOLOGICO DE PACHACAMAC</t>
  </si>
  <si>
    <t>43795170</t>
  </si>
  <si>
    <t>RODRIGUEZ VELASQUE CIRILO</t>
  </si>
  <si>
    <t xml:space="preserve">SERVICIOS DE UN COMUNICADOR DE CONTENIDOS AUDIOVISUALES PARA LA DIRECCIÓN DEL AUDIOVISUAL, LA FONOGRAFIA Y LOS NUEVOS MEDIOS </t>
  </si>
  <si>
    <t>44371559</t>
  </si>
  <si>
    <t>RODRIGUEZ ZEGARRA JOSE RICARDO</t>
  </si>
  <si>
    <t>LIC. PRODUCCIÓN DE CINE, RADIO Y TELEVISIÓN</t>
  </si>
  <si>
    <t>SERVICIO DE COORDINADOR DE INVESTIGACIONES DE CAMPO PARA LA DIRECCIÝN DE PATRIMONIO INMATERIAL CONTEMPORÝNEO</t>
  </si>
  <si>
    <t>07186395</t>
  </si>
  <si>
    <t>ROEL MENDIZABAL PEDRO ENRIQUE</t>
  </si>
  <si>
    <t>SERVICIO DE UN ESPECIALISTA LEGAL PARA LA DIRECCIÓN DESCONCENTRADA DE CULTURA DE SAN MARTIN</t>
  </si>
  <si>
    <t>45634500</t>
  </si>
  <si>
    <t>ROJAS  RENGIFO AMELIA DEL PILAR</t>
  </si>
  <si>
    <t>SERVICIODE COORDINADOR/A DE FOMENTO DEL LIBRO Y LA LECTURA PARA LA DIRECCION DEL LIBRO Y LA LECTURA</t>
  </si>
  <si>
    <t>41048738</t>
  </si>
  <si>
    <t>ROJAS CHIPANA ROSALINA</t>
  </si>
  <si>
    <t>44952430</t>
  </si>
  <si>
    <t>ROJAS CUIPAL NORI</t>
  </si>
  <si>
    <t>22493322</t>
  </si>
  <si>
    <t>ROJAS DORIA BERTHA AMPARO</t>
  </si>
  <si>
    <t>40744479</t>
  </si>
  <si>
    <t>ROJAS GUEVARA VICTOR HUGO</t>
  </si>
  <si>
    <t>SERVICIOS DE UN CHOFER PARA LA DIRECCION DESCONCENTRADA DE CULTURA DE LAMBAYEQUE</t>
  </si>
  <si>
    <t>16690772</t>
  </si>
  <si>
    <t>ROJAS LLUMPO SEGUNDO WILMER</t>
  </si>
  <si>
    <t>SERVICIO DE ARQUEOLOGO PARA DIRECCIÓN DESCONCENTRADA DE CULTURA DE LAMBAYEQUE</t>
  </si>
  <si>
    <t>42012186</t>
  </si>
  <si>
    <t>ROJAS LOPEZ ALINDOR RIVELINO</t>
  </si>
  <si>
    <t>SERVICIOS DE UN ARQUEOLOGO PARA CATASTRO ARQUEOLOGICO E IDENTIFICACIÃ¿N, REGISTRO, INVENTARIO Y SEÃ`ALIZACIÃ¿N DE SITIOS ARQEOLOGICOS EN EL AMBITO DE TODAS LAS REGIONES DEL PAIS</t>
  </si>
  <si>
    <t>41185447</t>
  </si>
  <si>
    <t>ROJAS MONAR DIANA YNGRID</t>
  </si>
  <si>
    <t>COORDINADOR (A) DE PROTECCIÓN DEL PUESTO DE CONTROL Y VIGILANCIA MURUCUTA</t>
  </si>
  <si>
    <t>74278022</t>
  </si>
  <si>
    <t>ROJAS MORI KELVIN JAJAIRO</t>
  </si>
  <si>
    <t>ADMINISTRACIÓN DE RECURSOS FORESTALES</t>
  </si>
  <si>
    <t>SERVICIO DE UN(A) COORDINADOR/A LEGAL DE PATRIMONIO CULTURAL E INTERCULTURAL PARA LA OFICINA GENERAL DE ASESORÍA JURÍDICA</t>
  </si>
  <si>
    <t>09671696</t>
  </si>
  <si>
    <t>ROJAS PATIÑO FERNANDO VLADIMIR HO</t>
  </si>
  <si>
    <t>44794680</t>
  </si>
  <si>
    <t>ROJAS PRESCOTT NICK</t>
  </si>
  <si>
    <t>SERVICIO DE VERIFICACION DE BIENES CULTURALES MUEBLES EN EL MODULO DE LA DIRECCION DE RECUPERACIONES UBICADO EN EL TERMINAL POSTAL DE SERPOST</t>
  </si>
  <si>
    <t>10428442</t>
  </si>
  <si>
    <t>ROJAS RAMOS SONIA ZELENA</t>
  </si>
  <si>
    <t>SERVICIO DE RESPONSABLE DE ELABORACIÃ¿N DE MATERIAL CARTOGRÃFICO DIDÃCTICO COMO PARTE DE LA DIFUSIÃ¿N DEL PROGRAMA QHAPAQ Ã¿AN</t>
  </si>
  <si>
    <t>10612336</t>
  </si>
  <si>
    <t>ROJAS RESPALDIZA FIORELLA</t>
  </si>
  <si>
    <t>BACHILLER EN GEOGRAFIA</t>
  </si>
  <si>
    <t>47185379</t>
  </si>
  <si>
    <t>ROJAS SOLIS NADIR</t>
  </si>
  <si>
    <t>ESTUDIOS EN DOCENCIA - DANZA</t>
  </si>
  <si>
    <t>SERVICIO DE UN COORDINADOR DE PROYECTOS DE TRAMOS PARA LA SECRETARIA TECNICA DEL PROYECTO QHAPAQ ÑAN – SEDE NACIONAL</t>
  </si>
  <si>
    <t>10374641</t>
  </si>
  <si>
    <t>ROMAN GODINES OSCAR ULISES</t>
  </si>
  <si>
    <t>BACHILLER EN HUMANIDADES CON MENCIÓN EN GEOGRAFÍA</t>
  </si>
  <si>
    <t>SERVICIO DE UN JEFE DEL ÃREA DE INVESTIGACIONES DEL MUSEO NACIONAL DE ARQUEOLOGIA, ANTROPOLOGIA E HISTORIA DEL PERU</t>
  </si>
  <si>
    <t>06039210</t>
  </si>
  <si>
    <t>ROMERO CAHUANA ERNESTO</t>
  </si>
  <si>
    <t>46149746</t>
  </si>
  <si>
    <t>ROMERO CHAVEZ DARWIN DIKSON</t>
  </si>
  <si>
    <t>SERVICIO DE ESPECIALISTA CONTABLE</t>
  </si>
  <si>
    <t>44510434</t>
  </si>
  <si>
    <t>ROMERO DONAYRE JONATHAN CARLOS</t>
  </si>
  <si>
    <t>SERVICIOS DE UN GESTOR(A) DE COOPERACIÓN INTERNACIONAL, PATROCINIOS Y AUSPICIOS PARA LA DIRECCIÓN DEL PROYECTO ESPECIAL BICENTENARIO DE LA INDEPENDENCIA DEL PERÚ</t>
  </si>
  <si>
    <t>29731107</t>
  </si>
  <si>
    <t>ROMERO PERALTA SITZA LITA</t>
  </si>
  <si>
    <t>ADMINISTRADOR DE EMPRESAS</t>
  </si>
  <si>
    <t>SERVICIO DE UN ARQUEÓLOGO SUPERVISOR PARA LA DIRECCIÓN DESCONCENTRADA DE CULTURA DE HUÁNUCO</t>
  </si>
  <si>
    <t>42249181</t>
  </si>
  <si>
    <t>ROMERO SANCHEZ JOHN PETER</t>
  </si>
  <si>
    <t>SERVICIO DE ARQUEOLOGO PARA VERIFICACION DE BIENES CULTURALES MUEBLES EN EL MODULO DE LA DIRECCION DE RECUPERACIONES UBICADO EN EL AEROPUERTO INTERNACIONAL JORGE CHAVEZ</t>
  </si>
  <si>
    <t>08130700</t>
  </si>
  <si>
    <t>ROMERO SEGURA ALICIA ELVA</t>
  </si>
  <si>
    <t>SERVICIO DE APOYO PARA LAS SALAS DE EXPOSICIÝN DEL MUSEO DE ARTE ITALIANO</t>
  </si>
  <si>
    <t>10031260</t>
  </si>
  <si>
    <t>ROMERO TORRES JAVIER</t>
  </si>
  <si>
    <t>SERVICIO DE ASISTENTE DE GESTIÓN PARA LA DIRECCIÓN DEL AUDIOVISUAL, LA FONOGRAFÍA Y LOS NUEVOS MEDIOS</t>
  </si>
  <si>
    <t>06798549</t>
  </si>
  <si>
    <t>ROMERO VERA TUDELA MARJORIE CECILIA</t>
  </si>
  <si>
    <t>ADMINISTRACION PUBLICA</t>
  </si>
  <si>
    <t>SERVICIOS DE UN ARCHIVERO COPISTA PARA LA ORQUESTA SINFÃ¿NICA NACIONAL</t>
  </si>
  <si>
    <t>41545583</t>
  </si>
  <si>
    <t>RONCAGLIOLO BONICELLI LUIS JOSE</t>
  </si>
  <si>
    <t>ESTUDIOS EN CIENCIAS DE LA INFORMACION</t>
  </si>
  <si>
    <t>71210257</t>
  </si>
  <si>
    <t>RONCAGLIOLO CARRANZA DANIELLA MARIA ELENA</t>
  </si>
  <si>
    <t>SERVICIO DE UN APOYO ADMINISTRATIVO PARA LA OFICINA DE TESORERÍA</t>
  </si>
  <si>
    <t>72846199</t>
  </si>
  <si>
    <t>ROQUE HUAMAN JUAN JOSE</t>
  </si>
  <si>
    <t>45243094</t>
  </si>
  <si>
    <t>ROQUE MAYTA EDGAR</t>
  </si>
  <si>
    <t>PROFESOR DE SECUNDARIA</t>
  </si>
  <si>
    <t>SERVICIO DE UN COORDINADOR DEL PUESTO DE CONTROL Y VIGILANCIA CETICO RIO CURANJA – RESERVA INDIGENA MASCHO PIRO PARA LA DIRECCION DE PUEBLOS INDIGENAS EN AISLAMIENTO Y CONTACTO INICIAL.</t>
  </si>
  <si>
    <t>00191445</t>
  </si>
  <si>
    <t>ROQUE TACHIANA MATEO</t>
  </si>
  <si>
    <t>SERVICIO DE APOYO ADMINISTRATIVO PARA LA DIRECCION DE ARQUELOGIA</t>
  </si>
  <si>
    <t>09456556</t>
  </si>
  <si>
    <t>ROSALES TOMASTO SILVIA EULALIA</t>
  </si>
  <si>
    <t>70505466</t>
  </si>
  <si>
    <t>RUBIÑOS CHIAPPE RICARDO MANUEL</t>
  </si>
  <si>
    <t>ESTUDIOS EN ARTE</t>
  </si>
  <si>
    <t>09608303</t>
  </si>
  <si>
    <t>RUBIO ROJAS DORA HAYDEE</t>
  </si>
  <si>
    <t>SERVICIO DE ARQUEOLOGO RESPONSABLE DEL REGISTRO, CATALOGACIÃ¿N E INVENTARIO DE LOS BIENES MUEBLES DEL MUSEO DE SITIO DE PACHACAMAC</t>
  </si>
  <si>
    <t>10134485</t>
  </si>
  <si>
    <t>RUCABADO YONG JULIO CESAR MARTIN</t>
  </si>
  <si>
    <t>SERVICIO DE UN INSTRUMENTISTA DE FLAUTA I PARA LA DIRECCION DE ELENCOS NACIONALES</t>
  </si>
  <si>
    <t>45129525</t>
  </si>
  <si>
    <t>RUEDA CADILLO SINI ROMINA</t>
  </si>
  <si>
    <t>SERVICIO DE LIMPIEZA Y MANTENIMIENTO EN EL MUSEO LÃTICO Y COMPLEJO ARQUEOLÃ¿GICO DE PUKARA DE LA DIRECCIÃ¿N REGIONAL DE CULTURA PUNO</t>
  </si>
  <si>
    <t>01293105</t>
  </si>
  <si>
    <t>RUELAS QUISPE GREGORIO</t>
  </si>
  <si>
    <t>SERVICIO DE APOYO DE CONTROL DE INGRESO DEVISITANTES EN EL COMPLEJO ARQUEOLOGICO DESILLUSTANI DE LA DIRECCION REGIONAL DE CULTURA PUNO</t>
  </si>
  <si>
    <t>44984703</t>
  </si>
  <si>
    <t>RUELAS TICONA ALFREDO</t>
  </si>
  <si>
    <t>06154016</t>
  </si>
  <si>
    <t>RUFINO NIMA RICARDO ALBERTO</t>
  </si>
  <si>
    <t>SERVICIOS DE UN ASISTENTE PARA MESA DE PARTES PARA LA DIRECCIÓN DESCONCENTRADA DE CULTURA DE JUNÍN</t>
  </si>
  <si>
    <t>47334147</t>
  </si>
  <si>
    <t>RUIZ BALVIN PAMELA MISHEL</t>
  </si>
  <si>
    <t>EGRESADA COMO TECNICO PROFESIONAL EN ADMINISTRACION</t>
  </si>
  <si>
    <t>SERVICIO DE UN TÉCNICO ESPECIALISTA EN SISTEMAS ELECTRICOS PARA EL GRAN TEATRO NACIONAL</t>
  </si>
  <si>
    <t>43272764</t>
  </si>
  <si>
    <t>RUIZ CAVIÑO HUGO</t>
  </si>
  <si>
    <t>TECNICO ELECTRICISTA INDUSTRIAL</t>
  </si>
  <si>
    <t>EJECUTORA COACTIVA</t>
  </si>
  <si>
    <t>25532406</t>
  </si>
  <si>
    <t>RUIZ GAMBETTA LILIAN SORAYA</t>
  </si>
  <si>
    <t xml:space="preserve">SERVICIO DE UN ESPECIALISTA EN ARQUEOLOGÍA PARA LA DIRECCIÓN DESCONCENTRADA DE CULTURA DEL CALLAO </t>
  </si>
  <si>
    <t>10612192</t>
  </si>
  <si>
    <t>RUIZ GONZALES EDGAR BENITO</t>
  </si>
  <si>
    <t>42671603</t>
  </si>
  <si>
    <t>RUIZ HERRERA KARLA ROSSI</t>
  </si>
  <si>
    <t>LICENCIADA EN ARTES - MUSICA</t>
  </si>
  <si>
    <t>SERVICIO DE UN ARQUITECTO PARA LA DIRECCIÓN DESCONCENTRADA DE CULTURA DE HUANCAVELICA.</t>
  </si>
  <si>
    <t>42313747</t>
  </si>
  <si>
    <t>RUIZ JURADO JOSE GABRIEL</t>
  </si>
  <si>
    <t>SERVICIOS DE UN INSTRUMENTISTA DE CONTRABAJO PARA LA ORQUESTA SINFÃ¿NICA DE AREQUIPA</t>
  </si>
  <si>
    <t>46924641</t>
  </si>
  <si>
    <t>RUIZ LLANOS DAVID YSIDORO</t>
  </si>
  <si>
    <t>ESTUDIOS EN MUSICA - CONTRABAJO</t>
  </si>
  <si>
    <t>SERVICIO DE AGENTE DE PROTECCION PARA LA GARITA DE CONTROL DE LA RESERVA TERRITORIAL MURUNAHUA </t>
  </si>
  <si>
    <t>00165912</t>
  </si>
  <si>
    <t>RUIZ RIOS RUBEN</t>
  </si>
  <si>
    <t>42820731</t>
  </si>
  <si>
    <t>RUIZ RODRIGUEZ MARTHA LUZ</t>
  </si>
  <si>
    <t>SERVICIO DE UN COORDINADOR DE PARTICIPACION COMUNITARIA PARA LA SECRETARIA TECNICA DEL PROYECTO QHAPAQ ÑAN – SEDE NACIONAL</t>
  </si>
  <si>
    <t>07500085</t>
  </si>
  <si>
    <t>RUIZ RUBIO RODRIGO</t>
  </si>
  <si>
    <t>SERVICIO DE AGENTE DE PROTECCION 01 PARA EL PUESTO DE CONTROL DEL RÍO YURÚA ¿ RESERVA TERRITORIAL MURUNAHUA </t>
  </si>
  <si>
    <t>47429921</t>
  </si>
  <si>
    <t>RUIZ SANTOS ENOC</t>
  </si>
  <si>
    <t>SERVICIO DE UN COORDINADOR DEL SISTEMA DE CONTROL Y VIGILANCIA DE LAS RESERVAS INDÍGENAS Y TERRITORIALES</t>
  </si>
  <si>
    <t>25793960</t>
  </si>
  <si>
    <t>RUMICHE JUAREZ MANUEL ENRIQUE</t>
  </si>
  <si>
    <t>41836642</t>
  </si>
  <si>
    <t>SAAVEDRA BARRERA MARTHA JESSICA</t>
  </si>
  <si>
    <t>SERVICIO DE MANTENIMIENTO DE LAS INSTALACIONES DEL MUSEO NACIONAL DE ARQUEOLOGÃA, ANTROPOLOGÃA E HISTORIA DEL PERÃ</t>
  </si>
  <si>
    <t>06736573</t>
  </si>
  <si>
    <t>SAAVEDRA LADERO MARIA HAYDEE</t>
  </si>
  <si>
    <t>32987408</t>
  </si>
  <si>
    <t>SABANA MENDOZA MARIBEL ELIZABETH</t>
  </si>
  <si>
    <t>SERVICIOS DE UN DIRECTOR ARTÃSTICO PARA LA ORQUESTA SINFÃ¿NICA NACIONAL JUVENIL</t>
  </si>
  <si>
    <t>06324622</t>
  </si>
  <si>
    <t>SABAT MINDREAU PABLO ANDRES</t>
  </si>
  <si>
    <t>ASESORA II DEL DESPACHO VICEMINISTERIAL DEL PATRIMONIO CULTURAL E INDUSTRIAS CULTURALES DEL MINISTERIO DE CULTURA</t>
  </si>
  <si>
    <t>40336229</t>
  </si>
  <si>
    <t>SACCATOMA TINCO LIDIA</t>
  </si>
  <si>
    <t>SERVICIO DE UN ASISTENTE ADMINISTRATIVO PARA LA DIRECCIÓN DESCONCENTRADA DE CULTURA DE PASCO</t>
  </si>
  <si>
    <t>46698292</t>
  </si>
  <si>
    <t>SACHAHUAMAN MENA JANETH KAREN</t>
  </si>
  <si>
    <t>TITULO TECNICO EN SECRETARIADO EJECUTIVO</t>
  </si>
  <si>
    <t>SERVICIO DE ECONOMISTA</t>
  </si>
  <si>
    <t>09588744</t>
  </si>
  <si>
    <t>SACRAMENTO DEL VALLE VICENTA JACQUELINE</t>
  </si>
  <si>
    <t>SERVICIO DE UN ASISTENTE PARA EL CONTROL DE ASISTENCIA DE PERSONAL PARA LA OFICINA GENERAL DE RECURSOS HUMANOS</t>
  </si>
  <si>
    <t>46671204</t>
  </si>
  <si>
    <t>SAENZ ESCRIBA CRISTIAN OMAR</t>
  </si>
  <si>
    <t>SERVICIOS DE UN INSTRUMENTISTA DE VIOLA PARA LA DIRECCIÓN DE ELENCOS NACIONALES</t>
  </si>
  <si>
    <t>43571128</t>
  </si>
  <si>
    <t>SAENZ SANTOS DANIEL ALCIDES</t>
  </si>
  <si>
    <t>EGRESADO EN MUSICA - VIOLA</t>
  </si>
  <si>
    <t>SERVICIO DE UN ANALISTA EN GESTION PARA LA DIRECCION GENERAL DE INDUSTRIAS CULTURALES Y ARTES.</t>
  </si>
  <si>
    <t>42280868</t>
  </si>
  <si>
    <t>SAEZ MOLLEHUARA ROSANA</t>
  </si>
  <si>
    <t>INGENIERA INDUSTRIAL</t>
  </si>
  <si>
    <t>SERVICIO DE UN ESPECIALISTA EN ARQUITECTURA PARA SUPERVISAR AFECTACIONES AL PATRIMONIO HISTÓRICO INMUEBLE DENTRO DE LA FASE INSTRUCTORA DE PROCEDIMIENTOS ADMINISTRATIVOS SANCIONADORES</t>
  </si>
  <si>
    <t>42724536</t>
  </si>
  <si>
    <t>SAGUA TITO CALEB ERNESTO</t>
  </si>
  <si>
    <t>SERVICIO DE REALIZADOR AUDIOVISUAL PARA LA DIRECCION DE PATRIMONIO INMATERIAL CONTEMPORANEO</t>
  </si>
  <si>
    <t>40457051</t>
  </si>
  <si>
    <t>SALAMANCA MAMANI DAVID YVAN</t>
  </si>
  <si>
    <t>ESTUDIOS EN PRODUCCION Y REALIZACION TV.</t>
  </si>
  <si>
    <t>ASISTENTE EN INFORMES AL CIUDADANO</t>
  </si>
  <si>
    <t>42260467</t>
  </si>
  <si>
    <t>SALAS BAZALAR OSCAR ALFONSO</t>
  </si>
  <si>
    <t>SERVICIOS DE UN ESPECIALISTA EN TEMA SOCIALES PARA LA DIRECCION DE CONSULTA PREVIA</t>
  </si>
  <si>
    <t>40420409</t>
  </si>
  <si>
    <t>SALAS MURRUGARRA MARITA DE LAS NIEVES</t>
  </si>
  <si>
    <t>SERVICIO DE ASISTENTE ADMINISTRATIVO PARA LA DIRECCIÓN GENERAL DE MUSEOS.</t>
  </si>
  <si>
    <t>06798907</t>
  </si>
  <si>
    <t>SALAS SALAS FLOR DE MARIA</t>
  </si>
  <si>
    <t>FORMACIÓN UNIVERSITARIA EN ADMINISTRACIÓN DE EMPRESAS</t>
  </si>
  <si>
    <t>SERVICIOS DE UN INSTRUMENTISTA DE VIOLÃN I PARA LA ORQUESTA SINFÃ¿NICA DE AREQUIPA</t>
  </si>
  <si>
    <t>72215466</t>
  </si>
  <si>
    <t>SALAS SANCHEZ JORGE HUMBERTO</t>
  </si>
  <si>
    <t>ESTUDIANTE DE VIOLIN</t>
  </si>
  <si>
    <t>SERVICIO DE TÃ¿CNICO ESPECIALISTA EN EL ÃREA DE GESTIÃ¿N Y DESCENTRALIZACIÃ¿N DEL PROYECTO QHAPAQ Ã`AN</t>
  </si>
  <si>
    <t>09351520</t>
  </si>
  <si>
    <t>SALAZAR AVELLANEDA SANDRA BEATRIZ</t>
  </si>
  <si>
    <t>SERVICIO DE UN RESPONSABLE DE LA OFICINA DE ATENCIÓN AL CIUDADANO Y GESTIÓN DOCUMENTARIA</t>
  </si>
  <si>
    <t>09670670</t>
  </si>
  <si>
    <t>SALAZAR LAGUNA ANA MARIA</t>
  </si>
  <si>
    <t>SERVICIO DE UN ANALISTA LEGAL PARA LA DIRECCIÓN DEL AUDIOVISUAL, LA FONOGRAFÍA Y LOS NUEVOS MEDIOS.</t>
  </si>
  <si>
    <t>47129662</t>
  </si>
  <si>
    <t>SALAZAR TARAZONA CHRISTIAN MICHEL</t>
  </si>
  <si>
    <t>SERVICIO DE OBRERO PARA LA LIMPIEZA ARQUEOLÓGICA DE LAS ESTRUCTURAS DEL TEMPLO PINTADO DEL SANTUARIO ARQUEOLÓGICO DE PACHACAMAC</t>
  </si>
  <si>
    <t>09522490</t>
  </si>
  <si>
    <t>SALAZAR VICENTE ALEJANDRO ANSELMO</t>
  </si>
  <si>
    <t>SERVICIO DE UN(A) COORDINADOR(A) DE LA UNIDAD DE COMUNICACIÓN ESTRATÉGICA PARA LA DIRECCIÓN DEL PROYECTO ESPECIAL BICENTENARIO DE LA INDEPENDENCIA DEL PERÚ</t>
  </si>
  <si>
    <t>10306626</t>
  </si>
  <si>
    <t>SALCEDO ARNAIZ SANDRA GABRIELA</t>
  </si>
  <si>
    <t>BACHILLER EN FILOSOFIA</t>
  </si>
  <si>
    <t>42445840</t>
  </si>
  <si>
    <t>SALCEDO OLARTE WILIAN</t>
  </si>
  <si>
    <t>44175073</t>
  </si>
  <si>
    <t>SALCEDO QUISPE JOSE LUIS</t>
  </si>
  <si>
    <t>07460588</t>
  </si>
  <si>
    <t>SALDAÑA CAMPOS NESTOR</t>
  </si>
  <si>
    <t>SERVICIO DE APOYO ADMINIISTRATIVO PARA LA DIRECCION DE PATRIMONIO HISTORICO COLONIAL Y REPUBLICANO</t>
  </si>
  <si>
    <t>03837317</t>
  </si>
  <si>
    <t>SALDARRIAGA PEÑA FRANCISCO</t>
  </si>
  <si>
    <t>SERVICIO DE UN ASISTENTE ADMINISTRATIVO PARA ACTIVIDADES SECRETARIALES PARA LA DIRECCIÓN  GENERAL DE DERECHO DE LOS PUEBLOS INDIGENAS</t>
  </si>
  <si>
    <t>08149132</t>
  </si>
  <si>
    <t>SALGADO SAYAN ROSA MARINA</t>
  </si>
  <si>
    <t>45847283</t>
  </si>
  <si>
    <t>SALINAS SALVADOR LEISY DIANDRA</t>
  </si>
  <si>
    <t>SERVICIO DE UN ANALISTA PROGRAMADOR PARA LA OFICINA DE DESARROLLO TECNOLÓGICO</t>
  </si>
  <si>
    <t>47951950</t>
  </si>
  <si>
    <t>SALINAS ZAVALETA CESAR ANTONIO</t>
  </si>
  <si>
    <t>BACHILLER EN INGENIERIA INFORMÁTICA Y SISTEMAS</t>
  </si>
  <si>
    <t>SERVICIO DE ANALISTA LEGAL PARA LA DIRECCION DESCONCENTRADA DE CULTURA PASCO</t>
  </si>
  <si>
    <t>46449016</t>
  </si>
  <si>
    <t>SALINAS ZEVALLOS LUCY</t>
  </si>
  <si>
    <t>RESPONSABLE DE INVESTIGACIÓN</t>
  </si>
  <si>
    <t>46698955</t>
  </si>
  <si>
    <t>SALOMON VARGAS VANESSA EDITH</t>
  </si>
  <si>
    <t>SERVICIO DE APOYO LOGÃSTICO PARA LA DIRECCIÃ¿N GENERAL DE INCLUSION DE CONOCIMIENTOS ANCESTRALES</t>
  </si>
  <si>
    <t>23266563</t>
  </si>
  <si>
    <t>SALVATIERRA LAIME JUAN</t>
  </si>
  <si>
    <t>EGRESADO DE INGENIERIA DE SISTEMAS Y COMPUTACION</t>
  </si>
  <si>
    <t>SERVICIO DE COORDINADOR DEL PUESTO DE CONTROL DEL RÍO ABUJAO ¿ RESERVA TERRITORIAL ISCONAHUA</t>
  </si>
  <si>
    <t>20595828</t>
  </si>
  <si>
    <t>SAMANIEGO PEREZ ROVERT</t>
  </si>
  <si>
    <t>PROFESIONAL TECNICO EN AGROPECUARIA</t>
  </si>
  <si>
    <t>SERVICIO DE ARQUEOLOGO CADISTA DEL PROYECTO DE INVESTIGACIÃ¿N Y PUESTA EN USO SOCIAL HUAYCAN DE CIENEGUILLA</t>
  </si>
  <si>
    <t>42101548</t>
  </si>
  <si>
    <t>SAN MIGUEL FERNANDEZ RONALD ANTHONY</t>
  </si>
  <si>
    <t>40048657</t>
  </si>
  <si>
    <t>SANCA VEGA INGRID NERINA</t>
  </si>
  <si>
    <t>DIRECTORA DE SISTEMA ADMINISTRATIVO III-DIRECTORA DE LA OFICINA DE ABASTECIMIENTO DE LA OFICINA GENERAL DE ADMINISTRACION DEL MINISTERIO DE CULTURA</t>
  </si>
  <si>
    <t>07942249</t>
  </si>
  <si>
    <t>SANCHEZ ALVA AMALIA ESTELA</t>
  </si>
  <si>
    <t>SERVICIO DE COORDINADOR ADMINISTRATIVO PARA LA DIRECCIÓN GENERAL DE INDUSTRIAS CULTURALE Y ARTES</t>
  </si>
  <si>
    <t>06674296</t>
  </si>
  <si>
    <t>SANCHEZ APONTE MANUEL MARTIN</t>
  </si>
  <si>
    <t>SERVICIO DE OBRERO DE CONSERVACION DEL AREA 19B DE LA SALA CENTRAL Y CALLE NORTE SUR DEL SANTUARIO ARQUEOLOGICO DE PACHACAMAC</t>
  </si>
  <si>
    <t>09523523</t>
  </si>
  <si>
    <t>SANCHEZ CALDERON MOISES</t>
  </si>
  <si>
    <t>72778950</t>
  </si>
  <si>
    <t>SANCHEZ CAMUS NEIL</t>
  </si>
  <si>
    <t>ESTUDIOS EN DANZA FOLCLORICA</t>
  </si>
  <si>
    <t>SERVICIO COMO ENCARGADO DE LA CENTRAL TELEFÃ¿NICA DEL MUSEO NACIONAL DE ARQUEOLOGÃA, ANTROPOLOGÃA E HISTORIA DEL PERÃ</t>
  </si>
  <si>
    <t>08668626</t>
  </si>
  <si>
    <t>SANCHEZ CANDELA SABINA NELDA</t>
  </si>
  <si>
    <t>SERVICIO DE ASISTENTE ADMINISTRATIVO PARA EL ÃREA DE ARQUEOLOGIA DE LA DIRECCIÃ¿N DESCONCENTRADA DE CULTURA DE AYACUCHO</t>
  </si>
  <si>
    <t>41690492</t>
  </si>
  <si>
    <t>SANCHEZ CERVANTES LUZMILA</t>
  </si>
  <si>
    <t>PROFESIONAL TECNICO EN SECRETARIADO EJECUTIVO</t>
  </si>
  <si>
    <t>SERVICIOS DE UN PROFESIONAL EN ADMINISTRACIÃ¿N PARA LA DIRECCIÃ¿N DESCONCENTRADA DE HUANCAVELICA</t>
  </si>
  <si>
    <t>23265686</t>
  </si>
  <si>
    <t>SANCHEZ DE LA CRUZ OLGA</t>
  </si>
  <si>
    <t>SERVICIO DE ASISTENTE EBANISTA-RESTAURADOR DE MOBILIARIOS PERTENECIENTES AL PATRIMONIO CULTURAL DE LA NACIÓN PARA EL MUSEO NACIONAL DE ARQUEÓLOGIA,  ANTROPOLOGÍA E HISTORIA DEL PERÚ</t>
  </si>
  <si>
    <t>10880103</t>
  </si>
  <si>
    <t>SANCHEZ FABIAN YUBEL ELEMO</t>
  </si>
  <si>
    <t>Analista Audiovisual</t>
  </si>
  <si>
    <t>08275943</t>
  </si>
  <si>
    <t>SANCHEZ FRANCO LUISA FLOR BEATRIZ</t>
  </si>
  <si>
    <t>06731208</t>
  </si>
  <si>
    <t>SANCHEZ GAMARRA SERGIO RICARDO</t>
  </si>
  <si>
    <t>SERVICIO DE UN APOYO ADMINISTRATIVO OFICINA DE LOGISTICA</t>
  </si>
  <si>
    <t>42862681</t>
  </si>
  <si>
    <t>SANCHEZ GUILLEN JHOSSELINE ROMMY</t>
  </si>
  <si>
    <t>SERVICIO DE ATENCIÃ¿N, VIGILANCIA Y LIMPIEZA PARA EL MUSEO DE SITIO DE QUINUA DE LA DIRECCIÃ¿N REGIONAL CULTURA AYACUCHO</t>
  </si>
  <si>
    <t>28300931</t>
  </si>
  <si>
    <t>SANCHEZ GUTIERREZ FELICITAS</t>
  </si>
  <si>
    <t>SERVICIO DE UN APOYO CONTABLE PARA LA OFICINA DE CONTABILIDAD</t>
  </si>
  <si>
    <t>41860787</t>
  </si>
  <si>
    <t>SANCHEZ HERRERA EVELY</t>
  </si>
  <si>
    <t>SERVICIO DE UN ESPECIALISTA LEGAL PARA PROCEDIMIENTO ADMINISTRATIVO SANCIONADOR VINCULADO A LA PROTECCIÓN DEL PATRIMONIO CULTURAL DE LA NACIÓN PARA LA DIRECCIÓN DE CONTROL Y SUPERVISIÓN.</t>
  </si>
  <si>
    <t>42821990</t>
  </si>
  <si>
    <t>SANCHEZ HURTADO ANGEL LUIS ALBERTO</t>
  </si>
  <si>
    <t>SERVICIOS DE UN SUPERVISOR DE SEGURIDAD PARA EL GRAN TEATRO NACIONAL</t>
  </si>
  <si>
    <t>06978556</t>
  </si>
  <si>
    <t>SANCHEZ REYNOSO CARLOS ALBERTO</t>
  </si>
  <si>
    <t>SERVICIOS DE UN CHOFER PARA LA OFICINA DE OPERACIONES Y MANTENIMIENTO</t>
  </si>
  <si>
    <t>18206489</t>
  </si>
  <si>
    <t>SANCHEZ RODRIGUEZ EDWIN JAVIER</t>
  </si>
  <si>
    <t>ASISTENTE EN AUDIOVISUAL</t>
  </si>
  <si>
    <t>48000558</t>
  </si>
  <si>
    <t>SANCHEZ SOLIS RITA STEFANNY</t>
  </si>
  <si>
    <t>SERVICIOS DE UN DIRECTOR MUSICAL PARA EL ELENCO NACIONAL DEL FOLCLORE - DEN</t>
  </si>
  <si>
    <t>40169496</t>
  </si>
  <si>
    <t>SANCHEZ SOTELO EDDY ALBERTO</t>
  </si>
  <si>
    <t>SERVICIO DE ASISTENTE LEGAL EN MATERIA LABORAL PARA LA PROCURADURIA PÚBLICA.</t>
  </si>
  <si>
    <t>44669200</t>
  </si>
  <si>
    <t>SANCHEZ VERA LUZ MERY</t>
  </si>
  <si>
    <t>SERVICIO DE UN APOYO ADMINISTRATIVO PARA EL MUSEO DE SITIO ARTURO JIMÉNEZ BORJA - PURUCHUCO</t>
  </si>
  <si>
    <t>43373579</t>
  </si>
  <si>
    <t>SANDOVAL LOPEZ LUCY MARGOT</t>
  </si>
  <si>
    <t>Cadista</t>
  </si>
  <si>
    <t>70814200</t>
  </si>
  <si>
    <t>SANDOVAL PRADA LUDWIN</t>
  </si>
  <si>
    <t>INGENIERÍA DEL MEDIO AMBIENTE</t>
  </si>
  <si>
    <t>Supervisor/a en Servicios Generales y Mantenimiento</t>
  </si>
  <si>
    <t>40302381</t>
  </si>
  <si>
    <t>SANGAMA FASABI KONEC</t>
  </si>
  <si>
    <t>SERVICIO DE UN ANALISTA  DE EGRESOS PARA LA OFICINA DE TESORERIA</t>
  </si>
  <si>
    <t>47315278</t>
  </si>
  <si>
    <t>SANTAMARIA VALDERA JUAN JOSE MODESTO</t>
  </si>
  <si>
    <t xml:space="preserve">SERVICIO DE UN ARQUITECTO PARA LA DIRECCIÓN DESCONCENTRADA DE CULTURA DE HUANCAVELICA </t>
  </si>
  <si>
    <t>45121863</t>
  </si>
  <si>
    <t>SANTANA GIRON NATALI LUZ</t>
  </si>
  <si>
    <t>SERVICIO DE ARQUEOLOGA PARA LA DIRECCIÓN DESCONCENTRADA DE CULTURA CALLAO</t>
  </si>
  <si>
    <t>43050318</t>
  </si>
  <si>
    <t>SANTANDER MALAGA NANCY</t>
  </si>
  <si>
    <t>SERVICIO DE  LICENCIADO ARQUEOLOGIA PARA EL AREA DE PATRIMONIO ARQUEOLOGICO PARA LA DIRECCIÓN DESCONCENTRADA DE CULTURA ANCASH</t>
  </si>
  <si>
    <t>43483728</t>
  </si>
  <si>
    <t>SANTE VELASQUEZ EDUARDO RONALD</t>
  </si>
  <si>
    <t>80166266</t>
  </si>
  <si>
    <t>SANTISTEBAN CORDOVA LUIS ENRIQUE</t>
  </si>
  <si>
    <t>SERVICIO DE UN ANALISTA EN ARQUEOLOGIA PARA LA DIRECCIÓN DE PARTICIPACIÓN CIUDADANA</t>
  </si>
  <si>
    <t>10817469</t>
  </si>
  <si>
    <t>SANTOS VALENCIA MANUEL ARTURO</t>
  </si>
  <si>
    <t>Agente de Protección</t>
  </si>
  <si>
    <t>04961115</t>
  </si>
  <si>
    <t>SAPUNA ZARAZARA ANDRES</t>
  </si>
  <si>
    <t>DIRECTOR DE LA DIRECCION DESCONCENTRADA DE CULTURA HUANUCO</t>
  </si>
  <si>
    <t>41567562</t>
  </si>
  <si>
    <t>SARA REPETTO CESAR LUIS</t>
  </si>
  <si>
    <t>40104944</t>
  </si>
  <si>
    <t>SARAVIA ALBURQUEQUE ELOY GIOVANNY</t>
  </si>
  <si>
    <t>SERVICIO DE UN ASISTENTE ADMINISTRATIVO PARA LA OFICINA DE EJECUCIÓN COACTIVA</t>
  </si>
  <si>
    <t>10136326</t>
  </si>
  <si>
    <t>SARAZU BRONCANO EFRAIN ALEXANDER</t>
  </si>
  <si>
    <t>SERVICIO DE UN CHOFER PARA LA DIRECCIÓN DESCONCENTRADA DE CULTURA DE TACNA</t>
  </si>
  <si>
    <t>41184324</t>
  </si>
  <si>
    <t>SARMIENTO PARI RAUL</t>
  </si>
  <si>
    <t>70601734</t>
  </si>
  <si>
    <t>SARMIENTO TAPIA JORDY PAUL</t>
  </si>
  <si>
    <t>SERVICIO DE UN CADISTA PARA LA DIRECCION DESCONCENTRADA DE CULTURA DE SAN MARTIN</t>
  </si>
  <si>
    <t>46894558</t>
  </si>
  <si>
    <t>SAUCEDO QUISPE RAUL FERNANDO</t>
  </si>
  <si>
    <t>EGRESADO DE INGENIERO AMBIENTAL</t>
  </si>
  <si>
    <t>SERVICIO DE UN ESPECIALISTA EN PROGRAMACIÓN Y CONTRATACIONES PARA LA OFICINA DE ABASTECIMIENTO</t>
  </si>
  <si>
    <t>07263421</t>
  </si>
  <si>
    <t>SCHLAEFLI SCHULER DE AGUILAR MONICA LIDVINA</t>
  </si>
  <si>
    <t>SERVICIO DE UN ASISTENTE DE GESTIÓN ADMINISTRATIVA PARA LA COORDINACIÓN GENERAL DEL PROYECTO QHAPAQ ÑAN</t>
  </si>
  <si>
    <t>40001708</t>
  </si>
  <si>
    <t>SCHULTE CHAUCA HILDE AURORA</t>
  </si>
  <si>
    <t>EGRESADA DE ADMINISTRACION DE EMPRESAS</t>
  </si>
  <si>
    <t>Analista en Cooperación Técnica Internacional</t>
  </si>
  <si>
    <t>42498573</t>
  </si>
  <si>
    <t>SEBASTIAN REYES ROSA KAROL</t>
  </si>
  <si>
    <t>SERVICIO DE AGENTE DE PROTECCION 02 DEL PUESTO DE CONTROL MONTE SALVADO PARA LA DIRECCION DE PUEBLOS INDIGENAS EN AISLAMIENTO Y/O CONTACTO INICIAL  </t>
  </si>
  <si>
    <t>48613998</t>
  </si>
  <si>
    <t>SEBASTIAN VARGAS KARLA AYMAR</t>
  </si>
  <si>
    <t>SERVICIO DE AGENTE DE PROTECCION 01 DEL PUESTO DE CONTROL MONTE SALVADO PARA LA DIRECCION DE PUEBLOS INDIGENAS EN AISLAMIENTO Y/O CONTACTO INICIAL </t>
  </si>
  <si>
    <t>70760736</t>
  </si>
  <si>
    <t>SEBASTIAN VARGAS WILSON</t>
  </si>
  <si>
    <t>SERVICIO DE UN COORDINADOR GENERAL DE LA OFICINA DE TESORERÍA</t>
  </si>
  <si>
    <t>08534436</t>
  </si>
  <si>
    <t>SEDANO SEDANO RUBY MARCELA</t>
  </si>
  <si>
    <t>SERVICIO PROFESIONAL EN PROMOCION CULTURAL PARA LA DIRECCION DE ARTES Y ACCESO A LA CULTURA</t>
  </si>
  <si>
    <t>41508357</t>
  </si>
  <si>
    <t>SEGOVIA MEDINA DANIEL PAOLO</t>
  </si>
  <si>
    <t>Director/a de la Oficina de Operaciones y Mantenimiento</t>
  </si>
  <si>
    <t>10277660</t>
  </si>
  <si>
    <t>SEGURA ARRIVABENE JOSE ANTONIO</t>
  </si>
  <si>
    <t>SERVICIO DE UN ESPECIALISTA EN MEDIO AMBIENTE Y RECURSOS NATURALES PARA LA DIRECCION DE POLITICAS INDIGENAS</t>
  </si>
  <si>
    <t>43551224</t>
  </si>
  <si>
    <t>SEGURA URRUNAGA FRIDA ISABEL</t>
  </si>
  <si>
    <t>SERVICIOS DE LIMPIEZA, MANTENIMIENTO Y CUIDADO DE LAS PIEZAS DEL MUSEO DE ARTE RELIGIOSO.</t>
  </si>
  <si>
    <t>02680533</t>
  </si>
  <si>
    <t>SEMINARIO COVEÑAS RAFAEL</t>
  </si>
  <si>
    <t>TECNICO EN MECANICA DE PRODUCCION</t>
  </si>
  <si>
    <t>SERVICIOS DE UN ASISTENTE ADMINISTRATIVO PARA LA OFICINA GENERAL DE RECURSOS HUMANOS</t>
  </si>
  <si>
    <t>48156041</t>
  </si>
  <si>
    <t>SERNA CHIPANA MARIBET</t>
  </si>
  <si>
    <t>EGRESADA EN NEGOCIOS INTERNACIONALES</t>
  </si>
  <si>
    <t>43098364</t>
  </si>
  <si>
    <t>SERNAQUE CHAVEZ ANDERSSON DANIEL</t>
  </si>
  <si>
    <t>SERVICIOS DE UN ESPECIALISTA EN GESTION INTERCULTURAL PARA EL VICEMINISTERIO DE INTERCULTURALIDAD</t>
  </si>
  <si>
    <t>09302123</t>
  </si>
  <si>
    <t>SERPA ARANA ANA CECILIA</t>
  </si>
  <si>
    <t xml:space="preserve">SERVICIO DE UN ANALISTA ADMINISTRATIVO PARA LA SECRETARIA GENERAL </t>
  </si>
  <si>
    <t>07757548</t>
  </si>
  <si>
    <t>SERPA PILCO ARACELI</t>
  </si>
  <si>
    <t>BACHILLER EN RELACIONES INDUSTRIALES</t>
  </si>
  <si>
    <t>SERVICIO DE TECNICO EN MANTENIMIENTO PARA EL MUSEO NACIONAL DE LA CULTURA PERUANA</t>
  </si>
  <si>
    <t>09207401</t>
  </si>
  <si>
    <t>SERRANO HERRERA VICTOR HUGO</t>
  </si>
  <si>
    <t>TECNICO EN INSTALACIONES SANITARIAS Y GAS</t>
  </si>
  <si>
    <t>Auditor Asistente</t>
  </si>
  <si>
    <t>74304785</t>
  </si>
  <si>
    <t>SERRANO ROJAS LUCY MELANY</t>
  </si>
  <si>
    <t>JEFA DE GABINETE DE ASESORES</t>
  </si>
  <si>
    <t>09336357</t>
  </si>
  <si>
    <t>SERVAN DIAZ ADRIANA PATRICIA</t>
  </si>
  <si>
    <t>SERVICIO DE UN ESPECIALISTA LEGAL PARA LA DIRECCIÓN DE LENGUAS INDÍGENAS</t>
  </si>
  <si>
    <t>41539400</t>
  </si>
  <si>
    <t>SEVILLA TORELLO CATHERINE OLGA RINA</t>
  </si>
  <si>
    <t>SERVICIO DE ARQUEÓLOGO ASISTENTE PARA EL REGISTRO Y CATALOGACIÓN DE BIENES CULTURALES MUEBLES PREHISPÁNICOS PARA LA DIRECCIÓN DE GESTIÓN, REGISTRO Y CATALOGACIÓN DE BIENES CULTURALES MUEBLES</t>
  </si>
  <si>
    <t>40996172</t>
  </si>
  <si>
    <t>SIERRA CHAVEZ GINA GLADYS</t>
  </si>
  <si>
    <t>46549492</t>
  </si>
  <si>
    <t>SIERRALTA PORRAS MERCEDES STEPHANNY</t>
  </si>
  <si>
    <t>SERVICIO DE UN CADISTA PARA LA DIRECCIÓN DESCONCENTRADA DE CULTURA DE SAN MARTIN</t>
  </si>
  <si>
    <t>45880556</t>
  </si>
  <si>
    <t>SIFUENTES AGUIRRE JOSHUA YASSER</t>
  </si>
  <si>
    <t>40914285</t>
  </si>
  <si>
    <t>SILVA BARRIENTOS KATERINA VERONICA</t>
  </si>
  <si>
    <t>SERVICIO DE ADMINISTRADOR DE LA DIRECCION REGIONAL DE CULTURA PUNO</t>
  </si>
  <si>
    <t>01332621</t>
  </si>
  <si>
    <t>SILVA CAHUANA LIDIA SONIA</t>
  </si>
  <si>
    <t>DIRECTORA DE LA DIRECCION DE PATRIMONIO HISTORICO INMUEBLE DE LA DIRECCION GENERAL DE PATRIMONIO CULTURAL</t>
  </si>
  <si>
    <t>07803345</t>
  </si>
  <si>
    <t>SILVA CAPELLI GABRIELA DEL ROSARIO</t>
  </si>
  <si>
    <t>SERVICIOS DE MANTENIMIENTO Y MANEJO DE EQUIPOS DE AUDIO Y VIDEO</t>
  </si>
  <si>
    <t>17611852</t>
  </si>
  <si>
    <t>SILVA CASTILLO CESAR AUGUSTO</t>
  </si>
  <si>
    <t>OPERADOR DE LIMPIEZA Y MANTENIMIENTO</t>
  </si>
  <si>
    <t>44887704</t>
  </si>
  <si>
    <t>SILVA ESPINOZA OBERT</t>
  </si>
  <si>
    <t>SERVICIO DE OBRERO DE CONSERVACION DE MUROS DE LOS RECINTOS DE LA PARTE NORTE DEL PATIO DE LA PCR 13 DEL SANTUARIO ARQUEOLOGICO DE PACHACAMAC</t>
  </si>
  <si>
    <t>44129415</t>
  </si>
  <si>
    <t>SILVA FERMIN OSCAR JHONATAN</t>
  </si>
  <si>
    <t>SERVICIOS DE UN ESPECIALISTA DE COMUNICACIÓN PARA PRENSA PARA LA DIRECCIÓN DEL PROYECTO ESPECIAL BICENTENARIO DE LA INDEPENDENCIA DEL PERÚ</t>
  </si>
  <si>
    <t>44484954</t>
  </si>
  <si>
    <t>SILVA INFANTE GONZALO JOSUE</t>
  </si>
  <si>
    <t>LICENCIADO EN PERIODISMO</t>
  </si>
  <si>
    <t xml:space="preserve">SERVICIOS DE UN ASISTENTE PARA LOS PROCESOS DE COMUNICACIÓN INTERNA </t>
  </si>
  <si>
    <t>73093793</t>
  </si>
  <si>
    <t>SILVA LOZANO RAYZA GEMMA NAERE</t>
  </si>
  <si>
    <t>ESTUDIANTE DE COMUNICACIÓN INTEGRAL</t>
  </si>
  <si>
    <t>SERVICIOS DE UN ASISTENTE PARA LA DIRECCION DE ELENCOS NACIONALES</t>
  </si>
  <si>
    <t>08119197</t>
  </si>
  <si>
    <t>SILVA MONGE NORMA PETRONILA</t>
  </si>
  <si>
    <t>JEFA DE LA OFICINA DE PRESUPUESTO DEL MINISTERIO DE CULTURA</t>
  </si>
  <si>
    <t>25761369</t>
  </si>
  <si>
    <t>SILVA PRETEL IMELDA DIANA</t>
  </si>
  <si>
    <t>47347900</t>
  </si>
  <si>
    <t>SILVA ROMERO ALICIA</t>
  </si>
  <si>
    <t>07971882</t>
  </si>
  <si>
    <t>SILVA SOLOGUREN JUAN ANTONIO</t>
  </si>
  <si>
    <t>20038193</t>
  </si>
  <si>
    <t>SIUCE BONIFACIO RUBEN</t>
  </si>
  <si>
    <t>40587852</t>
  </si>
  <si>
    <t>SOLDEVILLA RUIZ LOURDES LIZ</t>
  </si>
  <si>
    <t>43208018</t>
  </si>
  <si>
    <t>SOLIS CASTRO RONALD GEISER</t>
  </si>
  <si>
    <t>SERVICIO DE UN CADISTA PARA LA REVISIÓN DE PLANIMETRÍA DE EXPEDIENTES ARQUEOLÓGICOS</t>
  </si>
  <si>
    <t>44503348</t>
  </si>
  <si>
    <t>SOLIS CHAVEZ PAUL ALEXANDER</t>
  </si>
  <si>
    <t>45423397</t>
  </si>
  <si>
    <t>SOLIS GONZALES EDUARDO ANTONIO</t>
  </si>
  <si>
    <t>47566062</t>
  </si>
  <si>
    <t>SOLIS GONZALES GERARDO XAVIER</t>
  </si>
  <si>
    <t>74500100</t>
  </si>
  <si>
    <t>SOLIS GONZALES HELEN ANGELINE</t>
  </si>
  <si>
    <t>ESTUDIOS EN MUSICA - VIOLONCELLO</t>
  </si>
  <si>
    <t>SERVICIO DE UN INSTRUMENTISTA DE OBOE PARA LA ORQUESTA SINFÓNICA NACIONAL JUVENIL</t>
  </si>
  <si>
    <t>000758740</t>
  </si>
  <si>
    <t>SOLORZANO MEJIAS NESTOR JOSE</t>
  </si>
  <si>
    <t>ESTUDIANTE</t>
  </si>
  <si>
    <t>SERVICIO DE ASISTENTE TÈCNICO EN EL ÀREA DE PARTICIPACIÒN COMUNITARIA DEL PROYECTO QHAPAQ ÑAN</t>
  </si>
  <si>
    <t>10687442</t>
  </si>
  <si>
    <t>SOLORZANO PALACIN EDGARDO</t>
  </si>
  <si>
    <t>ESTUDIOS EN GESTION ESTRATEGICA DE POLITICAS PUBLICAS Y CONFLICTOS SOCIALES</t>
  </si>
  <si>
    <t>SERVICIOS DE RESPONSABLE DEL INVENTARIO DE SITIOS ARQUEOLOGICOS DE LA REGION PUNO NORTE TEMPORADA 2008</t>
  </si>
  <si>
    <t>01289499</t>
  </si>
  <si>
    <t>SOSA ALCON FERNANDO JOHN</t>
  </si>
  <si>
    <t>SERVICIO DE MANTENIMIENTO Y LIMPIEZA DE LOS AMBIENTES DE LA SEDE REGIONAL DE LA DIRECCIÃ¿N REGIONAL CULTURA AYACUCHO</t>
  </si>
  <si>
    <t>28297445</t>
  </si>
  <si>
    <t>SOSA GUILLEN ALBERTO</t>
  </si>
  <si>
    <t>SERVICIO DE UN RESPONSABLE DE LA DIRECCIÓN DE EVALUACIÓN Y SERVICIOS TÉCNICOS</t>
  </si>
  <si>
    <t>10317344</t>
  </si>
  <si>
    <t>SOSA VALLE LUIS MARTIN</t>
  </si>
  <si>
    <t>SERVICIO DE ENCARGADO DE LA CONSIGNA Y TAQUILLA DEL MUSEO NACIONAL DE ARQUEOLOGÃA, ANTROPOLOGÃA E HISTORIA DEL PERÃ</t>
  </si>
  <si>
    <t>10565441</t>
  </si>
  <si>
    <t>SOTELO LOPEZ VICTOR ENRIQUE</t>
  </si>
  <si>
    <t>SERVICIOS DE INGENIERO GEÓGRAFO ESPECIALISTA PARA LA DIRECCIÓN DE PAISAJE CULTURAL</t>
  </si>
  <si>
    <t>10272990</t>
  </si>
  <si>
    <t>SOTELO MANRIQUE LEYLA MABEL</t>
  </si>
  <si>
    <t>INGENIERO GEOGRAFICO</t>
  </si>
  <si>
    <t>SERVICIO DE AUXILIAR ADMINISTRATIVO PARA GESTIONAR EL SISTEMA DE REGISTRO DE DOCUMENTOS</t>
  </si>
  <si>
    <t>46245237</t>
  </si>
  <si>
    <t>SOTO CASTILLO JOSE LUIS</t>
  </si>
  <si>
    <t>ESTUDIOS EN DERECHO Y CIENCIAS POLITICAS</t>
  </si>
  <si>
    <t>SERVICIOS DE UN CONSERVADOR PREVENTIVO PARA LA DIRECCION DESCONCENTRADA DE CULTURA DE AYACUCHO</t>
  </si>
  <si>
    <t>28308828</t>
  </si>
  <si>
    <t>SOTO MAGUINO JORGE LUIS</t>
  </si>
  <si>
    <t>SERVICIOS DE UN ANALISTA ADMINISTRATIVO PARA EL SEGUIMIENTO Y MONITOREO DE TODOS LOS PEDIDOS DE VIATICOS, BIENES Y SERVICIOS SOLICITADOS POR LAS UNIDADES DEL PROYECTO QHAPAQ Ý</t>
  </si>
  <si>
    <t>41481256</t>
  </si>
  <si>
    <t>SOTO MAURTUA JESSICA DEL CARMEN</t>
  </si>
  <si>
    <t>SERVICIOS DE UN PERSONAL DE MANTENIMIENTO Y LIMPIEZA DE LA INFRAESTRUCTURA INTERNA Y EXTERNA DEL LOCAL INSTITUCIONAL PARA LA DIRECCIÃ¿N DESCONCENTRADA DE HUANCAVELICA</t>
  </si>
  <si>
    <t>23206551</t>
  </si>
  <si>
    <t>SOTO OTAÑE TEOFILO</t>
  </si>
  <si>
    <t>SERVICIO DE ASISTENTE LEGAL EN MATERIA CIVIL</t>
  </si>
  <si>
    <t>45082113</t>
  </si>
  <si>
    <t>SOTO PELAYO JUDITH ERIKA</t>
  </si>
  <si>
    <t>SERVICIOS DE UN ESPECIALISTA EN CONTRATOS ADMINISTRATIVOS DE SERVICIOS PARA LAOFICINA GENERAL DE RECURSOS HUMANOS</t>
  </si>
  <si>
    <t>08167788</t>
  </si>
  <si>
    <t>SOTO PERALTA CARLOS OMAR</t>
  </si>
  <si>
    <t>SERVICIO DE UN CONDUCTOR/MENSAJERO PARA LA OFICINA UNESCO – LIMA.</t>
  </si>
  <si>
    <t>08186944</t>
  </si>
  <si>
    <t>SOTO TENORIO RIMANET GODOFREDO</t>
  </si>
  <si>
    <t>BACHILLER EN CIENCIAS DE LA INGENIERÍA DE MINAS</t>
  </si>
  <si>
    <t>SERVICIO DE UN ESPECIALISTA EN COMUNICACIÓN ESTRATEGICA PARA LA DIRECCION DE DIVERSIDAD CULTURAL Y ELIMINACION DE LA DISCRIMINACION RACIAL</t>
  </si>
  <si>
    <t>70778269</t>
  </si>
  <si>
    <t>SOTO TORRES ANDREA ISABEL</t>
  </si>
  <si>
    <t>SERVICIOS DE UN/A (01) ANALISTA EN PRENSA PARA LA OFICINA DE COMUNICACIONES E IMAGEN INSTITUCIONAL</t>
  </si>
  <si>
    <t>08687457</t>
  </si>
  <si>
    <t>SOTO ZUBIETA MIGUEL ANGEL</t>
  </si>
  <si>
    <t>09536996</t>
  </si>
  <si>
    <t>SOTOMAYOR RAMIREZ LUZMILA VERONIKHA</t>
  </si>
  <si>
    <t>SERVICIO DE ADMINISTRADOR(A) PARA LA DIRECCIÓN DESCONCENTRADA DE CULTURA CALLAO</t>
  </si>
  <si>
    <t>07760583</t>
  </si>
  <si>
    <t>STIGLER ARCIA ERIKA JOSSELYN</t>
  </si>
  <si>
    <t>SERVICIOS DE UN ANALISTA EN MEDIACIÓN CULTURAL PARA LA DIRECCIÓN DE PARTICIPACIÓN CIUDADANA</t>
  </si>
  <si>
    <t>45565759</t>
  </si>
  <si>
    <t>STORNAIUOLO GARCIA PRISCILA SILVANA</t>
  </si>
  <si>
    <t>47296834</t>
  </si>
  <si>
    <t>SUAREZ ALVAREZ EVA NATALIE</t>
  </si>
  <si>
    <t>SERVICIO DE ANALISIS DE CUENTAS E INTEGRACION CONTABLE PARA LA OFICINA DE CONTABILIDAD</t>
  </si>
  <si>
    <t>09775216</t>
  </si>
  <si>
    <t>SUAREZ CARBAJAL CIRO</t>
  </si>
  <si>
    <t>SERVICIO DE UN CHOFER PARA LA OFICINA DE ATENCIÃ¿N AL CIUDADANO Y GESTIÃ¿N DOCUMENTARIA</t>
  </si>
  <si>
    <t>45139056</t>
  </si>
  <si>
    <t>SUAREZ ÑAUPARI JUAN VICTOR</t>
  </si>
  <si>
    <t>SERVICIO DE UN CHOFER PARA LA OFICINA DE ATENCIÃ¿Â¿N AL CIUDADANO Y GESTIÃ¿Â¿N DOCUMENTARIA</t>
  </si>
  <si>
    <t>43426781</t>
  </si>
  <si>
    <t>SUAREZ ÑAUPARI MARTIN FERNANDO</t>
  </si>
  <si>
    <t>47971692</t>
  </si>
  <si>
    <t>SUAREZ SOTELO CAROLINA</t>
  </si>
  <si>
    <t>ESPECIALISTA EN SALUD Y EDUCACIÓN</t>
  </si>
  <si>
    <t>46106519</t>
  </si>
  <si>
    <t>SUBELETE AUCCACUSI EDITH</t>
  </si>
  <si>
    <t>ENFERMERÍA</t>
  </si>
  <si>
    <t>SERVICIOS DE ARQUEOLOGÃA PARA LA DIRECCIÃ¿N DESCONCENTRADA DE CULTURA JUNIN</t>
  </si>
  <si>
    <t>44281792</t>
  </si>
  <si>
    <t>SULCA FLORES JORGE RONALD</t>
  </si>
  <si>
    <t>SERVICIO DE RECAUDACION Y MANTENIMIENTO EN EL COMPLEJO ARQUEOLOGICO DE TORO MUERTO DE LA DIRECCION REGIONAL DE CULTURA AREQUIPA</t>
  </si>
  <si>
    <t>41346846</t>
  </si>
  <si>
    <t>SULLA CRUZ ROBERT RUBEN</t>
  </si>
  <si>
    <t>10653463</t>
  </si>
  <si>
    <t>SULLCA VILLEGAS ALCIDES</t>
  </si>
  <si>
    <t>SERVICIO DE ESPECIALISTA EN CONTROL FISICO DE ALMACEN</t>
  </si>
  <si>
    <t>25744857</t>
  </si>
  <si>
    <t>SUNCION ESPINOZA EDWIN PERCY</t>
  </si>
  <si>
    <t>SERVICIOS DE UN DIRECTOR ARTÍSTICO PARA EL CORO NACIONAL</t>
  </si>
  <si>
    <t>07976537</t>
  </si>
  <si>
    <t>SUNICO RABORG JAVIER ERNESTO</t>
  </si>
  <si>
    <t>EGRESADO EN MUSICA</t>
  </si>
  <si>
    <t>SERVICIO DE UN VIOLINISTA PARA LA ORQUESTA SINFÓNICA NACIONAL JUVENIL DE LA DIRECCION DE ELENCOS NACIONALES</t>
  </si>
  <si>
    <t>46790293</t>
  </si>
  <si>
    <t>TABOADA BARDI JOSE MAXIMILIANO</t>
  </si>
  <si>
    <t>SERVICIOS DE LIMPIEZA, MANTENIMIENTO Y GUARDIANIA DEL MUSEO DE SITIO Y COMPLEJO ARQUEOLOGICO DE NARIHUALA</t>
  </si>
  <si>
    <t>02855032</t>
  </si>
  <si>
    <t>TABOADA VILCHEZ GREGORIO</t>
  </si>
  <si>
    <t>AGENTE DE PROTECCIÓN DEL PUESTO DE CONTROL Y VIGILANCIA CETICO</t>
  </si>
  <si>
    <t>80445538</t>
  </si>
  <si>
    <t>TACHIANA ROQUE FELIPE</t>
  </si>
  <si>
    <t>SERVICIO DE UN ESPECIALISTA EN GESTIÓN E IMPLEMENTACIÓN DE POLITICAS PARA LA POBLACIÓN AFROPERUANA</t>
  </si>
  <si>
    <t>70463514</t>
  </si>
  <si>
    <t>TACUCHE MORENO LUIS ENRIQUE</t>
  </si>
  <si>
    <t>63594786</t>
  </si>
  <si>
    <t>TACURI CUBA ANALUISA YADIRA</t>
  </si>
  <si>
    <t>ESTUDIOS EN DANZA - MARINERA</t>
  </si>
  <si>
    <t>SERVICIO PARA REALIZAR TRABAJOS DE LIMPIEZA Y MANTENIMIENTO EN EL MONUMENTO ARQUEOLOGICO DE KUELAP</t>
  </si>
  <si>
    <t>33807358</t>
  </si>
  <si>
    <t>TAFUR BARDALES VICTOR HOMERO</t>
  </si>
  <si>
    <t>SERVICIO DE ASESOR EN TEMAS LEGALES Y DE PATRIMONIO CULTURAL INMATERIAL PARA LA DIRECCION DE PATRIMONIO CULTURAL INMATERIAL</t>
  </si>
  <si>
    <t>44474685</t>
  </si>
  <si>
    <t>TAFUR CALLE ROXANA JACKELINE</t>
  </si>
  <si>
    <t>72861565</t>
  </si>
  <si>
    <t>TAFUR GALLARDO DANIEL</t>
  </si>
  <si>
    <t>SERVICIO DE UN/A ASISTENTE ADMINISTRATIVO PARA LA SECRETARÍA GENERAL</t>
  </si>
  <si>
    <t>40093756</t>
  </si>
  <si>
    <t>TALAVERA FUENTES PATRICIA ANTONIA</t>
  </si>
  <si>
    <t>SERVICIOS DE UN COORDINADOR/A DE CONTROL PATRIMONIAL</t>
  </si>
  <si>
    <t>25732814</t>
  </si>
  <si>
    <t>TALLEDO AGUAYO TEODORA</t>
  </si>
  <si>
    <t>SERVICIO DE UN ASESOR PARA LA OFICINA GENERAL DE PLANEAMIENTO Y PRESUPUESTO</t>
  </si>
  <si>
    <t>80397779</t>
  </si>
  <si>
    <t>TAM MALDONADO MARY YSABEL</t>
  </si>
  <si>
    <t>BACHILLER EN CIENCIAS ECONOMICAS</t>
  </si>
  <si>
    <t>SERVICIO DE UN ASESOR LEGAL EN TEMAS DE PATRIMONIO CULTURAL DE LA NACIÓN</t>
  </si>
  <si>
    <t>40337897</t>
  </si>
  <si>
    <t>TAM MENDIOLAZA MARCIA MARIBEL</t>
  </si>
  <si>
    <t>Asistente de Capacitación</t>
  </si>
  <si>
    <t>74872896</t>
  </si>
  <si>
    <t>TAMARIZ SALAZAR SHEYLA</t>
  </si>
  <si>
    <t>09626333</t>
  </si>
  <si>
    <t>TAMASHIRO OSHIRO DIANA ANGELICA</t>
  </si>
  <si>
    <t>SERVICIO DE UN ESPECIALISTA EN GESTION INTERCULTURAL PARA LA DIRECCION DESCONCENTRADA DE CULTURA EN SAN MARTIN.</t>
  </si>
  <si>
    <t>05631234</t>
  </si>
  <si>
    <t>TANGOA LANCHA ELY</t>
  </si>
  <si>
    <t>SERVICIO DE GEÓGRAFO ESPECIALISTA EN PAISAJE CULTURAL, PARA LA DIRECCIÓN DE PAISAJE CULTURAL</t>
  </si>
  <si>
    <t>41595546</t>
  </si>
  <si>
    <t>TANTALEAN VALIENTE LILA MAGALY</t>
  </si>
  <si>
    <t>LICENCIADA EN GEOGRAFIA</t>
  </si>
  <si>
    <t>SERVICIOS DE ENCARGADO DE MUSEO DE SITIO</t>
  </si>
  <si>
    <t>22269045</t>
  </si>
  <si>
    <t>TAPAHUASCO CARRASCO ELISEO MARIO</t>
  </si>
  <si>
    <t>SERVICIO DE UN ANALISTA LOGÍSTICO Y ADMINISTRATIVO PARA LA DIRECCIÓN DEL LIBRO Y LA LECTURA</t>
  </si>
  <si>
    <t>40865843</t>
  </si>
  <si>
    <t>TAPAYURI TRINIDAD KARINA SUSANA</t>
  </si>
  <si>
    <t>ESTUDIANTE DE DERECHO Y CIENCIAS POLÍTICAS</t>
  </si>
  <si>
    <t>SERVICIO DE ESPECIALISTA EN TEMAS RELACIONADOS A PALEONTOLOGIA PARA LA DIRECCION GENERAL DE MUSEOS</t>
  </si>
  <si>
    <t>06051324</t>
  </si>
  <si>
    <t>TAPIA ORMEÑO PEDRO MIGUEL</t>
  </si>
  <si>
    <t>SERVICIO COMO PROMOTOR CULTURAL DE LA DIRECCION REGIONAL DE CULTURA DE MADRE DE DIOS</t>
  </si>
  <si>
    <t>40073946</t>
  </si>
  <si>
    <t>TAPIA PAREDES CONSUELO</t>
  </si>
  <si>
    <t>76067083</t>
  </si>
  <si>
    <t>TAPULLIMA CAYNAMARI ROY HARRINSON</t>
  </si>
  <si>
    <t>41664989</t>
  </si>
  <si>
    <t>TARRILLO BOZZO JULISSA BEATRIZ</t>
  </si>
  <si>
    <t>SERVICIO DE UN PROGRAMADOR DE LA MECÁNICA TEATRAL PARA EL GRAN TEATRO NACIONAL</t>
  </si>
  <si>
    <t>43173737</t>
  </si>
  <si>
    <t>TASAYCO TASAYCO CARLOS ALBERTO</t>
  </si>
  <si>
    <t>ELECTRICISTA</t>
  </si>
  <si>
    <t>SERVICIOS DE UN ESPECIALISTA EN MEDIACIÓN CULTURAL PARA LA DIRECCIÓN DE PARTICIPACIÓN CIUDADANA</t>
  </si>
  <si>
    <t>46448471</t>
  </si>
  <si>
    <t>TASSARA SUAREZ VERONICA JULIANI</t>
  </si>
  <si>
    <t>SERVICIOS DE UN COORDINADOR DE CAPACITACIÃ¿N EN CONSULTA PREVIA</t>
  </si>
  <si>
    <t>06819001</t>
  </si>
  <si>
    <t>TAVARA CASTILLO JOSE IGNACIO</t>
  </si>
  <si>
    <t>ESTUDIOS GENERALES Y FILOSOFIA</t>
  </si>
  <si>
    <t>SERVICIO DE ASISTENTE ADMINISTRATIVO PARA EL ÁREA DE ARQUEOLOGÍA DE LA DIRECCION DESCONCENTRADA DE CULTURA DE CAJAMARCA</t>
  </si>
  <si>
    <t>26703482</t>
  </si>
  <si>
    <t>TAVERA VARGAS KARIN JANNET</t>
  </si>
  <si>
    <t>PROFESIONAL TECNICA EN COMPUTACION</t>
  </si>
  <si>
    <t>22066859</t>
  </si>
  <si>
    <t>TAYPE CHIPANA JUAN FERMIN</t>
  </si>
  <si>
    <t>SERVICIOS DE UN CUSTODIO DE SALAS DE EXPOSICIÓN PARA EL MUSEO NACIONAL DE ARQUEOLOGÍA, ANTROPOLOGÍA E HISTORIA DEL PERÚ</t>
  </si>
  <si>
    <t>25556151</t>
  </si>
  <si>
    <t>TEJADA HURTADO ATILIO ANTONY</t>
  </si>
  <si>
    <t>SERVICIO DE UN ANALISTA LEGAL PARA LA DIRECCIÓN DE CONSULTA PREVIA.</t>
  </si>
  <si>
    <t>45291844</t>
  </si>
  <si>
    <t>TEJADA VILLAR ROSA ERIKA MILAGROS</t>
  </si>
  <si>
    <t>SERVICIO DE UN COORDINADOR DE PUESTA EN VALOR PARA LA SECRETARIA TECNICA DEL PROYECTO QHAPAQ ÑAN – SEDE CENTRAL</t>
  </si>
  <si>
    <t>09536459</t>
  </si>
  <si>
    <t>TELLEZ CABREJOS SANDRA KARINA</t>
  </si>
  <si>
    <t>09829070</t>
  </si>
  <si>
    <t>TELLO GUERRA VILMA CECILIA</t>
  </si>
  <si>
    <t>ADMINISTRACIÓN Y GERENCIA</t>
  </si>
  <si>
    <t>28291111</t>
  </si>
  <si>
    <t>TELLO TORRE CAROLINA</t>
  </si>
  <si>
    <t>Analista de Seguimiento III</t>
  </si>
  <si>
    <t>72813392</t>
  </si>
  <si>
    <t>TEMPLE ATACHAGUA INGRID NICOLE</t>
  </si>
  <si>
    <t>SERVICIO DE ASISTENTE EN LA COLECCIÝN DE ANTROPOLOGÝA FÝSICA EN EL MUSEO NACIONAL DE ARQUEOLOGÝA, ANTROPOLOGÝA E HISTORIA DEL PERÝ</t>
  </si>
  <si>
    <t>40893497</t>
  </si>
  <si>
    <t>TEPO BRICEÑO LIZBEHT DEL ROSARIO</t>
  </si>
  <si>
    <t>SERVICIOS DE UN PIANISTA PARA EL BALLET NACIONAL</t>
  </si>
  <si>
    <t>07540186</t>
  </si>
  <si>
    <t>TERMAN MILMAN LEON DAVID</t>
  </si>
  <si>
    <t>ESTUDIOS DE PIANO</t>
  </si>
  <si>
    <t>SERVICIO DE UN ESPECIALISTA LEGAL PARA LA DIRECCION GENERAL DE DERECHOS DE LOS PUEBLOS INDIGENAS.</t>
  </si>
  <si>
    <t>70237396</t>
  </si>
  <si>
    <t>TERRAZAS COSIO BRESIA ROSALID</t>
  </si>
  <si>
    <t>SERVICIOS DE VIGILANCIA DIURNA Y LIMPIEZA EN EL MONUMENTO ARQUEOLOGICO VENTANILLAS DE OTUZCO</t>
  </si>
  <si>
    <t>26708856</t>
  </si>
  <si>
    <t>TERRONES CASTREJON ENCARNACION</t>
  </si>
  <si>
    <t>SERVICIO DE ENCARGADO DE LA COLECCIÝN DE TEXTILES DEL MUSEO NACIONAL DE ARQUEOLOGÝA, ANTROPOLOGÝA E HISTORIA DEL PERÝ</t>
  </si>
  <si>
    <t>06168789</t>
  </si>
  <si>
    <t>THAYS DELGADO CARMEN AIDA</t>
  </si>
  <si>
    <t>43360344</t>
  </si>
  <si>
    <t>TIBURCIO ESPINOZA ROMEL</t>
  </si>
  <si>
    <t>2DO DE SECUNDARIA</t>
  </si>
  <si>
    <t>SERVICIO DE GUARDIANIA Y SEGURIDAD DIURNO EN LA ZONA ARQUEOLOGICA DE HUANUCO PAMPA</t>
  </si>
  <si>
    <t>22700086</t>
  </si>
  <si>
    <t>TIBURCIO JUYPA RODOLFO</t>
  </si>
  <si>
    <t>SERVICIO DE SECRETARIA PARA LA DIRECCION REGIONAL DE CULTURA PUNO</t>
  </si>
  <si>
    <t>43511866</t>
  </si>
  <si>
    <t>TICONA CHAMBI MARIELA LOURDES</t>
  </si>
  <si>
    <t>SERVICIO DE UN ESPECIALISTA EN ARQUEOLOGÍA PARA LA DIRECCIÓN DESCONCENTRADA DE CULTURA DE PUNO</t>
  </si>
  <si>
    <t>29294914</t>
  </si>
  <si>
    <t>TICONA TURPO JAVIER GABRIEL</t>
  </si>
  <si>
    <t>DIRECTOR DE LA DIRECCION DESCONCENTRADA DE CULTURA MADRE DE DIOS</t>
  </si>
  <si>
    <t>04821119</t>
  </si>
  <si>
    <t>TIJE CAPI MARCIA EDITH</t>
  </si>
  <si>
    <t>TECNICO EN EDUCACION</t>
  </si>
  <si>
    <t>76949131</t>
  </si>
  <si>
    <t>TIMANA POZO CARLOS HUMBERTO</t>
  </si>
  <si>
    <t>ESTUDIOS EN BALLET</t>
  </si>
  <si>
    <t>AGENTE DE PROTECCION DEL PUESTO CONTROL Y VIGILANCIA INAROATO</t>
  </si>
  <si>
    <t>80834569</t>
  </si>
  <si>
    <t>TIMPIA PANKARI ELIAS</t>
  </si>
  <si>
    <t>ANALISTA EN ARQUITECTURA III</t>
  </si>
  <si>
    <t>72773392</t>
  </si>
  <si>
    <t>TINEO ARANDA JENNYFER RUTH</t>
  </si>
  <si>
    <t>09389234</t>
  </si>
  <si>
    <t>TIRADO CEDANO HERBERT CARLOS</t>
  </si>
  <si>
    <t>EGRESADO DE INGENIERIA INDUSTRIAL</t>
  </si>
  <si>
    <t>SERVICIO PARA UN AUXILIAR CONTABLE PARA LA DIRECCIÓN DESCONCENTRADA HUÁNUCO</t>
  </si>
  <si>
    <t>46640274</t>
  </si>
  <si>
    <t>TOCAS MARIANO MICAELA</t>
  </si>
  <si>
    <t>SERVICIOS DE UN COORDINADOR PARA LA ORQUESTA SINFÓNICA DE AREQUIPA</t>
  </si>
  <si>
    <t>30962965</t>
  </si>
  <si>
    <t>TOLEDO APAZA ERNESTO ALBERTO</t>
  </si>
  <si>
    <t>SERVICIO DE OBRERO DE EXCAVACION DEL AREA 19B DE LA SALA CENTRAL Y CALLE NORTE SUR DEL SANTUARIO ARQUEOLOGICO DE PACHACAMAC</t>
  </si>
  <si>
    <t>09525466</t>
  </si>
  <si>
    <t>TOLEDO GUTIERREZ ALFREDO ANIBAL</t>
  </si>
  <si>
    <t>SERVICIO DE UN ESPECIALISTA EN COMUNICACIONES PARA ASUNTOS ARQUEOLOGICOS PARA LA SECRETARÍA TÉCNICA DEL PROYECTO QHAPAQ ÑAN – SEDE NACIONAL</t>
  </si>
  <si>
    <t>40795969</t>
  </si>
  <si>
    <t>TORD VELASCO MARIA HELENA</t>
  </si>
  <si>
    <t>AUDITOR SENIOR</t>
  </si>
  <si>
    <t>23812047</t>
  </si>
  <si>
    <t>TORRE RUEDA WILBERT ALFREDO</t>
  </si>
  <si>
    <t>SERVICIO DE ELECTRICISTA PARA LA OFICINA DE OPERACIONES</t>
  </si>
  <si>
    <t>44228504</t>
  </si>
  <si>
    <t>TORREL LINARES RUBEN JUNIOR</t>
  </si>
  <si>
    <t>ELECTRICISTA INDUSTRIAL</t>
  </si>
  <si>
    <t>SERVICIO DE OBRERO PARA EL APOYO EN EL REGISTRO DE LOS MATERIALES RECUPERADOS DE LOS RECINTOS DE LA PARTE NORTE DEL PATIO DE LA PCR 13 DEL SANTUARIO ARQUEOLOGICO DE PACHACAMAC</t>
  </si>
  <si>
    <t>41677967</t>
  </si>
  <si>
    <t>TORRES ALEJOS CESAR AUGUSTO</t>
  </si>
  <si>
    <t>SERVICIO ADMINISTRATIVO EN LA BIBLIOTECA INSTITUCIONAL</t>
  </si>
  <si>
    <t>06636474</t>
  </si>
  <si>
    <t>TORRES ARANIBAR DANIEL GANDOLFO</t>
  </si>
  <si>
    <t>SERVICIO DE UN ESPECIALISTA EN  GESTION PÚBLICA</t>
  </si>
  <si>
    <t>45219369</t>
  </si>
  <si>
    <t>TORRES BALCAZAR VICTOR JOSE</t>
  </si>
  <si>
    <t>GESTION</t>
  </si>
  <si>
    <t>46983690</t>
  </si>
  <si>
    <t>TORRES CAMPANA RICHARD ANTHONY</t>
  </si>
  <si>
    <t>SERVICIOS DE ARQUEOLOGO PARA LA DIRECCION DESCONCENTRADA DE CULTURA LAMBAYEQUE</t>
  </si>
  <si>
    <t>41234357</t>
  </si>
  <si>
    <t>TORRES CHAVEZ ROBERTSON MIGUEL</t>
  </si>
  <si>
    <t>72213909</t>
  </si>
  <si>
    <t>TORRES GUARDALES MAURO JUNIOR</t>
  </si>
  <si>
    <t>ARTISTA PROFECIONAL - DANZA</t>
  </si>
  <si>
    <t>SERVICIO DE UN APOYO ADMINISTRATIVO Y LIMPIEZA PARA LA DIRECCIÓN DESCONCENTRADA DE CULTURA LORETO</t>
  </si>
  <si>
    <t>80329570</t>
  </si>
  <si>
    <t>TORRES MANUYAMA EMMA GLORIA</t>
  </si>
  <si>
    <t>SERVICIOS DE UN ARQUITECTO COORDINADOR DE PROYECTOS Y OBRAS PARA LA DIRECCION DE PATRIMONIO HISTORICO INMUEBLE</t>
  </si>
  <si>
    <t>25830563</t>
  </si>
  <si>
    <t>TORRES MENDOZA MARIA EUGENIA</t>
  </si>
  <si>
    <t>Especialista Socio Ambiental II</t>
  </si>
  <si>
    <t>43598141</t>
  </si>
  <si>
    <t>TORRES OLIVAS MONICA NATALI</t>
  </si>
  <si>
    <t>SERVICIO DE ESPECIALISTA TÝCNICO PARA LA OPERACIÝN DE LA CONSOLA DE SONIDO PARA EL GRAN TEATRO NACIONAL</t>
  </si>
  <si>
    <t>08888552</t>
  </si>
  <si>
    <t>TORRES PALOMINO JORGE RONALD</t>
  </si>
  <si>
    <t>TECNICO EN ING. DE SONIDO</t>
  </si>
  <si>
    <t>SERVICIO DE UN ESPECIALISTA DE PROTECCIÓN DE PATRIMONIO CULTURAL PARA LA DIRECCIÓN DESCONCENTRADA DE CULTURA DE AREQUIPA</t>
  </si>
  <si>
    <t>29319430</t>
  </si>
  <si>
    <t>TORRES PEREZ MARIO JOSE</t>
  </si>
  <si>
    <t>71542438</t>
  </si>
  <si>
    <t>TORRES PETTERMAN DARIO</t>
  </si>
  <si>
    <t>LIC. EN ADMINISTRACION</t>
  </si>
  <si>
    <t>00191511</t>
  </si>
  <si>
    <t>TORRES PRADO NOLASCO</t>
  </si>
  <si>
    <t>SERVICIO DE UN CADISTA PARA LA DIRECCIÓN DESCONCENTRADA DE CULTURA TACNA</t>
  </si>
  <si>
    <t>42639888</t>
  </si>
  <si>
    <t>TORRES PURILLA GLADYS CATALINA</t>
  </si>
  <si>
    <t>SERVICIO DE AUXILIAR PARA APOYO EN MUSEOGRAFIA PARA LA DIRECCION GENERAL DE MUSEOS</t>
  </si>
  <si>
    <t>06816337</t>
  </si>
  <si>
    <t>TORRES SALAZAR FRANCISCO</t>
  </si>
  <si>
    <t>41589416</t>
  </si>
  <si>
    <t>TORRES TASAYCO LUIS ANTONIO JOSE</t>
  </si>
  <si>
    <t>SERVICIO DE ASESOR LEGAL DE LA DIRECCION REGIONAL DE CULTURA PUNO</t>
  </si>
  <si>
    <t>02444893</t>
  </si>
  <si>
    <t>TORRES VALDIVIA CESAR EDWING</t>
  </si>
  <si>
    <t>SERVICIOS DE UN ASESOR LEGAL PARA LA DIRECCION GENERAL DE PATRIMONIO CULTURAL</t>
  </si>
  <si>
    <t>44528913</t>
  </si>
  <si>
    <t>TRAUCO FERNANDEZ MIGUEL ANGEL</t>
  </si>
  <si>
    <t>DIRECTOR DE LA DIRECCION DESCONCENTRADA DE CULTURA AMAZONAS</t>
  </si>
  <si>
    <t>08219241</t>
  </si>
  <si>
    <t>TRAUCO RAMOS JOSE SANTOS</t>
  </si>
  <si>
    <t>JEFA DE LA OFICINA DE COOPERACION INTERNACIONAL DE LA OFICINA GENERAL DE PLANEAMIENTO Y PRESUPUESTO</t>
  </si>
  <si>
    <t>07621749</t>
  </si>
  <si>
    <t>TRIGOSO BARENTZEN MARIA AMELIA</t>
  </si>
  <si>
    <t>SERVICIO DE UN AGENTE DE PROTECCION PARA EL PUESTO DE CONTROL Y VIGILANCIA NOMOLE DE LA RESERVA TERRITORIAL MADRE DE DIOS N° 03</t>
  </si>
  <si>
    <t>04961254</t>
  </si>
  <si>
    <t>TRIGOSO IDALGO CARLOS</t>
  </si>
  <si>
    <t>SERVICIO DE UN AGENTE DE PROTECCION PARA EL PUESTO DE CONTROL Y VIGILANCIA NOMOLE DE LA RESERVA TERRITORIAL MADRE DE DIOS N° 01</t>
  </si>
  <si>
    <t>04961337</t>
  </si>
  <si>
    <t>TRIGOSO VARGAS ANGEL</t>
  </si>
  <si>
    <t>SERVICIO DE UN AGENTE DE PROTECCION PARA EL PUESTO DE CONTROL Y VIGILANCIA NOMOLE DE LA RESERVA TERRITORIAL MADRE DE DIOS N° 04</t>
  </si>
  <si>
    <t>04960730</t>
  </si>
  <si>
    <t>TRIGOSO YDALGO ANTONIO</t>
  </si>
  <si>
    <t>Especialista en Reconocimiento y Dignificación</t>
  </si>
  <si>
    <t>10634537</t>
  </si>
  <si>
    <t>TRIGUEROS CISNEROS DIANA LIZ</t>
  </si>
  <si>
    <t>ARTES PLÁSTICAS Y VISUALES</t>
  </si>
  <si>
    <t>SERVICIO DE UN ASISTENTE ADMINISTRATIVO PARA LA DIRECCIÓN DESCONCENTRADA DE CULTURA DE AYACUCHO</t>
  </si>
  <si>
    <t>25829401</t>
  </si>
  <si>
    <t>TUDELA LA TORRE CARLOS ENRIQUE</t>
  </si>
  <si>
    <t>Especialista Contable en Seguimiento y Control</t>
  </si>
  <si>
    <t>22487700</t>
  </si>
  <si>
    <t>TUESTA PEDRAZA WILSON ALEXANDER</t>
  </si>
  <si>
    <t>SERVICIO DE UN ADMINISTRADOR PARA LA DIRECCIÃ¿N DESCONCENTRADA DE CULTURA AMAZONAS</t>
  </si>
  <si>
    <t>43504813</t>
  </si>
  <si>
    <t>TUESTA REYNA LUIS MIGUEL</t>
  </si>
  <si>
    <t>46448349</t>
  </si>
  <si>
    <t>TUFINIO MIRANDA KORIN LORENA</t>
  </si>
  <si>
    <t xml:space="preserve">SERVICIO DE UN ESPECIALISTA LEGAL PARA LA DIRECCIÓN DE LOS PUEBLOS EN SITUACIÓN DE AISLAMIENTO Y CONTACTO INICIAL </t>
  </si>
  <si>
    <t>70012614</t>
  </si>
  <si>
    <t>TURRIATE MONTALDO KATHERINE CORINA</t>
  </si>
  <si>
    <t>SERVICIOS DE AUXILIAR CONTABLE</t>
  </si>
  <si>
    <t>16692651</t>
  </si>
  <si>
    <t>UBILLUS ARBULU LUIS ALBERTO</t>
  </si>
  <si>
    <t>SERVICIO DE UNA SECRETARIA PARA LA OFICINA DE TESORERÍA</t>
  </si>
  <si>
    <t>09538671</t>
  </si>
  <si>
    <t>UCEDA ATOCHE MARTHA AUGUSTA</t>
  </si>
  <si>
    <t>EGRESADA DE CARRERA TÉCNICA EN SECRETARIADO EJECUTIVO</t>
  </si>
  <si>
    <t>SERVICIOS DE UN ARQUITECTO</t>
  </si>
  <si>
    <t>07039060</t>
  </si>
  <si>
    <t>UCEDA BRIGNOLE DE DAWSON CARMEN ROSA</t>
  </si>
  <si>
    <t>SERVICIO DE UN ASISTENTE LEGAL PARA LA DIRECCIÓN DEL AUDIOVISUAL, LA FONOGRAFÍA Y LOS NUEVOS MEDIOS.</t>
  </si>
  <si>
    <t>47162314</t>
  </si>
  <si>
    <t>UCEDA MEDINA KRISTEL LUCIA</t>
  </si>
  <si>
    <t>SERVICIO DE ARQUEOLOGO CALIFICADOR PARA EMISION DE CERTIFICADO DE INEXISTENCIA DE RESTOS ARQUEOLOGICOS (CIRA) A NIVEL NACIONAL</t>
  </si>
  <si>
    <t>09829037</t>
  </si>
  <si>
    <t>UGAZ ARANZANA FLORA LUZGARDA</t>
  </si>
  <si>
    <t>SERVICIOS DE UN TECNICO DE ESCENA PARA EL ELENCO NACIONAL DEL FOLCLORE - DEN</t>
  </si>
  <si>
    <t>44549214</t>
  </si>
  <si>
    <t>UGAZ CORTEZ SANTIAGO RAFAEL</t>
  </si>
  <si>
    <t xml:space="preserve">SERVICIOS DE UN COORDINADOR(A) DE TALLERES Y FORMACIÓN EN ARTES </t>
  </si>
  <si>
    <t>44520886</t>
  </si>
  <si>
    <t>ULLOA MARTINEZ EDDY RICARDO</t>
  </si>
  <si>
    <t xml:space="preserve">SERVICIOS DE UN ESPECIALISTA LEGAL EN MATERIA CONSTITUCIONAL Y CIVIL </t>
  </si>
  <si>
    <t>43775491</t>
  </si>
  <si>
    <t>URBANO AGÜERO STEVEN</t>
  </si>
  <si>
    <t>71574680</t>
  </si>
  <si>
    <t>URETA LUCIANO DEIVES CELESTINO</t>
  </si>
  <si>
    <t>SERVICIOS DE VIGILANCIA Y GUIADO EN LA ZONA ARQUEOLOGICA DE KOTOSH.</t>
  </si>
  <si>
    <t>22486345</t>
  </si>
  <si>
    <t>URSULA HUAMAN SILVERIO</t>
  </si>
  <si>
    <t>BACHILLER EN CIENCIAS DE LA EDUCACION</t>
  </si>
  <si>
    <t>43756566</t>
  </si>
  <si>
    <t>URTEAGA LOPEZ CARMEN ISABEL</t>
  </si>
  <si>
    <t>48344735</t>
  </si>
  <si>
    <t>URTECHO ALCAZAR BRENDA CAROLINA</t>
  </si>
  <si>
    <t>10242970</t>
  </si>
  <si>
    <t>USAQUI TAYPE HIPOLITO HERNAN</t>
  </si>
  <si>
    <t>RECAUDADOR Y CONTROLADOR DE INGRESOS</t>
  </si>
  <si>
    <t>70081577</t>
  </si>
  <si>
    <t>USCAMAYTA YANA CESAR AUGUSTO</t>
  </si>
  <si>
    <t xml:space="preserve">	INGENIERÍA ECONÓMICA</t>
  </si>
  <si>
    <t>SERVICIO DE LIMPIEZA Y MANTENIMIENTO EN EL MUSEO TEMPLO ASUNCION DE JULI DE LA DIRECCION REGIONAL DE CULTURA PUNO</t>
  </si>
  <si>
    <t>40840356</t>
  </si>
  <si>
    <t>USECA AGUILAR DULIO JUVER</t>
  </si>
  <si>
    <t>SERVICIOS DE ATENCION DE LA LIBRERÍA</t>
  </si>
  <si>
    <t>00822590</t>
  </si>
  <si>
    <t>USHIÑAHUA VILLACORTA ROY</t>
  </si>
  <si>
    <t>SERVICIO DE UN (01) ASISTENTE DEL COMPONENTE SOCIOCULTURAL PARA EL PROYECTO DE TRAMO XAUXA – PACHACAMAC DEL PROYECTO QHAPAQ ÑAN</t>
  </si>
  <si>
    <t>42013695</t>
  </si>
  <si>
    <t>VADILLO MERCADO IVAN LEONARDO</t>
  </si>
  <si>
    <t>SERVICIOS DE UN DIRECTOR ARTÍSTICO PARA LA ORQUESTA SINFÓNICA NACIONAL</t>
  </si>
  <si>
    <t>07878509</t>
  </si>
  <si>
    <t>VALCARCEL POLLARD LUIS FERNANDO</t>
  </si>
  <si>
    <t>BACHILLER EN COMPOSICION DE MUSICA</t>
  </si>
  <si>
    <t>SERVICIOS DE ARQUEÃ¿LOGO DE LA DIRECCIÃ¿N DESCONCENTRADA DE ANCASH</t>
  </si>
  <si>
    <t>18880812</t>
  </si>
  <si>
    <t>VALDERRAMA FERNANDEZ FLOR EDELMIRA</t>
  </si>
  <si>
    <t>45442294</t>
  </si>
  <si>
    <t>VALDERRAMA HEREDIA LUIS DAVID</t>
  </si>
  <si>
    <t>41483956</t>
  </si>
  <si>
    <t>VALDERRAMA MURILLO PATRICIO ALONSO</t>
  </si>
  <si>
    <t>INGENIERÍA GEOLÓGICA</t>
  </si>
  <si>
    <t>SERVICIOS DE VIGILANCIA NOCTURNA Y LIMPIEZA EN EL MONUMENTO ARQUEOLOGICO KUNTUR WASI</t>
  </si>
  <si>
    <t>40142089</t>
  </si>
  <si>
    <t>VALDEZ CHOMBA GONZALO IGNACIO</t>
  </si>
  <si>
    <t>SERVICIO DE UN ANALISTA EN REDACCIÓN DE PRENSA PARA LA OFICINA DE COMUNICACIÓN E IMAGEN INSTITUCIONAL</t>
  </si>
  <si>
    <t>44654518</t>
  </si>
  <si>
    <t>VALDEZ ESPINOZA DAVID</t>
  </si>
  <si>
    <t>SERVICIO DE UN ESPECIALISTA EN ARQUITECTURA PARA LA DIRECCIÓN DESCONCENTRADA DE CULTURA DE CALLAO</t>
  </si>
  <si>
    <t>41366638</t>
  </si>
  <si>
    <t>VALDEZ QUILLE NELLY ISABEL</t>
  </si>
  <si>
    <t>ASESOR/A LEGAL</t>
  </si>
  <si>
    <t>44079370</t>
  </si>
  <si>
    <t>VALDEZ REYES LAURA ROSA</t>
  </si>
  <si>
    <t>COORDINADOR/A DE MONUMENTO ARQUEOLÓGICO</t>
  </si>
  <si>
    <t>80239823</t>
  </si>
  <si>
    <t>VALDEZ RODRIGUEZ EDWARD FRANCO</t>
  </si>
  <si>
    <t>SERVICIOS DE UN INSTRUMENTISTA DE VIOLÃN II PARA LA ORQUESTA SINFÃ¿NICA DE AREQUIPA</t>
  </si>
  <si>
    <t>70840314</t>
  </si>
  <si>
    <t>VALDIVIA BOLAÑOS FATIMA DEL MILAGRO</t>
  </si>
  <si>
    <t>72920514</t>
  </si>
  <si>
    <t>VALDIVIA CASTELLANOS MAYRAH</t>
  </si>
  <si>
    <t>SERVICIO DE UN INSTRUMENTISTA DE VIOLONCHELLO PARA LA DIRECCION DE ELENCOS NACIONALES</t>
  </si>
  <si>
    <t>73623720</t>
  </si>
  <si>
    <t>VALDIVIA CHIHUAN GHISLAINE JACQUELINE VANIA</t>
  </si>
  <si>
    <t>BACHILLER EN MUSICA - VIOLONCHELO</t>
  </si>
  <si>
    <t>SERVICIO DE VIGILANCIA Y ATENCIÓN AL PÚBLICO EN LA ZONA ARQUEOLÓGICA GARU DE LA DIRECCIÓN DESCONCENTRADA DE CULTURA DE HUÁNUCO</t>
  </si>
  <si>
    <t>41837987</t>
  </si>
  <si>
    <t>VALDIVIA EVARISTO NEMECIO</t>
  </si>
  <si>
    <t>SERVICIO DE UN ESPECIALISTA EN SEGURIDAD DE LA INFORMACIÓN</t>
  </si>
  <si>
    <t>45719437</t>
  </si>
  <si>
    <t>VALDIVIA HEREDIA SILVIA PATRICIA</t>
  </si>
  <si>
    <t>TITULADO EN INGENIERIA DE SISTEMAS E INFORMATICA</t>
  </si>
  <si>
    <t>SERVICIO DE UN ASESOR LEGAL EN TEMAS DE PATRIMONIO CULTURAL</t>
  </si>
  <si>
    <t>10063218</t>
  </si>
  <si>
    <t>VALDIVIA ORCHESSI MARIA LUISA</t>
  </si>
  <si>
    <t>SERVICIO DE UN COORDINADOR EN GESTION DEL EMPLEO PARA LA OFICINA GENERAL DE RECURSOS HUMANOS.</t>
  </si>
  <si>
    <t>07509583</t>
  </si>
  <si>
    <t>VALDIVIA PLASENCIA YENNY ADRIANA</t>
  </si>
  <si>
    <t>SERVICIO DE COORDINADOR ADMINISTRATIVO PARA LA DIRECCION DE ARTES</t>
  </si>
  <si>
    <t>42845386</t>
  </si>
  <si>
    <t>VALDIVIESO CAMPOS DIANA LILIANA</t>
  </si>
  <si>
    <t>ASESOR I DEL DESPACHO VICEMINISTERIAL DE PATRIMONIO CULTURAL E INDUSTRIAS CULTURALES DEL MINISTERIO DE CULTURA</t>
  </si>
  <si>
    <t>08166989</t>
  </si>
  <si>
    <t>VALDIVIESO FIGUEROA JORGE MANUEL</t>
  </si>
  <si>
    <t>10667028</t>
  </si>
  <si>
    <t>VALDIZAN  HARO JOSE LUIS</t>
  </si>
  <si>
    <t>BACHILLER EN INGENIERA DE SISTEMAS</t>
  </si>
  <si>
    <t>41246945</t>
  </si>
  <si>
    <t>VALDIZAN GUERRERO GUILLERMO MAXIMILIANO</t>
  </si>
  <si>
    <t>SERVICIOS DE UN ARQUEOLOGO PARA LA DIRECCION DE CONTROL Y SUPERVISION</t>
  </si>
  <si>
    <t>42810614</t>
  </si>
  <si>
    <t>VALENCIA ARDILES SARA RUTH</t>
  </si>
  <si>
    <t>23839273</t>
  </si>
  <si>
    <t>VALENCIA BECERRA TATIANA ADELA</t>
  </si>
  <si>
    <t>SERVICIO DE ASEO Y LIMPIEZA DEL COMPLEJO CULTURAL DIRECCIÃ¿N REGIONAL DE CULTURA ICA</t>
  </si>
  <si>
    <t>22314016</t>
  </si>
  <si>
    <t>VALENTIN ESPINOZA VICTOR MIGUEL</t>
  </si>
  <si>
    <t>EGRESADO DE PROFESIONAL TECNICO EN CONTABILIDAD</t>
  </si>
  <si>
    <t>45578555</t>
  </si>
  <si>
    <t>VALENZUELA PAUCAR ANDRES DANIEL</t>
  </si>
  <si>
    <t>ASISTENTE LEGAL</t>
  </si>
  <si>
    <t>74091678</t>
  </si>
  <si>
    <t>VALENZUELA PEREZ JOSE EDUARDO</t>
  </si>
  <si>
    <t>SERVICIO DE ASISTENTE DE REGISTROD E BIENES CULTURALES MUEBLES DEL MUSEO REGIONAL DE ICA</t>
  </si>
  <si>
    <t>45901884</t>
  </si>
  <si>
    <t>VALENZUELA SALAZAR LUCIA KATHERINE</t>
  </si>
  <si>
    <t>SERVICIOS DE UN HISTORIADOR PARA LA COORDINACION DE REGISTRO E INVESTIGACION HISTORICA DE LA DIRECCION DE PATRIMONIO HISTORICO INMUEBLE</t>
  </si>
  <si>
    <t>40947310</t>
  </si>
  <si>
    <t>VALENZUELA SALDAÑA ELVIRA MILAGROS</t>
  </si>
  <si>
    <t>SERVICIO DE UN ESPECIALISTA EN POLITICAS INDIGENAS</t>
  </si>
  <si>
    <t>33767865</t>
  </si>
  <si>
    <t>VALERA WAJUYAT SEGUNDO SANTOS</t>
  </si>
  <si>
    <t>GERENCIA SOCIAL</t>
  </si>
  <si>
    <t>SERVICIO DE OBRERO DE CONSERVACION DE SUPERFICIES Y ACABADOS PARA EL SECTOR A, ZONA OESTE DE TAURICHUMPI DEL SANTUARIO ARQUEOLOGICO DE PACHACAMAC</t>
  </si>
  <si>
    <t>17561754</t>
  </si>
  <si>
    <t>VALIENTE ACOSTA MACARIO</t>
  </si>
  <si>
    <t>SERVICIO DE OPERADOR PARA EL MONITOREO DEL CIRCUITO CERRADO DEL TELEVISION Y SEGURIDAD PARA EL GRAN TEATRO NACIONAL</t>
  </si>
  <si>
    <t>25561492</t>
  </si>
  <si>
    <t>VALIENTE VILLAVICENCIO VICTOR FRANCISCO</t>
  </si>
  <si>
    <t>SERVICIO DE COORDINADOR GENERAL DE LA ZONA ARQUEOLÓGICA MONUMENTAL DE KUELAP</t>
  </si>
  <si>
    <t>18120824</t>
  </si>
  <si>
    <t>VALLE RIESTRA MARTIN FRANCISCO JOSE</t>
  </si>
  <si>
    <t>SERVICIO DE ASISTENTE DE GESTIÝN Y COORDINACIÝN ADMINISTRATIVA PARA LA DIRECCIÝN DE SITIOS DEL PATRIMONIO DE LA HUMANIDAD</t>
  </si>
  <si>
    <t>07752532</t>
  </si>
  <si>
    <t>VALLE SILVA MARIA ELENA</t>
  </si>
  <si>
    <t>SERVICIO DE JARDINERIA PARA EL MUSEO NACIONAL DE ARQUEOLOGÃA, ANTROPOLOGÃA E HISTORIA DEL PERÃ</t>
  </si>
  <si>
    <t>44382580</t>
  </si>
  <si>
    <t>VALLEJOS CALLE JUAN JOSE</t>
  </si>
  <si>
    <t>DIRECTORA DE LA DIRECCIÓN DE DIVERSIDAD CULTURAL Y ELIMINACIÓN DE LA DISCRIMINACIÓN RACIAL</t>
  </si>
  <si>
    <t>10601588</t>
  </si>
  <si>
    <t>VALLENAS ROJAS KANTUTA NATALY</t>
  </si>
  <si>
    <t>ESPECIALISTA EN CONTABILIDAD</t>
  </si>
  <si>
    <t>47091171</t>
  </si>
  <si>
    <t>VALQUI CORDOVA CARMEN ROSA</t>
  </si>
  <si>
    <t>AUDITORÍA EMPRESARIAL Y DEL SECTOR PÚBLICO</t>
  </si>
  <si>
    <t>33429764</t>
  </si>
  <si>
    <t>VALQUI RAMOS FRANCINE</t>
  </si>
  <si>
    <t>SERVICIO DE APOYO ADMINISTRATIVO PARA LA COORDINACION DE LAS CALIFICACIONES DE PROYECTOS A NIVEL NACIONAL</t>
  </si>
  <si>
    <t>09697093</t>
  </si>
  <si>
    <t>VALVERDE PACSI JAVIER MANUEL</t>
  </si>
  <si>
    <t>31656856</t>
  </si>
  <si>
    <t>VALVERDE VALVERDE ROSA MARIA</t>
  </si>
  <si>
    <t>SERVICIO DE UN GESTOR(A) DE CEREMONIAS, EVENTOS Y DISEÑO DE ACTOS CONMEMORATIVOS PARA LA DIRECCIÓN DEL PROYECTO ESPECIAL BICENTENARIO DE LA INDEPENDENCIA DEL PERÚ</t>
  </si>
  <si>
    <t>40972453</t>
  </si>
  <si>
    <t>VAN LAMOEN PORTILLA TENA-JESTALIN ZULIA</t>
  </si>
  <si>
    <t>LICENCIADA EN ADMINISTRACION DE TURISMO</t>
  </si>
  <si>
    <t>DIRECTOR DE LA DIRECCIÃ³N DE INDUSTRIAS CULTURALES DE LA DIRECCIÃ³N GENERAL DE INDUSTRIAS CULTURALES Y ARTES DEL MINISTERIO DE CULTURA</t>
  </si>
  <si>
    <t>10568644</t>
  </si>
  <si>
    <t>VANDOORNE ROMERO PIERRE EMILE ILLA</t>
  </si>
  <si>
    <t>LICENCIADO EN ARTES APLICADAS</t>
  </si>
  <si>
    <t>SERVICIO DE UN ARQUEÃ¿LOGO PARA LA DIRECCIÃ¿N DESCONCENTRADA DE CULTURA DE APURIMAC</t>
  </si>
  <si>
    <t>42369617</t>
  </si>
  <si>
    <t>VARA CONTRERAS LUIS ALBERTO</t>
  </si>
  <si>
    <t>SERVICIOS DE UN DIRECTOR ARTISTICO PARA EL ELENCO NACIONAL DEL FOLCLORE - DEN</t>
  </si>
  <si>
    <t>09866314</t>
  </si>
  <si>
    <t>VARELA TRAVESI FABRICIO ENRIQUE</t>
  </si>
  <si>
    <t>ESTUDIOS DE DANZA FOLKLORICA</t>
  </si>
  <si>
    <t>SERVICIO DE ASESOR TECNICO DE LA DIRECCION GENERAL DE PATRIMONIO ARQUEOLOGICO INMUEBLE.</t>
  </si>
  <si>
    <t>10308453</t>
  </si>
  <si>
    <t>VARGAS AQUINO YANINA</t>
  </si>
  <si>
    <t>73030623</t>
  </si>
  <si>
    <t>VARGAS CANDELA MARTIN MARINO</t>
  </si>
  <si>
    <t>ESTUDIOS EN DOCENCIA  - FOLCLORE</t>
  </si>
  <si>
    <t>OPERADOR (A) EN DIGITALIZACIÓN</t>
  </si>
  <si>
    <t>43205237</t>
  </si>
  <si>
    <t>VARGAS CASTILLO JOHN ALAN</t>
  </si>
  <si>
    <t xml:space="preserve">SERVICIO DE UN COORDINDADOR DE OPERATIVIDAD DE EQUIPAMIENTO DEL GRAN TEATRO NACIONAL </t>
  </si>
  <si>
    <t>09961244</t>
  </si>
  <si>
    <t>VARGAS CCAPCHA TITO BELARDO</t>
  </si>
  <si>
    <t xml:space="preserve">SERVICIOS DE UN INSTRUMENTISTA DE CLARINETE II PARA LA ORQUESTA SINFÓNICA NACIONAL JUVENIL </t>
  </si>
  <si>
    <t>43751470</t>
  </si>
  <si>
    <t>VARGAS EGOCHEAGA DENILS EDGAR</t>
  </si>
  <si>
    <t>BACHILLER EN MUSICA - CLARINETE</t>
  </si>
  <si>
    <t>SERVICIO DE UN ASISTENTE EN EJECUCIÓN CONTRACTUAL PARA OFICINA DE ABASTECIMIENTO</t>
  </si>
  <si>
    <t>42183750</t>
  </si>
  <si>
    <t>VARGAS ESTRADA OSBIN RICHARD</t>
  </si>
  <si>
    <t>BACHILLER EN INGENIERIA INDUSTRIAL</t>
  </si>
  <si>
    <t>42467072</t>
  </si>
  <si>
    <t>VARGAS GONZALES HECTOR RAUL</t>
  </si>
  <si>
    <t>EGRESADO DE EDUCACION ARTISTICA - MUSICA - CONTRABAJO</t>
  </si>
  <si>
    <t>SERVICIO DE UN RESPONSABLE PARA LA DIRECCION DEL LIBRO Y LA LECTURA.</t>
  </si>
  <si>
    <t>40631464</t>
  </si>
  <si>
    <t>VARGAS LUNA JAIME ARTURO</t>
  </si>
  <si>
    <t>32299404</t>
  </si>
  <si>
    <t>VARGAS PAUCAR SATURNINO REEVES</t>
  </si>
  <si>
    <t>70090911</t>
  </si>
  <si>
    <t>VARGAS RODRIGUEZ JOHAN KENNETH</t>
  </si>
  <si>
    <t>ESTUDIOS DE FORMACION ARTISTICA - MARINERA</t>
  </si>
  <si>
    <t>SERVICIO DE MANEJO DE COLECCIONES INORGÁNICAS PARA EL MUSEO REGIONAL DE ICA</t>
  </si>
  <si>
    <t>42401413</t>
  </si>
  <si>
    <t>VARGAS SAYRITUPAC MEDALITH ROSA</t>
  </si>
  <si>
    <t>SERVICIO DE GESTOR DE SALAS PARA EL CENTRO CULTURAL DEL MUSEO DE LA NACIÓN</t>
  </si>
  <si>
    <t>07526829</t>
  </si>
  <si>
    <t>VARHEN BAZAN KATHERINE</t>
  </si>
  <si>
    <t>LICENCIADA EN TURISMO Y HOTELERIA</t>
  </si>
  <si>
    <t>DIRECTOR DEL MUSEO NACIONAL DE ARQUEOLOGIA, ANTROPOLOGIA E HISTORIA DEL PERU</t>
  </si>
  <si>
    <t>07761774</t>
  </si>
  <si>
    <t>VARON GABAI RAFAEL</t>
  </si>
  <si>
    <t>18134766</t>
  </si>
  <si>
    <t>VASCONES PORTILLA ROY ALDO</t>
  </si>
  <si>
    <t>44488373</t>
  </si>
  <si>
    <t>VASQUEZ AGÜERO EDWIN DANIEL</t>
  </si>
  <si>
    <t>ESTUDIOS DE FORMACION ARTISTICA - DANZA</t>
  </si>
  <si>
    <t>SERVICIO DE ASISTENTE ADMINISTRATIVO PARA LA COORDINACION DE SUPERVISION DE PROYECTOS ARQUEOLOGICOS</t>
  </si>
  <si>
    <t>09653785</t>
  </si>
  <si>
    <t>VASQUEZ ARAUJO ROCIO</t>
  </si>
  <si>
    <t>ASESOR I DEL DESPACHO VICEMINISTERIAL DE PATRIMONIO CULTURAL E INDUSTRIAS CULTURALES</t>
  </si>
  <si>
    <t>10798146</t>
  </si>
  <si>
    <t>VASQUEZ CHUMBIAUCA ENRIQUE MARTIN</t>
  </si>
  <si>
    <t xml:space="preserve">SERVICIOS DE UN ESPECIALISTA EN ILUMINACIÓN Y MECANICA TEATRAL DEL GRAN TEATRO NACIONAL </t>
  </si>
  <si>
    <t>08224933</t>
  </si>
  <si>
    <t>VASQUEZ FLORES GUILLERMO GONZALO</t>
  </si>
  <si>
    <t>ESTUDIOS EN ADMINISTRACION DE LA PRODUCCION</t>
  </si>
  <si>
    <t>SERVICIO DE INGENIERO GEOGRAFO PARA EL CATASTRO ARQUEOLÃ¿GICO A NIVEL NACIONAL</t>
  </si>
  <si>
    <t>09990448</t>
  </si>
  <si>
    <t>VASQUEZ FLORES ROSALIZ AMELIA</t>
  </si>
  <si>
    <t>SERVICIOS DE UN(A) COORDINADOR(A) DE LA UNIDAD DE ARTICULACIÓN INSTITUCIONAL PARA LA DIRECCIÓN DEL PROYECTO ESPECIAL BICENTENARIO DE LA INDEPENDENCIA DEL PERÚ</t>
  </si>
  <si>
    <t>43316797</t>
  </si>
  <si>
    <t>VASQUEZ GIRON JUAN ANTONIO</t>
  </si>
  <si>
    <t>SERVICIO DE UN ANALISTA DE RECUPERACIÓN DE BIENES CULTURALES IDENTIFICADOS EN EL EXTERIOR PARA LA DIRECCIÓN DE RECUPERACIONES</t>
  </si>
  <si>
    <t>43797284</t>
  </si>
  <si>
    <t>VASQUEZ GUTIERREZ MARTHA ELENA</t>
  </si>
  <si>
    <t>DIRECTORA DE LA OFICINA DE COMUNICACION E IMAGEN INSTITUCIONAL DEL MINISTERIO DE CULTURA</t>
  </si>
  <si>
    <t>07463296</t>
  </si>
  <si>
    <t>VASQUEZ MONTES DE CAVANI PATRICIA CRISTINA</t>
  </si>
  <si>
    <t>LICENCIADA EN COMUNICACIÓN</t>
  </si>
  <si>
    <t>Oboísta</t>
  </si>
  <si>
    <t>001421354</t>
  </si>
  <si>
    <t>VASQUEZ PEREZ PEDRO JOSE</t>
  </si>
  <si>
    <t>OBOISTA</t>
  </si>
  <si>
    <t>SERVICIOS DE VIGILANCIA DEL CONJUNTO MONUMENTAL DE BELEN TURNO DIURNO</t>
  </si>
  <si>
    <t>26700986</t>
  </si>
  <si>
    <t>VASQUEZ QUIROZ FIDEL</t>
  </si>
  <si>
    <t>SERVICIO DE UN ARCHIVERO  PARA LA DIRECCIÓN DESCONCENTRADA DE CULTURA DE ICA</t>
  </si>
  <si>
    <t>70306757</t>
  </si>
  <si>
    <t>VASQUEZ RAMOS MYLENI</t>
  </si>
  <si>
    <t>COORDINADOR/A DE COMUNICACIONES</t>
  </si>
  <si>
    <t>10489986</t>
  </si>
  <si>
    <t>VASQUEZ ROJAS LIDER</t>
  </si>
  <si>
    <t>DIRECTOR DE LA DIRECCION DESCONCENTRADA DE CULTURA SAN MARTIN</t>
  </si>
  <si>
    <t>00832447</t>
  </si>
  <si>
    <t>VASQUEZ VASQUEZ LUIS ALBERTO</t>
  </si>
  <si>
    <t>PERIODISTA</t>
  </si>
  <si>
    <t>SERVICIO DE UN ABOGADO PARA LA DIRECCIÓN DESCONCENTRADA DE CULTURA DE APURIMAC</t>
  </si>
  <si>
    <t>31040381</t>
  </si>
  <si>
    <t>VEGA AMACHI GILMAR</t>
  </si>
  <si>
    <t>SERVICIO DE UN RESPONSABLE PARA LA DIRECCIÓN DE CONSULTA PREVIA</t>
  </si>
  <si>
    <t>43492667</t>
  </si>
  <si>
    <t>VEGA AUQUI YOHANNALIZ YAZMIN</t>
  </si>
  <si>
    <t>SERVICIO DE UN ESPECIALISTA EN GESTION INTERCULTURAL PARA LA DIRECCION DESCONCENTRADA DE CULTURA EN UCAYALI.</t>
  </si>
  <si>
    <t>40587812</t>
  </si>
  <si>
    <t>VEGA CASTILLO RUBEN AVAT</t>
  </si>
  <si>
    <t>SERVICIO DE UN ENCARGADO DE LA COLECCIÓN DE ANTROPOLOGÍA FÍSICA PARA EL MUSEO NACIONAL DE ARQUEOLÓGÍA, ANTROPOLOGÍA E HISTORIA DEL PERÚ</t>
  </si>
  <si>
    <t>10308912</t>
  </si>
  <si>
    <t>VEGA DULANTO MARIA DEL CARMEN</t>
  </si>
  <si>
    <t>SERVICIOS DE UN ASISTENTE ADMINISTRATIVO PARA LA DIRECCIÓN DE ELENCOS NACIONALES</t>
  </si>
  <si>
    <t>41464321</t>
  </si>
  <si>
    <t>VEGA ESTRADA JAIME JESUS</t>
  </si>
  <si>
    <t>SERVICIO DE COORDINADOR/A EN PROYECTOS Y PROMOCION CULTURAL PARA LA DIRECCION DE ARTES Y ACCESO A LA CULTURA</t>
  </si>
  <si>
    <t>10623269</t>
  </si>
  <si>
    <t>VEGA GUANILO JULIO CESAR</t>
  </si>
  <si>
    <t>SERVICIO DE UN ESPECIALISTA SOCIAL PARA LA DIRECCIÓN DE PUEBLOS EN SITUACIÓN DE AISLAMIENTO Y CONTACTO INICIAL</t>
  </si>
  <si>
    <t>40755259</t>
  </si>
  <si>
    <t>VEGA LAZARO LISSETH PATRICIA</t>
  </si>
  <si>
    <t>SERVICIO DE UN ASISTENTE EN ARQUEOLOGÍA PARA LA DIRECCIÓN DE INVESTIGACIÓN Y PLANIFICACIÓN MUSEOLÓGICA</t>
  </si>
  <si>
    <t>43421007</t>
  </si>
  <si>
    <t>VEGA MILLICAN CLAUDIA PATRICIA</t>
  </si>
  <si>
    <t>06109373</t>
  </si>
  <si>
    <t>VEGA RONDON CESAR AUGUSTO</t>
  </si>
  <si>
    <t xml:space="preserve">SERVICIO DE UN COORDINADOR DE DENUNCIAS RECIBIDAS A NIVEL NACIONAL SOBRE PRESUNTAS AFECTACIONES AL PATRIMONIO CULTURAL PARA LA DIRECCIÓN DE CONTROL Y SUPERVISIÓN </t>
  </si>
  <si>
    <t>40765221</t>
  </si>
  <si>
    <t>VELA CARDENAS LUIS IGOR</t>
  </si>
  <si>
    <t>SERVICIOS DE UN RECEPCIONISTA BOLETERO PARA LA DIRECCIÓN DESCONCENTRADA DE CULTURA DE ICA</t>
  </si>
  <si>
    <t>22092284</t>
  </si>
  <si>
    <t>VELA STARKE JORGE DIEGO SALOMON</t>
  </si>
  <si>
    <t>SERVICIOS DE UN MOTORISTA COMUNIDAD NATIVA SEPAHUA</t>
  </si>
  <si>
    <t>43356826</t>
  </si>
  <si>
    <t>VELA ZUMAETA DEYVI HANS</t>
  </si>
  <si>
    <t>SERVICIO DE APOYO ADMINISTRATIVO PARA LA DIRECCION GENERAL DE PATRIMONIO CULTURAL</t>
  </si>
  <si>
    <t>25790221</t>
  </si>
  <si>
    <t>VELARDE PALOMINO ERIKA VALERIA</t>
  </si>
  <si>
    <t>ASISTENTE DE SEGURIDAD Y VIGILANCIA</t>
  </si>
  <si>
    <t>41413787</t>
  </si>
  <si>
    <t>VELARDE VELARDE CARLOS VALENTIN</t>
  </si>
  <si>
    <t>40458666</t>
  </si>
  <si>
    <t>VELASCO GUZMAN ALEJANDRO</t>
  </si>
  <si>
    <t>SERVICIO DE UN ASISTENTE DE DIRECCIÓN PARA LA DIRECCIÓN DESCONCENTRADA DE CULTURA DEL CALLAO</t>
  </si>
  <si>
    <t>72844315</t>
  </si>
  <si>
    <t>VELASQUE QUISPE MARISOL MIRIAM</t>
  </si>
  <si>
    <t>SERVICIO DE UN ESPECIALISTA LEGAL EN DERECHOS HUMANOS PARA LA DIRECCIÓN DE DIVERSIDAD CULTURAL Y ELIMINACION DE LA DISCRIMINACION RACIAL</t>
  </si>
  <si>
    <t>41067779</t>
  </si>
  <si>
    <t>VELASQUEZ APARICIO ZADHIT</t>
  </si>
  <si>
    <t>22092199</t>
  </si>
  <si>
    <t>VELASQUEZ CARRASCO JUANA IDOLINDA</t>
  </si>
  <si>
    <t>EGRESADA DE DERECHO</t>
  </si>
  <si>
    <t>SERVICIO DE UN ESPECIALISTA EN GESTION INTERCULTURAL PARA LA DIRECCION DESCONCENTRADA DE CULTURA EN PUNO.</t>
  </si>
  <si>
    <t>01325694</t>
  </si>
  <si>
    <t>VELASQUEZ LLANO DILMA</t>
  </si>
  <si>
    <t>SERVICIOS DE UN ESPECIALISTA EN PRENSA Y DIFUSIÓN PARA LA OFICINA DE COMUNICACIÓN E IMAGEN INSTITUCIONAL</t>
  </si>
  <si>
    <t>07493520</t>
  </si>
  <si>
    <t>VELASQUEZ MARCHENA GIANN ANTONIO</t>
  </si>
  <si>
    <t>SERVICIO DE UN ASISTENTE ADMINISTRATIVO PARA LA OFICINA GENERAL DE ASESORÍA JURÍDICA</t>
  </si>
  <si>
    <t>10862939</t>
  </si>
  <si>
    <t>VELASQUEZ MENDOZA SANDRA ANGELICA</t>
  </si>
  <si>
    <t>ESTUDIOS EN ASISTENCIA DE GERENCIA</t>
  </si>
  <si>
    <t>44963488</t>
  </si>
  <si>
    <t>VELASQUEZ QUISPE GIOMAR ALEXIS</t>
  </si>
  <si>
    <t>SERVICIO DE ESPECIALISTA PARA MONITOREO Y SEGUIMIENTO DE PROYECTOS INTEGRALES A NIVEL NACIONAL</t>
  </si>
  <si>
    <t>09687961</t>
  </si>
  <si>
    <t>VELAZCO ALBERCO EDDIE RONALD</t>
  </si>
  <si>
    <t>ASESOR II DEL DESPACHO VICEMINISTERIAL DE INTERCULTURALIDAD DEL MINISTERIO DE CULTURA</t>
  </si>
  <si>
    <t>41029315</t>
  </si>
  <si>
    <t>VELEZMORO PINTO FERNANDO RAFAEL</t>
  </si>
  <si>
    <t>SERVICIO DE ASISTENTE ADMINISTRATIVO Y APOYO LOGÃSTICO PARA EL PROYECTO DE INVESTIGACIÃ¿N ARQUEOLÃ¿GICA HUANUCO PAMPA</t>
  </si>
  <si>
    <t>41325017</t>
  </si>
  <si>
    <t>VELIZ GARCIA FERNANDO PABLO</t>
  </si>
  <si>
    <t xml:space="preserve">Analista de Verificación de Bienes </t>
  </si>
  <si>
    <t>10666721</t>
  </si>
  <si>
    <t>VELIZ ROMANI TOM JUSTO</t>
  </si>
  <si>
    <t>SERVICIO DE UN AUXILIAR ADMINISTRATIVO PARA LA DIRECCIÓN DESCONCENTRADA DE HUANUCO</t>
  </si>
  <si>
    <t>72841294</t>
  </si>
  <si>
    <t>VENTOCILLA SALAZAR GABRIELA CLAUDIA</t>
  </si>
  <si>
    <t>ESTUDIANTE DE DERECHO Y CIENCIAS POLITICAS</t>
  </si>
  <si>
    <t>SERVICIO DE ARQUEOLOGO PARA VERIFICACIÃ¿N DE BIENES MUEBLES ARQUEOLÃ¿GICOS</t>
  </si>
  <si>
    <t>09336586</t>
  </si>
  <si>
    <t>VENTOCILLA VELAZCO OMAR SIXTO MANUEL</t>
  </si>
  <si>
    <t>SERVICIOS DE APOYO EN LA ELABORACIÃ¿N DE MATERIALES Y TALLERES EDUCATIVOS DEL PROYECTO QHAPAQ Ã`AN</t>
  </si>
  <si>
    <t>40919531</t>
  </si>
  <si>
    <t>VENTURO HUARES ROCIO VERNA</t>
  </si>
  <si>
    <t>LICENCIADA EN EDUCACION - CIENCIAS SOCIALES</t>
  </si>
  <si>
    <t>70006659</t>
  </si>
  <si>
    <t>VERA ACOSTA LUIS YVAN</t>
  </si>
  <si>
    <t>41574165</t>
  </si>
  <si>
    <t>VERA ACOSTA RONALD LUIS</t>
  </si>
  <si>
    <t>ESTUDIOS EN VIOLIN</t>
  </si>
  <si>
    <t>SERVICIO DE UN/A BAILARÍN/A SOLISTA PRINCIPAL PARA LA DIRECCIÓN DE ELENCOS NACIONALES</t>
  </si>
  <si>
    <t>001802423</t>
  </si>
  <si>
    <t>VERA GANGAS LUIS GONZALO</t>
  </si>
  <si>
    <t>BAILARIN PROFESIONAL</t>
  </si>
  <si>
    <t>SERVICIO DE ATENCION A VISITANTES Y MANTENIMIENTO PARA EL MUSEO ARQUEOLOGICO DE RANRAHIRCA-ANCASH</t>
  </si>
  <si>
    <t>44709398</t>
  </si>
  <si>
    <t>VERA GONZALES MARTHA LUZ</t>
  </si>
  <si>
    <t>40215140</t>
  </si>
  <si>
    <t>VERA MAMANI JANO LUIS ANTONIO</t>
  </si>
  <si>
    <t>SERVICIO DE ASISTENTE ADMINISTRATIVO PARA LA DIRECCION GENERAL DE INCLUSION DE CONOCIMIENTOS ANCESTRALES</t>
  </si>
  <si>
    <t>09728631</t>
  </si>
  <si>
    <t>VERA MONTALVO SANDRA MILAGROS</t>
  </si>
  <si>
    <t>SERVICIOS DE UN ANALISTA DE GIROS PARA LA OFICINA DE TESORERÍA</t>
  </si>
  <si>
    <t>06271368</t>
  </si>
  <si>
    <t>VERA SILVA JULIO FERNANDO</t>
  </si>
  <si>
    <t>SERVICIO DE OBRERO DE CONSERVACION DE LAS ESTRUCTURAS DEL PATIO DE LA PIRAMIDE CON RAMPA N° 13 SANTUARIO ARQUEOLOGICO DE PACHACAMAC</t>
  </si>
  <si>
    <t>70928617</t>
  </si>
  <si>
    <t>VERA ZARATE LUIS EDUARDO</t>
  </si>
  <si>
    <t>SERVICIO DE UN ESPECIALISTA SOCIAL RESERVA TERRITORIAL KUGAPAKORI NAHUA NANTI Y OTROS</t>
  </si>
  <si>
    <t>46199545</t>
  </si>
  <si>
    <t>VERAN CASANOVA ADRIANA</t>
  </si>
  <si>
    <t>SERVICIO DE UN REALIZADOR AUDIOVISUAL PARA LA DIRECCIÓN DE ARTES</t>
  </si>
  <si>
    <t>45508309</t>
  </si>
  <si>
    <t>VERASTEGUI CASOS JHONATAN JAVIER</t>
  </si>
  <si>
    <t>COMUNICADOR AUDIOVISUAL</t>
  </si>
  <si>
    <t>SERVICIOS DE UN MAESTRO DE DANZA PARA EL BALLET NACIONAL</t>
  </si>
  <si>
    <t>10003823</t>
  </si>
  <si>
    <t>VERDEGUER ROBLES MARINA ELSA</t>
  </si>
  <si>
    <t>ARTISTA EN DANZA CLASICA</t>
  </si>
  <si>
    <t>40613892</t>
  </si>
  <si>
    <t>VEREAU IBAÑEZ CLAUDIA DEL CARMEN</t>
  </si>
  <si>
    <t>SERVICIO DE UN CHOFER PARA LA DIRECCIÃ¿N DESCONCENTRADA DE CULTURA AMAZONAS</t>
  </si>
  <si>
    <t>80209963</t>
  </si>
  <si>
    <t>VEREAU MONTALVO JEAN PAUL</t>
  </si>
  <si>
    <t>SERVICIO DE UN CADISTA PARA LA DIRECCIÓN DESCONCENTRADA DE CULTURA DE AMAZONAS</t>
  </si>
  <si>
    <t>72033030</t>
  </si>
  <si>
    <t>VEREAU MONTALVO YERSON BENJAMIN</t>
  </si>
  <si>
    <t>42948668</t>
  </si>
  <si>
    <t>VERGARA MAURICIO ROLY JUNIOR</t>
  </si>
  <si>
    <t>25728647</t>
  </si>
  <si>
    <t>VICENTE HUAMANI RULFER</t>
  </si>
  <si>
    <t>SERVICIOS DE UN DIRECTOR ADJUNTO PARA LA ORQUESTA SINFÃ¿NICA DE AREQUIPA</t>
  </si>
  <si>
    <t>70006464</t>
  </si>
  <si>
    <t>VICTORIA OBANDO ENRIQUE FELIPE</t>
  </si>
  <si>
    <t>40859452</t>
  </si>
  <si>
    <t>VICUÑA BENDEZU DANITZA ROSA</t>
  </si>
  <si>
    <t>SERVICIO DE UN ESPECIALISTA EN INTERVENCIÓN SOCIOCULTURAL PARA LA DIRECCIÓN DE PARTICIPACIÓN CIUDADANA</t>
  </si>
  <si>
    <t>42086698</t>
  </si>
  <si>
    <t>VICUÑA OYOLA ANGELA MILAGROS</t>
  </si>
  <si>
    <t>47235660</t>
  </si>
  <si>
    <t>VIDAL URQUIAGA ANDRE KINSIÑO</t>
  </si>
  <si>
    <t>SERVICIO DE UN COMUNICADOR PARA LA DIRECCIÓN DE ELENCOS NACIONALES</t>
  </si>
  <si>
    <t>44284702</t>
  </si>
  <si>
    <t>VIDAURRE AREVALO JOSE ALBERTO</t>
  </si>
  <si>
    <t>PUBLICIDAD</t>
  </si>
  <si>
    <t>SERVICIO DE UN ESPECIALISTA EN GESTIÓN DEL RIESGO DE DESASTRE PARA LA OFICINA DE DEFENSA NACIONAL</t>
  </si>
  <si>
    <t>43342354</t>
  </si>
  <si>
    <t>VIGO MUÑOZ CARLOS MARTIN</t>
  </si>
  <si>
    <t xml:space="preserve">CIENCIAS MILITARES MENCIÓN INGENIERIA </t>
  </si>
  <si>
    <t>SERVICIO DE UN/A (01) ESPECIALISTA LEGAL PARA LA DIRECCIÓN DESCONCENTRADA DE CULTURA DE AREQUIPA</t>
  </si>
  <si>
    <t>43559246</t>
  </si>
  <si>
    <t>VILA PEREA MAURICIO RODRIGO</t>
  </si>
  <si>
    <t>40248792</t>
  </si>
  <si>
    <t>VILA PIHUE RUBEN DAVID</t>
  </si>
  <si>
    <t>SERVICIO DE ASISTENTE ADMINISTRATIVO PARA EL PLAN DE GESTIÓN DEL PATRIMONIO CULTURAL DEL TERRITORIO DE NASCA Y PALPA</t>
  </si>
  <si>
    <t>21881508</t>
  </si>
  <si>
    <t>VILCA DEL CASTILLO ROGER</t>
  </si>
  <si>
    <t>SERVICIOS DE MANTENIMIENTO EN EL MUSEO DE PACHACAMAC</t>
  </si>
  <si>
    <t>07697231</t>
  </si>
  <si>
    <t>VILCALURI VILLALOBOS HERMINIO</t>
  </si>
  <si>
    <t>SERVICIO DE OBRERO PARA LA LIMPIEZA Y CATALOGACION DE LOS MATERIALES RECUPERADOS DEL TEMPLO PINTADO DEL SANTUARIO ARQUEOLOGICO DE PACHACAMAC</t>
  </si>
  <si>
    <t>07690129</t>
  </si>
  <si>
    <t>VILCAYAURI MENDOZA ESTEBAN MARINO</t>
  </si>
  <si>
    <t>Operador/a de Sonido</t>
  </si>
  <si>
    <t>40828845</t>
  </si>
  <si>
    <t>VILCHEZ CAPILLO JUAN LEONCIO</t>
  </si>
  <si>
    <t>TECNICO EN SONIDO Y ACUSTICO</t>
  </si>
  <si>
    <t>DIRECTOR DE LA DIRECCION DESCONCENTRADA DE CULTURA PIURA</t>
  </si>
  <si>
    <t>03888776</t>
  </si>
  <si>
    <t>VILCHEZ CARRASCO CAROLINA MARIA</t>
  </si>
  <si>
    <t>SERVICIO DE UN ANALISTA PARA PATRIMONIO INMATERIAL PARA LA DIRECCION DESCONCENTRADA DE CULTURA DE JUNIN.</t>
  </si>
  <si>
    <t>43024097</t>
  </si>
  <si>
    <t>VILCHEZ SALGADO PATRICIA ISABEL</t>
  </si>
  <si>
    <t>07793575</t>
  </si>
  <si>
    <t>VILLA ESTEVES DEOLINDA MERCEDES</t>
  </si>
  <si>
    <t>40374290</t>
  </si>
  <si>
    <t>VILLA ORTIZ CARLOS MIGUEL</t>
  </si>
  <si>
    <t>SERVICIO DE INVENTARIO Y REGISTRO DE BIENES CULTURALES MUEBLES EN EL MUSEO DE SITIO HUALLAMARCA</t>
  </si>
  <si>
    <t>41163793</t>
  </si>
  <si>
    <t>VILLA ROBLES CLAUDIA ANDREA</t>
  </si>
  <si>
    <t>SERVICIO DE UN ADMINISTRADOR PARA LA DIRECCIÓN DESCONCENTRADA DE CULTURA DE LORETO</t>
  </si>
  <si>
    <t>42561990</t>
  </si>
  <si>
    <t>VILLACORTA MONZON EDWIN JESUS</t>
  </si>
  <si>
    <t>LICENCIADO EN NEGOCIOS INTERNACIONALES Y TURISMO</t>
  </si>
  <si>
    <t>SERVICIOS DE ASISTENTE ADMINISTRATIVO PARA LA DIRECCION GENERAL DE PATRIMONIO ARQUEOLOGICO INMUEBLE</t>
  </si>
  <si>
    <t>25429349</t>
  </si>
  <si>
    <t>VILLACORTA SEGURA LUCIA CARMEN</t>
  </si>
  <si>
    <t>TECNICO EN SECRETARIADO EJECUTIVO</t>
  </si>
  <si>
    <t>70006442</t>
  </si>
  <si>
    <t>VILLACORTA TELLO ALEJANDRA</t>
  </si>
  <si>
    <t>06671287</t>
  </si>
  <si>
    <t>VILLAFUERTE BRAVO MARIA DEL ROSARIO</t>
  </si>
  <si>
    <t>SERVICIO DE COORDINADOR(A) DE OPERACIONES Y SERVICIOS GENERALES PARA EL LUGAR DE LA MEMORIA, LA TOLERANCIA E INCLUSION SOCIAL</t>
  </si>
  <si>
    <t>43157145</t>
  </si>
  <si>
    <t>VILLAFUERTE INOCENTE CARLOS ALBERTO PEDRO</t>
  </si>
  <si>
    <t>SERVICIO DE UN ESPECIALISTA EN ARTICULACIÓN TERRITORIAL PARA LA UNIDAD DE COORDINACIÓN Y ARTICULACIÓN TERRITORIAL</t>
  </si>
  <si>
    <t>000023402</t>
  </si>
  <si>
    <t>VILLALBA ROLON RUT MARIA ANGELICA</t>
  </si>
  <si>
    <t>SERVICIO DE UN COORDINADOR PARA LA OFICINA DE ORGANIZACIÓN Y MODERNIZACIÓN</t>
  </si>
  <si>
    <t>10809208</t>
  </si>
  <si>
    <t>VILLALOBOS CORRALES YANNY BETSY</t>
  </si>
  <si>
    <t>INGENIERO ADMINISTRATIVO</t>
  </si>
  <si>
    <t>ANALISTA EN ADMINISTRACIÓN DE PERSONAS</t>
  </si>
  <si>
    <t>45834002</t>
  </si>
  <si>
    <t>VILLALOBOS FLORES SYLVESTER ARTURO</t>
  </si>
  <si>
    <t>SERVICIO DE UN GUIA PARA EL MUSEO DE SITIO PACHACAMAC</t>
  </si>
  <si>
    <t>43295109</t>
  </si>
  <si>
    <t>VILLANO LEYVA SANDRA MERCEDES</t>
  </si>
  <si>
    <t>ADMINISTRACION DE TURISMO</t>
  </si>
  <si>
    <t>SERVICIOS DE VIGILANCIA DIURNA Y ATENCION EN BOLETERIA DEL CENTRO ARQUEOLOGICO CUMBE MAYO</t>
  </si>
  <si>
    <t>26698088</t>
  </si>
  <si>
    <t>VILLANUEVA BACON MARCELINO</t>
  </si>
  <si>
    <t>09860665</t>
  </si>
  <si>
    <t>VILLANUEVA MENGONI OSCAR</t>
  </si>
  <si>
    <t>SERVICIO DE UN ESPECIALISTA PARA SUPERVISIÓN ARQUEOLOGÍCA PARA LA DIRECCIÓN DE CERTIFICACIONES</t>
  </si>
  <si>
    <t>10479424</t>
  </si>
  <si>
    <t>VILLANUEVA RAMIREZ CARMEN ANDREA</t>
  </si>
  <si>
    <t>"SERVICIOS DE UN DIBUJANTE TÉCNICO ARQUITECTÓNICO PARA LA DIRECCIÓN DESCONCENTRADA DEL CALLAO"</t>
  </si>
  <si>
    <t>32950558</t>
  </si>
  <si>
    <t>VILLANUEVA RODRIGUEZ HERNAN ALBERTO</t>
  </si>
  <si>
    <t>DISEÑO TECNICO COMPUTARIZADO</t>
  </si>
  <si>
    <t>SERVICIO DE UN AUXILIAR PARA MANTENIMIENTO Y LIMPIEZA EN LA DIRECCIÓN DESCONCENTRADA DE CULTURA DE CAJAMARCA</t>
  </si>
  <si>
    <t>77384924</t>
  </si>
  <si>
    <t>VILLANUEVA SILVA JOSE GILMER</t>
  </si>
  <si>
    <t>ESTUDIOS DE SECUNDARIA</t>
  </si>
  <si>
    <t xml:space="preserve">SERVICIO DE UN ESPECIALISTA EN INVESTIGACIÓN Y CONSERVACION EN TIERRA E INVESTIGACION SUBACUATICA PARA EL SANTUARIO DE PACHACAMAC PARA LA SECRETARIA TÉCNICA DEL PROYECTO QHAPAQ ÑAN </t>
  </si>
  <si>
    <t>42144344</t>
  </si>
  <si>
    <t>VILLAR ASTIGUETA ROCIO ELIZABETH</t>
  </si>
  <si>
    <t>SERVICIO DE UN ESPECIALISTA  DE SISTEMAS DE INFORMACION  PARA LA OFICINA GENERAL DE ESTADÍSTICAS Y TECNOLOGÍAS DE LA INFORMACIÓN Y COMUNICACIONES</t>
  </si>
  <si>
    <t>09866993</t>
  </si>
  <si>
    <t>VILLAR URDANIVIA BRISEIDA BARBARITA</t>
  </si>
  <si>
    <t>INGENIERA</t>
  </si>
  <si>
    <t>OPERADOR/A DE BOLETERÍA</t>
  </si>
  <si>
    <t>43639968</t>
  </si>
  <si>
    <t>VILLARREAL ALDABES JOSE LUIS</t>
  </si>
  <si>
    <t>ADMINISTRACIÓN HOTELERA Y ECOTURISMO</t>
  </si>
  <si>
    <t>SERVICIOS DE UN BACHILLER EN ANTROPOLOGIA QUE DESARROLLE COORDINACIONES CON ENTIDADES ESTATALES, REGIONALES, LOCALES Y DE LA SOCIEDAD CIVIL</t>
  </si>
  <si>
    <t>23845929</t>
  </si>
  <si>
    <t>VILLASANTE SULLCA FRITZ NIMIO</t>
  </si>
  <si>
    <t>SERVICIO DE UN COORDINADOR (A) EN POLÍTICAS PÚBLICAS Y PLANES MUNICIPALES DEL LIBRO Y LA LECTURA PARA LA DIRECCIÓN DEL LIBRO Y LA LECTURA</t>
  </si>
  <si>
    <t>40358259</t>
  </si>
  <si>
    <t>VILLEGAS CASANOVA ANDRES LUIS</t>
  </si>
  <si>
    <t>SERVICIO DE UN ADMINISTRADOR DEL SISTEMA DE CIRCUITO CERRADO DE TELEVISIÓN PARA LA OFICINA DE OPERACIONES Y MANTENIMIENTO</t>
  </si>
  <si>
    <t>41754143</t>
  </si>
  <si>
    <t>VILLEGAS VILLARREAL HENRRY</t>
  </si>
  <si>
    <t>SERVICIOS DE UN ESPECIALISTA LEGAL PARA LA DIRECCIÓN DEL  LIBRO Y LA LECTURA</t>
  </si>
  <si>
    <t>70282431</t>
  </si>
  <si>
    <t>VILLENA RIVERA CLAUDIA TERESA</t>
  </si>
  <si>
    <t>BACHILLER DERECHO</t>
  </si>
  <si>
    <t>SERVICIO DE UN(A) ARQUEÓLOGO/A PARA LA DIRECCIÓN DESCONCENTRADA DE CULTURA DE APURÍMAC</t>
  </si>
  <si>
    <t>41632626</t>
  </si>
  <si>
    <t>VILLILLI VARGAS DARWIN EDUARDO</t>
  </si>
  <si>
    <t>ESPECIALISTA EN CONTRATACIONES DEL ESTADO</t>
  </si>
  <si>
    <t>15761519</t>
  </si>
  <si>
    <t>VITOR MOLINA MILAGROS YOLANDA</t>
  </si>
  <si>
    <t>SERVICIO DE UN SOPORTE TÉCNICO OFIMÁTICO PARA LA OFICINA DE INFORMÁTICA Y TELECOMUNICACIONES</t>
  </si>
  <si>
    <t>70348043</t>
  </si>
  <si>
    <t>VIVANCO MARCA KEVIN YASIR</t>
  </si>
  <si>
    <t>71950376</t>
  </si>
  <si>
    <t>VIZCARRA PINTO JAVIER</t>
  </si>
  <si>
    <t>ESTUDIOS EN ARTE - MUSICA</t>
  </si>
  <si>
    <t>SERVICIO DE UN GESTOR DEL PROYECTO DE TRAMO LA RAYA DESAGUADERO – PROYECTO  QHAPAQ ÑAN</t>
  </si>
  <si>
    <t>41723801</t>
  </si>
  <si>
    <t>WATSON JIMENEZ LUCIA CLARISA</t>
  </si>
  <si>
    <t>SERVICIO DE UN AGENTE DE PROTECCIÓN PARA LA COMUNIDAD NATIVA BOCA DE TIGRE PARA LA DIRECCIÓN DE PUEBLOS INDÍGENAS EN SITUACIÓN DE AISLAMIENTO Y/O CONTACTO INICIAL</t>
  </si>
  <si>
    <t>48582581</t>
  </si>
  <si>
    <t>WIDIVA TSAHUI IGNACIO</t>
  </si>
  <si>
    <t>SERVICIO DE SUPERVISOR DE SALA PARA EL GRAN TEATRO NACIONAL</t>
  </si>
  <si>
    <t>08890150</t>
  </si>
  <si>
    <t>WILSON MAZURE PAULA MARIA</t>
  </si>
  <si>
    <t>001083343</t>
  </si>
  <si>
    <t>XOYÓN GODOY NICTÉ IXCHEL</t>
  </si>
  <si>
    <t>SERVICIO DE UN GESTOR CULTURAL PARA EL SISTEMA DE GESTIÓN PARA EL PATRIMONIO CULTURAL DE LOS TERRITORIOS DE NASCA Y PALPA</t>
  </si>
  <si>
    <t>44238890</t>
  </si>
  <si>
    <t>YALLI ALARCON ABDUL</t>
  </si>
  <si>
    <t>SERVICIOS DE UNA SECRETARIA PARA LA DIRECCIÓN DE INDUSTRIAS CULTURALES</t>
  </si>
  <si>
    <t>10618657</t>
  </si>
  <si>
    <t>YALLICUNA JORDAN ANGELITA CHAPI JUVIDSA</t>
  </si>
  <si>
    <t>SERVICIO DE UN ESPECIALISTA EN PLANIFICACIÓN, SEGUIMIENTO Y MONITOREO ADMINISTRATIVO Y PRESUPUESTAL</t>
  </si>
  <si>
    <t>05374537</t>
  </si>
  <si>
    <t>YANCAN AREVALO ELENA</t>
  </si>
  <si>
    <t>SERVICIO DE OBRERO PARA LA CONSERVACION ESTRUCTURAL DEL SECTOR A, ZONA NORTE DE TAURICHUMPI DEL SANTUARIO ARQUEOLOGICO DE PACHACAMAC</t>
  </si>
  <si>
    <t>10210574</t>
  </si>
  <si>
    <t>YANCE ANDIA CRISOLOGO</t>
  </si>
  <si>
    <t xml:space="preserve">SERVICIO DE UN INVESTIGADOR DE PATRIMONIO INMATERIAL </t>
  </si>
  <si>
    <t>41558175</t>
  </si>
  <si>
    <t>YAÑEZ HODGSON NATALIA</t>
  </si>
  <si>
    <t>BACHILLER EN CIENCIAS SOCIALES - ANTROPOLOGIA</t>
  </si>
  <si>
    <t>43786301</t>
  </si>
  <si>
    <t>YATACO SANCHEZ KENYI GIRO</t>
  </si>
  <si>
    <t>SERVICIOS DE SEGURIDAD Y VIGILANCIA DEL MONUMENTO ARQUEOLOGICO WILLKAWAIN</t>
  </si>
  <si>
    <t>43378655</t>
  </si>
  <si>
    <t>YAURI COCHACHIN NELSON JOVANO</t>
  </si>
  <si>
    <t>SERVICIO DE CONTROL DE BOLETOS Y ORIENTACIÓN AL PÚBLICO PARA EL MUSEO DE SITIO HUALLAMARCA</t>
  </si>
  <si>
    <t>40952704</t>
  </si>
  <si>
    <t>YAYA ROJAS MILAGROS MARIANA</t>
  </si>
  <si>
    <t>SERVICIO DE JARDINERÃA EN EL MUSEO DE SITIO ARTURO JIMÃ¿NEZ BORJA - PURUCHUCO</t>
  </si>
  <si>
    <t>10178647</t>
  </si>
  <si>
    <t>YMAN SERNAQUE TEODORO</t>
  </si>
  <si>
    <t>07181633</t>
  </si>
  <si>
    <t>YPARRAGUIRRE BARRUETO SANTOS CORPUS</t>
  </si>
  <si>
    <t>SERVICIO DE UN TÉCNICO EN INGENIERIA DE SONIDO PARA EL GRAN TEATRO NACIONAL.</t>
  </si>
  <si>
    <t>46684821</t>
  </si>
  <si>
    <t>YTOZU TAIRA GUILLERMO</t>
  </si>
  <si>
    <t>TECNICO EN INGENIERA DE SONIDO</t>
  </si>
  <si>
    <t>72655102</t>
  </si>
  <si>
    <t>YUCRA CAYAMPI EVA MARÍA ANDREA</t>
  </si>
  <si>
    <t>SERVICIO DE UN RESPONSABLE PARA LA OFICINA DE DESARROLLO TECNOLÓGICO</t>
  </si>
  <si>
    <t>44645815</t>
  </si>
  <si>
    <t>YUCRA LIMAHUAY WILLY DAVID</t>
  </si>
  <si>
    <t>SERVICIO DE UN ESPECIALISTA INDÍGENA – UCAYALI PARA LA DIRECCIÓN DE PUEBLOS INDÍGENAS EN SITUACIÓN DE AISLAMIENTO Y CONTACTO INICIAL</t>
  </si>
  <si>
    <t>46491799</t>
  </si>
  <si>
    <t>YUI RAMIREZ VICTOR MOISES</t>
  </si>
  <si>
    <t>BACHILLER EN EDUCACIÓN PRIMARIA BILINGÜE</t>
  </si>
  <si>
    <t>SERVICIO DE LIMPIEZA Y MANTENIMIENTO DEL MUSEO HISTORICO REGIONAL HIPOLITO UNANUE DE LA DIRECCION REGIONAL DE CULTURA AYACUCHO</t>
  </si>
  <si>
    <t>28310792</t>
  </si>
  <si>
    <t>YUPANQUI MORALES FROYLAN</t>
  </si>
  <si>
    <t>SERVICIO DE AGENTE DE PROTECCION 01 PARA EL PUESTO DE CONTROL DEL RÍO INUYA ¿ RESERVA TERRITORIAL MURUNAHUA </t>
  </si>
  <si>
    <t>00126681</t>
  </si>
  <si>
    <t>ZAHUARO MIGUEL TEDY</t>
  </si>
  <si>
    <t>SERVICIO DE UN ARQUEOLOGO JEFE DE CAMPO DEL PROYECTO INTEGRAL DEL TRAMO XAUXA - PACHACAMAC</t>
  </si>
  <si>
    <t>43082983</t>
  </si>
  <si>
    <t>ZAMBRANO ANAYA RAUL EDER</t>
  </si>
  <si>
    <t>DIRECTOR GENERAL DE LA DIRECCION GENERAL DE DERECHOS DE LOS PUEBLOS INDIGENAS DEL MINISTERIO DE CULTURA</t>
  </si>
  <si>
    <t>10789717</t>
  </si>
  <si>
    <t>ZAMBRANO CHAVEZ GUSTAVO ARTURO</t>
  </si>
  <si>
    <t>43757098</t>
  </si>
  <si>
    <t>ZAMORA BARBOZA ROSARIO DE MARIA</t>
  </si>
  <si>
    <t>07898087</t>
  </si>
  <si>
    <t>ZAMUDIO COSME RAFAEL ALBERTO</t>
  </si>
  <si>
    <t>SERVICIOS DE ARQUITECTO PARA LA DIRECCION REGIONAL DE CULTURA PUNO</t>
  </si>
  <si>
    <t>42562452</t>
  </si>
  <si>
    <t>ZAPANA MANRIQUE YENNY ZENAIDA</t>
  </si>
  <si>
    <t>SERVICIOS DE UN APOYO ADMINISTRATIVO PARA EL VICEMINISTERIO DE PATRIMONIO CULTURAL E INDUSTRIAS CULTURALES</t>
  </si>
  <si>
    <t>41428547</t>
  </si>
  <si>
    <t>ZAPATA PINO CRISTIAN</t>
  </si>
  <si>
    <t>SERVICIOS DE UN DISEÑADOR GRÁFICO PARA LA DIRECCIÓN DEL PROYECTO ESPECIAL BICENTENARIO DE LA INDEPENDENCIA DEL PERÚ</t>
  </si>
  <si>
    <t>46255538</t>
  </si>
  <si>
    <t>ZAPATA POSADAS CARLA JESUS</t>
  </si>
  <si>
    <t>DISEÑO GRAFICO</t>
  </si>
  <si>
    <t>SERVICIO DE UN ANTROPOLOGO(A) PARA LA DIRECCION DESCONCENTRADA DE CULTURA DE APURIMAC</t>
  </si>
  <si>
    <t>23981202</t>
  </si>
  <si>
    <t>ZARATE DIAZ MANUEL CARIN</t>
  </si>
  <si>
    <t>SERVICIOS DE AUXILIAR DE CAMPO EN LA OPERACIÓN 1,UNIDAD DE EXCAVACION 3,EN LA ZONA ARQUEOLOGICA MONUMENTAL CABEZA DE VACA DEL PROGRAMA QHAPAQ ÑAN UBICADO EN EL DEPARTAMENTO DE TUMBES</t>
  </si>
  <si>
    <t>00369315</t>
  </si>
  <si>
    <t>ZARATE SANDOVAL HUGO WALTER</t>
  </si>
  <si>
    <t>SERVICIOS DE UN CHOFER PARA LA DIRECCIÓN DESCONCENTRADAD DE CULTURA DE MADRE DE DIOS</t>
  </si>
  <si>
    <t>40705332</t>
  </si>
  <si>
    <t>ZARATE SENCIA ORLANDO</t>
  </si>
  <si>
    <t>10796969</t>
  </si>
  <si>
    <t>ZAVALA POLO MARY ANN</t>
  </si>
  <si>
    <t>SERVICIOS DE UN ESPECIALISTA EN GESTIÓN CULTURAL PARA LA DIRECCIÓN DESCONCENTRADA DE CULTURA DE CALLAO</t>
  </si>
  <si>
    <t>25743803</t>
  </si>
  <si>
    <t>ZAVALA ROJAS AUGUSTO FELIPE</t>
  </si>
  <si>
    <t>SERVICIO DE ARQUEÃ¿LOGO JEFE DE CAMPO Y RESIDENTE DEL COMPLEJO ARQUEOLÃ¿GICO DE HUÃNUCO PAMPA</t>
  </si>
  <si>
    <t>25744968</t>
  </si>
  <si>
    <t>ZAVALA VARGAS JULIO CESAR</t>
  </si>
  <si>
    <t>SERVICIOS DE UN AUXILIAR DE CORO PARA EL CORO NACIONAL DE NIÑOS</t>
  </si>
  <si>
    <t>09256567</t>
  </si>
  <si>
    <t>ZEGARRA CRUZ MARCELA HAYDEE</t>
  </si>
  <si>
    <t>SERVICIO DE ANALISTA ADMINISTRATIVO DEL PROYECTO INTEGRAL MATEO SALADO DEL QHAPAQ ÑAN-SEDE NACIONAL</t>
  </si>
  <si>
    <t>40357521</t>
  </si>
  <si>
    <t>ZEGARRA MONTES ROGER CRISTIAM</t>
  </si>
  <si>
    <t>SERVICIO DE UN ANALISTA EN COOPERACIÓN TÉCNICA PARA LA OFICINA DE COOPERACIÓN INTERNACIONAL</t>
  </si>
  <si>
    <t>28306146</t>
  </si>
  <si>
    <t>ZEGARRA PALOMINO MARIELA ESTHER</t>
  </si>
  <si>
    <t>LICENCIADA EN ANTROPOLOGÍA SOCIAL</t>
  </si>
  <si>
    <t>SERVICIO DE UN ESPECIALISTA LEGAL PARA LA DIRECCIÓN DESCONCENTRADA DE CULTURA DE TACNA</t>
  </si>
  <si>
    <t>43190665</t>
  </si>
  <si>
    <t>ZEGARRA RIVERA DANIEL ARNALDO</t>
  </si>
  <si>
    <t>SERVICIOS DE UN INSTRUMENTISTA DE OBOE PARA LA ORQUESTA SINFÃ¿NICA DE AREQUIPA</t>
  </si>
  <si>
    <t>44143131</t>
  </si>
  <si>
    <t>ZEGARRA VILCA ALDO BRAYAN</t>
  </si>
  <si>
    <t>SERVICIO DE UN APOYO TECNICO Y ADMINISTRATIVO PARA LA OFICINA DE ABASTECIMIENTO</t>
  </si>
  <si>
    <t>10693839</t>
  </si>
  <si>
    <t>ZENTENO USCAMAYTA EDWIN</t>
  </si>
  <si>
    <t>ESTUDIOS DE COMPUTACION E INFORMATICA</t>
  </si>
  <si>
    <t>SERVICIOS DE UN ASISTENTE ADMINISTRATIVO DE LA DIRECCIÃ¿N GENERAL DE PATRIMONIO CULTURAL</t>
  </si>
  <si>
    <t>08251863</t>
  </si>
  <si>
    <t>ZEVALLOS ASENCIOS GLADYS ENRIQUETA</t>
  </si>
  <si>
    <t>SERVICIO DE UN ESPECIALISTA EN COORDINACIÓN TERRITORIAL PARA LA DIRECCIÓN GENERAL DE CIUDADANÍA INTERCULTURAL.</t>
  </si>
  <si>
    <t>23954880</t>
  </si>
  <si>
    <t>ZEVALLOS CASAFRANCA ARELY</t>
  </si>
  <si>
    <t>ANTROPÓLOGO</t>
  </si>
  <si>
    <t>SERVICIOS DE UN RESPONSABLE SOCIOCULTURAL</t>
  </si>
  <si>
    <t>17894150</t>
  </si>
  <si>
    <t>ZEVALLOS ORTIZ JULIA ROSA</t>
  </si>
  <si>
    <t>OPERADOR (A) CENTRAL TELEFÓNICA</t>
  </si>
  <si>
    <t>43320171</t>
  </si>
  <si>
    <t>ZEVALLOS PACORA ROSA MARIA</t>
  </si>
  <si>
    <t>POLICIA</t>
  </si>
  <si>
    <t>SERVICIOS DE UN APOYO OPERATIVO, LIMPIEZA Y MANTENIMIENTO, PARA LA DIRECCIÓN DESCONCENTRADA DEL CALLAO</t>
  </si>
  <si>
    <t>08549744</t>
  </si>
  <si>
    <t>ZEVALLOS SAAVEDRA JORGE WILSON</t>
  </si>
  <si>
    <t>40631516</t>
  </si>
  <si>
    <t>ZEVALLOS SALAZAR IVO JESUS</t>
  </si>
  <si>
    <t>SERVICIO DE AUXILIAR DE LIMPIEZA Y MANTENIMIENTO PREVENTIVO PARA LA ZONA ARQUEOLÓGICA MONUMENTAL DE KUELAP</t>
  </si>
  <si>
    <t>47389727</t>
  </si>
  <si>
    <t>ZUMAETA AÑAZCO JOEL</t>
  </si>
  <si>
    <t>72861581</t>
  </si>
  <si>
    <t>ZUMAETA AÑAZCO JUDIT FIDELIA</t>
  </si>
  <si>
    <t>42279664</t>
  </si>
  <si>
    <t>ZUNICO FLORES CARLOS ENRIQUE</t>
  </si>
  <si>
    <t>DOCENCIA EN DANZA CLASICA</t>
  </si>
  <si>
    <t>SERVICIO DE UN AGENTE DE PROTECCIÓN DEL PUESTO DE CONTROL Y VIGILANCIA DE INAROATO – RESERVA KUGAPAKORI NAHUA NANTI PARA LA DIRECCIÓN DE PUEBLOS INDÍGENAS EN SITUACIÓN DE AISLAMIENTO Y/O CONTACTO INICIAL</t>
  </si>
  <si>
    <t>24996063</t>
  </si>
  <si>
    <t>ZUNIGA MANTARO ELVA</t>
  </si>
  <si>
    <t>SERVICIO DE CONSERVADOR EN LAS COLECCIONES DEL MUSEO NACIONAL DE ARQUEOLOGÃA, ANTROPOLOGÃA E HISTORIA DEL PERÃ</t>
  </si>
  <si>
    <t>06665592</t>
  </si>
  <si>
    <t>ZUÑIGA CHARAÑA SANDRA</t>
  </si>
  <si>
    <t>72649437</t>
  </si>
  <si>
    <t>ZUÑIGA DIEZ ANGELICA PAOLA</t>
  </si>
  <si>
    <t>SERVICIOS DE UN ARQUEÓLOGO PARA LA DIRECCIÓN DESCONCENTRADA DE CULTURA PIURA</t>
  </si>
  <si>
    <t>02887597</t>
  </si>
  <si>
    <t>ZUÑIGA SAAVEDRA DE PASTORI NELLY LORENA</t>
  </si>
  <si>
    <t>47660572</t>
  </si>
  <si>
    <t>ZURITA GARCIA MAYTE JULLISA</t>
  </si>
  <si>
    <t>SERVICIO DE UN ESPECIALISTA EN ARQUITECTURA PARA LA DIRECCION DESCONCENTRADA DE CULTURA DE AYACUCHO.</t>
  </si>
  <si>
    <t>29651653</t>
  </si>
  <si>
    <t>ZUTA ALIAGA VIDAL ARISTOTELES</t>
  </si>
  <si>
    <t>SERVICIO DE UN ESPECIALISTA ADMINISTRATIVO PARA LA DIRECCIÓN GENERAL DE DEFENSA DEL PATRIMONIO CULTURAL</t>
  </si>
  <si>
    <t>42340594</t>
  </si>
  <si>
    <t>ZUTA GASTELO FRANKLIN</t>
  </si>
  <si>
    <t>TURISMO Y ADMINISTRACIÓN</t>
  </si>
  <si>
    <t>RESPONSABLE DE LA UNIDAD DE TESORERÍA</t>
  </si>
  <si>
    <t>07637221</t>
  </si>
  <si>
    <t>ACEVEDO ABAD LUCAS WILFREDO</t>
  </si>
  <si>
    <t>TITULADO</t>
  </si>
  <si>
    <t>RESPONSABLE DE LA OFICINA DE PLANIFICACIÓN Y PRESUPUESTO</t>
  </si>
  <si>
    <t>25725185</t>
  </si>
  <si>
    <t>ALARCÓN MARCAPURA, MIGUEL ÁNGEL</t>
  </si>
  <si>
    <t>PROFESIONAL EN PRESUPUESTO</t>
  </si>
  <si>
    <t>ALBERCA CHUMACERO, JENNY JUDITH</t>
  </si>
  <si>
    <t>ANALISTA DE PLANIFICACIÓN Y PRESUPUESTO</t>
  </si>
  <si>
    <t>ESPECIALISTA ADMINISTRATIVO Y LEGAL</t>
  </si>
  <si>
    <t>80524275</t>
  </si>
  <si>
    <t>ALCAIDE LOZANO SAIDY BRÍGIDA PIEDAD PAOLA</t>
  </si>
  <si>
    <t>16783363</t>
  </si>
  <si>
    <t>ANCIETA URIARTE, GUILLERMO HASSEN</t>
  </si>
  <si>
    <t>EBR</t>
  </si>
  <si>
    <t xml:space="preserve">ANALISTA DE CONTRATACIONES DE BIENES Y SERVICIOS </t>
  </si>
  <si>
    <t>AÑAZCO SALAZAR, SINTHYA</t>
  </si>
  <si>
    <t>ASESOR DE JEFATURA PARA FORMULACIÓN Y EVALUACIÓN</t>
  </si>
  <si>
    <t>24002934</t>
  </si>
  <si>
    <t>APARICIO ACURIO, MANUEL EDUARDO</t>
  </si>
  <si>
    <t>ESPECIALISTA EN RECURSOS HUMANOS</t>
  </si>
  <si>
    <t>09363952</t>
  </si>
  <si>
    <t>BAUTISTA MONTENEGRO, SILVIA DEL CARMEN</t>
  </si>
  <si>
    <t>INVESTIGADOR SOCIAL</t>
  </si>
  <si>
    <t>GESTOR DE PROYECTOS</t>
  </si>
  <si>
    <t>BERNUY QUIROGA, LUIS MARIO</t>
  </si>
  <si>
    <t xml:space="preserve">ANALISTA DE CONTRATACIONES </t>
  </si>
  <si>
    <t>80645015</t>
  </si>
  <si>
    <t>BORDA LUNA AMPARO</t>
  </si>
  <si>
    <t xml:space="preserve">ECONOMÍA </t>
  </si>
  <si>
    <t>COORDINADOR DE INVERSIONES</t>
  </si>
  <si>
    <t>09390993</t>
  </si>
  <si>
    <t>CABRERA CORONADO CHRISTIAN JULIO</t>
  </si>
  <si>
    <t>06805190</t>
  </si>
  <si>
    <t>CALDERON MONTOYA KAREN ELIZABETH</t>
  </si>
  <si>
    <t>LITERATURA</t>
  </si>
  <si>
    <t>LITERATA</t>
  </si>
  <si>
    <t>ANALISTA DE SISTEMAS GIS</t>
  </si>
  <si>
    <t>CAMPOS GONZALES EDWARD ERICK</t>
  </si>
  <si>
    <t>INGENIERIA GEOGRÁFICA</t>
  </si>
  <si>
    <t>RESPONSABLE DE LA OFICINA DE ASESORÍA LEGAL</t>
  </si>
  <si>
    <t>09341683</t>
  </si>
  <si>
    <t>CARRETERO TARAZONA, RAQUEL CECILIA</t>
  </si>
  <si>
    <t>40176733</t>
  </si>
  <si>
    <t xml:space="preserve">CERNA OCHOA LEILA MIRELLA </t>
  </si>
  <si>
    <t>RESPONSABLE DE LA UNIDAD DE CONTABILIDAD</t>
  </si>
  <si>
    <t>06056637</t>
  </si>
  <si>
    <t>CERONI MENDOZA, CAROLINA DEL PILAR</t>
  </si>
  <si>
    <t>RESPONSABLE DE LA UNIDAD DE ABASTECIMIENTO Y SERVICIOS GENERALES</t>
  </si>
  <si>
    <t>40809876</t>
  </si>
  <si>
    <t>CERPA LAYA, ROMULO RAÚL</t>
  </si>
  <si>
    <t>41354871</t>
  </si>
  <si>
    <t>CHUEZ SALAZAR KARLA ANDREA</t>
  </si>
  <si>
    <t>ESPECIALISTA EN CONTRATACIONES CON EL ESTADO</t>
  </si>
  <si>
    <t>41651861</t>
  </si>
  <si>
    <t>CRUZ PACHECO, CRISTHOPER JOEL</t>
  </si>
  <si>
    <t>BACHILLER</t>
  </si>
  <si>
    <t>ESPECIALISTA EN CONTRATACIONES DE OBRAS</t>
  </si>
  <si>
    <t>40864695</t>
  </si>
  <si>
    <t xml:space="preserve">CUADROS CÉSPEDES MASSEL GERALDINE </t>
  </si>
  <si>
    <t>ASISTENTE ADMINSTRATIVO</t>
  </si>
  <si>
    <t>09571069</t>
  </si>
  <si>
    <t>CUBAS PEÑA MANUEL EMILIO</t>
  </si>
  <si>
    <t>ADMINSTRACIÓN</t>
  </si>
  <si>
    <t>EGRESADO</t>
  </si>
  <si>
    <t>TÉCNICO EN ADMINISTRACIÓN</t>
  </si>
  <si>
    <t>ASISTENTE ADMINSTRATIVO PARA ARCHIVO</t>
  </si>
  <si>
    <t>43192380</t>
  </si>
  <si>
    <t>CULQUI EVARISTO, DIANA MILENE</t>
  </si>
  <si>
    <t>EDUCACIÓN</t>
  </si>
  <si>
    <t>EDUCADORA</t>
  </si>
  <si>
    <t>RESPONSABLE DE LA OFICINA DE ADMINISTRACIÓN</t>
  </si>
  <si>
    <t>40680202</t>
  </si>
  <si>
    <t>CURAY CASANOVA, AUGUSTO MARTIN</t>
  </si>
  <si>
    <t>DELGADO VERGARAY JULIO CÉSAR</t>
  </si>
  <si>
    <t>EN CURSO</t>
  </si>
  <si>
    <t>ESTUDIANTE DE ADMINISTRACIÓN</t>
  </si>
  <si>
    <t>40392390</t>
  </si>
  <si>
    <t>ESPINOZA POVES DANNY JOSUE</t>
  </si>
  <si>
    <t>INGENIERO III</t>
  </si>
  <si>
    <t>22465214</t>
  </si>
  <si>
    <t>ESPINOZA ROJAS, OSCAR ALCIDES</t>
  </si>
  <si>
    <t>ARQUITECTO III</t>
  </si>
  <si>
    <t>FERNÁNDEZ ARAUJO, LUIS AQUILES</t>
  </si>
  <si>
    <t>FIGUEROA VALDERRAMA, JOCELYN ZAIRA BERENICE</t>
  </si>
  <si>
    <t>ASISTENTE DE PLANIFICACIÓN Y PRESUPUESTO</t>
  </si>
  <si>
    <t>70035378</t>
  </si>
  <si>
    <t>FLORES MALLQUI YOMALI IVETTE</t>
  </si>
  <si>
    <t>ADMINISTRACIÓN Y FINANZAS</t>
  </si>
  <si>
    <t>ANALISTA DE TESORERÍA</t>
  </si>
  <si>
    <t>47141878</t>
  </si>
  <si>
    <t xml:space="preserve">GRANADOS ALVA CYNTHIA PAMELA </t>
  </si>
  <si>
    <t>ASESOR DE LA OFICINA DE ADMINISTRACIÓN</t>
  </si>
  <si>
    <t>10228837</t>
  </si>
  <si>
    <t>GUEVARA CHUMPITAZ GILBERTO NICANOR</t>
  </si>
  <si>
    <t>07633834</t>
  </si>
  <si>
    <t>GUTIÉRREZ SÁNCHEZ, CARMEN CECILIA</t>
  </si>
  <si>
    <t>10136226</t>
  </si>
  <si>
    <t>INOPE QUEZADA SHEYLA PAVEL</t>
  </si>
  <si>
    <t>RESPONSABLE DE LA UNIDAD DE RECURSOS HUMANOS</t>
  </si>
  <si>
    <t>IRAHA FLORES JOSE LUIS ALEJANDRO</t>
  </si>
  <si>
    <t>COORDINADORA LEGAL</t>
  </si>
  <si>
    <t>43040839</t>
  </si>
  <si>
    <t xml:space="preserve">LACCA VELASCO ELISSA CLOBERLINA </t>
  </si>
  <si>
    <t>ASISTENTE DE JEFATURA</t>
  </si>
  <si>
    <t>LECARNAQUE GALLO, ANA KARINA</t>
  </si>
  <si>
    <t>RESPONSABLE DE LA OFICINA DE INVERSIONES</t>
  </si>
  <si>
    <t>LENKEY RAMOS, CAROLINA GIZELLA</t>
  </si>
  <si>
    <t>LÓPEZ TALLEDO, CYNTHIA MILAGROS</t>
  </si>
  <si>
    <t>ESPECIALISTA EN CONTRATACIONES DE BIENES Y SERVICIOS</t>
  </si>
  <si>
    <t>07557714</t>
  </si>
  <si>
    <t xml:space="preserve">MACEDO ALVAREZ VICTOR MANUEL </t>
  </si>
  <si>
    <t>ESPECIALISTA EN GESTIÓN SOCIAL Y COMUNICACIONES</t>
  </si>
  <si>
    <t>MEDINA CALLER, WENNER ANTONIO</t>
  </si>
  <si>
    <t>41109320</t>
  </si>
  <si>
    <t>NARVAEZ RIVA LESLY MADELEINE</t>
  </si>
  <si>
    <t>08265994</t>
  </si>
  <si>
    <t>OCAÑA VILLEGAS, NELLY CONSTANZA ROSA</t>
  </si>
  <si>
    <t>OLAYA DAVIS, ADALBERTO</t>
  </si>
  <si>
    <t>TÉCNICO EN PATRIMONIO</t>
  </si>
  <si>
    <t>25791433</t>
  </si>
  <si>
    <t>PARAVECINO GALLARDO HUGO HUMBERTO</t>
  </si>
  <si>
    <t>08351480</t>
  </si>
  <si>
    <t>PAUCAR SEMORILE JANET MIRTHA</t>
  </si>
  <si>
    <t>10473153</t>
  </si>
  <si>
    <t>PEÑALOZA VASSALLO, ANA KARINA</t>
  </si>
  <si>
    <t>09543684</t>
  </si>
  <si>
    <t>PERALES HUAYASCACHE, SELINA NIEVES</t>
  </si>
  <si>
    <t>10676735</t>
  </si>
  <si>
    <t>PEREZ RAMOS MARIELA KELLY</t>
  </si>
  <si>
    <t>COORDINADOR DE PROYECTOS</t>
  </si>
  <si>
    <t>07616447</t>
  </si>
  <si>
    <t>PITA JIMÉNEZ, JOSÉ LUIS</t>
  </si>
  <si>
    <t>ASISTENTE ADMINISTRATIVO DE ABASTECIMIENTO</t>
  </si>
  <si>
    <t>25752204</t>
  </si>
  <si>
    <t>QUICAÑO FONSECA KATTY JULIANA</t>
  </si>
  <si>
    <t>QUINTANILLA NAVARRO VICTOR MHIJAYLO YOVANI</t>
  </si>
  <si>
    <t>ASISTENTE TÉCNICO</t>
  </si>
  <si>
    <t>RICCE FURCH, ANGHELINE TABATHA</t>
  </si>
  <si>
    <t>INGENIERÍA ECONÓMICA</t>
  </si>
  <si>
    <t>INGENIERA ECONÓMICA</t>
  </si>
  <si>
    <t>ANALISTA DE RECURSOS HUMANOS</t>
  </si>
  <si>
    <t>RUEDA LUNA, SHARLYN RAISSA</t>
  </si>
  <si>
    <t>24814095</t>
  </si>
  <si>
    <t>SALDIVAR QUISPE PEPE RAMIRO</t>
  </si>
  <si>
    <t>ADMNISTRACION</t>
  </si>
  <si>
    <t>45027537</t>
  </si>
  <si>
    <t>SANCHEZ LUNA LUIS CARLOS</t>
  </si>
  <si>
    <t>SÁNCHEZ RODRIGUEZ, WILHELM PIECK</t>
  </si>
  <si>
    <t>SILVA MELÉNDEZ, SOLANGE ELENA</t>
  </si>
  <si>
    <t>01332822</t>
  </si>
  <si>
    <t>TORRES CABRERA, ELOY</t>
  </si>
  <si>
    <t>TÉCNICO DE SOPORTE INFORMÁTICO</t>
  </si>
  <si>
    <t>44294983</t>
  </si>
  <si>
    <t>TORRES POMA, FRANCO IVÁN</t>
  </si>
  <si>
    <t>VELÁSQUEZ LUCEN, JUAN MANUEL</t>
  </si>
  <si>
    <t>06666557</t>
  </si>
  <si>
    <t>VIZCARRA GALLARDO, MARLENE ISABEL</t>
  </si>
  <si>
    <t>ZAMBRANO CARRANZA, LIZ CATHERINE</t>
  </si>
  <si>
    <t xml:space="preserve">ANALISTA DE CONTABILIDAD </t>
  </si>
  <si>
    <t>70018310</t>
  </si>
  <si>
    <t xml:space="preserve">ZAMORA RUIZ KARLA ISABEL </t>
  </si>
  <si>
    <t>INGENIERA CIVIL</t>
  </si>
  <si>
    <t>43620406</t>
  </si>
  <si>
    <t>ZAPATA GONZALES LUZ ARACELLI</t>
  </si>
  <si>
    <t xml:space="preserve">SEGURIDAD Y VIGILANCIA </t>
  </si>
  <si>
    <t>08189293</t>
  </si>
  <si>
    <t>MONTEZA ARRASCO SEGUNDO HERMOGENES</t>
  </si>
  <si>
    <t>DIRECTOR DEL MUSEO NACIONAL SICAN</t>
  </si>
  <si>
    <t>08225455</t>
  </si>
  <si>
    <t>ELERA AREVALO CARLOS GUSTAVO</t>
  </si>
  <si>
    <t>ARQUEOLOGP</t>
  </si>
  <si>
    <t>DOCTOR</t>
  </si>
  <si>
    <t>LIC EN ARQUEOLOGIA</t>
  </si>
  <si>
    <t xml:space="preserve">APOYO ADMINISTRATIVO </t>
  </si>
  <si>
    <t>08864823</t>
  </si>
  <si>
    <t>BALLENA BALLENA RICARDO ALBERTO</t>
  </si>
  <si>
    <t>ESTUDIOS TEC. EN CONTAB. Y FINANZAS</t>
  </si>
  <si>
    <t>ESPECIALISTA EN SISTEMAS DE SEGURIDAD</t>
  </si>
  <si>
    <t>CARRASCO BENITES CESAR ALFREDO</t>
  </si>
  <si>
    <t>SERVICIO DE UN CHOFER PARA EL MUSEO NACIONAL DE SICAN</t>
  </si>
  <si>
    <t>CHUMPITAZ MIO JOSE LUIS</t>
  </si>
  <si>
    <t>DIRECTOR DEL MUSEO DE SITIO CHOTUNA CHORNANCAP</t>
  </si>
  <si>
    <t>FERNANDEZ MANAYALLE MARCO ANTONIO</t>
  </si>
  <si>
    <t>LICENCIADO EN ARQUEOLOGIA </t>
  </si>
  <si>
    <t>ASISTENTE EN CONSERVACIÓN ARQUEOLÓGICA PARA EL ÁREA DE CONSERVACIÓN Y RESTAURACIÓN</t>
  </si>
  <si>
    <t>ALDANA GONZALES JOHNNY ERASMO</t>
  </si>
  <si>
    <t>DOMINGUEZ RUIZ ROSENDO</t>
  </si>
  <si>
    <t>EXP.EN DISEÑO GRAFICO Y PUBLICITARIO</t>
  </si>
  <si>
    <t xml:space="preserve">MANTENIMIENTO Y LIMPIEZA </t>
  </si>
  <si>
    <t>SALAZAR GARCIA SEGUNDO</t>
  </si>
  <si>
    <t>DIRECTOR DEL MUSEO DE SITIO HUACA RAJADA SIPAN</t>
  </si>
  <si>
    <t>CHERO ZURITA LUIS ENRIQUE</t>
  </si>
  <si>
    <t>LIC.EN ARQUEOLOGIA</t>
  </si>
  <si>
    <t>DIRECTOR DEL MUSEO ARQUEOLOGICO NACIONAL BRIUNING</t>
  </si>
  <si>
    <t>WESTER LA TORRE CARLOS EDUARDO</t>
  </si>
  <si>
    <t xml:space="preserve">MAESTRO EN CIENCIAS SOCIALES 
MENCION-ARQUEOLOGIA ANDINA 
LICENCIADO EN ARQUEOLOGIA </t>
  </si>
  <si>
    <t>MAGISTER</t>
  </si>
  <si>
    <t xml:space="preserve">VIGILANTE Y SEGURIDAD </t>
  </si>
  <si>
    <t>CACHAY CORREA PEDRO ANTONIO</t>
  </si>
  <si>
    <t xml:space="preserve">SERVICIO DE CONSERJERÍA ADSCRITA A LA DIRECCIÓN EJECUTIVA </t>
  </si>
  <si>
    <t>MORE MACO JOSE MANUEL</t>
  </si>
  <si>
    <t>ASISTENTE DE CONSERVACION PARA EL MUSEO ARQUEOLOGICO NACIONAL BRUNING</t>
  </si>
  <si>
    <t>GONZALEZ RUMICHE SEGUNDO</t>
  </si>
  <si>
    <t>RESPONSABLE DE RELACIONES PÚBLICAS</t>
  </si>
  <si>
    <t>HUAMAN YOVERA EDITH ROSARIO</t>
  </si>
  <si>
    <t>LIC. CIENCIAS COMUNICACIÓN</t>
  </si>
  <si>
    <t>LIC. EN CIENCIAS DE LA INFORMACION</t>
  </si>
  <si>
    <t>TEQUEN GONZALEZ CARLOS ENRIQUE</t>
  </si>
  <si>
    <t>ASISTENTE PARA EL ÁREA DE REGISTRO Y CATALOGACIÓN</t>
  </si>
  <si>
    <t>LEON ANGELES JUSTA DE LOURDES</t>
  </si>
  <si>
    <t xml:space="preserve">LICENCIADA EN EDUCACION, NIVEL PRIMARIO </t>
  </si>
  <si>
    <t>VIGILANTE PARA UCUPE</t>
  </si>
  <si>
    <t>FLORES HUANCAS ABELARDO</t>
  </si>
  <si>
    <t>GIL CASTILLO JOSE ARMANDO</t>
  </si>
  <si>
    <t>VIGILANTE Y SEGURIDAD EN ZONAS ARQUEOLÓGICAS DEL VALLE DE ZAÑA</t>
  </si>
  <si>
    <t>NUNJAR MACO CIPRIANO</t>
  </si>
  <si>
    <t>AUXILIAR DE CONSERVACIÓN</t>
  </si>
  <si>
    <t>CAMACHO JARA MAXIMO JAVIER</t>
  </si>
  <si>
    <t xml:space="preserve">APOYO EN MANTENIMIENTO </t>
  </si>
  <si>
    <t>BAUTISTA BRAVO JACKELINE</t>
  </si>
  <si>
    <t xml:space="preserve">AUXILIAR DE MANTENIMIENTO </t>
  </si>
  <si>
    <t>SIRLOPU SANTA MARIA SILVIA ROSA</t>
  </si>
  <si>
    <t>ARQUEÓLOGO PARA EL ÁREA DE ARQUEOLOGÍA</t>
  </si>
  <si>
    <t>CURO CHAMBERGO JAMES MAX MANUEL</t>
  </si>
  <si>
    <t xml:space="preserve">LICENCIADO EN ARQUEOLOGIA </t>
  </si>
  <si>
    <t>ORELLANA GONZALEZ CARLOS MIGUEL</t>
  </si>
  <si>
    <t>DAVILA ZAPATA JUAN RICARDO</t>
  </si>
  <si>
    <t>TEC. EN COMPUTACION E INFORMATICA</t>
  </si>
  <si>
    <t>ARQUEÓLOGO PARA EL ÁREA DE INVENTARIO Y REGISTRO DE OBJETOS ARQUEOLÓGICOS</t>
  </si>
  <si>
    <t>ESPINOZA CORDOVA MARIA DEL CARMEN</t>
  </si>
  <si>
    <t xml:space="preserve">APOYO DE SEGURIDAD </t>
  </si>
  <si>
    <t>VALLEJOS SOSA MIGUEL ANGEL</t>
  </si>
  <si>
    <t>DIBUJANTE TEC.MECANICO</t>
  </si>
  <si>
    <t>ELECTRICIDAD</t>
  </si>
  <si>
    <t>CANGO SANCHEZ JUAN FRANCISCO</t>
  </si>
  <si>
    <t>TEC.ELECTRONICO</t>
  </si>
  <si>
    <t>SANCHEZ GAMARRA OCTAVIO</t>
  </si>
  <si>
    <t>LLONTOP SANDOVAL CECILIA MAGALI</t>
  </si>
  <si>
    <t>SECRETARIA EJECUTIVA COMPUTARIZADA</t>
  </si>
  <si>
    <t>GUTIERREZ CHAPOÑAN JULIO ALFREDO</t>
  </si>
  <si>
    <t>EGRESADO TEC.EN ADMINISTRACION</t>
  </si>
  <si>
    <t>APOYO EN MANTENIMIENTO</t>
  </si>
  <si>
    <t>TORRES CHUDAN LUIS ENRIQUE</t>
  </si>
  <si>
    <t>TEC.EN ELECTRICIDAD</t>
  </si>
  <si>
    <t>CORDOVA PEÑA CARLOS ALBERTO</t>
  </si>
  <si>
    <t xml:space="preserve">SERVICIO DE UN ASISTENTE DE ARQUEOLOGÍA PARA EL MUSEO CHOTUNA-CHORNANCAP </t>
  </si>
  <si>
    <t>CORDOVA PEÑA LEONARDO MIGUEL</t>
  </si>
  <si>
    <t>CIENCIAS ECONOCMICAS Y CONTABLES</t>
  </si>
  <si>
    <t xml:space="preserve">LICENCIADO EN ADMINISTRACIÓN DE EMPRESAS </t>
  </si>
  <si>
    <t xml:space="preserve">SERVICIO DE UN CHOFER PARA EL MUSEO ARQUEOLÓGICO NACIONAL BRUNING </t>
  </si>
  <si>
    <t>CARUAHULCA QUIJANO CESAR EDILBERTO</t>
  </si>
  <si>
    <t>SERVICIO DE UNA LICENCIADA EN EDUCACIÓN PARA EL MUSEO SE SITIO DE TÚCUME</t>
  </si>
  <si>
    <t>MIRANDO RUIDIAZ SARA YSABEL</t>
  </si>
  <si>
    <t>TECNICA (PROFESORA DE EDUCACION PRIMARIA)</t>
  </si>
  <si>
    <t>PROFESIONAL DE ARQUITECTURA</t>
  </si>
  <si>
    <t>PISCOYA ANGELES CESAR AUGUSTO</t>
  </si>
  <si>
    <t>ARQUITECTO </t>
  </si>
  <si>
    <t>ARQUEÓLOGO PARA EL ÁREA DE CONSERVACIÓN Y RESTAURACIÓN</t>
  </si>
  <si>
    <t>BRACAMONTE VARGAS JUAN GILBERTO</t>
  </si>
  <si>
    <t>RESPONSABLE DE LA OFICINA DE CONTROL PATRIMONIAL</t>
  </si>
  <si>
    <t>FERNANDEZ SOTO JIMMY</t>
  </si>
  <si>
    <t xml:space="preserve">CONTADOR PUBLICO </t>
  </si>
  <si>
    <t xml:space="preserve">APOYO ADMINISTRATIVO DE ALMACÉN </t>
  </si>
  <si>
    <t>SALCEDO MURO GERMAN ALEJANDRO</t>
  </si>
  <si>
    <t>SERVICIO DE UN ASISTENTE ADMINISTRATIVO PARA EL CONTROL PATRIMONIAL Y ALMACÉN DEL MUSEO NACIONAL DE SICÁN</t>
  </si>
  <si>
    <t>DIAZ MANAYAY JOSE DE LA ROSA</t>
  </si>
  <si>
    <t>EGRESADO TECNICO EN CONTABILIDAD</t>
  </si>
  <si>
    <t>SEGURIDAD Y VIGILANCIA, MANTENIMIENTO Y LIMPIEZA</t>
  </si>
  <si>
    <t>BAUTISTA VERA JUAN ANTONIO</t>
  </si>
  <si>
    <t>ADMINISTRADOR DE ABASTECIMIENTO</t>
  </si>
  <si>
    <t>AUXILIAR EN VIGILANCIA Y SEGURIDAD</t>
  </si>
  <si>
    <t>NOLE SANCHEZ JOSE MIGUEL</t>
  </si>
  <si>
    <t>AUXILIAR VIGILANTE Y SEGURIDAD DEL SANTUARIO HISTÓRICO BOSQUE DE PÓMAC</t>
  </si>
  <si>
    <t>BENITES ROQUE MODESTO</t>
  </si>
  <si>
    <t>VIGILANTE PARA GUARDIANÍA DE LOS SITIOS A. DE LA ZONA DE LA ZARANDA Y TAMBO REAL, HUACA MARRO, HUACA EL MUERTO, HUACA LOS OVEJOS, CAMINO INCA</t>
  </si>
  <si>
    <t>BANCES BRAVO SEGUNDO ANGEL</t>
  </si>
  <si>
    <t>SERVICIO DE UN APOYO EN EL MANTENIMIENTO Y LIMPIEZA DEL ÁREA DE REGISTRO Y CATALOGACIÓN DE LOS BIENES CULTURALES MUEBLES DEL MUSEO NACIONAL DE SICAN</t>
  </si>
  <si>
    <t>YAUCE SANCHEZ ISMAEL</t>
  </si>
  <si>
    <t>JARDINERÍA, MANTENIMIENTO EN LAS ÁREAS VERDES Y LIMPIEZA</t>
  </si>
  <si>
    <t>CARBONEL BANCES CARLOS ALBERTO</t>
  </si>
  <si>
    <t xml:space="preserve">PROFESOR </t>
  </si>
  <si>
    <t>SERVICIO DE UNA SECRETARIA PARA LA DIRECCIÓN DEL MUSEO NACIONAL DE SICAN</t>
  </si>
  <si>
    <t>CAMPOS AURICH GUSNARA DEL PILKAR</t>
  </si>
  <si>
    <t xml:space="preserve">VIGILANTE PARA GUARDIANÍA DE LOS SITIOS A. DE LA ZONA DE MOCHUMÍ VIEJO, SECTOR I DEL PARQUE ARQUEOLÓGICO DE BATANGRANDE </t>
  </si>
  <si>
    <t>SALAZAR FERNANDEZ CIRO</t>
  </si>
  <si>
    <t>VIGILANTE PARA GUARDIANÍA DE LOS SITIOS A. DEL S.H.B.P. SECTOR: HUACA LERCANLECH, HUACA SONTILLO</t>
  </si>
  <si>
    <t>TAPIA LEON MARCOS</t>
  </si>
  <si>
    <t>TEC. EN CONTABILIDAD</t>
  </si>
  <si>
    <t>VIGILANTE PARA GUARDIANÍA DE LOS SITIOS A.  DEL S.H.B.P. SECTOR: HUACA LAS ABEJAS, CASA KARL WEISS Y LAS SALINAS</t>
  </si>
  <si>
    <t>VELASQUEZ ACOSTA JUAN FERNANDO</t>
  </si>
  <si>
    <t xml:space="preserve">AUXILIAR EN MANTENIMIENTO Y LIMPIEZA </t>
  </si>
  <si>
    <t>SENCIO NIÑO SANTIAGO</t>
  </si>
  <si>
    <t>CONSERVADOR DE MUSEO II</t>
  </si>
  <si>
    <t>CORDOVA PEÑA LEONARDO</t>
  </si>
  <si>
    <t>LLONTOP SANTAMARIA FRANCISCO</t>
  </si>
  <si>
    <t>CONSERVADOR - RESTAURADOR</t>
  </si>
  <si>
    <t>DELGADO CASTRO JOSE</t>
  </si>
  <si>
    <t xml:space="preserve">AUXILIAR DE MANTENIMIENTO Y TRABAJOS EN ÁREAS VERDES </t>
  </si>
  <si>
    <t>ACOSTA AYALA MANUEL</t>
  </si>
  <si>
    <t>PRIMARIA INCOMPLETA</t>
  </si>
  <si>
    <t>VIGILANCIA, SEGURIDAD Y ALBAÑILERÍA</t>
  </si>
  <si>
    <t>GARCIA SUCLUPE GERMAN</t>
  </si>
  <si>
    <t>AUXILIAR EN SEGURIDAD Y VIGILANCIA</t>
  </si>
  <si>
    <t>MESONES RECOBA NESTOR ALBERTO</t>
  </si>
  <si>
    <t>RESTAURADOR</t>
  </si>
  <si>
    <t>GUTIERREZ VASQUEZ FELIX ANGEL</t>
  </si>
  <si>
    <t>TEC.COMPUTACION E INFORMATICA</t>
  </si>
  <si>
    <t>AUXILIAR EN MANTENIMIENTO Y LIMPIEZA</t>
  </si>
  <si>
    <t>RODRIGUEZ PLASENCIA BENEDICTO</t>
  </si>
  <si>
    <t>COLMENARES FAÑAÑAN WALTER DESIDERIO</t>
  </si>
  <si>
    <t>TEC.ELECTRICISTA INDUSTRIAL</t>
  </si>
  <si>
    <t>CARPINTERÍA</t>
  </si>
  <si>
    <t>PEÑA PEÑA JOSE GUILLERMO</t>
  </si>
  <si>
    <t xml:space="preserve">ARQUEÓLOGO I </t>
  </si>
  <si>
    <t>BONILLA SANCHEZ JOSE IGNACIO</t>
  </si>
  <si>
    <t xml:space="preserve">CONSERVADOR RESPONSABLE PARA EL ÁREA DE CONSERVACIÓN </t>
  </si>
  <si>
    <t>SECLEN FERNANDEZ MARCO ANTONIO</t>
  </si>
  <si>
    <t>EGRESADO TECNIC.ADMINISTRACION</t>
  </si>
  <si>
    <t>MONTAÑO BARRIOS JORGE LUIS</t>
  </si>
  <si>
    <t>AUXILIAR ADMINISTRATIVO</t>
  </si>
  <si>
    <t>VERA MAURO BERTHA LORENA</t>
  </si>
  <si>
    <t>PROF.TECNICO EN GUIA OFICIAL DE TURISMO</t>
  </si>
  <si>
    <t>SECRETARIA 1</t>
  </si>
  <si>
    <t>WONG FALLA FLOR DE MARIA</t>
  </si>
  <si>
    <t xml:space="preserve">VIGILANTE PARA GUARDIANÍA DE LOS SITIOS A.  DEL S.H. B. P.   SECTOR: HUACA LAS VENTANAS </t>
  </si>
  <si>
    <t>MONTALVAN CARMONA EDILBERTO</t>
  </si>
  <si>
    <t>ARQUEÓLOGO II (*)</t>
  </si>
  <si>
    <t>MARTINEZ FIESTAS JUAN JOSE</t>
  </si>
  <si>
    <t>AUXILIAR DE SEGURIDAD PARA EL CHORRO</t>
  </si>
  <si>
    <t>PACHERREZ BANCES JULIO</t>
  </si>
  <si>
    <t>PRIMARIOS</t>
  </si>
  <si>
    <t xml:space="preserve">VIGILANCIA, SEGURIDAD Y ALBAÑILERÍA </t>
  </si>
  <si>
    <t>LLONTOP LLAUCE NATIVO</t>
  </si>
  <si>
    <t>APOYO EN SEGURIDAD</t>
  </si>
  <si>
    <t>CUMPA LOPEZ JULIO VICENTE DE LOS</t>
  </si>
  <si>
    <t xml:space="preserve">SECUNDARIA </t>
  </si>
  <si>
    <t>RIBAGLIATTI INOÑAN CARLOS ALBERTO</t>
  </si>
  <si>
    <t>APOYO EN MANTENIMIENTO Y LIMPIEZA</t>
  </si>
  <si>
    <t>PIZARRO LLONTOP JOSE MIGUEL</t>
  </si>
  <si>
    <t>AUXILIAR PARA EL MANTENIMIENTO Y LIMPIEZA</t>
  </si>
  <si>
    <t>PIZARRO LLONTOP JUAN MANUEL</t>
  </si>
  <si>
    <t>CALDERON ORREAGA LUZ ANABELA</t>
  </si>
  <si>
    <t>TEC.SECRETARIADO EJECUTIVO</t>
  </si>
  <si>
    <t>CASTRO RIVERA JOSE LUIS</t>
  </si>
  <si>
    <t>AUXILIAR PARA SEGURIDAD NOCTURNA DE HUACA LAS BALSAS</t>
  </si>
  <si>
    <t>BANCES ACOSTA MANUEL</t>
  </si>
  <si>
    <t>DIBUJANTE TÉCNICO II</t>
  </si>
  <si>
    <t>FIESTAS GRANADOS MARGEL PERCY</t>
  </si>
  <si>
    <t>TEC.DIBUJO  Y PINTURA</t>
  </si>
  <si>
    <t>SANDOVAL SANCHEZ NATIVIDAD</t>
  </si>
  <si>
    <t>AUXILIAR DE MANTENIMIENTO Y LIMPIEZA</t>
  </si>
  <si>
    <t>BENITES ACOSTA VEALBERTO</t>
  </si>
  <si>
    <t>ASISTENTE DE GABINETE</t>
  </si>
  <si>
    <t>CHOZO CAPUÑAY OSWALDO</t>
  </si>
  <si>
    <t>DAMIAN YNOÑAN MANUEL</t>
  </si>
  <si>
    <t>APOYO DE AULA DE EDUCACION PARA LA CONSERVACION DEL PATRIMONIO PARA EL MUSEO DE SITIO TUCUME</t>
  </si>
  <si>
    <t>ARBAÑILPAZ VIRGINIA JHANET</t>
  </si>
  <si>
    <t>TECNICA EN SECRETARIADO</t>
  </si>
  <si>
    <t>YNOÑAN GARCIA MARCO ANTONIO</t>
  </si>
  <si>
    <t>RECEPCIONISTA</t>
  </si>
  <si>
    <t>CASTRO YAJAHUANCA ANA CECILIA</t>
  </si>
  <si>
    <t>VIGILANCIA Y SEGURIDAD</t>
  </si>
  <si>
    <t>AGUINAGA GRAUS TERESA DEL CARMEN</t>
  </si>
  <si>
    <t>SECRETARIADO EJECUTIVO E INFORMATICO</t>
  </si>
  <si>
    <t>APOYO EN EL ÁREA ADMINISTRATIVA</t>
  </si>
  <si>
    <t>INGA SIALER LUIS</t>
  </si>
  <si>
    <t>GUEVARA RIVAS JOSE WILFREDO</t>
  </si>
  <si>
    <t>CHAVEZ DAMIAN JESUS FIDEL</t>
  </si>
  <si>
    <t>AUXILIAR PARA EL DESARROLLO DE LAS LABORES EN EL VIVERO BIOHUERTO</t>
  </si>
  <si>
    <t>CHOZO DAMIAN WALTER JESUS</t>
  </si>
  <si>
    <t>MANTENIMIENTO Y LIMPIEZA</t>
  </si>
  <si>
    <t>AYALA ESPINOZA LUIS ALBERTO</t>
  </si>
  <si>
    <t>VIGILANTE Y SEGURIDAD</t>
  </si>
  <si>
    <t>GUANILO SENCIO ISIDRO ALEJANDRO</t>
  </si>
  <si>
    <t>BANCES ASALDE JOSE IGNACIO</t>
  </si>
  <si>
    <t>SUCLUPE CHICOMA MIGUEL ANGEL</t>
  </si>
  <si>
    <t>LICENCIADO EN EDUCACIÓN, ESPECIALIDAD
 MATEMÁTICA Y COMPUTACIÓN</t>
  </si>
  <si>
    <t xml:space="preserve">ORDENAMIENTO Y SEPARACIÓN DE MATERIALES ORGÁNICOS </t>
  </si>
  <si>
    <t>SAAVEDRA PAZ LUIS ANTONIO MARTIN</t>
  </si>
  <si>
    <t>LICENCIADO EN BIOLOGIA-MICROBIOLOGIA-PARASITOLOGIA </t>
  </si>
  <si>
    <t>LIC. EN BIOLOGIA-MICROBIOLOGIA-PARASITOLOGIA</t>
  </si>
  <si>
    <t>ARQUEÓLOGO ASISTENTE</t>
  </si>
  <si>
    <t>CASTILLO REYES SAMUEL ARISTOTELES</t>
  </si>
  <si>
    <t>DIRECTORA DEL MUSEO DE SITIO TUCUME</t>
  </si>
  <si>
    <t>DELGADO ELIAS DULCE MARIA BERNARDA</t>
  </si>
  <si>
    <t>LICENCIADA EN ARQUEOLOGIA </t>
  </si>
  <si>
    <t>ASISTENTE DE LA OFICINA DE RECURSOS HUMANOS</t>
  </si>
  <si>
    <t>MURGA INGOL JENNY PATRICIA</t>
  </si>
  <si>
    <t>MAGISTER EN DIRECCION Y GESTION DEL TALENTO HUMANO 
BACHILLER EN INGENIERIA DE COMPUTACION Y SISTEMAS </t>
  </si>
  <si>
    <t>SERVICIOS DE UN COORDINADOR DE ARQUEOLOGÍA Y CONSERVACIÓN DE LA UNIDAD DE INFRAESTRUCTURA Y PROYECTOS.</t>
  </si>
  <si>
    <t>UGAZ MORO JUAN CARLOS</t>
  </si>
  <si>
    <t>CIENCIAS SOCIALES</t>
  </si>
  <si>
    <t xml:space="preserve">ARQUEOLOGO ASISTENTE PARA EL REGISTRO DE CATALOGACION </t>
  </si>
  <si>
    <t>ALVAREZ TORREALVA JORGE LUIS</t>
  </si>
  <si>
    <t>ESCUDERO VILLALTA JOSE MANUEL</t>
  </si>
  <si>
    <t xml:space="preserve"> CIENCIAS SOCIALES </t>
  </si>
  <si>
    <t>LICENCIADO</t>
  </si>
  <si>
    <t>ESPECIALISTA ADMINISTRATIVO</t>
  </si>
  <si>
    <t>LAVADO CHAMBERGO OSCAR FRANCISCO</t>
  </si>
  <si>
    <t xml:space="preserve">ARQUEÓLOGO ASISTENTE </t>
  </si>
  <si>
    <t>NUÑEZ MEJIA ANAXIMANDRO</t>
  </si>
  <si>
    <t>CASTILLO CHUMACERO ROMULO</t>
  </si>
  <si>
    <t>INGENIERO AGRONOMO </t>
  </si>
  <si>
    <t>VIGILANTE PARA GUARDIANÍA DE LOS SECTORES II Y III DEL PARQUE A.  DE BATAN GRANDE: EL CERRO Y LA PAMPA DE CHAPARRÍ, EL COMPLEJO ARQUEOMETALÚRGICO Y MINERO SICÁN</t>
  </si>
  <si>
    <t>DIAZ MANAYAY HENRY</t>
  </si>
  <si>
    <t>GASFITERO, MANTENIMIENTO Y LIMPIEZA</t>
  </si>
  <si>
    <t>GUEVARA FLORES JULIO CESAR</t>
  </si>
  <si>
    <t>GASFITERO CARPINTERO,SOLDADOR</t>
  </si>
  <si>
    <t>VARELA VENTURA OSCAR WILLIAN</t>
  </si>
  <si>
    <t>CANCINO SANCHEZ NELIDA LUZMILA</t>
  </si>
  <si>
    <t xml:space="preserve">SEGURIDAD Y VIGILANCIA, MANTENIMIENTO Y LIMPIEZA </t>
  </si>
  <si>
    <t>TASILLA AGUIRRE EDWIN HENRY</t>
  </si>
  <si>
    <t>LICENCIADO EN TECNOLOGIA MEDICA </t>
  </si>
  <si>
    <t>LIC.TECNOLOGIA MED.: ESP.FISIC.Y REHABILIT.</t>
  </si>
  <si>
    <t xml:space="preserve">APOYO EN SEGURIDAD </t>
  </si>
  <si>
    <t>BARDALES MENA LILY ETELVINA</t>
  </si>
  <si>
    <t>TEC.EN COPUTACION E INFORMATICA</t>
  </si>
  <si>
    <t xml:space="preserve">CHOFER DE LA UNIDAD EJECUTORA </t>
  </si>
  <si>
    <t>ROJAS ALDANA CARLOS DAVID</t>
  </si>
  <si>
    <t>ACOSTA CHAPOÑAN JUANA ROSA</t>
  </si>
  <si>
    <t xml:space="preserve">MANTENIMIENTO, JARDINERÍA, MENSAJERÍA Y OTROS </t>
  </si>
  <si>
    <t>RIBAGLIATTI INOÑAN PEDRO MIGUEL</t>
  </si>
  <si>
    <t xml:space="preserve">AUXILIAR DE SEGURIDAD </t>
  </si>
  <si>
    <t>ORDINOLA QUINDE JOAQUIN ALONSO</t>
  </si>
  <si>
    <t>RUIZ MORETO MANUEL EDILBERTO</t>
  </si>
  <si>
    <t xml:space="preserve">TÉCNICO MECÁNICO Y/O ELÉCTRICO </t>
  </si>
  <si>
    <t>GIL SAAVEDRA LUIS EDGARDO</t>
  </si>
  <si>
    <t>MECANICO DE CONSTRUCCIONES METALICAS</t>
  </si>
  <si>
    <t>VARGAS MONTOYA HECTOR DANIEL</t>
  </si>
  <si>
    <t>EGRESADO TEC.EN COMPUTACION E INFORMATICA</t>
  </si>
  <si>
    <t xml:space="preserve">ARQUEÓLOGO PARA EL ÁREA DE REGISTRO Y CATALOGACIÓN </t>
  </si>
  <si>
    <t>MORALES GALINDO ANA SHEYLLA</t>
  </si>
  <si>
    <t>INGENIERO DE SISTEMAS COMO SOPORTE TÉCNICO</t>
  </si>
  <si>
    <t>GUTIERREZ CACHAY ROBERT FRANCIS</t>
  </si>
  <si>
    <t>INGENIERO DE SISTEMAS </t>
  </si>
  <si>
    <t>PERSONAL DE MANTENIMIENTO Y LIMPIEZA - VIGILANCIA Y SEGURIDAD PARA EL MUSEO DE SITIO HUACA RAJADA SIPAN</t>
  </si>
  <si>
    <t>PAICO ALEMAY LUIS ALBERTO</t>
  </si>
  <si>
    <t>ASISTENTE DE ADMINISTRACION PARA EL MUSEO  CHOTUNA CHORNANCAP</t>
  </si>
  <si>
    <t>TUÑOCHE CHERO REYNALDIÑO</t>
  </si>
  <si>
    <t>TEC. EN COMPUTACIÓN</t>
  </si>
  <si>
    <t>SERVICIO DE UN CONSERJE PARA EL MUSEO DE SITIO DETÚCUME</t>
  </si>
  <si>
    <t>PAZ YÑOÑAN RAFHAEL PEDR O</t>
  </si>
  <si>
    <t>REYES CIGÜEÑAS GUSTAVO ENRIQUE</t>
  </si>
  <si>
    <t>ASISTENTE ADMINISTRATIVA DE ASESORIA JURIDICA</t>
  </si>
  <si>
    <t>HIDALGO MENDOZA GABY MARIZA</t>
  </si>
  <si>
    <t>ABOGADA </t>
  </si>
  <si>
    <t xml:space="preserve">AUXILIAR PARA MANTENIMIENTO, LIMPIEZA Y JARDINERÍA </t>
  </si>
  <si>
    <t>SANTAMARIA LLONTO OSCAR JOEL</t>
  </si>
  <si>
    <t>SERVICIO DE MUSEOGRAFO PARA EL MUSEO DE SITIO HUACA RAJADA SIPAN</t>
  </si>
  <si>
    <t xml:space="preserve">PASAPERA ROJAS CEYRA ALICETH </t>
  </si>
  <si>
    <t>MANTENIMIENTO Y LIMPIEZA SEGURIDAD Y VIGILANCIA</t>
  </si>
  <si>
    <t>YGNACIO VERA JOSE DEL CARMEN</t>
  </si>
  <si>
    <t>ASISTENTE ADMINISTRATIVO  DE LA OFICINA DE TESORERIA</t>
  </si>
  <si>
    <t>SALINAS VASQUEZ KELLY WENDY</t>
  </si>
  <si>
    <t>ASISTENTE DE ARQUEOLOGÍA PARA REGISTRO Y CATALOGACIÓN DE BIENES CULTURALES MUEBLES</t>
  </si>
  <si>
    <t>CABRERA CORCUERA JULLY CHRISTINA</t>
  </si>
  <si>
    <t>NOLE CASTILLO JIMMY ROMMY</t>
  </si>
  <si>
    <t>COORDINADOR TECNICO CALIFICADO DE ARQUEOLOGIA PARA EL MTRS</t>
  </si>
  <si>
    <t>BRACAMONTE LEVANO EDGAR</t>
  </si>
  <si>
    <t>ASISTENTE DE ARQUEOLOGIA</t>
  </si>
  <si>
    <t>ZAVALETA VASQUEZ ERNESTO VIDAL</t>
  </si>
  <si>
    <t>BACHILLER EN CIENCIAS SOCIALES </t>
  </si>
  <si>
    <t>SECRETARIA DE DIRECCIÓN EJECUTIVA</t>
  </si>
  <si>
    <t>LLANOS ALTAMIRANO RAQUEL</t>
  </si>
  <si>
    <t>ASISTENTE EN CONSERVACIÓN ARQUEOLÓGICA PARA EL ÁREA DE REGISTRO Y CATALOGACIÓN</t>
  </si>
  <si>
    <t>MARCHAN BEDRIÑANA JAIME ANDERSON</t>
  </si>
  <si>
    <t>APOYO ADMINISTRATIVO DE UIP</t>
  </si>
  <si>
    <t>MOSCOL BAUTISTA BRUNO ANTONIO</t>
  </si>
  <si>
    <t>BACH. ING. SISTEMAS</t>
  </si>
  <si>
    <t>BACH. EN COMPUTACION E INFORMATICA</t>
  </si>
  <si>
    <t>ACOSTA VALDERA GRABIEL</t>
  </si>
  <si>
    <t xml:space="preserve">SERVICIO DE UN ASISTENTE DE CONSERVACIÓN PARA EL MUSEO CHOTUNA-CHORNANCAP </t>
  </si>
  <si>
    <t>YLMA SORALUZ JUAN DAGOBERTO</t>
  </si>
  <si>
    <t>AUXILIAR PARA MANTENIMIENTO Y LIMPIEZA DE HUACA LAS BALSAS</t>
  </si>
  <si>
    <t>MERINO CORONADO ERICK CARLOS</t>
  </si>
  <si>
    <t>SERVICIO DE UN ASISTENTE EN MUSEOGRAFÍA PARA EL MUSEO ARQUEOLÓGICO NACIONAL BRUNING</t>
  </si>
  <si>
    <t>ATOCHE ROQUE ALBERTO ALEJANDRO</t>
  </si>
  <si>
    <t>BACHILLER DE ARTES Y DISEÑO GRAFICO EMPREARIAL</t>
  </si>
  <si>
    <t>TOPROGRAFO PARA EL AREA DE GEOMATICA</t>
  </si>
  <si>
    <t>SANCHEZ RAMOS SANDRO MICHAEL</t>
  </si>
  <si>
    <t>VERA GUEVARA LUIS MIGUEL</t>
  </si>
  <si>
    <t>APOYO DE INFRAESTRUCTURA Y PROYECTOS</t>
  </si>
  <si>
    <t>MARTINEZ FIESTAS JOSE FROILAN</t>
  </si>
  <si>
    <t>BACHILLER EN INGENIERIA CIVIL </t>
  </si>
  <si>
    <t xml:space="preserve">ARQUEOLOGO PARA EL REGISTRO Y CATALOGACION DE LOS BIENES MUEBLES ARQUEOLOGICOS DEL MUSEO NACIONAL DE SICAN </t>
  </si>
  <si>
    <t>PEREZ BUSTAMANTE DANIEL HERNAN</t>
  </si>
  <si>
    <t>CIENCIAS SOCILES</t>
  </si>
  <si>
    <t>ASISTENTE DE LA OFICINA DE RELACIONES PÚBLICAS</t>
  </si>
  <si>
    <t>FERNANDEZ MENDOZA JUAN PABLO</t>
  </si>
  <si>
    <t>BACHILLER EN CIENCIAS DE LA COMUNICACION </t>
  </si>
  <si>
    <t>CAPUÑAY PERLECHE WILLIAM ALFREDO</t>
  </si>
  <si>
    <t>ESPECIALISTA II DE LA UNIDAD FORMULADORA</t>
  </si>
  <si>
    <t>RUIZ ARRIOLA CARLOS ROED</t>
  </si>
  <si>
    <t>ECONOCMISTA</t>
  </si>
  <si>
    <t xml:space="preserve">EJECUTIVO DE LA UNIDAD DE INFRAESTRUCTURA </t>
  </si>
  <si>
    <t>SALAZAR LLONTOS FELIPE SANTIAGO</t>
  </si>
  <si>
    <t>INGEN IERO CIVIL</t>
  </si>
  <si>
    <t>EJECUTIVO DE LA OFICINA DE PLANEAMIENTO Y PRESUPUESTO</t>
  </si>
  <si>
    <t>PACHERREZ RAUL GARY</t>
  </si>
  <si>
    <t>EJECUTIVO DE LA OFICINA DE ADMINISTRACIÓN</t>
  </si>
  <si>
    <t>VILCHEZ RIOS RUTH HERMELINDA</t>
  </si>
  <si>
    <t>EJECUTIVO DE LA OFICINA DE ASESORIA JURIDICA</t>
  </si>
  <si>
    <t>BARRANTES RAVINES ORLANDO</t>
  </si>
  <si>
    <t>ESPECIALISTA II DE CONTABILIDAD</t>
  </si>
  <si>
    <t>VASQUEZ CUBAS ROBERTO</t>
  </si>
  <si>
    <t>ESPECIALISTA II DE LOGISTICA</t>
  </si>
  <si>
    <t>VALDEZ GUEVARA OMAR ALI</t>
  </si>
  <si>
    <t>APOYO ADMINISTRATIVO PARA ATENCIÓN AL PÚBLICO Y TRÁMITE DOCUMENTARIO</t>
  </si>
  <si>
    <t>TENORIO MURO LESLIE AMALIA</t>
  </si>
  <si>
    <t>BACHILLER EN COMPUTACION E INFORMATICA </t>
  </si>
  <si>
    <t>TITULO PROFESIONAL</t>
  </si>
  <si>
    <t>ASISTENTE DE LA OFICINA DE LOGÍSTICA</t>
  </si>
  <si>
    <t>VALDERA CABANILLAS CINTHYA ISABEL</t>
  </si>
  <si>
    <t>OPERADOR(A) DE BOLETERÍA</t>
  </si>
  <si>
    <t>ARRIAGA RUIZ KAREN</t>
  </si>
  <si>
    <t>ECONOMISTA </t>
  </si>
  <si>
    <t>ESPECIALISTA EN PLAN DE MANEJO ADSCRITO A LA DIRECCIÓN DEL MUSEO DE SITIO TUCUME</t>
  </si>
  <si>
    <t>SANDOVAL DE LA CRUZ ANGEL MANUEL</t>
  </si>
  <si>
    <t>OPERADOR(A) DE BOLETERIA</t>
  </si>
  <si>
    <t>MIO SANDOVAL CINDY STHEFANY</t>
  </si>
  <si>
    <t>AUXILIAR VIGILANTE Y SEGURIDAD DEL SANTUARIO HISTÓRICO DE BOSQUE DE POMAC</t>
  </si>
  <si>
    <t>GUTIERREZ SOPLAPUCO DIONICIO</t>
  </si>
  <si>
    <t>TEC.AGROPECUARIO</t>
  </si>
  <si>
    <t xml:space="preserve">RESPONSABLE DE ESTUDIOS Y PROYECTOS DE LA UNIDAD DE INFRAESTRUCTURA Y PROYECTOS </t>
  </si>
  <si>
    <t>COAHILA OSORIO HELFER ALBERTO</t>
  </si>
  <si>
    <t>02631981</t>
  </si>
  <si>
    <t>HOLGUIN RIVERA IBRAIN ADRIANO</t>
  </si>
  <si>
    <t>RESPONSABLE DE LA OFICINA DE LOGISTICA</t>
  </si>
  <si>
    <t>SAAVEDRA SAAVEDRA CARLOS NOE</t>
  </si>
  <si>
    <t>RODRIGUEZ LUNA RICARDO</t>
  </si>
  <si>
    <t>VIGILANTE PARA GUARDIANÍA DE LOS SITIOS A.  DE LA QUEBRADA DE MAYASCONG, SECTOR I: CORREDOR DE LOS JAGUEYES DE PÍTIPO DEL PARQUE ARQUEOLÓGICO DE BATANGRANDE</t>
  </si>
  <si>
    <t>HEREDIA RAMIREZ JUSTO PASTOR</t>
  </si>
  <si>
    <t>VIGILANTE Y SEGURIDAD EN EL COMPLEJO ARQUEOLÓGICO UCUPE</t>
  </si>
  <si>
    <t>ROMERO JAIME WILBERTO GENOVE</t>
  </si>
  <si>
    <t>APOYO EN RRPP-MTRS</t>
  </si>
  <si>
    <t>RAMIREZ OLANO HENRRY EDINXON</t>
  </si>
  <si>
    <t>RESPONSABLE DE LA OFICINA DE PLANIFICACION Y PRESUPUESTO</t>
  </si>
  <si>
    <t>GARCIA MIMBELA JUAN CARLOS</t>
  </si>
  <si>
    <t>MAGISTER EN ADMINISTRACION ESTRATEGICA DE EMPRESAS
ECONOMISTA  </t>
  </si>
  <si>
    <t>SERVICIO DE RESPONSABLE DE LA UNIDAD FORMULADORA</t>
  </si>
  <si>
    <t>FERNANDEZ VIEIRA JOSE LENIN</t>
  </si>
  <si>
    <t xml:space="preserve">TÉCNICO EN CONSERVACIÓN DE TEXTILES </t>
  </si>
  <si>
    <t>MACO PINGLO MARIA LEONOR</t>
  </si>
  <si>
    <t>RECAUDADORA DE BOLETERÍA</t>
  </si>
  <si>
    <t>GARCIA PAICO JENNY ICELA</t>
  </si>
  <si>
    <t>ASISTENTE ADMINISTRATIVO DE LA OFICINA DE CONTABILIDAD</t>
  </si>
  <si>
    <t>CONTADOR PUBLICO </t>
  </si>
  <si>
    <t>CONSERVADOR RESTAURADOR  ESPECIALISTA EN METALES PARA LOS BIENS MUEBLES ARQUEOLOGICOS DEL MUSEO NACIONAL SICAN</t>
  </si>
  <si>
    <t>ZUZUNAGA IGLESIAS RODRIGO</t>
  </si>
  <si>
    <t>TECNICO EN CONSERVACION Y RESTAURACION</t>
  </si>
  <si>
    <t xml:space="preserve">AUXILIAR PARA EL DESARROLLO DE LAS LABORES EN EL VIVERO BIOHUERTO </t>
  </si>
  <si>
    <t>FERNANDEZ HUACAL FLORMIRA</t>
  </si>
  <si>
    <t>BACHILLER EN SOCIOLOGÍA</t>
  </si>
  <si>
    <t>LICENCIADO EN SOCIOLOGIA </t>
  </si>
  <si>
    <t>DIAZ ACUÑA ADEMIR CESAR ALFONSO</t>
  </si>
  <si>
    <t>INGENIERO EN COMPUTACION E INFORMATICA </t>
  </si>
  <si>
    <t>APOYO EN AUDIVISUALES</t>
  </si>
  <si>
    <t>42053882</t>
  </si>
  <si>
    <t>TIRADO LOZANO JOSE LUIS</t>
  </si>
  <si>
    <t>PROFESOR</t>
  </si>
  <si>
    <t>Técnico en Conservación</t>
  </si>
  <si>
    <t>CACERES VERA KARLA CATALINA</t>
  </si>
  <si>
    <t xml:space="preserve">Conservación </t>
  </si>
  <si>
    <t>Tecnico</t>
  </si>
  <si>
    <t>Técnico</t>
  </si>
  <si>
    <t>Jefe de la Unidad Ejecutora de Inversiones</t>
  </si>
  <si>
    <t>CERDAN VERGEL MANUEL RUPERTO</t>
  </si>
  <si>
    <t>Arquitecto</t>
  </si>
  <si>
    <t>Ingeniero</t>
  </si>
  <si>
    <t>Profesional</t>
  </si>
  <si>
    <t>Jefe de la Unidad de Logística</t>
  </si>
  <si>
    <t xml:space="preserve">ESTRADA NÚÑEZ GILMER ISAIAS   </t>
  </si>
  <si>
    <t>Contador</t>
  </si>
  <si>
    <t>Magister</t>
  </si>
  <si>
    <t>Responsable de la UIPC</t>
  </si>
  <si>
    <t>JARA RODRIGUEZ PERCY FERNANDO</t>
  </si>
  <si>
    <t>Turismo</t>
  </si>
  <si>
    <t>Licenciado</t>
  </si>
  <si>
    <t>Topografo</t>
  </si>
  <si>
    <t>MAURICIO BARTOLO IGNACIO GILMER</t>
  </si>
  <si>
    <t>Conservador para la Unidad de Conservación</t>
  </si>
  <si>
    <t xml:space="preserve">OCAS SALDAÑA, ALBERTO SANTOS </t>
  </si>
  <si>
    <t>Consrvación</t>
  </si>
  <si>
    <t>Capacitación ocuppacional</t>
  </si>
  <si>
    <t xml:space="preserve">Responsable de Mantenimiento y  Limpieza  </t>
  </si>
  <si>
    <t xml:space="preserve">OLOYA POLO, FRANCISCO </t>
  </si>
  <si>
    <t>Secundaria</t>
  </si>
  <si>
    <t>Arqueólogo Jefe de Campo</t>
  </si>
  <si>
    <t>PEREZ MUÑOZ, CESAR LEANDRO</t>
  </si>
  <si>
    <t>Arqueologo</t>
  </si>
  <si>
    <t>Doctorado</t>
  </si>
  <si>
    <t>Chofer Profesional de Alto Riesgo</t>
  </si>
  <si>
    <t>REBAZA ORTIZ, VICTOR ANIBAL</t>
  </si>
  <si>
    <t>Especialista en Gestión Administrativa para el Despacho de Responsable</t>
  </si>
  <si>
    <t>REYES CERNA SHULLANA ISABEL</t>
  </si>
  <si>
    <t>Administración</t>
  </si>
  <si>
    <t xml:space="preserve">Jefe (a) de la Unidad de Tesorería </t>
  </si>
  <si>
    <t xml:space="preserve">SUAREZ RUIZ, CARMEN ROSA </t>
  </si>
  <si>
    <t>Contadora</t>
  </si>
  <si>
    <t>Jefe de la Unidad de Contabilidad</t>
  </si>
  <si>
    <t xml:space="preserve">TELLO GÓMEZ JHON ALONSO </t>
  </si>
  <si>
    <t xml:space="preserve">Técnico en  Control Patrimonial y Almacen </t>
  </si>
  <si>
    <t xml:space="preserve">VAZALLO MORENO, NELSON FRANCISCO </t>
  </si>
  <si>
    <t>Computación</t>
  </si>
  <si>
    <t>Asistente de Trámite Documentario</t>
  </si>
  <si>
    <t>VILLA VERA, JENNY MARIBEL</t>
  </si>
  <si>
    <t>Profesora</t>
  </si>
  <si>
    <t>Técnico de la Unid. Tecnologías de la Información</t>
  </si>
  <si>
    <t>VILLANUEVA BENITES, OMAR MIRKO</t>
  </si>
  <si>
    <t>Mecanica</t>
  </si>
  <si>
    <t>Especialista de la Unidad de Imagen y Relaciones Interinstitucionales</t>
  </si>
  <si>
    <t>YUPANQUI ARAUJO YURI MARTIN</t>
  </si>
  <si>
    <t>Ciencias de la Comunicación</t>
  </si>
  <si>
    <t xml:space="preserve">Asistente de la Unidad de Logística </t>
  </si>
  <si>
    <t>ARANDA AGREDA MILENA MARILÚ</t>
  </si>
  <si>
    <t>Especialista en Contablidad</t>
  </si>
  <si>
    <t>CASAMAYOR BARRETO FLOR E.</t>
  </si>
  <si>
    <t>Bachiller</t>
  </si>
  <si>
    <t>Bachiller en contabilidad</t>
  </si>
  <si>
    <t>Jefa  de la UPCIC</t>
  </si>
  <si>
    <t>CASANOVA GAYTÁN ROSA FLORIT</t>
  </si>
  <si>
    <t>Licenciada</t>
  </si>
  <si>
    <t>Especialista en Sensibilización</t>
  </si>
  <si>
    <t>DÍAZ BEJARANO NELLY DANYCZA</t>
  </si>
  <si>
    <t xml:space="preserve">Bachiller </t>
  </si>
  <si>
    <t>Auxiliar de Campo 4</t>
  </si>
  <si>
    <t>AZCATE ACEVEDO EUGENIO</t>
  </si>
  <si>
    <t>Primaria</t>
  </si>
  <si>
    <t xml:space="preserve">Abogado </t>
  </si>
  <si>
    <t>GUTIERREZ BOCANEGRA GLADYS</t>
  </si>
  <si>
    <t>Abogada</t>
  </si>
  <si>
    <t>Auxiliar para la Oficina de Administración y Finanzas</t>
  </si>
  <si>
    <t>HUAMAN TICLIA LISSETH SALHY</t>
  </si>
  <si>
    <t>Arqueólogo con conocim.topografía de la Unid. De Investigación</t>
  </si>
  <si>
    <t xml:space="preserve">LÓPEZ CERVANTES MARCO ANTONIO </t>
  </si>
  <si>
    <t>Asistente de Arqueología para la Un.de Sane. Fisico Legal</t>
  </si>
  <si>
    <t>LOYOLA DÍAZ TALÚ ALEJANDRA</t>
  </si>
  <si>
    <t>Jefe de la Unidad de Tecnologías de la  Información</t>
  </si>
  <si>
    <t>MUÑOZ PRETELL, JUAN JULIO</t>
  </si>
  <si>
    <t>Ingeniero de Sistemas</t>
  </si>
  <si>
    <t>Auxiliar de Campo 1</t>
  </si>
  <si>
    <t>NOLASCO CUEVA SANTOS</t>
  </si>
  <si>
    <t>Auxiliar de Campo 2</t>
  </si>
  <si>
    <t xml:space="preserve">RONDON FLORES SANTIAGO FELIPE </t>
  </si>
  <si>
    <t>SALDAÑA REBAZA JUAN EDILBERTO</t>
  </si>
  <si>
    <t>Antropologo</t>
  </si>
  <si>
    <t>Asistente de la Oficina de Gestión de proyectos</t>
  </si>
  <si>
    <t>SIFUENTES PÉREZ, ANITA FLOR</t>
  </si>
  <si>
    <t>Auxiliar de Campo 3</t>
  </si>
  <si>
    <t>VARGAS PAREDES LUIS</t>
  </si>
  <si>
    <t>Jefe de la Oficina de Gertión de Proyectos - OGP</t>
  </si>
  <si>
    <t>08155479</t>
  </si>
  <si>
    <t>VIZCONDE GARCÍA, CRISTIÁN EDILBERTO</t>
  </si>
  <si>
    <t>Responsable de la Unidad Ejecutora 007 M</t>
  </si>
  <si>
    <t>RUIZ BARCELLOS JORGE LUIS</t>
  </si>
  <si>
    <t>Técnico Administrativo Recaudador</t>
  </si>
  <si>
    <t>41603225</t>
  </si>
  <si>
    <t>ABARCA OLAZABAL, Jhon</t>
  </si>
  <si>
    <t>Estudiante de Turismo</t>
  </si>
  <si>
    <t>Lic. en Antropología, para el cumplimiento de tareas programadas</t>
  </si>
  <si>
    <t>23980739</t>
  </si>
  <si>
    <t>ABARCA SANCHEZ, Kiyoko</t>
  </si>
  <si>
    <t>Lic. en Antropología</t>
  </si>
  <si>
    <t>DOCENTE DE EDUCACIÓN ARTÍSTICA</t>
  </si>
  <si>
    <t>23864152</t>
  </si>
  <si>
    <t>ABRILL UGARTE, Rotney</t>
  </si>
  <si>
    <t>Profesor de Educacion Artistica.</t>
  </si>
  <si>
    <t>Vigilante Conservador</t>
  </si>
  <si>
    <t>23986752</t>
  </si>
  <si>
    <t>ACCOSTUPA PEREZ, Ronal</t>
  </si>
  <si>
    <t>Obrero</t>
  </si>
  <si>
    <t>Auxiliar</t>
  </si>
  <si>
    <t>Conductor de Vehículo</t>
  </si>
  <si>
    <t>23998167</t>
  </si>
  <si>
    <t>ACURIO CHOQUE, Edilberto</t>
  </si>
  <si>
    <t>Chofer</t>
  </si>
  <si>
    <t>Bachiller en conservacion y restauracion</t>
  </si>
  <si>
    <t>41864647</t>
  </si>
  <si>
    <t>AEDO YANQUI, Roberto</t>
  </si>
  <si>
    <t>Conservador y restaurador de obras de Arte.</t>
  </si>
  <si>
    <t>25078657</t>
  </si>
  <si>
    <t>AGUERO AVILES, Eusebio</t>
  </si>
  <si>
    <t>Vigilante</t>
  </si>
  <si>
    <t>25071599</t>
  </si>
  <si>
    <t>AGUERO AVILEZ, Crisologo</t>
  </si>
  <si>
    <t>vigilante</t>
  </si>
  <si>
    <t>80154632</t>
  </si>
  <si>
    <t>AGUERO HUAMAN, JULIO</t>
  </si>
  <si>
    <t>23841491</t>
  </si>
  <si>
    <t>AGUILAR EGOAVIL, Jorge</t>
  </si>
  <si>
    <t>Lic. en  Arqueologia</t>
  </si>
  <si>
    <t>44755363</t>
  </si>
  <si>
    <t>AGUILAR HUAMAN, Nadhir Evelin</t>
  </si>
  <si>
    <t>Auxiliar en intervenciones Arqueologicas</t>
  </si>
  <si>
    <t>Abogado Coordinador 3</t>
  </si>
  <si>
    <t>23991435</t>
  </si>
  <si>
    <t>AGUILAR KALLA, Enrique</t>
  </si>
  <si>
    <t>Abogado</t>
  </si>
  <si>
    <t>Instrumentista de Fila Especialidad Violín I</t>
  </si>
  <si>
    <t>43973402</t>
  </si>
  <si>
    <t>AGUILAR MIRANDA, Francisco</t>
  </si>
  <si>
    <t>Escula de arte</t>
  </si>
  <si>
    <t>Vigilantes Conservadores Auxiliar 2</t>
  </si>
  <si>
    <t>40814791</t>
  </si>
  <si>
    <t>AGUILAR TTITO, Jaime</t>
  </si>
  <si>
    <t>Vigilante conservador</t>
  </si>
  <si>
    <t>Apoyo vigilancia</t>
  </si>
  <si>
    <t>23977290</t>
  </si>
  <si>
    <t>AGUILAR TTITO, Luis Alberto</t>
  </si>
  <si>
    <t>Mecanico</t>
  </si>
  <si>
    <t>Secretaria</t>
  </si>
  <si>
    <t>23842756</t>
  </si>
  <si>
    <t>AGUIRRE CASAS, Irma</t>
  </si>
  <si>
    <t>Br. en Derecho</t>
  </si>
  <si>
    <t>Limpieza y vigilancia en el ámbito del Parque Arqueológico</t>
  </si>
  <si>
    <t>42802653</t>
  </si>
  <si>
    <t>AGUIRRE GARCIA, Victoriano</t>
  </si>
  <si>
    <t>Técnico Administrativo</t>
  </si>
  <si>
    <t>23858440</t>
  </si>
  <si>
    <t>AGUIRRE TORRES, Heraclio Fulgencio</t>
  </si>
  <si>
    <t>Electricista</t>
  </si>
  <si>
    <t>Especialista en gestion ambiental III</t>
  </si>
  <si>
    <t>23802865</t>
  </si>
  <si>
    <t>AGURTO BELLOSO, Jose Antonio</t>
  </si>
  <si>
    <t>Ingeniero Pesquero</t>
  </si>
  <si>
    <t>Monitoreo en albañileria - Mandato Judicial</t>
  </si>
  <si>
    <t>23992515</t>
  </si>
  <si>
    <t>ALA AHUATE, Gabina</t>
  </si>
  <si>
    <t>Tec. en Resstauracion</t>
  </si>
  <si>
    <t>46422767</t>
  </si>
  <si>
    <t>ALANYA AÑANCAS, Jilmar</t>
  </si>
  <si>
    <t>23981904</t>
  </si>
  <si>
    <t>ALARCON ALARCON, Erasmo Eduardo</t>
  </si>
  <si>
    <t>Vigilante Conservador - Orden Judicial</t>
  </si>
  <si>
    <t>24000277</t>
  </si>
  <si>
    <t>ALCAZAR OCAMPO, Edwin</t>
  </si>
  <si>
    <t>24291142</t>
  </si>
  <si>
    <t>ALCCAMARI YAURI, Roberto</t>
  </si>
  <si>
    <t>VIGILANTE DEL PAN MACHUPICCHU</t>
  </si>
  <si>
    <t>43891446</t>
  </si>
  <si>
    <t>ALEGRIA CRUZ, Sabino</t>
  </si>
  <si>
    <t>45215539</t>
  </si>
  <si>
    <t>ALEGRIA ESTRADA, Santiago</t>
  </si>
  <si>
    <t>45426019</t>
  </si>
  <si>
    <t>ALEGRIA SANCHEZ, Luis Alberto</t>
  </si>
  <si>
    <t>Vigialnte</t>
  </si>
  <si>
    <t>Técnico CAD</t>
  </si>
  <si>
    <t>23929020</t>
  </si>
  <si>
    <t>ALEGRIA SANCHEZ, Rolando</t>
  </si>
  <si>
    <t>Tecnico en Informatica</t>
  </si>
  <si>
    <t>LICENCIADO EN ARQUEOLOGÍA</t>
  </si>
  <si>
    <t>23811089</t>
  </si>
  <si>
    <t>ALEGRIA TUPAYACHI, EFRAIN JESUS</t>
  </si>
  <si>
    <t>ALEGRIA TUPAYACHI, Efraín Jesús</t>
  </si>
  <si>
    <t>23865116</t>
  </si>
  <si>
    <t>ALENCASTRE MENDIVIL, Miluska</t>
  </si>
  <si>
    <t>Técnico en Computación</t>
  </si>
  <si>
    <t>23870870</t>
  </si>
  <si>
    <t>ALFARO VARGAS, Pedro David</t>
  </si>
  <si>
    <t>Lic. en Arqueologia</t>
  </si>
  <si>
    <t>ESPECIALISTA EN PRESUPUESTO III</t>
  </si>
  <si>
    <t>46016722</t>
  </si>
  <si>
    <t>ALI VEGA, Jose Luis</t>
  </si>
  <si>
    <t>Economista</t>
  </si>
  <si>
    <t>44139956</t>
  </si>
  <si>
    <t>ALLAUCA DAVALOS, Paola Maruja</t>
  </si>
  <si>
    <t>10415291</t>
  </si>
  <si>
    <t>ALLER QUISPE, Carlos Mateo</t>
  </si>
  <si>
    <t>41507523</t>
  </si>
  <si>
    <t>ALMANZA QUISPE, Javier</t>
  </si>
  <si>
    <t>Vigilante Conservdor</t>
  </si>
  <si>
    <t>25327502</t>
  </si>
  <si>
    <t>ALMIDON ESCOBEDO, Ventasino</t>
  </si>
  <si>
    <t>VIGILANTE I (PAN MACHUPICCHU)</t>
  </si>
  <si>
    <t>41540796</t>
  </si>
  <si>
    <t>ALMIRON DAVALOS, Fredy</t>
  </si>
  <si>
    <t>25209709</t>
  </si>
  <si>
    <t>ALMIRON HUAMAN, Efrain</t>
  </si>
  <si>
    <t>ESPECIALISTA EN GESTION DE OBRAS IV</t>
  </si>
  <si>
    <t>24465753</t>
  </si>
  <si>
    <t>ALOSILLA SALAZAR, César</t>
  </si>
  <si>
    <t>Conservador y Restaurador de Obras de Arte</t>
  </si>
  <si>
    <t>23977795</t>
  </si>
  <si>
    <t>ALVARADO ARAGON, Uriel</t>
  </si>
  <si>
    <t>Tecnico en Restauración</t>
  </si>
  <si>
    <t>31028834</t>
  </si>
  <si>
    <t>ALVAREZ BARRIENTOS, Rodolfo</t>
  </si>
  <si>
    <t>Agricultor</t>
  </si>
  <si>
    <t>Técnico Administrativo Técnico 1</t>
  </si>
  <si>
    <t>42244855</t>
  </si>
  <si>
    <t>ALVAREZ BEJAR, EDGAR</t>
  </si>
  <si>
    <t>Tecnico Administrativo</t>
  </si>
  <si>
    <t>Emitir las reservas para la venta de boletos electrónicos para el ingreso a la Ciudad Inca de Machupicchu</t>
  </si>
  <si>
    <t>23808529</t>
  </si>
  <si>
    <t>ALVAREZ BENAVENTE, Jacqueline Anani</t>
  </si>
  <si>
    <t>Secretaria Ejecutiva</t>
  </si>
  <si>
    <t>24798161</t>
  </si>
  <si>
    <t>ALVAREZ CHAHUA, Federico</t>
  </si>
  <si>
    <t>25315468</t>
  </si>
  <si>
    <t>ALVAREZ CJUNO, Emilio</t>
  </si>
  <si>
    <t>Antopologar</t>
  </si>
  <si>
    <t>23966970</t>
  </si>
  <si>
    <t>ALVAREZ HUAMAN, María Roxana</t>
  </si>
  <si>
    <t>ARQUITECTO (PROFESIONAL P-4)</t>
  </si>
  <si>
    <t>23823428</t>
  </si>
  <si>
    <t>ALVAREZ LINARES, Dora</t>
  </si>
  <si>
    <t>Arquitecta</t>
  </si>
  <si>
    <t>Tecnico Conservador restaurador</t>
  </si>
  <si>
    <t>23864256</t>
  </si>
  <si>
    <t>ALVAREZ NUÑEZ, Judith</t>
  </si>
  <si>
    <t>VIGILANTE CONSERVADOR</t>
  </si>
  <si>
    <t>24006160</t>
  </si>
  <si>
    <t>ALVAREZ QUISPE, Ayde</t>
  </si>
  <si>
    <t>40234804</t>
  </si>
  <si>
    <t>ALVAREZ RAMOS, Georgina</t>
  </si>
  <si>
    <t>23983331</t>
  </si>
  <si>
    <t>ALVAREZ SAAVEDRA, Lorena</t>
  </si>
  <si>
    <t>CONTADOR II</t>
  </si>
  <si>
    <t>42852251</t>
  </si>
  <si>
    <t>ALVAREZ SARMIENTO, Tomas Lenin</t>
  </si>
  <si>
    <t>Contador Publico</t>
  </si>
  <si>
    <t>23984849</t>
  </si>
  <si>
    <t>ALVAREZ TINTAYA, Judith Tania</t>
  </si>
  <si>
    <t>Técnico en Restauración</t>
  </si>
  <si>
    <t>Abogado Profesional P-3</t>
  </si>
  <si>
    <t>45733551</t>
  </si>
  <si>
    <t>ALVAREZ VALER, Karen Evelyn</t>
  </si>
  <si>
    <t>24809331</t>
  </si>
  <si>
    <t>ALVIZ LAYME, Victoriano</t>
  </si>
  <si>
    <t>23807563</t>
  </si>
  <si>
    <t>AMADO GONZALES, Donato</t>
  </si>
  <si>
    <t>Dr.  en Historia</t>
  </si>
  <si>
    <t>41978537</t>
  </si>
  <si>
    <t>AMARU AMARU, Alex Jordan</t>
  </si>
  <si>
    <t>24708598</t>
  </si>
  <si>
    <t>AMARU QUISLLOA, Federico</t>
  </si>
  <si>
    <t>24695457</t>
  </si>
  <si>
    <t>AMARU QUISLLOYA, Celia</t>
  </si>
  <si>
    <t>24708755</t>
  </si>
  <si>
    <t>AMARU RODRIGUEZ, Elias</t>
  </si>
  <si>
    <t>tecnico Administrativo</t>
  </si>
  <si>
    <t>25311627</t>
  </si>
  <si>
    <t>AMAU HUAMAN, Mario</t>
  </si>
  <si>
    <t>Levantamiento topografico de sitios y zonas arqueologicas</t>
  </si>
  <si>
    <t>24003003</t>
  </si>
  <si>
    <t>AMEZQUITA JIMENEZ, Walter</t>
  </si>
  <si>
    <t>Técnico en Topografía</t>
  </si>
  <si>
    <t>25208222</t>
  </si>
  <si>
    <t>ANAYA SALINAS, Augusto</t>
  </si>
  <si>
    <t>25000970</t>
  </si>
  <si>
    <t>ANAYA YABAR, Jimmy</t>
  </si>
  <si>
    <t>Vigilante Conservador - Disposicion Judicial</t>
  </si>
  <si>
    <t>41655858</t>
  </si>
  <si>
    <t>ANAYA ZAMALLOA, Marco Antonio</t>
  </si>
  <si>
    <t>Tecnico computacion</t>
  </si>
  <si>
    <t>Economista Profesional P-3</t>
  </si>
  <si>
    <t>47390525</t>
  </si>
  <si>
    <t>ANCASI CHALLCO, Andy Geovany</t>
  </si>
  <si>
    <t>Manejo integral de acervo documentario</t>
  </si>
  <si>
    <t>41068352</t>
  </si>
  <si>
    <t>ANCCO MAMANI, Maribel</t>
  </si>
  <si>
    <t>Secretaria Ejecutivo</t>
  </si>
  <si>
    <t>Orientador para realizar labores de orientación e información a los visitantes</t>
  </si>
  <si>
    <t>42210581</t>
  </si>
  <si>
    <t>ANDRADE ALARCON, Antonio Teodoro</t>
  </si>
  <si>
    <t>Br. en Antropologia</t>
  </si>
  <si>
    <t>Antropologo para actividades de promocion, sifusion y fortalecimiento de procesos de etnodesarrollo</t>
  </si>
  <si>
    <t>25216489</t>
  </si>
  <si>
    <t>ANDRADE OBLITAS, Regis Antonio</t>
  </si>
  <si>
    <t>Técnico Administrativo  Técnico 1</t>
  </si>
  <si>
    <t>24997950</t>
  </si>
  <si>
    <t>ANDRADE YABARRENA, Yuder</t>
  </si>
  <si>
    <t>TECNICO ADMINISTRATIVO</t>
  </si>
  <si>
    <t>23828240</t>
  </si>
  <si>
    <t>AÑANCA ZUÑIGA, Juan</t>
  </si>
  <si>
    <t>Lic. En Arqueología Coordinador de zonas y sitios arqueológicos</t>
  </si>
  <si>
    <t>25060150</t>
  </si>
  <si>
    <t>APARICIO LAUCATA, Bernardo</t>
  </si>
  <si>
    <t>Lic.  en Arqueología</t>
  </si>
  <si>
    <t>25062272</t>
  </si>
  <si>
    <t>APARICIO LAUCATA, Roberto</t>
  </si>
  <si>
    <t>Contador Público (Profesional II) responsable Aplicativo AIRHSP, MCPP-SIAF, Planillas CAS, liquidaciones.</t>
  </si>
  <si>
    <t>40684602</t>
  </si>
  <si>
    <t>APAZA CHUTAS, Richard</t>
  </si>
  <si>
    <t>Técnico Auxuliar</t>
  </si>
  <si>
    <t>23814465</t>
  </si>
  <si>
    <t>APAZA FLORES, Bernardino Nazario</t>
  </si>
  <si>
    <t>Técnico Administrativ</t>
  </si>
  <si>
    <t>23945807</t>
  </si>
  <si>
    <t>APAZA FLORES, Facundo Valeriano</t>
  </si>
  <si>
    <t>Mantenimiento y conservacion</t>
  </si>
  <si>
    <t>23823619</t>
  </si>
  <si>
    <t>APAZA GUEVARA, Serapio</t>
  </si>
  <si>
    <t>Lic. En Arqueología Profesional P-2</t>
  </si>
  <si>
    <t>23985469</t>
  </si>
  <si>
    <t>APAZA HUAMANI, John</t>
  </si>
  <si>
    <t>48607230</t>
  </si>
  <si>
    <t>APAZA QUISPE, Victor Andres</t>
  </si>
  <si>
    <t>Diseñador Gráfico para la Unidad de Comunicación e Imagen Institucional.</t>
  </si>
  <si>
    <t>40363808</t>
  </si>
  <si>
    <t>ARAGON COLLAVINO, Miguel Angel</t>
  </si>
  <si>
    <t>Operador de Computadoras</t>
  </si>
  <si>
    <t>INGENIERO DE SISTEMAS E INFORMÁTICA</t>
  </si>
  <si>
    <t>44616915</t>
  </si>
  <si>
    <t>ARAGON GRAJEDA, Yohan</t>
  </si>
  <si>
    <t>Ingeniero Informatico y de Sistemas</t>
  </si>
  <si>
    <t>Historiadora (Medida Cautelar)</t>
  </si>
  <si>
    <t>06799965</t>
  </si>
  <si>
    <t>ARAGON MAMANI, Raquel</t>
  </si>
  <si>
    <t>Lic. de Historia</t>
  </si>
  <si>
    <t>Laborares apoyo administrativo</t>
  </si>
  <si>
    <t>25209591</t>
  </si>
  <si>
    <t>ARANA GARCIA, Antonieta</t>
  </si>
  <si>
    <t>Lic. en Educación</t>
  </si>
  <si>
    <t>Lic. en educacion (Profesional IV)</t>
  </si>
  <si>
    <t>Conservación y restauración de obras de arte</t>
  </si>
  <si>
    <t>41515214</t>
  </si>
  <si>
    <t>ARANGO MAMANI, Epifanio Moises</t>
  </si>
  <si>
    <t>Auxiliar  en Restauración</t>
  </si>
  <si>
    <t>25309976</t>
  </si>
  <si>
    <t>ARANYA OLIVERA, Hebert Perzy</t>
  </si>
  <si>
    <t xml:space="preserve">UN ARQUEÓLOGO IV. </t>
  </si>
  <si>
    <t>23952450</t>
  </si>
  <si>
    <t>ARAOZ SILVA, Miriam Dayde</t>
  </si>
  <si>
    <t>Restauradora de bienes arqueologicos - mandato judicial</t>
  </si>
  <si>
    <t>23965047</t>
  </si>
  <si>
    <t>ARAOZ WARTHON, Susan</t>
  </si>
  <si>
    <t>Artísta  Profesional</t>
  </si>
  <si>
    <t>23800284</t>
  </si>
  <si>
    <t>ARAUJO NUÑEZ, Norberto Uriel</t>
  </si>
  <si>
    <t>Vigilante Conservador - Dispocicion Judicial</t>
  </si>
  <si>
    <t>24948977</t>
  </si>
  <si>
    <t>ARAUJO PEREZ, Manuel Jesús</t>
  </si>
  <si>
    <t>Chofer Profesional</t>
  </si>
  <si>
    <t>23806911</t>
  </si>
  <si>
    <t>ARCE ARRIOLA, Walter Ignacio</t>
  </si>
  <si>
    <t>Capo De Fila Viola</t>
  </si>
  <si>
    <t>09817241</t>
  </si>
  <si>
    <t>ARCE SOTELO, Manuel Andres</t>
  </si>
  <si>
    <t>Etnomusicologo</t>
  </si>
  <si>
    <t>23996144</t>
  </si>
  <si>
    <t>ARCONDO QUISPE, Raul</t>
  </si>
  <si>
    <t>Mecanica de Mantenimiento</t>
  </si>
  <si>
    <t>24972230</t>
  </si>
  <si>
    <t>ARIAS HUAMANI, Fredi</t>
  </si>
  <si>
    <t>Capo de Fila Flauta</t>
  </si>
  <si>
    <t>23963534</t>
  </si>
  <si>
    <t>ARIAS MOTTA, Jaime</t>
  </si>
  <si>
    <t>Artista Musico</t>
  </si>
  <si>
    <t>41605835</t>
  </si>
  <si>
    <t>ARONE YANA, Manuel Santos</t>
  </si>
  <si>
    <t>ESPECIALISTA EN CIENCIAS SOCIALES IV</t>
  </si>
  <si>
    <t>24583440</t>
  </si>
  <si>
    <t>ARQQUE HUAMANI, Hilario</t>
  </si>
  <si>
    <t>Lic. en Cs. de la Comunicación</t>
  </si>
  <si>
    <t>43890855</t>
  </si>
  <si>
    <t>ARRARTE PANCORBO, Maria Ines</t>
  </si>
  <si>
    <t>Operador en Mantenimiento del Parque Arqueologico de Choquequirao</t>
  </si>
  <si>
    <t>31030174</t>
  </si>
  <si>
    <t>ARREDONDO AEDO, Santos</t>
  </si>
  <si>
    <t>Labores profesionales de arqueologia</t>
  </si>
  <si>
    <t>23845668</t>
  </si>
  <si>
    <t>ARREDONDO DUEÑAS, Nicolasa</t>
  </si>
  <si>
    <t>Conservacion y vigilancia</t>
  </si>
  <si>
    <t>42632657</t>
  </si>
  <si>
    <t>ARREDONDO HILARES, Abel</t>
  </si>
  <si>
    <t>Tco. en Computación</t>
  </si>
  <si>
    <t>46532985</t>
  </si>
  <si>
    <t>ARRIOLA PEREZ, Anibal</t>
  </si>
  <si>
    <t>Encargado de la Jefatura</t>
  </si>
  <si>
    <t>23922431</t>
  </si>
  <si>
    <t>ARRIOLA TUNI, Carlos Antonio</t>
  </si>
  <si>
    <t>Coordinador de Certificaciones</t>
  </si>
  <si>
    <t xml:space="preserve"> Economista (Profesional II)</t>
  </si>
  <si>
    <t>23926575</t>
  </si>
  <si>
    <t>ARROYO ABARCA, José Luis</t>
  </si>
  <si>
    <t>Labores de antropologia</t>
  </si>
  <si>
    <t>23879441</t>
  </si>
  <si>
    <t>ARTEAGA BEJAR, Yanet</t>
  </si>
  <si>
    <t>Labores profesionales de arquitectura</t>
  </si>
  <si>
    <t>23915680</t>
  </si>
  <si>
    <t>ARTEAGA RAMOS, Victor</t>
  </si>
  <si>
    <t>Asistente en antropologia</t>
  </si>
  <si>
    <t>41424475</t>
  </si>
  <si>
    <t>ARZUBIALDE ZAMALLOA, Carol</t>
  </si>
  <si>
    <t>Lic. en Artes Visuales</t>
  </si>
  <si>
    <t>ESPECIALISTA EN ARTES ESCENICAS</t>
  </si>
  <si>
    <t>41909371</t>
  </si>
  <si>
    <t>ASCENCIO FALLA, Daniel Martin</t>
  </si>
  <si>
    <t>Br. en Ciencias de la Comunicacion</t>
  </si>
  <si>
    <t>Labores profesionales de antropologia</t>
  </si>
  <si>
    <t>43826936</t>
  </si>
  <si>
    <t>ASCENCIO HUAMANI, Susana</t>
  </si>
  <si>
    <t>Lic. en Antropologia</t>
  </si>
  <si>
    <t>Conductor de Vehículo, para Servicios Auxiliares y Mantto. del A.F. de Abastecimiento</t>
  </si>
  <si>
    <t>25136359</t>
  </si>
  <si>
    <t>ASCONA CJUNO, Pablo</t>
  </si>
  <si>
    <t>Conductor de vehiculo</t>
  </si>
  <si>
    <t>Técnico en Conservación y Restauración de Obras de Arte</t>
  </si>
  <si>
    <t>24701804</t>
  </si>
  <si>
    <t>ASCUE HUILLCA, Ruth</t>
  </si>
  <si>
    <t>Docente de Educacion Artistica</t>
  </si>
  <si>
    <t>Asistente en arqueologia</t>
  </si>
  <si>
    <t>40420669</t>
  </si>
  <si>
    <t>ASTETE KUYRO, Hector</t>
  </si>
  <si>
    <t>Br. Arqueologia</t>
  </si>
  <si>
    <t>23832634</t>
  </si>
  <si>
    <t>ASTETE SALAZAR, Carlos</t>
  </si>
  <si>
    <t>Br.en Historia</t>
  </si>
  <si>
    <t>41080957</t>
  </si>
  <si>
    <t>ASTETE VALVERDE, Robin</t>
  </si>
  <si>
    <t>Br. en Arqueologia</t>
  </si>
  <si>
    <t>Auxiliar en Conservación y Restauración</t>
  </si>
  <si>
    <t>23918139</t>
  </si>
  <si>
    <t>ATAO CABALLERO, Jacinto Florencio</t>
  </si>
  <si>
    <t>Auxiliar en Restauración</t>
  </si>
  <si>
    <t>23954306</t>
  </si>
  <si>
    <t>ATAPAUCAR OBANDO, Carlos Alberto</t>
  </si>
  <si>
    <t>24797235</t>
  </si>
  <si>
    <t>ATAUCURI PATIÑO, Alejandro</t>
  </si>
  <si>
    <t>25310954</t>
  </si>
  <si>
    <t>ATAULLUCO PILCO, Gregorio</t>
  </si>
  <si>
    <t>Artista Plástico Profesional</t>
  </si>
  <si>
    <t>45523797</t>
  </si>
  <si>
    <t>AUCCA TUPAYACHI, Elias</t>
  </si>
  <si>
    <t>47885427</t>
  </si>
  <si>
    <t>AUCCAILLE ANARA, Yohan Dario</t>
  </si>
  <si>
    <t>25320149</t>
  </si>
  <si>
    <t>AUCCAPUMA QUILLAHUAMAN, Raúl</t>
  </si>
  <si>
    <t>25326653</t>
  </si>
  <si>
    <t>AUCCAPUMA QUISPINGA, Nicomedes Beltran</t>
  </si>
  <si>
    <t>44209965</t>
  </si>
  <si>
    <t>AUCCAPURO QUISPE, Nazario</t>
  </si>
  <si>
    <t>42189434</t>
  </si>
  <si>
    <t>AVENDAÑO CHOQUE, Plinio</t>
  </si>
  <si>
    <t>Encargada de la Jefatura del A.F. de Museos</t>
  </si>
  <si>
    <t>23869214</t>
  </si>
  <si>
    <t>AVENDAÑO SOTO DE DUEÑAS, Ninoska Marlene</t>
  </si>
  <si>
    <t>40956417</t>
  </si>
  <si>
    <t>AVILES CARAZAS, Walter</t>
  </si>
  <si>
    <t>25070835</t>
  </si>
  <si>
    <t>AVILES CONDORI, Juan Bautista</t>
  </si>
  <si>
    <t>24965041</t>
  </si>
  <si>
    <t>AYALA ESTRADA, Claudio</t>
  </si>
  <si>
    <t>25316260</t>
  </si>
  <si>
    <t>AYALA HUAMAN, Eustaquio</t>
  </si>
  <si>
    <t>43612927</t>
  </si>
  <si>
    <t>AYALA SOLIS, Daniel</t>
  </si>
  <si>
    <t>40869792</t>
  </si>
  <si>
    <t>AYCA AYMACHOQUE, Edilberto</t>
  </si>
  <si>
    <t>Constancia de egresado de SENCICO</t>
  </si>
  <si>
    <t>Operador Conservador para ejecutar labores de mantenimiento</t>
  </si>
  <si>
    <t>42299315</t>
  </si>
  <si>
    <t>AYMA HUAMAN, Ermitaño</t>
  </si>
  <si>
    <t>23805529</t>
  </si>
  <si>
    <t>AYMA MAITA, Demetrio Honorato</t>
  </si>
  <si>
    <t>24003359</t>
  </si>
  <si>
    <t>AYMA TURPO, Percy</t>
  </si>
  <si>
    <t>23934470</t>
  </si>
  <si>
    <t>BACA COBOS, Walter</t>
  </si>
  <si>
    <t>Servidora asistente</t>
  </si>
  <si>
    <t>44154978</t>
  </si>
  <si>
    <t>BACA CUSSI, Angela Maitte</t>
  </si>
  <si>
    <t>Conservacion de obras de arte</t>
  </si>
  <si>
    <t>23812499</t>
  </si>
  <si>
    <t>BACA MILLA, Oscar Plutarco</t>
  </si>
  <si>
    <t>ABOGADO IV - JEFE DE AREA</t>
  </si>
  <si>
    <t>23877878</t>
  </si>
  <si>
    <t>BACA MOREANO, Omar Karell</t>
  </si>
  <si>
    <t>Analista de Control Patrimonial</t>
  </si>
  <si>
    <t>23983992</t>
  </si>
  <si>
    <t>BACA MUÑIZ, Alfredo</t>
  </si>
  <si>
    <t>Ing. Informatico y de sistemas</t>
  </si>
  <si>
    <t>Medico Cirujano</t>
  </si>
  <si>
    <t>23925894</t>
  </si>
  <si>
    <t>BACA SEVILLANOS, Francisco Javier</t>
  </si>
  <si>
    <t>Medico</t>
  </si>
  <si>
    <t>Organización de la correspondencia y documentos de trámite interno que ingresan</t>
  </si>
  <si>
    <t>23830475</t>
  </si>
  <si>
    <t>BACA VALENTIN, Gabina</t>
  </si>
  <si>
    <t>Lic. en Historía</t>
  </si>
  <si>
    <t>Asistente en biologia</t>
  </si>
  <si>
    <t>42943987</t>
  </si>
  <si>
    <t>BACA ZANS, Yeny Roxana</t>
  </si>
  <si>
    <t>Br. en Biologia</t>
  </si>
  <si>
    <t>23977990</t>
  </si>
  <si>
    <t>BALLON CHUCTAYA, Ysabel</t>
  </si>
  <si>
    <t>24570126</t>
  </si>
  <si>
    <t>BANDA NINA, Cliver</t>
  </si>
  <si>
    <t>Resguardo de la intangibilidad de bienes del Patrimonio Cultural de la Nación</t>
  </si>
  <si>
    <t>23958233</t>
  </si>
  <si>
    <t>BARCENA RAMIREZ, Jannet Erika</t>
  </si>
  <si>
    <t>COORDINADOR DEL AREA FUNCIONAL DE PATRIMONIO HISTORICO INMUEBLE</t>
  </si>
  <si>
    <t>Vigilantes Conservadores Auxiliar 1</t>
  </si>
  <si>
    <t>23869787</t>
  </si>
  <si>
    <t>BARRA YANQUE, Silvia Corina</t>
  </si>
  <si>
    <t>Asistente administrativo</t>
  </si>
  <si>
    <t>25222248</t>
  </si>
  <si>
    <t>BARRIENTOS GARCIA, Rogers</t>
  </si>
  <si>
    <t>Tec. en contabilidad.</t>
  </si>
  <si>
    <t>UN ECONOMISTA PROFESIONAL III</t>
  </si>
  <si>
    <t>23934475</t>
  </si>
  <si>
    <t>BARRIENTOS GUZMAN, Lilia</t>
  </si>
  <si>
    <t>43319256</t>
  </si>
  <si>
    <t>BARRIENTOS HERRERA, Johan Omar</t>
  </si>
  <si>
    <t>Capo de Fila Trombón</t>
  </si>
  <si>
    <t>45034052</t>
  </si>
  <si>
    <t>BARRIENTOS ORIHUELA, Diomedes</t>
  </si>
  <si>
    <t>Egresado Educacion Artistica</t>
  </si>
  <si>
    <t>40263751</t>
  </si>
  <si>
    <t>BARRIENTOS VELASQUEZ, Fernando Exaltación</t>
  </si>
  <si>
    <t>25317255</t>
  </si>
  <si>
    <t>BARRIGA HUAMAN, Ramón</t>
  </si>
  <si>
    <t>43108652</t>
  </si>
  <si>
    <t>BARRIONUEVO ALOSILLA, MARITE</t>
  </si>
  <si>
    <t>Labroes profesionales de Sistemas e informatica</t>
  </si>
  <si>
    <t>23997246</t>
  </si>
  <si>
    <t>BARRIONUEVO GIRALDO, Flor Elvira</t>
  </si>
  <si>
    <t>Formulación y ejecución del Programa de Investigaciones Arqueológicas</t>
  </si>
  <si>
    <t>10586529</t>
  </si>
  <si>
    <t>BASTANTE ABUHADBA, Jose Miguel</t>
  </si>
  <si>
    <t>25328023</t>
  </si>
  <si>
    <t>BAUTISTA TINTA, Vicente</t>
  </si>
  <si>
    <t>Vigilante Conservador para ejecutar labores de vigilancia y resguardo</t>
  </si>
  <si>
    <t>25318275</t>
  </si>
  <si>
    <t>BAYONA RIVERA, Eduardo</t>
  </si>
  <si>
    <t>Orientador</t>
  </si>
  <si>
    <t>42275343</t>
  </si>
  <si>
    <t>BAYONA SOTO, Rosaura</t>
  </si>
  <si>
    <t>Guia Oficial de Turismo</t>
  </si>
  <si>
    <t>Controladora Parque Arqueologico Nacional Machupicchu</t>
  </si>
  <si>
    <t>23918223</t>
  </si>
  <si>
    <t>BECERRA RODRIGUEZ, Yoni Noemi</t>
  </si>
  <si>
    <t>Control y registro de ingresos de la DDC-C en la Unidad de Tesoreria</t>
  </si>
  <si>
    <t>40814798</t>
  </si>
  <si>
    <t>BECERRA RONDAN, Maybee Farid</t>
  </si>
  <si>
    <t xml:space="preserve"> Lic. en Arqueología para realizar los trabajos de Identificación y Registro arqueológico del Sistema Vial Andino Tramo Wari: Pikillaqta </t>
  </si>
  <si>
    <t>42199995</t>
  </si>
  <si>
    <t>BEGAZO LOAYZA, Freddy</t>
  </si>
  <si>
    <t>Jefe de parque</t>
  </si>
  <si>
    <t>23896328</t>
  </si>
  <si>
    <t>BEJAR MENDOZA, Ives Silos</t>
  </si>
  <si>
    <t>40329805</t>
  </si>
  <si>
    <t>BEJAR QUISPE, Isabel Encarnacion</t>
  </si>
  <si>
    <t>Br. en Antropología</t>
  </si>
  <si>
    <t>41745262</t>
  </si>
  <si>
    <t>BELTRAN GONZALES, Jackeleen Jessica</t>
  </si>
  <si>
    <t>42668185</t>
  </si>
  <si>
    <t>BENAVENTE CANDIA, Rebeca</t>
  </si>
  <si>
    <t>23875082</t>
  </si>
  <si>
    <t>BENAVIDES EVANGELISTA, Fredy</t>
  </si>
  <si>
    <t>41157048</t>
  </si>
  <si>
    <t>BENAVIDES OLIVERA, Julio Cesar</t>
  </si>
  <si>
    <t>ANALISTA CONTABLE</t>
  </si>
  <si>
    <t>70315150</t>
  </si>
  <si>
    <t>BENAVIDES YNFANTAS, Yuri Andre</t>
  </si>
  <si>
    <t>Lic. en Contabilidad</t>
  </si>
  <si>
    <t>Conservador</t>
  </si>
  <si>
    <t>40941511</t>
  </si>
  <si>
    <t>BENITO CORTEZ, Pio</t>
  </si>
  <si>
    <t>Lic. En Arqueología (Profesional IV)</t>
  </si>
  <si>
    <t>23943714</t>
  </si>
  <si>
    <t>BENITO VARGAS, Daniel</t>
  </si>
  <si>
    <t>Lic. en  Arqueología</t>
  </si>
  <si>
    <t>01629655</t>
  </si>
  <si>
    <t>BERMUDEZ CAMPOS, Maria Carolina</t>
  </si>
  <si>
    <t>Instrumentista de Violín</t>
  </si>
  <si>
    <t>Apoyo administrativo</t>
  </si>
  <si>
    <t>23883672</t>
  </si>
  <si>
    <t>BERMUDEZ ZAMALLOA, Bertha Dominga</t>
  </si>
  <si>
    <t>labores profesionales de abogado</t>
  </si>
  <si>
    <t>23995182</t>
  </si>
  <si>
    <t>BERROCAL QUISPE, Judith</t>
  </si>
  <si>
    <t>RESPONSABLE DEL ÁREA FUNCIONAL DE DERECHOS DE LOS PUEBLOS INDÍGENAS</t>
  </si>
  <si>
    <t>42712805</t>
  </si>
  <si>
    <t>BINARI PANGOA, Jackeline</t>
  </si>
  <si>
    <t>Ciencias Sociales</t>
  </si>
  <si>
    <t>Especialista Cultural III</t>
  </si>
  <si>
    <t>23806256</t>
  </si>
  <si>
    <t>BLANCO ZAMALLOA, Phallcha Lourdes</t>
  </si>
  <si>
    <t>Vigilante Conservador de sitios y zonas arqueológicas</t>
  </si>
  <si>
    <t>42311472</t>
  </si>
  <si>
    <t>BOBADILLA ACHO, Yanet</t>
  </si>
  <si>
    <t>Labores de asistente de Parque</t>
  </si>
  <si>
    <t>41473847</t>
  </si>
  <si>
    <t>BOBADILLA LOAIZA, Luis Fernando</t>
  </si>
  <si>
    <t>Lic. en Turismo</t>
  </si>
  <si>
    <t>24377159</t>
  </si>
  <si>
    <t>BOCANGEL MOREANO, Claudia</t>
  </si>
  <si>
    <t>CONDUCTOR DE VEHICULO (TÉCNICO T-2)</t>
  </si>
  <si>
    <t>25012302</t>
  </si>
  <si>
    <t>BOHORQUEZ VALLE, Roger</t>
  </si>
  <si>
    <t>23947087</t>
  </si>
  <si>
    <t>BOLIVAR CALLO, Antonio</t>
  </si>
  <si>
    <t>40315716</t>
  </si>
  <si>
    <t>BOLIVAR CAYAMARCA, Javier Aurelio</t>
  </si>
  <si>
    <t>23947192</t>
  </si>
  <si>
    <t>BOMBILLA SANTANDER, Carlos Gerardo</t>
  </si>
  <si>
    <t>Tco. en Computación e Informatica</t>
  </si>
  <si>
    <t xml:space="preserve"> Lic. en Antropología (Profesional IV)</t>
  </si>
  <si>
    <t>23965782</t>
  </si>
  <si>
    <t>BONET GUTIERREZ, José Omar</t>
  </si>
  <si>
    <t>Lic. en  Antropologia</t>
  </si>
  <si>
    <t>JEFE DE LA OFICINA DE ADMINISTRACION</t>
  </si>
  <si>
    <t>23980294</t>
  </si>
  <si>
    <t>BORDA HUAYPAR, Javier</t>
  </si>
  <si>
    <t>Lic. en Administracion</t>
  </si>
  <si>
    <t>Lic. En Antropología Profesional P - 4</t>
  </si>
  <si>
    <t>45428577</t>
  </si>
  <si>
    <t>BRAVO PAREDES, Ligia Abigail</t>
  </si>
  <si>
    <t>Lic. En Antropología</t>
  </si>
  <si>
    <t>23958636</t>
  </si>
  <si>
    <t>BRAVO SANTOS, Soraida</t>
  </si>
  <si>
    <t>23990628</t>
  </si>
  <si>
    <t>BUENO APAZA, José Antonio</t>
  </si>
  <si>
    <t>Promotor Cultural</t>
  </si>
  <si>
    <t>70005908</t>
  </si>
  <si>
    <t>BUENO CASALINO, Miguel Angel</t>
  </si>
  <si>
    <t>23862914</t>
  </si>
  <si>
    <t>BUSTAMANTE DORADO, Maria Cristina</t>
  </si>
  <si>
    <t>23842885</t>
  </si>
  <si>
    <t>BUSTINZA ESPINOZA, Reynaldo</t>
  </si>
  <si>
    <t>UN ESPECIALISTA ADMINISTRATIVO III</t>
  </si>
  <si>
    <t>23994283</t>
  </si>
  <si>
    <t>BUSTOS HUILLCA, Edy Ivan</t>
  </si>
  <si>
    <t>Coordinador del Area Funcional de Abastecimiento y Servicios Auxiliares</t>
  </si>
  <si>
    <t>Químico , para la realización de acciones en el Departamento de Calificación de Intervenciones Arqueológicas</t>
  </si>
  <si>
    <t>23991305</t>
  </si>
  <si>
    <t>BUSTOS VILLENA, Verushka Nidia</t>
  </si>
  <si>
    <t>Quimico</t>
  </si>
  <si>
    <t>Vigilante Conservador (Auxiliar III)</t>
  </si>
  <si>
    <t>23945249</t>
  </si>
  <si>
    <t>CABALLERO COELLO, Alcira Sirley</t>
  </si>
  <si>
    <t>OBRERO</t>
  </si>
  <si>
    <t>Capo de Fila Clarinet</t>
  </si>
  <si>
    <t>42094424</t>
  </si>
  <si>
    <t>CABALLERO HUAYNILLO, Renzo</t>
  </si>
  <si>
    <t>Educacion Artistica</t>
  </si>
  <si>
    <t>44646975</t>
  </si>
  <si>
    <t>CABANA HUAMAN, Cesar Andre</t>
  </si>
  <si>
    <t>44131822</t>
  </si>
  <si>
    <t>CABRERA AVENDAÑO, Ednon Brajahan</t>
  </si>
  <si>
    <t>Reincoporacion Disposicion Judicial</t>
  </si>
  <si>
    <t>23881407</t>
  </si>
  <si>
    <t>CABRERA CARRILLO, Daniel Arnaldo</t>
  </si>
  <si>
    <t>41524441</t>
  </si>
  <si>
    <t>CABRERA CONTOY, Alberto</t>
  </si>
  <si>
    <t>Analista de Sistemas en el Área Funcional de Museos</t>
  </si>
  <si>
    <t>24000867</t>
  </si>
  <si>
    <t>CABRERA MALDONADO, Juan</t>
  </si>
  <si>
    <t>Técnico en Construccion Restaurativa</t>
  </si>
  <si>
    <t>80183022</t>
  </si>
  <si>
    <t>CABRERA TTITO, Genaro</t>
  </si>
  <si>
    <t>24973221</t>
  </si>
  <si>
    <t>CACERES ESTRADA, Jorge</t>
  </si>
  <si>
    <t>23975047</t>
  </si>
  <si>
    <t>CACERES FARFAN, Daniel</t>
  </si>
  <si>
    <t>Lic. en antropologia</t>
  </si>
  <si>
    <t>45332612</t>
  </si>
  <si>
    <t>CACERES OLARTE, Anthony Silvert</t>
  </si>
  <si>
    <t>Instrumentista de Fila Especialidad Contrabajo</t>
  </si>
  <si>
    <t>70189248</t>
  </si>
  <si>
    <t>CACERES RIOS, DIEGO ARMANDO</t>
  </si>
  <si>
    <t>Lic. en Turismo en el Área Funcional de Museos</t>
  </si>
  <si>
    <t>23920522</t>
  </si>
  <si>
    <t>CACERES VIZARRETA, Norma</t>
  </si>
  <si>
    <t>TÉCNICO ADMINISTRATIVO IV</t>
  </si>
  <si>
    <t>42622905</t>
  </si>
  <si>
    <t>CAHUANA CAMACHO, Sonia Lili</t>
  </si>
  <si>
    <t>Auxiliar en Contabilidad</t>
  </si>
  <si>
    <t>Mantenimiento</t>
  </si>
  <si>
    <t>24708726</t>
  </si>
  <si>
    <t>CAHUANA RAMOS, Juan</t>
  </si>
  <si>
    <t>Técnico en Carpinteria</t>
  </si>
  <si>
    <t>42193158</t>
  </si>
  <si>
    <t>CAHUANA ZAMALLOA, Julio LUIS</t>
  </si>
  <si>
    <t>ARTISTA MUSICO</t>
  </si>
  <si>
    <t xml:space="preserve"> Técnico Administrativo </t>
  </si>
  <si>
    <t>23923981</t>
  </si>
  <si>
    <t>CALANCHA CASTILLO, Raúl Fernando</t>
  </si>
  <si>
    <t>23803202</t>
  </si>
  <si>
    <t>CALDERON ARCONDO, Juan Manuel</t>
  </si>
  <si>
    <t>Auxiliar de Mantenimiento</t>
  </si>
  <si>
    <t>41454650</t>
  </si>
  <si>
    <t>CALLAÑAUPA AIRAMPO, Braulio</t>
  </si>
  <si>
    <t>Técnico Electricista</t>
  </si>
  <si>
    <t>UN COORDINADOR PROCESO GESTION ITINERARIO - PROFESIONAL EN CARRERAS AFINES A LAS CIENCIAS SOCIALES</t>
  </si>
  <si>
    <t>23855287</t>
  </si>
  <si>
    <t>CALLAÑAUPA GIBAJA, Frida</t>
  </si>
  <si>
    <t>Técnico Administrativo informes y otros).</t>
  </si>
  <si>
    <t>23836481</t>
  </si>
  <si>
    <t>CALLAÑAUPA HUARANCCA, Martha</t>
  </si>
  <si>
    <t>Br. en administración- Secretariado</t>
  </si>
  <si>
    <t>Búsqueda de información etnohistórica</t>
  </si>
  <si>
    <t>43599925</t>
  </si>
  <si>
    <t>CALLAÑAUPA JAIMES, Adela</t>
  </si>
  <si>
    <t>45098925</t>
  </si>
  <si>
    <t>CALLAÑAUPA JAIMES, Luis</t>
  </si>
  <si>
    <t>Atencion Call Center</t>
  </si>
  <si>
    <t>40496360</t>
  </si>
  <si>
    <t>CALLAPIÑA COSIO, Lilian</t>
  </si>
  <si>
    <t>Br. en Turismo</t>
  </si>
  <si>
    <t>Lic. en Arqueología para realizar los trabajos de Identificación y Registro arqueológico del Sistema Vial Andino Tramo Wari: Pikillaqta</t>
  </si>
  <si>
    <t>41871800</t>
  </si>
  <si>
    <t>CALLAPIÑA HUAMAN, Armando</t>
  </si>
  <si>
    <t>24985898</t>
  </si>
  <si>
    <t>CAMACHO MONCADA, Sergio</t>
  </si>
  <si>
    <t>ESPECIALISTA EN LITERATURA Y LINGÜÍSTICA</t>
  </si>
  <si>
    <t>40661348</t>
  </si>
  <si>
    <t>CAMACHO VARGAS, Benjamin</t>
  </si>
  <si>
    <t>Lic. en Literatura y Linguistica</t>
  </si>
  <si>
    <t>Asistencia técnica en el análisis y conservación preventiva del Material Cultural Arqueológico - Diagnóstico cerámica</t>
  </si>
  <si>
    <t>41900586</t>
  </si>
  <si>
    <t>CAMACHO VARGAS, Rocio</t>
  </si>
  <si>
    <t>Ing. Quimico.</t>
  </si>
  <si>
    <t>RECAUDADOR (TECNICO IV),para la atención permanente al público usuario ejecutando labores de cobro de boletos de ingresos y servicios.</t>
  </si>
  <si>
    <t>25321523</t>
  </si>
  <si>
    <t>CAMARA CHAVEZ, Luis Alberto</t>
  </si>
  <si>
    <t>Profesor de educacion secundaria</t>
  </si>
  <si>
    <t>25327536</t>
  </si>
  <si>
    <t>CAMARGO MELGAREJO, Benigno</t>
  </si>
  <si>
    <t>23810486</t>
  </si>
  <si>
    <t>CAMINO MAMANI, Luis Gonzalo</t>
  </si>
  <si>
    <t>24693686</t>
  </si>
  <si>
    <t>CAMINO MAMANI, Sixto</t>
  </si>
  <si>
    <t>23975448</t>
  </si>
  <si>
    <t>CAMPANA QUISPE, Victoriano</t>
  </si>
  <si>
    <t>Albañil</t>
  </si>
  <si>
    <t>23982791</t>
  </si>
  <si>
    <t>CAMPOS CASTRO, Edwin Moises</t>
  </si>
  <si>
    <t>ESPECIALISTA INTERCULTURAL IV</t>
  </si>
  <si>
    <t>07540064</t>
  </si>
  <si>
    <t>CAMPOS CHONG, Teresa Milagros</t>
  </si>
  <si>
    <t>Psicologa</t>
  </si>
  <si>
    <t>Lic. En Ciencias de la Comunicación (Profesional IV)</t>
  </si>
  <si>
    <t>24945037</t>
  </si>
  <si>
    <t>CANAL BEISAGA, Ramiro</t>
  </si>
  <si>
    <t>Lic. en Ciencias de la Comunicación</t>
  </si>
  <si>
    <t>09943517</t>
  </si>
  <si>
    <t>CANAL LUNA, Renee</t>
  </si>
  <si>
    <t>Tecnico en Turismo</t>
  </si>
  <si>
    <t xml:space="preserve"> Bachilleres en Arqueología , para el Proyecto de Investigación Arqueológica, del Sistema Vial Andino Machupicchu Integral Vilcabamba. </t>
  </si>
  <si>
    <t>23821237</t>
  </si>
  <si>
    <t>CANAZA CHOQUE, Juan Segundo</t>
  </si>
  <si>
    <t>Br. en Arqueología</t>
  </si>
  <si>
    <t>Tecnico administrativo</t>
  </si>
  <si>
    <t>25311274</t>
  </si>
  <si>
    <t>CANCHARI AUCCAPUMA, Juan Pablo</t>
  </si>
  <si>
    <t>Técnico Agropecuario</t>
  </si>
  <si>
    <t>Vigilante Conservador Parque Arqueologico Nacional Machupicchu</t>
  </si>
  <si>
    <t>41943843</t>
  </si>
  <si>
    <t>CANDIA CARDENAS, Joaquin</t>
  </si>
  <si>
    <t>23992214</t>
  </si>
  <si>
    <t>CANDIA MELENDEZ, Leonardo Alfredo</t>
  </si>
  <si>
    <t>OPERADOR CONSERVADOR DE LA RED DE CAMINOS INKA DE MACHUPICCHU</t>
  </si>
  <si>
    <t>40312866</t>
  </si>
  <si>
    <t>CANDIA PAREDES, Gabriel</t>
  </si>
  <si>
    <t>Operador Conservador para ejecutar labores de limpieza</t>
  </si>
  <si>
    <t>25316840</t>
  </si>
  <si>
    <t>CANDIA PEREYRA, Simeon</t>
  </si>
  <si>
    <t>Vigilante Conservador (Medidad Cautelar)</t>
  </si>
  <si>
    <t>23853582</t>
  </si>
  <si>
    <t>CANO PUMA, Inocencio</t>
  </si>
  <si>
    <t>25310989</t>
  </si>
  <si>
    <t>CANO SANCHEZ, Eduardo</t>
  </si>
  <si>
    <t>Chofer Parque Arqueologico Nacional Machupicchu</t>
  </si>
  <si>
    <t>24363567</t>
  </si>
  <si>
    <t>CANSAYA AUCCA, Edgar</t>
  </si>
  <si>
    <t>47926846</t>
  </si>
  <si>
    <t>CANSAYA AUCCAPUMA, Dany Joel</t>
  </si>
  <si>
    <t>45897254</t>
  </si>
  <si>
    <t>CANSAYA AUCCAPUMA, Edgar Edilverto</t>
  </si>
  <si>
    <t>Lic. en Educación Ejecutar las acciones previstas para la implementación de la Ley de Lenguas Indígenas en los sectores de educación salud</t>
  </si>
  <si>
    <t>23963630</t>
  </si>
  <si>
    <t>CAÑARI LOAIZA, Hilda</t>
  </si>
  <si>
    <t>23854302</t>
  </si>
  <si>
    <t>CARAZAS HUAMAN, Mario</t>
  </si>
  <si>
    <t>23997864</t>
  </si>
  <si>
    <t>CARBAJAL CRUZ, Jesus</t>
  </si>
  <si>
    <t>Técnico en administración</t>
  </si>
  <si>
    <t>Supervisor de la coordinacion de certificaciones</t>
  </si>
  <si>
    <t>41518694</t>
  </si>
  <si>
    <t>CARBAJAL DIAZ, Edgar Miguel</t>
  </si>
  <si>
    <t>Atención al público en general en el cobro por derecho de ingreso a los monumentos arqueológicos</t>
  </si>
  <si>
    <t>23915228</t>
  </si>
  <si>
    <t>CARBAJAL LOVATON, René</t>
  </si>
  <si>
    <t>Br.  en Contabilidad</t>
  </si>
  <si>
    <t>ING. AGRONOMO/AGRICOLA (PROFESIONAL P-4)</t>
  </si>
  <si>
    <t>23986877</t>
  </si>
  <si>
    <t>CARBAJAL SICLLA, Henry Rodolfo</t>
  </si>
  <si>
    <t>Ing. Agronomo</t>
  </si>
  <si>
    <t>Vigilante Conservador de sitios y zonas arqueologicas</t>
  </si>
  <si>
    <t>24991049</t>
  </si>
  <si>
    <t>CARCAMO CRUZ, Yoni</t>
  </si>
  <si>
    <t>23982179</t>
  </si>
  <si>
    <t>CARDENAS ALVAREZ, Julio</t>
  </si>
  <si>
    <t>40920594</t>
  </si>
  <si>
    <t>CARDENAS CONDE, Ronny</t>
  </si>
  <si>
    <t>Br. en Cs. Quimicas, Fisicas y Matematicas</t>
  </si>
  <si>
    <t>Labores profesionales de operador</t>
  </si>
  <si>
    <t>23856871</t>
  </si>
  <si>
    <t>CARDENAS CORDOVA, Luis Enrique</t>
  </si>
  <si>
    <t>Contador Público</t>
  </si>
  <si>
    <t>23851745</t>
  </si>
  <si>
    <t>CARDENAS CUBA, Jorge</t>
  </si>
  <si>
    <t>24999117</t>
  </si>
  <si>
    <t>CARDENAS GAMARRA, Juan Cancio</t>
  </si>
  <si>
    <t>24006908</t>
  </si>
  <si>
    <t>CARDENAS GAMARRA, Wilber</t>
  </si>
  <si>
    <t>Operador de atención de visitantes para la Red de Caminos Inka del PAN - Machupicchu</t>
  </si>
  <si>
    <t>44602145</t>
  </si>
  <si>
    <t>CARDENAS SOMOCURCIO, Melissa Alexandra</t>
  </si>
  <si>
    <t>Operador en Boleteria</t>
  </si>
  <si>
    <t>Operador en Boleteria - Cusco</t>
  </si>
  <si>
    <t>RECAUDADOR (TECNICO 3-A), para prestar el servicio de atención al público en general.</t>
  </si>
  <si>
    <t>23926002</t>
  </si>
  <si>
    <t>CARLOS FARFAN, Edgar</t>
  </si>
  <si>
    <t>Economísta</t>
  </si>
  <si>
    <t>Análisis Físico y Químico en aguas, suelos, metales, cerámicas, colorantes, pigmentos, Análisis Físico</t>
  </si>
  <si>
    <t>23855105</t>
  </si>
  <si>
    <t>CARMONA OCHOA, María Katia</t>
  </si>
  <si>
    <t>Químico</t>
  </si>
  <si>
    <t>Abogado profesional P-3</t>
  </si>
  <si>
    <t>45575150</t>
  </si>
  <si>
    <t>CARPIO ACURIO, Jahaira Korina</t>
  </si>
  <si>
    <t>74364038</t>
  </si>
  <si>
    <t>CARPIO ALVAREZ, Erick Mariano</t>
  </si>
  <si>
    <t>Vigilante l</t>
  </si>
  <si>
    <t>BACHILLER - CONCILIADOR BANCARIO</t>
  </si>
  <si>
    <t>45885598</t>
  </si>
  <si>
    <t>CARPIO LASTEROS, David</t>
  </si>
  <si>
    <t>Br. en Contabilidad</t>
  </si>
  <si>
    <t>Lic. en arqueologia - coordinacion</t>
  </si>
  <si>
    <t>24004016</t>
  </si>
  <si>
    <t>CARPIO VARGAS, Emilio</t>
  </si>
  <si>
    <t>25310346</t>
  </si>
  <si>
    <t>CARRASCO CARDENAS, Abdón</t>
  </si>
  <si>
    <t>47471784</t>
  </si>
  <si>
    <t>CARRASCO ESCOBEDO, Rene</t>
  </si>
  <si>
    <t>Técnico Conservador Restaurador</t>
  </si>
  <si>
    <t>23918690</t>
  </si>
  <si>
    <t>CARRASCO LOPEZ, José Gabriel</t>
  </si>
  <si>
    <t>Restaurador Obras de Arte</t>
  </si>
  <si>
    <t>29720701</t>
  </si>
  <si>
    <t>CARRASCO MOSCOSO, Maribel</t>
  </si>
  <si>
    <t>Profesor de Educacion Inicial</t>
  </si>
  <si>
    <t>Asistente de Archivo Musical y Escena</t>
  </si>
  <si>
    <t>46417060</t>
  </si>
  <si>
    <t>CARRASCO ÑAHUE, Emerzon</t>
  </si>
  <si>
    <t>Estudiante de la escuela de musica</t>
  </si>
  <si>
    <t>23868023</t>
  </si>
  <si>
    <t>CARRASCO TINCO, Hipolito</t>
  </si>
  <si>
    <t>Br en Arqueologia</t>
  </si>
  <si>
    <t>Asesor Legal</t>
  </si>
  <si>
    <t>23877003</t>
  </si>
  <si>
    <t>CARREÑO PERALTA, Elias Julio</t>
  </si>
  <si>
    <t>41153448</t>
  </si>
  <si>
    <t>CARRILLO YEPEZ, Rocio Yahaida</t>
  </si>
  <si>
    <t>Prestador de servicios</t>
  </si>
  <si>
    <t>23889451</t>
  </si>
  <si>
    <t>CASTAÑEDA MADERA, Silverio</t>
  </si>
  <si>
    <t>Lic. en  Antropología</t>
  </si>
  <si>
    <t>Br. En Arqueología Profesional P-1</t>
  </si>
  <si>
    <t>41800744</t>
  </si>
  <si>
    <t>CASTILLA CALLAPIÑA, Carlos</t>
  </si>
  <si>
    <t>42185384</t>
  </si>
  <si>
    <t>CASTILLA FLOREZ, Erwin Guido</t>
  </si>
  <si>
    <t>41786904</t>
  </si>
  <si>
    <t>CASTILLA PAUCAR, CARLOS</t>
  </si>
  <si>
    <t>Artista Musico Violin</t>
  </si>
  <si>
    <t>Conducir las diferentes unidades vehiculares</t>
  </si>
  <si>
    <t>24008008</t>
  </si>
  <si>
    <t>CASTILLO CANSAYA, Valentin</t>
  </si>
  <si>
    <t>41480353</t>
  </si>
  <si>
    <t>CASTILLO CASTILLO, Hildebrando Junior</t>
  </si>
  <si>
    <t>Especialista en Estudios de los Pueblos Indígenas Andinos</t>
  </si>
  <si>
    <t>31301542</t>
  </si>
  <si>
    <t>CASTILLO COLLADO, Martin</t>
  </si>
  <si>
    <t>Lic. en Educacion</t>
  </si>
  <si>
    <t>24983965</t>
  </si>
  <si>
    <t>CASTILLO HOLGADO, Santos</t>
  </si>
  <si>
    <t>labores profesionales de antropologia</t>
  </si>
  <si>
    <t>23858844</t>
  </si>
  <si>
    <t>CASTRO CASTRO, Rocio</t>
  </si>
  <si>
    <t>Lic.. en  Antropología</t>
  </si>
  <si>
    <t>25327444</t>
  </si>
  <si>
    <t>CASTRO HUAMAN, César</t>
  </si>
  <si>
    <t>Técnicos Administrativos para, Realizar funciones en el Área de Tramite Documentario</t>
  </si>
  <si>
    <t>42121535</t>
  </si>
  <si>
    <t>CASTRO LOAIZA, Mariza</t>
  </si>
  <si>
    <t>Auxiliar en contabilidad</t>
  </si>
  <si>
    <t>Asistene en arqueologia</t>
  </si>
  <si>
    <t>40441944</t>
  </si>
  <si>
    <t>CASTRO PEÑA, Erica</t>
  </si>
  <si>
    <t>Br. en  Arqueologia</t>
  </si>
  <si>
    <t>23986765</t>
  </si>
  <si>
    <t>CATALAN SANTOS, Elisabeth</t>
  </si>
  <si>
    <t>23956239</t>
  </si>
  <si>
    <t>CATUNTA HUILLCA, Andrés</t>
  </si>
  <si>
    <t>41259003</t>
  </si>
  <si>
    <t>CAVASSA BERRIO, Alberto Carlos</t>
  </si>
  <si>
    <t xml:space="preserve"> Téc. de Topografía para Acciones de Apoyo y complementación para la Elaboración de Expedientes de Investigación Arqueológica </t>
  </si>
  <si>
    <t>23836274</t>
  </si>
  <si>
    <t>CAYAMARCA AGUILAR, Angel Washington</t>
  </si>
  <si>
    <t>Técnico en Topografia y Dibujo</t>
  </si>
  <si>
    <t>23965813</t>
  </si>
  <si>
    <t>CAYURI MEZA, Martha</t>
  </si>
  <si>
    <t>Conducir las diferentes unidades vehiculares que les sean asignadas</t>
  </si>
  <si>
    <t>23858455</t>
  </si>
  <si>
    <t>CAZORLA ESCOBEDO, Washington</t>
  </si>
  <si>
    <t>23811083</t>
  </si>
  <si>
    <t>CCAHUA AUCCAISE, Angel</t>
  </si>
  <si>
    <t>42571370</t>
  </si>
  <si>
    <t>CCAHUA CCAHUA, Rely</t>
  </si>
  <si>
    <t>Maestro de Mantenimiento</t>
  </si>
  <si>
    <t>25311430</t>
  </si>
  <si>
    <t>CCAHUA MARCAVILLACA, Roberto</t>
  </si>
  <si>
    <t>Conductores de Vehículos , para el Área de Servicios Auxiliares y Mantenimiento del Área Funcional de Abastecimiento</t>
  </si>
  <si>
    <t>25002369</t>
  </si>
  <si>
    <t>CCAHUA REYES, Sabino</t>
  </si>
  <si>
    <t>24891120</t>
  </si>
  <si>
    <t>CCALLO TANCAYLLO, Gregorio</t>
  </si>
  <si>
    <t>80419920</t>
  </si>
  <si>
    <t>CCAMA CHISE, Aniceto</t>
  </si>
  <si>
    <t>labores de antropologa</t>
  </si>
  <si>
    <t>23944347</t>
  </si>
  <si>
    <t>CCANA CAMPOS, Lucy Marilú</t>
  </si>
  <si>
    <t>24490623</t>
  </si>
  <si>
    <t>CCANA CCANA, Alejandro</t>
  </si>
  <si>
    <t>OPERADOR CONSERVADOR DE LA LLAQTA DE MACHUPICCHU</t>
  </si>
  <si>
    <t>72936122</t>
  </si>
  <si>
    <t>CCAPCHI OCHOA, Wanderley</t>
  </si>
  <si>
    <t>BACHILLER EN CIENCIAS DE LA COMUNICACIÓN I</t>
  </si>
  <si>
    <t>44602181</t>
  </si>
  <si>
    <t>CCARHUARUPAY QUINTANILLA, Veronica Bertha</t>
  </si>
  <si>
    <t>Br. en Ciencias de la Comunicación</t>
  </si>
  <si>
    <t>23863840</t>
  </si>
  <si>
    <t>CCOLLATUPA LEZAMA, Estanislao</t>
  </si>
  <si>
    <t>44254564</t>
  </si>
  <si>
    <t>CCOLQQUEHUANCA QUISPE, Angel</t>
  </si>
  <si>
    <t>Vigilante conservador - Disposicion judicial</t>
  </si>
  <si>
    <t>80035838</t>
  </si>
  <si>
    <t>CCONISLLA NOA, Roger</t>
  </si>
  <si>
    <t>Tecnico en Topografía</t>
  </si>
  <si>
    <t>25002712</t>
  </si>
  <si>
    <t>CCORA ESCALANTE, Walter Clemente</t>
  </si>
  <si>
    <t>Conductor de Vehículo , para Servicios Auxiliares y Mantto. del A.F. de Abastecimiento</t>
  </si>
  <si>
    <t>41756725</t>
  </si>
  <si>
    <t>CCORAHUA CASTILLO, Julio Cesar</t>
  </si>
  <si>
    <t>Conductor de vehiculos</t>
  </si>
  <si>
    <t>Operador Conservador</t>
  </si>
  <si>
    <t>40686182</t>
  </si>
  <si>
    <t>CCORAHUA CORONEL, Edgar</t>
  </si>
  <si>
    <t>25317498</t>
  </si>
  <si>
    <t>CCORAHUA ESCOBEDO, Luis</t>
  </si>
  <si>
    <t>23982664</t>
  </si>
  <si>
    <t>CCORAHUA GARCIA, Ambrosio</t>
  </si>
  <si>
    <t>41052154</t>
  </si>
  <si>
    <t>CCORAHUA HUANACO, Cosme</t>
  </si>
  <si>
    <t>25317186</t>
  </si>
  <si>
    <t>CCORAHUA MAYHUA, Pablo</t>
  </si>
  <si>
    <t>43882503</t>
  </si>
  <si>
    <t>CCORIHUAMAN PUMA, Hernan</t>
  </si>
  <si>
    <t>Vigilante Conserrvador</t>
  </si>
  <si>
    <t>24696733</t>
  </si>
  <si>
    <t>CCOYORI GUTIERREZ, Justino</t>
  </si>
  <si>
    <t>41293865</t>
  </si>
  <si>
    <t>CCOYSO MASIAS, Plinio</t>
  </si>
  <si>
    <t>Arquitecto Pr. IV, rev., eval., inspecciones, asesoramiento</t>
  </si>
  <si>
    <t>23942630</t>
  </si>
  <si>
    <t>CENTENO MARMANILLO, Luis Antonio</t>
  </si>
  <si>
    <t>23836250</t>
  </si>
  <si>
    <t>CERRILLO PEZO, Peter Milton</t>
  </si>
  <si>
    <t>Br. en mecanica</t>
  </si>
  <si>
    <t>23961570</t>
  </si>
  <si>
    <t>CHACMANI QUISPE, Edmundo</t>
  </si>
  <si>
    <t>25327510</t>
  </si>
  <si>
    <t>CHACON DAVALOS, Mario</t>
  </si>
  <si>
    <t>Arquitecto (Profesional IV)</t>
  </si>
  <si>
    <t>41816196</t>
  </si>
  <si>
    <t>CHACON DIAZ, Sonia</t>
  </si>
  <si>
    <t>control de ingreso de visitantes</t>
  </si>
  <si>
    <t>43665690</t>
  </si>
  <si>
    <t>CHACON JURO, Erica Zoraida</t>
  </si>
  <si>
    <t>44453126</t>
  </si>
  <si>
    <t>CHACON TAPIA, Katiuska Yenny</t>
  </si>
  <si>
    <t>ABOGADO III</t>
  </si>
  <si>
    <t>42579397</t>
  </si>
  <si>
    <t>CHAFLOQUE RIVERA, Pavel Christian Rodolfo</t>
  </si>
  <si>
    <t>Coordinador Legal</t>
  </si>
  <si>
    <t>Artista plastico</t>
  </si>
  <si>
    <t>01206511</t>
  </si>
  <si>
    <t>CHAIÑA COILA, Eleucadio Vidal</t>
  </si>
  <si>
    <t>Restauracion</t>
  </si>
  <si>
    <t>23865446</t>
  </si>
  <si>
    <t>CHAMBE ARAUJO, Florencio Guido</t>
  </si>
  <si>
    <t>Labor profesional en Gestion de proyectos</t>
  </si>
  <si>
    <t>23932846</t>
  </si>
  <si>
    <t>CHAMBI BELLOTA, Tania</t>
  </si>
  <si>
    <t>Economista.</t>
  </si>
  <si>
    <t>29343111</t>
  </si>
  <si>
    <t>CHAMBI OCHOCHOQUE, Santiago</t>
  </si>
  <si>
    <t>Técnico-Mecanico Electrico</t>
  </si>
  <si>
    <t>41613455</t>
  </si>
  <si>
    <t>CHAMPI BOCANGEL, Roger</t>
  </si>
  <si>
    <t>24978329</t>
  </si>
  <si>
    <t>CHAMPI CARAZAS, Nicanor</t>
  </si>
  <si>
    <t>24980052</t>
  </si>
  <si>
    <t>CHAMPI FARFAN, Wenseslao</t>
  </si>
  <si>
    <t>23941512</t>
  </si>
  <si>
    <t>CHAMPI LOPEZ, Johnny</t>
  </si>
  <si>
    <t>Responsable Tecnico del Monumento de la Ciudad Inca de machupicchu</t>
  </si>
  <si>
    <t>24660057</t>
  </si>
  <si>
    <t>CHAMPI MONTERROSO, Piedad Zoraida</t>
  </si>
  <si>
    <t>UN TECNICO II - APOYO EN SEGURIDAD Y SALUD OCUPACIONAL</t>
  </si>
  <si>
    <t>23948836</t>
  </si>
  <si>
    <t>CHAMPI RODRIGUEZ, Raúl</t>
  </si>
  <si>
    <t>Egresado de topografia</t>
  </si>
  <si>
    <t>TECNICO II - APOYO EN SEGURIDAD Y SALUD OCUPACIONAL</t>
  </si>
  <si>
    <t>24004308</t>
  </si>
  <si>
    <t>CHAPARRO MORALES, Jesse Green</t>
  </si>
  <si>
    <t>Capo de Fila Corno</t>
  </si>
  <si>
    <t>42581064</t>
  </si>
  <si>
    <t>CHAVEZ AYAMANI, Manuel</t>
  </si>
  <si>
    <t>Artista</t>
  </si>
  <si>
    <t>42372298</t>
  </si>
  <si>
    <t>CHAVEZ CORBACHO, Flavio</t>
  </si>
  <si>
    <t>Biólogo Profesional P-3</t>
  </si>
  <si>
    <t>23984074</t>
  </si>
  <si>
    <t>CHAVEZ GUZMAN, Luz Ivone</t>
  </si>
  <si>
    <t>Biologa</t>
  </si>
  <si>
    <t>Sub Directora de la Sub Dirección Desconcentrada de Industrias Culturales y Artes</t>
  </si>
  <si>
    <t>23961700</t>
  </si>
  <si>
    <t>CHAVEZ HUAMAN, Erika</t>
  </si>
  <si>
    <t>Lic. en Comunicacion Social e Idiomas</t>
  </si>
  <si>
    <t>Funcionario</t>
  </si>
  <si>
    <t>Conductor de Vehículos (Técnico II)</t>
  </si>
  <si>
    <t>41153482</t>
  </si>
  <si>
    <t>CHAVEZ HUAQUISTO, Yerar Ulises</t>
  </si>
  <si>
    <t>Conductor de Vehiculos</t>
  </si>
  <si>
    <t>LIC. EN ARQUEOLOGIA (PROFESIONAL P-3)</t>
  </si>
  <si>
    <t>40543398</t>
  </si>
  <si>
    <t>CHAVEZ MOLINA, Juan Carlos</t>
  </si>
  <si>
    <t>Lic. En Antropología Profesional P-2</t>
  </si>
  <si>
    <t>42190903</t>
  </si>
  <si>
    <t>CHAVEZ NUÑEZ DEL PRADO, Hugo Martín</t>
  </si>
  <si>
    <t>25313870</t>
  </si>
  <si>
    <t>CHAVEZ QUILLAHUAMAN, Valentin</t>
  </si>
  <si>
    <t>25328107</t>
  </si>
  <si>
    <t>CHAVEZ ROJAS, Hernan</t>
  </si>
  <si>
    <t>Profesor de Educacion Secundaria</t>
  </si>
  <si>
    <t>41537503</t>
  </si>
  <si>
    <t>CHAVEZ ROJAS, Luis Alberto</t>
  </si>
  <si>
    <t>Auxiliar administrativo</t>
  </si>
  <si>
    <t>23854029</t>
  </si>
  <si>
    <t>CHAVEZ VARGAS, José Manuel</t>
  </si>
  <si>
    <t>Recaudador del Museo de Sitio del Parque Arqueologico Nacional Machupicchu</t>
  </si>
  <si>
    <t>23923777</t>
  </si>
  <si>
    <t>CHECCORI TTITO, Efraín</t>
  </si>
  <si>
    <t>Tco. Electricista y  Refrigeración</t>
  </si>
  <si>
    <t>21080790</t>
  </si>
  <si>
    <t>CHERO BAUTISTA, Humberto Benjamin</t>
  </si>
  <si>
    <t>45666126</t>
  </si>
  <si>
    <t>CHEVARRIA MUÑIZ, Pamela</t>
  </si>
  <si>
    <t>Egresado  de carrera profesional de Cs. Administrativas</t>
  </si>
  <si>
    <t>Mantener las áreas verdes en perfectas condiciones, Supervisar la salud de los animales que administra la institución</t>
  </si>
  <si>
    <t>23882190</t>
  </si>
  <si>
    <t>CHICLLA AEDO, Cecilio</t>
  </si>
  <si>
    <t>24988574</t>
  </si>
  <si>
    <t>CHICLLA SINCHI, Angel</t>
  </si>
  <si>
    <t>Controlador para la Red de camino Inka del S.H. Machupicchu</t>
  </si>
  <si>
    <t>40180203</t>
  </si>
  <si>
    <t>CHIHUANTITO ARAGON, Hugo</t>
  </si>
  <si>
    <t>23848251</t>
  </si>
  <si>
    <t>CHILE ARENAS, Damian</t>
  </si>
  <si>
    <t>70794778</t>
  </si>
  <si>
    <t>CHILE LUNA, Willian</t>
  </si>
  <si>
    <t>25315889</t>
  </si>
  <si>
    <t>CHILLITUPA LOVON, Máximo</t>
  </si>
  <si>
    <t>TRES OPERADOR CONSERVADOR</t>
  </si>
  <si>
    <t>41926534</t>
  </si>
  <si>
    <t>CHILO SALAZAR, Santiago</t>
  </si>
  <si>
    <t>25328636</t>
  </si>
  <si>
    <t>CHINO YUPANQUI, Leandro</t>
  </si>
  <si>
    <t>23953000</t>
  </si>
  <si>
    <t>CHIPANA HANCCO, Mario</t>
  </si>
  <si>
    <t>Vigilancia</t>
  </si>
  <si>
    <t>01867096</t>
  </si>
  <si>
    <t>CHIPANA PEREYRA, Roberto</t>
  </si>
  <si>
    <t>Capo de Fila Trompeta</t>
  </si>
  <si>
    <t>40498374</t>
  </si>
  <si>
    <t>CHIRINOS PEÑA, Alejandro</t>
  </si>
  <si>
    <t>41166616</t>
  </si>
  <si>
    <t>CHONLON SALAZAR, Wilder Iván</t>
  </si>
  <si>
    <t>43290273</t>
  </si>
  <si>
    <t>CHOQQUE HUILLCA, Abrham</t>
  </si>
  <si>
    <t>42954888</t>
  </si>
  <si>
    <t>CHOQQUE LAGOS, Efrain</t>
  </si>
  <si>
    <t>AUXILIAR DE LIMPIEZA</t>
  </si>
  <si>
    <t>41108508</t>
  </si>
  <si>
    <t>CHOQQUEMAMANI ESCALANTE, Cesar Alberto</t>
  </si>
  <si>
    <t>CONSERJE DE LIMPIEZA</t>
  </si>
  <si>
    <t>23930128</t>
  </si>
  <si>
    <t>CHOQUE GOYZUETA, Fabian Reynaldo</t>
  </si>
  <si>
    <t>24565184</t>
  </si>
  <si>
    <t>CHOQUE MAMANI, Dora</t>
  </si>
  <si>
    <t>23994758</t>
  </si>
  <si>
    <t>CHOQUE SILLOCCA, Aquiles</t>
  </si>
  <si>
    <t>Contador Público Colegiado PROFESIONAL III</t>
  </si>
  <si>
    <t>23840997</t>
  </si>
  <si>
    <t>CHOQUE TECSE, Melchor</t>
  </si>
  <si>
    <t>40655904</t>
  </si>
  <si>
    <t>CHOQUE VALENCIA, Edwin</t>
  </si>
  <si>
    <t>24990593</t>
  </si>
  <si>
    <t>CHOQUE VALENCIA, Narciso</t>
  </si>
  <si>
    <t>Secundaria completa</t>
  </si>
  <si>
    <t>41833763</t>
  </si>
  <si>
    <t>CHUCATA QUISPE, Moises</t>
  </si>
  <si>
    <t>23843084</t>
  </si>
  <si>
    <t>CHUCTAYA SANTOYO, Mateo</t>
  </si>
  <si>
    <t>43522192</t>
  </si>
  <si>
    <t>CHUCYA UTURUNCO, Humberto</t>
  </si>
  <si>
    <t>23909786</t>
  </si>
  <si>
    <t>CHUQUIMAGO MAMANI, Victor Hugo</t>
  </si>
  <si>
    <t>24565189</t>
  </si>
  <si>
    <t>CHUQUITAPA CORRALES, Raúl Feliciano</t>
  </si>
  <si>
    <t>42957038</t>
  </si>
  <si>
    <t>CJUIRO USCAPI, Luis</t>
  </si>
  <si>
    <t>70080865</t>
  </si>
  <si>
    <t>CJUMO PACCOHUANCA, Walther</t>
  </si>
  <si>
    <t>24386213</t>
  </si>
  <si>
    <t>CJUMO PORROA, Evaristo</t>
  </si>
  <si>
    <t>25199771</t>
  </si>
  <si>
    <t>CLEMENTE CCOYCCOSI, Albino</t>
  </si>
  <si>
    <t>Rescatista</t>
  </si>
  <si>
    <t>25327414</t>
  </si>
  <si>
    <t>COBOS PAUCAR, Edwin Luis</t>
  </si>
  <si>
    <t>Asistente de arqueologia</t>
  </si>
  <si>
    <t>80308126</t>
  </si>
  <si>
    <t>COCHACHIN DE LA CRUZ, Sonia Edith</t>
  </si>
  <si>
    <t>23983668</t>
  </si>
  <si>
    <t>COELLO GUEVARA, Victor Ernesto</t>
  </si>
  <si>
    <t>25327905</t>
  </si>
  <si>
    <t>COLAN CHIRAO, Sabu Ali</t>
  </si>
  <si>
    <t>23963716</t>
  </si>
  <si>
    <t>COLANA CUBA, Melvyn Janet</t>
  </si>
  <si>
    <t>Ing. Civil</t>
  </si>
  <si>
    <t xml:space="preserve"> Br. En Arqueología Profesional P-1</t>
  </si>
  <si>
    <t>47460520</t>
  </si>
  <si>
    <t>COLLANTES CONISLLA, Roy Jeisson</t>
  </si>
  <si>
    <t>Br. En Arqueología</t>
  </si>
  <si>
    <t>24287009</t>
  </si>
  <si>
    <t>COLLANTES DAZA, Regulo</t>
  </si>
  <si>
    <t>41353421</t>
  </si>
  <si>
    <t>COLQUE CASTRO, Almida Eva</t>
  </si>
  <si>
    <t>23814887</t>
  </si>
  <si>
    <t>COLQUE ENRIQUEZ, Miguel</t>
  </si>
  <si>
    <t>23909368</t>
  </si>
  <si>
    <t>CONCHA CARBAJAL, Baltazar Isaac</t>
  </si>
  <si>
    <t>Artísta Plástico Profesional</t>
  </si>
  <si>
    <t>licenciada en arqueologia</t>
  </si>
  <si>
    <t>23869364</t>
  </si>
  <si>
    <t>CONCHA OLIVERA, Carmen Gabriela</t>
  </si>
  <si>
    <t>41424488</t>
  </si>
  <si>
    <t>CONDE CJUIRO, Alfredo</t>
  </si>
  <si>
    <t>23808358</t>
  </si>
  <si>
    <t>CONDE CUEVA, Armando</t>
  </si>
  <si>
    <t>Restaurador</t>
  </si>
  <si>
    <t>Labores profesionales</t>
  </si>
  <si>
    <t>40911886</t>
  </si>
  <si>
    <t>CONDE MARQUINA, Antonieta</t>
  </si>
  <si>
    <t>Lic. En Literatura y Lingüista</t>
  </si>
  <si>
    <t>23988542</t>
  </si>
  <si>
    <t>CONDO CCOPA, Alex</t>
  </si>
  <si>
    <t>42024404</t>
  </si>
  <si>
    <t>CONDORI ALAGON, Daniel</t>
  </si>
  <si>
    <t>Restauración de bienes muebles arqueológicos en taller de restauración</t>
  </si>
  <si>
    <t>23997736</t>
  </si>
  <si>
    <t>CONDORI ANTIALON, James Roger</t>
  </si>
  <si>
    <t>Conservador Restaurador</t>
  </si>
  <si>
    <t>41855418</t>
  </si>
  <si>
    <t>CONDORI AVILES, Grimaldo</t>
  </si>
  <si>
    <t>43402565</t>
  </si>
  <si>
    <t>CONDORI CATACORA, Yuli Libertad</t>
  </si>
  <si>
    <t>Instrumentista de Fila Especialidad Viola</t>
  </si>
  <si>
    <t>41690528</t>
  </si>
  <si>
    <t>CONDORI CONDORI, Bequit Pio</t>
  </si>
  <si>
    <t>Profesor Educacion Artistica</t>
  </si>
  <si>
    <t>25327555</t>
  </si>
  <si>
    <t>CONDORI JIMENES, Lauro</t>
  </si>
  <si>
    <t>23962346</t>
  </si>
  <si>
    <t>CONDORI OJEDA, José María</t>
  </si>
  <si>
    <t>45504666</t>
  </si>
  <si>
    <t>CONDORI QUISPE, Fernando</t>
  </si>
  <si>
    <t>23940140</t>
  </si>
  <si>
    <t>CONDORI QUISPE, Nicanor</t>
  </si>
  <si>
    <t>Labores profesionales de arquitecto</t>
  </si>
  <si>
    <t>40851449</t>
  </si>
  <si>
    <t>CONDORI REYES, Yadira Rosana</t>
  </si>
  <si>
    <t>23960793</t>
  </si>
  <si>
    <t>CONDORI VALER, Eustaquio</t>
  </si>
  <si>
    <t>25319829</t>
  </si>
  <si>
    <t>CONTRERAS CANAL, Genaro</t>
  </si>
  <si>
    <t>10523861</t>
  </si>
  <si>
    <t>CONTRERAS GUERRA, Julio Cesar</t>
  </si>
  <si>
    <t>23936603</t>
  </si>
  <si>
    <t>CONTRERAS QUISPE, Eufracio</t>
  </si>
  <si>
    <t>Atencion al publico</t>
  </si>
  <si>
    <t>40214146</t>
  </si>
  <si>
    <t>CONTRERAS RIOS, Frank</t>
  </si>
  <si>
    <t>23802845</t>
  </si>
  <si>
    <t>CORAHUA GARCIA, Zenon</t>
  </si>
  <si>
    <t>25303674</t>
  </si>
  <si>
    <t>CORAZAO ORUE, María Luisa</t>
  </si>
  <si>
    <t>Técnicos Administrativos , para el Área Funcional de Abastecimiento</t>
  </si>
  <si>
    <t>23928128</t>
  </si>
  <si>
    <t>CORDERO SANCHEZ, Nail</t>
  </si>
  <si>
    <t>Operador de computadoras</t>
  </si>
  <si>
    <t>44375151</t>
  </si>
  <si>
    <t>CORDOVA LOPEZ, Daniel Alberto</t>
  </si>
  <si>
    <t>23853640</t>
  </si>
  <si>
    <t>CORDOVA VALER, Julio</t>
  </si>
  <si>
    <t>Lic. En Arqueología - calificadora de Proyectos</t>
  </si>
  <si>
    <t>23978888</t>
  </si>
  <si>
    <t>CORI DEL MAR, Roxana</t>
  </si>
  <si>
    <t>TECNICO ADMINISTRATIVO (TECNICO T-2)</t>
  </si>
  <si>
    <t>70367419</t>
  </si>
  <si>
    <t>CORNEJO CORNEJO, Jhosept</t>
  </si>
  <si>
    <t>EGRESADO DE LA FACULTAD DE ANTROPOLOGIA</t>
  </si>
  <si>
    <t>Labores de Ingeniero agronomo - Disposicion judicial</t>
  </si>
  <si>
    <t>23962632</t>
  </si>
  <si>
    <t>CORNEJO ORTIZ, Mario Solano</t>
  </si>
  <si>
    <t>Ingeniero Agrónomo</t>
  </si>
  <si>
    <t>70424130</t>
  </si>
  <si>
    <t>CORNEJO SOTA, Lourdes Pamela</t>
  </si>
  <si>
    <t>23883075</t>
  </si>
  <si>
    <t>CORONADO GIL, María Rosa</t>
  </si>
  <si>
    <t>10771543</t>
  </si>
  <si>
    <t>CORONEL CHINO, Alcides</t>
  </si>
  <si>
    <t>42490151</t>
  </si>
  <si>
    <t>CORONEL HUAMAN, Richard</t>
  </si>
  <si>
    <t>42779322</t>
  </si>
  <si>
    <t>CORONEL HUAMAN, Wilbert</t>
  </si>
  <si>
    <t>25315210</t>
  </si>
  <si>
    <t>CORONEL SOLIS, Eduardo</t>
  </si>
  <si>
    <t>23865539</t>
  </si>
  <si>
    <t>CORRALES VASQUEZ, Rodolfo Luis</t>
  </si>
  <si>
    <t>23891408</t>
  </si>
  <si>
    <t>CORREA CASTRO, Carmen Gladys</t>
  </si>
  <si>
    <t>Secretaría</t>
  </si>
  <si>
    <t>42459630</t>
  </si>
  <si>
    <t>CRUZ AROSQUIPA, Yhissela Ingraly</t>
  </si>
  <si>
    <t>23863923</t>
  </si>
  <si>
    <t>CRUZ BARAZORDA, Cirilo</t>
  </si>
  <si>
    <t>Secundaria Completa</t>
  </si>
  <si>
    <t>80029727</t>
  </si>
  <si>
    <t>CRUZ CABALLERO, Javier</t>
  </si>
  <si>
    <t>limpieza y eliminación de vegetación nociva</t>
  </si>
  <si>
    <t>23848049</t>
  </si>
  <si>
    <t>CRUZ CACERES, Basilio</t>
  </si>
  <si>
    <t>44503439</t>
  </si>
  <si>
    <t>CRUZ CHAMPI, Albert</t>
  </si>
  <si>
    <t>Artista Profesional</t>
  </si>
  <si>
    <t>42032593</t>
  </si>
  <si>
    <t>CRUZ CONDORI, Dany Ivan Abad</t>
  </si>
  <si>
    <t>23986555</t>
  </si>
  <si>
    <t>CRUZ DEZA, Armando</t>
  </si>
  <si>
    <t>42997299</t>
  </si>
  <si>
    <t>CRUZ HUAMANI, Nathy</t>
  </si>
  <si>
    <t>Asistente en Arqueologia</t>
  </si>
  <si>
    <t>44649145</t>
  </si>
  <si>
    <t>CRUZ MUÑIZ, Jose Alejandro</t>
  </si>
  <si>
    <t xml:space="preserve">Levantamiento topográfico de Sitios y Zonas Arqueológicas </t>
  </si>
  <si>
    <t>23994944</t>
  </si>
  <si>
    <t>CRUZ PEDRAZA, Jorge Bladimiro</t>
  </si>
  <si>
    <t>Capo de Fila Fagot</t>
  </si>
  <si>
    <t>42259196</t>
  </si>
  <si>
    <t>CRUZ PINTO, Manuel</t>
  </si>
  <si>
    <t>Musico</t>
  </si>
  <si>
    <t>23983069</t>
  </si>
  <si>
    <t>CRUZ QUISPE, Daniel</t>
  </si>
  <si>
    <t>24812404</t>
  </si>
  <si>
    <t>CRUZ RAMOS, Cirilo</t>
  </si>
  <si>
    <t>vigilancia</t>
  </si>
  <si>
    <t>23948581</t>
  </si>
  <si>
    <t>CUADROS CORNEJO, Jesús Raúl</t>
  </si>
  <si>
    <t>Mantener limpio los locales de la Institución, Limpieza de escritorios, muebles, ventanas, espejos y vidrios de las oficinas</t>
  </si>
  <si>
    <t>25134970</t>
  </si>
  <si>
    <t>CUADROS SILVA, Marlene</t>
  </si>
  <si>
    <t>42464699</t>
  </si>
  <si>
    <t>CUBA ACHAHUI, Edgar</t>
  </si>
  <si>
    <t>En Enfermeria</t>
  </si>
  <si>
    <t>Técnico administrativo</t>
  </si>
  <si>
    <t>23832875</t>
  </si>
  <si>
    <t>CUBA FLORES, Felix</t>
  </si>
  <si>
    <t>25217954</t>
  </si>
  <si>
    <t>CUBA MUÑIZ, Irina Yolanda</t>
  </si>
  <si>
    <t>Lic.  en Arqueologia</t>
  </si>
  <si>
    <t>71100897</t>
  </si>
  <si>
    <t>CUBA TELLO, Jeffrey Giordano</t>
  </si>
  <si>
    <t>24985706</t>
  </si>
  <si>
    <t>CUEVA HUAMAN, Alipio</t>
  </si>
  <si>
    <t>23965162</t>
  </si>
  <si>
    <t>CUEVAS PEREYRA, Yanet</t>
  </si>
  <si>
    <t>Auxiliar en Restauracion</t>
  </si>
  <si>
    <t>42770403</t>
  </si>
  <si>
    <t>CUMPA BECERRA, Liliana</t>
  </si>
  <si>
    <t>25217842</t>
  </si>
  <si>
    <t>CURASI BARREDA, Beltrán</t>
  </si>
  <si>
    <t>Comerciante</t>
  </si>
  <si>
    <t>Instrumentista de Fila OSC Violín I</t>
  </si>
  <si>
    <t>74237446</t>
  </si>
  <si>
    <t>CURASI YUCRA, Mario Alberto</t>
  </si>
  <si>
    <t>Estudios de Musica</t>
  </si>
  <si>
    <t>Asistente Administrativo Técnico  T- 1</t>
  </si>
  <si>
    <t>45162156</t>
  </si>
  <si>
    <t>CURI SALAZAR, Maria Esther</t>
  </si>
  <si>
    <t>Guía Oficial en Turismo.</t>
  </si>
  <si>
    <t>44676581</t>
  </si>
  <si>
    <t>CURILLO SANTOS, Angela</t>
  </si>
  <si>
    <t>24372080</t>
  </si>
  <si>
    <t>CUSI CACERES, Ancelmo</t>
  </si>
  <si>
    <t>TECNICO III  RECAUDADOR CUSCO</t>
  </si>
  <si>
    <t>29559656</t>
  </si>
  <si>
    <t>CUSI GARCIA, Ada Zelideth</t>
  </si>
  <si>
    <t>Guia oficial de turismo</t>
  </si>
  <si>
    <t>TECNICO III ? RECAUDADOR CUSCO</t>
  </si>
  <si>
    <t>23907875</t>
  </si>
  <si>
    <t>CUSI HUAMAN, Cornelio</t>
  </si>
  <si>
    <t>ING. DE SISTEMAS (PROFESIONAL  P-3)</t>
  </si>
  <si>
    <t>23954393</t>
  </si>
  <si>
    <t>CUSIHUALLPA HINOJOSA, Juan Emilio</t>
  </si>
  <si>
    <t>ING.DE SISTEMAS</t>
  </si>
  <si>
    <t>25311234</t>
  </si>
  <si>
    <t>CUSIHUAMAN VALER, Wenseslao</t>
  </si>
  <si>
    <t>25067586</t>
  </si>
  <si>
    <t>CUSIMAITA VALDERRAMA, Ricardo</t>
  </si>
  <si>
    <t>42340675</t>
  </si>
  <si>
    <t>CUSIMAYTA ZAMORA, Gabino</t>
  </si>
  <si>
    <t>25311576</t>
  </si>
  <si>
    <t>DAVALOS CANDIA, Francisco</t>
  </si>
  <si>
    <t>25327570</t>
  </si>
  <si>
    <t>DAVALOS MAYHUA, Agustín</t>
  </si>
  <si>
    <t>25311236</t>
  </si>
  <si>
    <t>DAVALOS MAYHUA, Paulino</t>
  </si>
  <si>
    <t>25209834</t>
  </si>
  <si>
    <t>DAVILA HUAMAN, Flavio</t>
  </si>
  <si>
    <t>Mandato judicial - labores profesionales</t>
  </si>
  <si>
    <t>23861260</t>
  </si>
  <si>
    <t>DAVILA VELARDE, Vladimir</t>
  </si>
  <si>
    <t>23998096</t>
  </si>
  <si>
    <t>DE LA COLINA LOZADA, Liz</t>
  </si>
  <si>
    <t>23889445</t>
  </si>
  <si>
    <t>DE LA CRUZ SERRANO, Adrián</t>
  </si>
  <si>
    <t>Tecnico en Electronica</t>
  </si>
  <si>
    <t>Inspector Orquesta Sinfónica</t>
  </si>
  <si>
    <t>23859908</t>
  </si>
  <si>
    <t>DEL CASTILLO SALAS, Stanna Marianella</t>
  </si>
  <si>
    <t>Ing. Químico</t>
  </si>
  <si>
    <t>ARQUEÓLOGO IV - Jefe de area</t>
  </si>
  <si>
    <t>23991011</t>
  </si>
  <si>
    <t>DEL PEZO BENAVIDES, Marco Antonio</t>
  </si>
  <si>
    <t>ARQUEÓLOGO III</t>
  </si>
  <si>
    <t>43767688</t>
  </si>
  <si>
    <t>DEL SOLAR VELARDE, Nino Vadick</t>
  </si>
  <si>
    <t>04819672</t>
  </si>
  <si>
    <t>DELGADO CHOQUE, Juan</t>
  </si>
  <si>
    <t>23991311</t>
  </si>
  <si>
    <t>DELGADO DIAZ, Rosa Elvira</t>
  </si>
  <si>
    <t>Secretaría Ejecutiva</t>
  </si>
  <si>
    <t>41080932</t>
  </si>
  <si>
    <t>DELGADO FARFAN, Verónica</t>
  </si>
  <si>
    <t>Br. en  Economía</t>
  </si>
  <si>
    <t>Br. En Antropología Profesional P-1</t>
  </si>
  <si>
    <t>42725745</t>
  </si>
  <si>
    <t>DELGADO FLORES, Natalia Alexandra</t>
  </si>
  <si>
    <t>Br. En Antropología.</t>
  </si>
  <si>
    <t>Br. en Antropología , para las Zonas y Sitios Arqueológicos</t>
  </si>
  <si>
    <t>42905309</t>
  </si>
  <si>
    <t>DELGADO MOSQUITIRO, Lourdes Indhira</t>
  </si>
  <si>
    <t>Ing. Geólogo</t>
  </si>
  <si>
    <t>24000723</t>
  </si>
  <si>
    <t>DENOS ALFARO, Edgar</t>
  </si>
  <si>
    <t>Ing. Geologo</t>
  </si>
  <si>
    <t>TECNICO II  RECUADADOR PERQUE ARQUEOLOGICO DE KILLARUMIYOQ</t>
  </si>
  <si>
    <t>46404050</t>
  </si>
  <si>
    <t>DEZA ALVAREZ, Karen Daniela</t>
  </si>
  <si>
    <t>23997902</t>
  </si>
  <si>
    <t>DIAZ CUSITITO, Braulio</t>
  </si>
  <si>
    <t>Egresado del instituto superiro de musica</t>
  </si>
  <si>
    <t>Conductor de vehiculo - Mandato Judicial</t>
  </si>
  <si>
    <t>23809916</t>
  </si>
  <si>
    <t>DIAZ MENDOZA, Mario</t>
  </si>
  <si>
    <t>23921183</t>
  </si>
  <si>
    <t>DIAZ POLO, Leoncio</t>
  </si>
  <si>
    <t>Ingeniero de Informática y Sistemas como responsable de la Sistematización de toda la Información de las Áreas del Proyecto Qhapaq Ñan.</t>
  </si>
  <si>
    <t>23954360</t>
  </si>
  <si>
    <t>DIAZ RAMIREZ, Gabriela</t>
  </si>
  <si>
    <t>Ing. Informatico y de Sistemas</t>
  </si>
  <si>
    <t xml:space="preserve"> Lic. en Historia para efectuar Investigaciones Históricas para </t>
  </si>
  <si>
    <t>23812170</t>
  </si>
  <si>
    <t>DUEÑAS CASTILLO, Yony</t>
  </si>
  <si>
    <t>Lic. en  Historía y Educacion</t>
  </si>
  <si>
    <t>Ing. Informático y de Sistemas</t>
  </si>
  <si>
    <t>24003015</t>
  </si>
  <si>
    <t>DUEÑAS DE LA CRUZ, Henry Samuel</t>
  </si>
  <si>
    <t>Elaboración y Presentación de los Reportes Contables Mensuales de la Unidad de Almacén</t>
  </si>
  <si>
    <t>23840238</t>
  </si>
  <si>
    <t>DURAN LUCANA, Valerio</t>
  </si>
  <si>
    <t>Contador publico</t>
  </si>
  <si>
    <t>Control de unidades vehiculares - encargado</t>
  </si>
  <si>
    <t>23849525</t>
  </si>
  <si>
    <t>ECHEGARAY MURIEL, Nancy Julieta</t>
  </si>
  <si>
    <t xml:space="preserve"> Lic. En Arqueólogía Profesional 2</t>
  </si>
  <si>
    <t>43348680</t>
  </si>
  <si>
    <t>EGUILUZ DE LA BARRA, Ruben Dario</t>
  </si>
  <si>
    <t>25327451</t>
  </si>
  <si>
    <t>ENCISO PEREZ, Genaro</t>
  </si>
  <si>
    <t>23852803</t>
  </si>
  <si>
    <t>ENRIQUEZ ALVAREZ, Ruben</t>
  </si>
  <si>
    <t>23917977</t>
  </si>
  <si>
    <t>ENRIQUEZ CANO, Alejandro Antonio</t>
  </si>
  <si>
    <t>80118536</t>
  </si>
  <si>
    <t>ENRIQUEZ HOLGADO, Hipolito</t>
  </si>
  <si>
    <t>Conductor de Vehículos</t>
  </si>
  <si>
    <t>23961263</t>
  </si>
  <si>
    <t>ESCALANTE ÑACCHA, Giovani</t>
  </si>
  <si>
    <t>Coordinar, planificar, programar y ejecutar charlas informativa</t>
  </si>
  <si>
    <t>23900633</t>
  </si>
  <si>
    <t>ESCALANTE PANCORBO, Zonia Frecia</t>
  </si>
  <si>
    <t>Responsable de la emision de PECOSAS</t>
  </si>
  <si>
    <t>23848946</t>
  </si>
  <si>
    <t>ESCOBAR SEQUEIROS, Lucrecia</t>
  </si>
  <si>
    <t>Tec. en Contabilidad</t>
  </si>
  <si>
    <t>Sub Director de la Sub Direccion Desconcentrada de Patrimonio Cultural y Defensa del Patrimonio</t>
  </si>
  <si>
    <t>23836942</t>
  </si>
  <si>
    <t>ESCOBAR ZAMALLOA, Fredy Domingo</t>
  </si>
  <si>
    <t>Director de la Dirección Desconcentrada de Cultura de Cusco</t>
  </si>
  <si>
    <t>Coordinador del Parque Arqueologico</t>
  </si>
  <si>
    <t>80070928</t>
  </si>
  <si>
    <t>ESENARRO NINA, Erminia</t>
  </si>
  <si>
    <t>23994972</t>
  </si>
  <si>
    <t>ESPEJO LIVANO, Melquiades</t>
  </si>
  <si>
    <t>23964720</t>
  </si>
  <si>
    <t>ESPEJO MUÑOZ, Armando</t>
  </si>
  <si>
    <t>Auxiliares de Mantenimiento , para el Área de Servicios Auxiliares y Mantenimiento del Área Funcional de Abastecimiento</t>
  </si>
  <si>
    <t>23998334</t>
  </si>
  <si>
    <t>ESPINOZA ARAPA, Emerson</t>
  </si>
  <si>
    <t>Mantenimiento y Conservacion</t>
  </si>
  <si>
    <t>25315849</t>
  </si>
  <si>
    <t>ESPINOZA BACA, Fernando</t>
  </si>
  <si>
    <t>Recaudador</t>
  </si>
  <si>
    <t>44915829</t>
  </si>
  <si>
    <t>ESPINOZA CRUZ, Jessica Miluska</t>
  </si>
  <si>
    <t xml:space="preserve"> Técnico Topógrafo GIS Técnico T-1</t>
  </si>
  <si>
    <t>23999967</t>
  </si>
  <si>
    <t>ESPINOZA CUTIPA, Fernando Paulino</t>
  </si>
  <si>
    <t>Técnico de Topógrafo.</t>
  </si>
  <si>
    <t>24713927</t>
  </si>
  <si>
    <t>ESPINOZA DUEÑAS, Valuiz</t>
  </si>
  <si>
    <t>43655318</t>
  </si>
  <si>
    <t>ESPINOZA FERNANDEZ, Victor</t>
  </si>
  <si>
    <t>43961946</t>
  </si>
  <si>
    <t>ESPINOZA PEREZ, Dreesman</t>
  </si>
  <si>
    <t>24388239</t>
  </si>
  <si>
    <t>ESPINOZA ROMAN, Rene</t>
  </si>
  <si>
    <t>Elaboracion de sistemas informaticos geográfica</t>
  </si>
  <si>
    <t>23923955</t>
  </si>
  <si>
    <t>ESPINOZA SERRANO, Celman Enrique</t>
  </si>
  <si>
    <t>Biologo</t>
  </si>
  <si>
    <t>Instrumentista de Fila Especialidad Violonchelo</t>
  </si>
  <si>
    <t>44944644</t>
  </si>
  <si>
    <t>ESPIRILLA BACA, Christian Daniel</t>
  </si>
  <si>
    <t>VIGILANTE (AUXILIAR II),para realizar labores de vigilancia y seguridad de Instalaciones de Museos, así como atención al visitante en los mu</t>
  </si>
  <si>
    <t>25321756</t>
  </si>
  <si>
    <t>ESTOMBELO TACO, Daniel</t>
  </si>
  <si>
    <t>Coordinador de parque</t>
  </si>
  <si>
    <t>23994950</t>
  </si>
  <si>
    <t>ESTRADA PACHACUTE, José Gustavo</t>
  </si>
  <si>
    <t>23916312</t>
  </si>
  <si>
    <t>ESTRADA PALOMINO, Brigida</t>
  </si>
  <si>
    <t>23824814</t>
  </si>
  <si>
    <t>ESTRADA PALOMINO, Leoncio</t>
  </si>
  <si>
    <t>Labores profesionales de ciencias de la comunicacion</t>
  </si>
  <si>
    <t>41132989</t>
  </si>
  <si>
    <t>FALCON CARDENAS, Marlon Arturo</t>
  </si>
  <si>
    <t>Lic. en Ciencias de la Comunicacion</t>
  </si>
  <si>
    <t>09940286</t>
  </si>
  <si>
    <t>FARFAN ACUÑA, Ciprian</t>
  </si>
  <si>
    <t>23938155</t>
  </si>
  <si>
    <t>FARFAN ACUÑA, Domingo</t>
  </si>
  <si>
    <t>42816780</t>
  </si>
  <si>
    <t>FARFAN ALVAREZ, Ruben</t>
  </si>
  <si>
    <t>23846908</t>
  </si>
  <si>
    <t>FARFAN BERRIO, Merida</t>
  </si>
  <si>
    <t>23906075</t>
  </si>
  <si>
    <t>FARFAN CARPIO, Mateo</t>
  </si>
  <si>
    <t>Mecánicos Automotores , para el Área de Servicios Auxiliares y Mantenimiento del Área Funcional de Abastecimiento</t>
  </si>
  <si>
    <t>23852334</t>
  </si>
  <si>
    <t>FARFAN CHAUCA, Santiago</t>
  </si>
  <si>
    <t>Mecánico Automotriz</t>
  </si>
  <si>
    <t>Labores profesionales en arqueologia</t>
  </si>
  <si>
    <t>23881266</t>
  </si>
  <si>
    <t>FARFAN DELGADO, Carmen Rosa</t>
  </si>
  <si>
    <t>Lic. de Arqueología</t>
  </si>
  <si>
    <t>25311507</t>
  </si>
  <si>
    <t>FARFAN FERNANDEZ, Fortunato</t>
  </si>
  <si>
    <t>23821454</t>
  </si>
  <si>
    <t>FARFAN FLOWER, Tomas Aquino</t>
  </si>
  <si>
    <t>Control de saldos presupuestarios por cada partida genérica</t>
  </si>
  <si>
    <t>23815806</t>
  </si>
  <si>
    <t>FARFAN GOMEZ, Mario</t>
  </si>
  <si>
    <t>41880619</t>
  </si>
  <si>
    <t>FARFAN MACEDO, John Cesar</t>
  </si>
  <si>
    <t>23836636</t>
  </si>
  <si>
    <t>FARFAN MAYORGA, Ludgardo Mario</t>
  </si>
  <si>
    <t>43889421</t>
  </si>
  <si>
    <t>FARFAN MONTOYA, Frank</t>
  </si>
  <si>
    <t>25208585</t>
  </si>
  <si>
    <t>FARFAN QUISPE, Pedro</t>
  </si>
  <si>
    <t>Controlador de Camino Inka</t>
  </si>
  <si>
    <t>42756001</t>
  </si>
  <si>
    <t>FARFAN TITO, Jhon Cesar</t>
  </si>
  <si>
    <t>Guia Oficial de turismo</t>
  </si>
  <si>
    <t>23945149</t>
  </si>
  <si>
    <t>FARFAN ZEGARRA, Rene</t>
  </si>
  <si>
    <t>25000290</t>
  </si>
  <si>
    <t>FELIX ROSADO, Javier Angel</t>
  </si>
  <si>
    <t>JEFE DEL ÁREA FUNCIONAL DE CIUDADANÍA INTERCULTURAL</t>
  </si>
  <si>
    <t>23849312</t>
  </si>
  <si>
    <t>FERNANDEZ BACA POLO Y LA BORDA, Ines Dominga</t>
  </si>
  <si>
    <t>23836061</t>
  </si>
  <si>
    <t>FERNANDEZ BUSTAMANTE, Hector Abel</t>
  </si>
  <si>
    <t>45146931</t>
  </si>
  <si>
    <t>FERNANDEZ CARRION, Sindy Danitza</t>
  </si>
  <si>
    <t>Apoyo en la Prospección arqueológica de las unidades territoriales</t>
  </si>
  <si>
    <t>23989621</t>
  </si>
  <si>
    <t>FERNANDEZ FLOREZ, Alicia</t>
  </si>
  <si>
    <t>23945501</t>
  </si>
  <si>
    <t>FERNANDEZ NINA, Jose Antonio</t>
  </si>
  <si>
    <t>Elaborar y difundir información en audio, video y gráfico a través del Internet</t>
  </si>
  <si>
    <t>41980534</t>
  </si>
  <si>
    <t>FERRANDIZ ADRIAZOLA, Max Valery</t>
  </si>
  <si>
    <t>Recaudadores para, Atención permanente al público usuario que acude a los puntos de recaudación de las zonas arqueológicas.</t>
  </si>
  <si>
    <t>23870703</t>
  </si>
  <si>
    <t>FERRO QUISPE, Tomás</t>
  </si>
  <si>
    <t>Estudiante universtario</t>
  </si>
  <si>
    <t>42507704</t>
  </si>
  <si>
    <t>FIGUEROA HUAMANI, Lissette Katerin</t>
  </si>
  <si>
    <t>23987402</t>
  </si>
  <si>
    <t>FIGUEROA PAPEL, Marco</t>
  </si>
  <si>
    <t>42803321</t>
  </si>
  <si>
    <t>FLORES AVALOS, Roxana Patricia</t>
  </si>
  <si>
    <t>Egresado de Economia</t>
  </si>
  <si>
    <t>Lic. En Administración (Profesional IV)</t>
  </si>
  <si>
    <t>23984986</t>
  </si>
  <si>
    <t>FLORES CHALCO, Boris Yasser</t>
  </si>
  <si>
    <t>Lic. en Administración</t>
  </si>
  <si>
    <t>23886888</t>
  </si>
  <si>
    <t>FLORES CONTRERAS, Julio</t>
  </si>
  <si>
    <t>Estudiante de contabilidad</t>
  </si>
  <si>
    <t>Labroes profesionales</t>
  </si>
  <si>
    <t>23955149</t>
  </si>
  <si>
    <t>FLORES CUENCA, Edmis</t>
  </si>
  <si>
    <t>Lic. en  Administración</t>
  </si>
  <si>
    <t>23986197</t>
  </si>
  <si>
    <t>FLORES GUTIERREZ, Veronica</t>
  </si>
  <si>
    <t>Lic. en Turismo y Hoteleria</t>
  </si>
  <si>
    <t>42571779</t>
  </si>
  <si>
    <t>FLORES MAMANI, Grover Klenner</t>
  </si>
  <si>
    <t>Artista - viola</t>
  </si>
  <si>
    <t>FLORES MEJIA, Bertha Gloria</t>
  </si>
  <si>
    <t>Arquitecta Profesional P-4</t>
  </si>
  <si>
    <t>23942506</t>
  </si>
  <si>
    <t>FLORES PACHECO, Carolina</t>
  </si>
  <si>
    <t>23949303</t>
  </si>
  <si>
    <t>FLORES RIOS, Alberto</t>
  </si>
  <si>
    <t>42172693</t>
  </si>
  <si>
    <t>FLORES RIOS, Rodolfo</t>
  </si>
  <si>
    <t>Vigilante - Controlador Auxiliar</t>
  </si>
  <si>
    <t>44135564</t>
  </si>
  <si>
    <t>FLORES SURCO, Elmer</t>
  </si>
  <si>
    <t>23862441</t>
  </si>
  <si>
    <t>FLOREZ APARICIO, Lourdes</t>
  </si>
  <si>
    <t>labores de arqueologia</t>
  </si>
  <si>
    <t>23881497</t>
  </si>
  <si>
    <t>FLOREZ DELGADO, Silvia Berzabeth</t>
  </si>
  <si>
    <t>80118607</t>
  </si>
  <si>
    <t>FLOREZ DELGADO, Yoko Libman</t>
  </si>
  <si>
    <t>En computacion e informatica</t>
  </si>
  <si>
    <t>25304132</t>
  </si>
  <si>
    <t>FLOREZ GONZALES DE ESCOBEDO, Saturnina</t>
  </si>
  <si>
    <t>80170969</t>
  </si>
  <si>
    <t>FONSECA SANTA CRUZ, Javier</t>
  </si>
  <si>
    <t>25315788</t>
  </si>
  <si>
    <t>FUENTES ESCOBEDO, Eulogio</t>
  </si>
  <si>
    <t>24997769</t>
  </si>
  <si>
    <t>FUENTES ROMERO, Henry</t>
  </si>
  <si>
    <t>Profesional en Contabilidad</t>
  </si>
  <si>
    <t>40901906</t>
  </si>
  <si>
    <t>GABANCHO CATUNTA, Antonia</t>
  </si>
  <si>
    <t>Bachiller en Ciencias Contables y Financieras</t>
  </si>
  <si>
    <t>Ingeniero de Informática y Sistemas</t>
  </si>
  <si>
    <t>42342328</t>
  </si>
  <si>
    <t>GALIANO VARGAS, Jean Carlo</t>
  </si>
  <si>
    <t>24491909</t>
  </si>
  <si>
    <t>GALICIA SALAS, Amandina</t>
  </si>
  <si>
    <t>23996915</t>
  </si>
  <si>
    <t>GALINDO TARRAGA, Janet</t>
  </si>
  <si>
    <t>23877112</t>
  </si>
  <si>
    <t>GALLARDO MONTESINOS, Frank Moises</t>
  </si>
  <si>
    <t>23876161</t>
  </si>
  <si>
    <t>GALLEGOS GUTIERREZ, Homar</t>
  </si>
  <si>
    <t>Lic. Arqueologia</t>
  </si>
  <si>
    <t>76830787</t>
  </si>
  <si>
    <t>GALLO PANAYFO, Brando Duglas</t>
  </si>
  <si>
    <t>UN PROFESIONAL II, CONTADOR, ADMINISTRADOR, INGENIERO DE SISTEMAS, ECONOMISTA O CARRERAS AFINES</t>
  </si>
  <si>
    <t>45615829</t>
  </si>
  <si>
    <t>GALVEZ CUSIHUAMAN, Oscar Manuel</t>
  </si>
  <si>
    <t>Ing. de Sistemas</t>
  </si>
  <si>
    <t>Control de ingreso de visitantes</t>
  </si>
  <si>
    <t>41916215</t>
  </si>
  <si>
    <t>GAMARRA ESCOBAR, Marco Gianfranco</t>
  </si>
  <si>
    <t>Tec. Guia Oficial de Turismo</t>
  </si>
  <si>
    <t>Ing. Químico Profesional para realizar análisis, estudios, caracterización; Arqueometríca, Arqueometalúrgicas y materiales arqueológicos</t>
  </si>
  <si>
    <t>23874643</t>
  </si>
  <si>
    <t>GAMARRA GAMIO, Jorge Luis</t>
  </si>
  <si>
    <t>40924976</t>
  </si>
  <si>
    <t>GAMARRA GUTIERREZ, Cristobal</t>
  </si>
  <si>
    <t>Coordinar la programación de vehículos, que sean requeridos, Dotar de combustible de acuerdo a los requerimientos</t>
  </si>
  <si>
    <t>23850873</t>
  </si>
  <si>
    <t>GAMARRA OLAZABAL, Marco Antonio</t>
  </si>
  <si>
    <t>42386662</t>
  </si>
  <si>
    <t>GAMARRA RIOS, Wilbert Augusto</t>
  </si>
  <si>
    <t>47557993</t>
  </si>
  <si>
    <t>GAMARRA SALAS, Jisbaj</t>
  </si>
  <si>
    <t>Ing. de Informatica</t>
  </si>
  <si>
    <t>23810246</t>
  </si>
  <si>
    <t>GAMARRA TAPIA, Zenón</t>
  </si>
  <si>
    <t xml:space="preserve">UN TÉCNICO  ADMINISTRATIVO IV </t>
  </si>
  <si>
    <t>40773878</t>
  </si>
  <si>
    <t>GARCIA CHAMORRO, Oscar Humberto</t>
  </si>
  <si>
    <t>Auxiliar Administrativo</t>
  </si>
  <si>
    <t>23936478</t>
  </si>
  <si>
    <t>GARCIA GAMARRA, Mario</t>
  </si>
  <si>
    <t>Instrumentista de Viola</t>
  </si>
  <si>
    <t>02211957</t>
  </si>
  <si>
    <t>GARCIA HERNANDEZ, Orianny Nathaly</t>
  </si>
  <si>
    <t>70571870</t>
  </si>
  <si>
    <t>GARCIA HOLGADO, Katerine</t>
  </si>
  <si>
    <t>48088500</t>
  </si>
  <si>
    <t>GARCIA OROSCO, Segundina</t>
  </si>
  <si>
    <t>23976463</t>
  </si>
  <si>
    <t>GARCIA PEÑA, Americo</t>
  </si>
  <si>
    <t>23943355</t>
  </si>
  <si>
    <t>GARCIA YABAR, Karina Rosa</t>
  </si>
  <si>
    <t>LICENCIADO EN ADMINISTRACIÓN</t>
  </si>
  <si>
    <t>43727350</t>
  </si>
  <si>
    <t>GARMENDIA ASTETE, Manuel</t>
  </si>
  <si>
    <t>Lic. en Cs Administrativas mencion en Iteligencia</t>
  </si>
  <si>
    <t>Br. en Arqueología para realizar los trabajos de declaratoria y delimitaciones de caminos y sitios arqueológicos</t>
  </si>
  <si>
    <t>46617786</t>
  </si>
  <si>
    <t>GARRIDO CONDORI, Catterina</t>
  </si>
  <si>
    <t>25004859</t>
  </si>
  <si>
    <t>GAVANCHO AUCCA, Luis Alberto</t>
  </si>
  <si>
    <t>42082848</t>
  </si>
  <si>
    <t>GIBAJA HUALLPA, Wilian</t>
  </si>
  <si>
    <t>25328533</t>
  </si>
  <si>
    <t>GIBAJA HUAMAN, Eugenio</t>
  </si>
  <si>
    <t>25327501</t>
  </si>
  <si>
    <t>GIL SANES, Miguel</t>
  </si>
  <si>
    <t>23993250</t>
  </si>
  <si>
    <t>GOMEZ BABILONIA, César Augusto</t>
  </si>
  <si>
    <t>Br. en Artes Visuales - Programa de Complementación Acadenica.</t>
  </si>
  <si>
    <t>23816229</t>
  </si>
  <si>
    <t>GOMEZ CHICATA, Bertha Maritza</t>
  </si>
  <si>
    <t>Br. en Psicologia</t>
  </si>
  <si>
    <t>45587550</t>
  </si>
  <si>
    <t>GOMEZ QUISPE, Antonio</t>
  </si>
  <si>
    <t>Bachiller en arqueologia</t>
  </si>
  <si>
    <t>23914460</t>
  </si>
  <si>
    <t>GOMEZ SANTA CRUZ, Marco Antonio</t>
  </si>
  <si>
    <t>23836280</t>
  </si>
  <si>
    <t>GONGORA ORE, Demetrio Carlos</t>
  </si>
  <si>
    <t>24945182</t>
  </si>
  <si>
    <t>GONGORA SEGOVIA, Victorino</t>
  </si>
  <si>
    <t>23828813</t>
  </si>
  <si>
    <t>GONZALES ALVAREZ, Carlos</t>
  </si>
  <si>
    <t>24993707</t>
  </si>
  <si>
    <t>GONZALES ASTETE, Dario</t>
  </si>
  <si>
    <t>Lic. en Arqueología, como responsable del componente Investigación Arqueológica</t>
  </si>
  <si>
    <t>23979007</t>
  </si>
  <si>
    <t>GONZALES AVENDAÑO, María Luisa</t>
  </si>
  <si>
    <t xml:space="preserve"> Br. en Arqueología para realizar asistencia en los trabajos de Identificación y Registro del Sistema Vial Andino Tramo Wari: Pikillaqta - </t>
  </si>
  <si>
    <t>40674488</t>
  </si>
  <si>
    <t>GONZALES BAEZ, Aldo Dario</t>
  </si>
  <si>
    <t>23918232</t>
  </si>
  <si>
    <t>GONZALES BELLIDO, Denise</t>
  </si>
  <si>
    <t>23933592</t>
  </si>
  <si>
    <t>GONZALES CHARA, Rosario del Pilar</t>
  </si>
  <si>
    <t>24969527</t>
  </si>
  <si>
    <t>GONZALES FARFAN, Alberto</t>
  </si>
  <si>
    <t>Conductor de vehiculo - Disposicion judicial</t>
  </si>
  <si>
    <t>23812836</t>
  </si>
  <si>
    <t>GONZALES GARCIA, Mario Freddy</t>
  </si>
  <si>
    <t>41436001</t>
  </si>
  <si>
    <t>GONZALES HUANCA, Margarita</t>
  </si>
  <si>
    <t>Asistente secretario ejecutivo</t>
  </si>
  <si>
    <t>25328522</t>
  </si>
  <si>
    <t>GONZALES PALOMINO, Lourdes</t>
  </si>
  <si>
    <t>vigilante Conservador</t>
  </si>
  <si>
    <t>04961014</t>
  </si>
  <si>
    <t>GONZALES RUIZ, Juan Adán</t>
  </si>
  <si>
    <t>Contabilidad</t>
  </si>
  <si>
    <t>40218811</t>
  </si>
  <si>
    <t>GONZALES VERGARA, Patsy</t>
  </si>
  <si>
    <t>ESPECIALISTA EN CIENCIAS SOCIALES</t>
  </si>
  <si>
    <t>42447639</t>
  </si>
  <si>
    <t>GONZALEZ CALDERON, Naty Gabriela</t>
  </si>
  <si>
    <t>Lic. en Comunicacion Audiovisual</t>
  </si>
  <si>
    <t>TECNICO ADMINISTRATIVO (TÉCNICO T-2)</t>
  </si>
  <si>
    <t>23877148</t>
  </si>
  <si>
    <t>GONZALEZ GAMARRA, Nemesio Alfredo</t>
  </si>
  <si>
    <t>ESTUDIOS UNIVERSITARIOS DE ARQUITECTURA</t>
  </si>
  <si>
    <t>46468854</t>
  </si>
  <si>
    <t>GORDILLO BACA, Yorgan</t>
  </si>
  <si>
    <t>43844273</t>
  </si>
  <si>
    <t>GORDILLO GIL, Amir</t>
  </si>
  <si>
    <t>45747635</t>
  </si>
  <si>
    <t>GORDILLO VALLENAS, Macclinder</t>
  </si>
  <si>
    <t>Tecnico administrativo II</t>
  </si>
  <si>
    <t>74565946</t>
  </si>
  <si>
    <t>GRANADINO CONCHA, Mary Cristina</t>
  </si>
  <si>
    <t>Tecino Administrativo</t>
  </si>
  <si>
    <t>42826491</t>
  </si>
  <si>
    <t>GRANILLA CHALLCO, Erika</t>
  </si>
  <si>
    <t>44965620</t>
  </si>
  <si>
    <t>GUARDAPUCLLA MASIAS, Ramiro</t>
  </si>
  <si>
    <t>23829644</t>
  </si>
  <si>
    <t>GUEVARA ALEJO, Casimiro Adán</t>
  </si>
  <si>
    <t>ESPECIALISTA EN INDUSTRIAS CULTURALES III</t>
  </si>
  <si>
    <t>23929079</t>
  </si>
  <si>
    <t>GUEVARA CARDENAS, Ricardo Vicente</t>
  </si>
  <si>
    <t>24493907</t>
  </si>
  <si>
    <t>GUEVARA QUINTO, Juan Cesar</t>
  </si>
  <si>
    <t>Antropologo, para ejecutar las acciones previstas para la transversalización del enfoque intercultural de la actuación del estado.</t>
  </si>
  <si>
    <t>44190176</t>
  </si>
  <si>
    <t>GUEVARA RODRIGUEZ, Daniel Vicente</t>
  </si>
  <si>
    <t>25312207</t>
  </si>
  <si>
    <t>GUEVARA SALLO, Tomás</t>
  </si>
  <si>
    <t>Artista Plástico</t>
  </si>
  <si>
    <t>25321069</t>
  </si>
  <si>
    <t>GUEVARA VALENCIA, Manuel Victor</t>
  </si>
  <si>
    <t>Auxiliar en Restrauracion</t>
  </si>
  <si>
    <t>23981087</t>
  </si>
  <si>
    <t>GUILLEN VERA, Américo</t>
  </si>
  <si>
    <t>23939979</t>
  </si>
  <si>
    <t>GUTIERREZ AGUILAR, Miguel Angel</t>
  </si>
  <si>
    <t>Tec. Restaurador</t>
  </si>
  <si>
    <t>23894645</t>
  </si>
  <si>
    <t>GUTIERREZ GAYOSO, Gladis</t>
  </si>
  <si>
    <t>Ejecutar labores administrativas de apoyo en actividades de los procesos técnicos</t>
  </si>
  <si>
    <t>23951558</t>
  </si>
  <si>
    <t>GUTIERREZ QUEZADA, Armando Moises</t>
  </si>
  <si>
    <t>Técnico en computación</t>
  </si>
  <si>
    <t>24985664</t>
  </si>
  <si>
    <t>GUZMAN CALLE, Fredy</t>
  </si>
  <si>
    <t>Control Asistencia Nombrados y Responsable Técnico de Relojes</t>
  </si>
  <si>
    <t>70251009</t>
  </si>
  <si>
    <t>GUZMAN DAVILA, Augusto Jilmar</t>
  </si>
  <si>
    <t>Br. en Ing. informatica y de Sistemas</t>
  </si>
  <si>
    <t>23996051</t>
  </si>
  <si>
    <t>GUZMAN FIGUEROA DE SALAS, Yessica Jesus</t>
  </si>
  <si>
    <t>Bachiller en Antropología</t>
  </si>
  <si>
    <t>43291871</t>
  </si>
  <si>
    <t>GUZMAN JANAMPA, Erwin</t>
  </si>
  <si>
    <t>Bach. Antropologia</t>
  </si>
  <si>
    <t>Mantenimiento y limpieza para el museo amazónico</t>
  </si>
  <si>
    <t>24950145</t>
  </si>
  <si>
    <t>GUZMAN MONTERROSO, Enrique</t>
  </si>
  <si>
    <t>23934569</t>
  </si>
  <si>
    <t>GUZMAN RUIZ, Carmen Marcia</t>
  </si>
  <si>
    <t>41563639</t>
  </si>
  <si>
    <t>GUZMAN SEQUEIROS, Robert</t>
  </si>
  <si>
    <t>COMUNICADOR SOCIAL II</t>
  </si>
  <si>
    <t>42781175</t>
  </si>
  <si>
    <t>GUZMAN VALENCIA, Maykol Esthib</t>
  </si>
  <si>
    <t>Lic. en Cs. de la Comunicacion</t>
  </si>
  <si>
    <t>Conductor de vehiculo Institucional</t>
  </si>
  <si>
    <t>23957241</t>
  </si>
  <si>
    <t>GUZMAN YABAR, Fedor Guillermo</t>
  </si>
  <si>
    <t>Asistente ejecutiva de la Alta Dirección</t>
  </si>
  <si>
    <t>23893425</t>
  </si>
  <si>
    <t>GUZMAN YABAR, Yuli Marinel</t>
  </si>
  <si>
    <t>Br.  en Ing. Quimica</t>
  </si>
  <si>
    <t>Instrumentista de Fila Especialidad Trompeta</t>
  </si>
  <si>
    <t>43841764</t>
  </si>
  <si>
    <t>HANCCO FERNANDEZ, Dennis</t>
  </si>
  <si>
    <t>Egresado de Egresado Educacion Artistica</t>
  </si>
  <si>
    <t>Instrumentista de Fila Especialidad Trombón</t>
  </si>
  <si>
    <t>41732199</t>
  </si>
  <si>
    <t>HANCCO FERNANDEZ, James</t>
  </si>
  <si>
    <t>24294034</t>
  </si>
  <si>
    <t>HANCCO QUISPE, Bacilio</t>
  </si>
  <si>
    <t>23891195</t>
  </si>
  <si>
    <t>HANCCO USCA, Sabino</t>
  </si>
  <si>
    <t>Br. en Arquitectura , para el Departamento de Gestión de Monumentos.</t>
  </si>
  <si>
    <t>23826114</t>
  </si>
  <si>
    <t>HEREDIA SALDIVAR, Gloria María del Carmen</t>
  </si>
  <si>
    <t>Br. en Arquitectura</t>
  </si>
  <si>
    <t>Arquitecto, como responsable del componente Conservación y Puesta en Valor del proyecto</t>
  </si>
  <si>
    <t>23934058</t>
  </si>
  <si>
    <t>HERENCIA MORMONTOY, Boris</t>
  </si>
  <si>
    <t>Restaurador de Obras de Arte</t>
  </si>
  <si>
    <t>23803523</t>
  </si>
  <si>
    <t>HERMOZA AGUILAR, Ernesto Baltazar</t>
  </si>
  <si>
    <t>AUXILIAR Restaurador</t>
  </si>
  <si>
    <t>41860204</t>
  </si>
  <si>
    <t>HERMOZA ARMUTO, Adolfo Santiago</t>
  </si>
  <si>
    <t>23843010</t>
  </si>
  <si>
    <t>HERMOZA FLORES, Jose</t>
  </si>
  <si>
    <t>Recepcionar la documentación que se producen en la División de Obras</t>
  </si>
  <si>
    <t>23840240</t>
  </si>
  <si>
    <t>HERMOZA PALMA, Raúl Federico</t>
  </si>
  <si>
    <t>25311302</t>
  </si>
  <si>
    <t>HERRERA CACERES, Vicente</t>
  </si>
  <si>
    <t>23880821</t>
  </si>
  <si>
    <t>HERRERA CCOLQUE, Luis Francisco</t>
  </si>
  <si>
    <t>25327470</t>
  </si>
  <si>
    <t>HERRERA HUAMAN, Luis</t>
  </si>
  <si>
    <t>25327407</t>
  </si>
  <si>
    <t>HERRERA HUAMÁN, Segundino</t>
  </si>
  <si>
    <t>25327442</t>
  </si>
  <si>
    <t>HERRERA PEZO, Justo Wilbert</t>
  </si>
  <si>
    <t>Estudiante de Educación</t>
  </si>
  <si>
    <t>25311552</t>
  </si>
  <si>
    <t>HERRERA QUISPE, Fernando</t>
  </si>
  <si>
    <t>46785158</t>
  </si>
  <si>
    <t>HERRERA RIMACHI, Willian</t>
  </si>
  <si>
    <t>ESPECIALISTA EN PRESUPUESTO IV</t>
  </si>
  <si>
    <t>23923947</t>
  </si>
  <si>
    <t>HERRERA VARGAS, Jose Luis</t>
  </si>
  <si>
    <t>48424223</t>
  </si>
  <si>
    <t>HINOJOSA ANCHAYA, Jhon Bryan</t>
  </si>
  <si>
    <t>25000778</t>
  </si>
  <si>
    <t>HINOJOSA HUAMAN, Edgar</t>
  </si>
  <si>
    <t>Tec. Operador Profesional de computadoras</t>
  </si>
  <si>
    <t>25311261</t>
  </si>
  <si>
    <t>HINOJOSA VALDEZ, Valentín</t>
  </si>
  <si>
    <t>23860056</t>
  </si>
  <si>
    <t>HOLGADO BACA, Manuela</t>
  </si>
  <si>
    <t>Superior incompleta.</t>
  </si>
  <si>
    <t>40917704</t>
  </si>
  <si>
    <t>HOLGADO HUAMAN, Fredy</t>
  </si>
  <si>
    <t>CONDUCTOR DE VEHICULOS</t>
  </si>
  <si>
    <t>BACHILLER ANTROPÓLOGO I</t>
  </si>
  <si>
    <t>00316167</t>
  </si>
  <si>
    <t>HOSTNIG ., Sandra Olivia</t>
  </si>
  <si>
    <t>42261080</t>
  </si>
  <si>
    <t>HOYOS AGUIRRE, Moises</t>
  </si>
  <si>
    <t>Asistente en arqueologica</t>
  </si>
  <si>
    <t>23921264</t>
  </si>
  <si>
    <t>HUACAC ABARCA, Margot</t>
  </si>
  <si>
    <t>Recaudador de Ingresos del C.A. de Choquequirao</t>
  </si>
  <si>
    <t>40501336</t>
  </si>
  <si>
    <t>HUACARPUMA QUISPE, Wilber</t>
  </si>
  <si>
    <t>42569357</t>
  </si>
  <si>
    <t>HUACCHA ESCALANTE, Luis Miguel</t>
  </si>
  <si>
    <t>Arquitecto Profesional P-2</t>
  </si>
  <si>
    <t>40847597</t>
  </si>
  <si>
    <t>HUACHACA PERALTA, Eliseeva Anna</t>
  </si>
  <si>
    <t>24476633</t>
  </si>
  <si>
    <t>HUACHACA QUISPE, Luis</t>
  </si>
  <si>
    <t>Contador Público Colegiado Profesional P-3</t>
  </si>
  <si>
    <t>23807863</t>
  </si>
  <si>
    <t>HUACO LOPEZ, Lucrecia</t>
  </si>
  <si>
    <t>Contador Público Colegiado (</t>
  </si>
  <si>
    <t>42195851</t>
  </si>
  <si>
    <t>HUALLPA HACHA, Jaime</t>
  </si>
  <si>
    <t>25311082</t>
  </si>
  <si>
    <t>HUALLPA QUISPE, Germán Alipio</t>
  </si>
  <si>
    <t>41212457</t>
  </si>
  <si>
    <t>HUALPA ALMANZA, Frine Yahaira</t>
  </si>
  <si>
    <t xml:space="preserve"> Organización del Almacén del Área por Sub Metas Presupuestales Determinando el manejo de los materiales y herramientas </t>
  </si>
  <si>
    <t>23837965</t>
  </si>
  <si>
    <t>HUALVERDE GRANADA, José Jacinto</t>
  </si>
  <si>
    <t>Br. en Cs. Contables y Financieras</t>
  </si>
  <si>
    <t>Almacenero del P.A.N. Machupicchu</t>
  </si>
  <si>
    <t>23800082</t>
  </si>
  <si>
    <t>HUAMAN APAZA, Luis Apolinar</t>
  </si>
  <si>
    <t>Asistente administrativo de Almacen</t>
  </si>
  <si>
    <t>Apoyo en la organización de expedientes de saneamiento de bienes muebles</t>
  </si>
  <si>
    <t>23882268</t>
  </si>
  <si>
    <t>HUAMAN ATAULLUCO, Victor Angel</t>
  </si>
  <si>
    <t>31040139</t>
  </si>
  <si>
    <t>HUAMAN CANDIA, Isaidi</t>
  </si>
  <si>
    <t>25311534</t>
  </si>
  <si>
    <t>HUAMAN CCORAHUA, Vicente</t>
  </si>
  <si>
    <t>76465895</t>
  </si>
  <si>
    <t>HUAMAN CHAVEZ, Nestor</t>
  </si>
  <si>
    <t>Secretaria Ejecutiva (Técnico 3A)</t>
  </si>
  <si>
    <t>40214894</t>
  </si>
  <si>
    <t>HUAMAN CJUIRO, Ivonne Rosario</t>
  </si>
  <si>
    <t>Secretarado ejecutivo</t>
  </si>
  <si>
    <t>23828581</t>
  </si>
  <si>
    <t>HUAMAN CONDE, Emiliano</t>
  </si>
  <si>
    <t>25208090</t>
  </si>
  <si>
    <t>HUAMAN CONDORI, Cirilo</t>
  </si>
  <si>
    <t>24493904</t>
  </si>
  <si>
    <t>HUAMAN CUEVA, Fernando</t>
  </si>
  <si>
    <t>25310984</t>
  </si>
  <si>
    <t>HUAMAN DAVALOS, Ascencio</t>
  </si>
  <si>
    <t>25311378</t>
  </si>
  <si>
    <t>HUAMAN DURAN, Alejandro</t>
  </si>
  <si>
    <t>25321277</t>
  </si>
  <si>
    <t>HUAMAN DURAN, Sixto</t>
  </si>
  <si>
    <t>40469631</t>
  </si>
  <si>
    <t>HUAMAN ESCOBEDO, Ladislao</t>
  </si>
  <si>
    <t>23994212</t>
  </si>
  <si>
    <t>HUAMAN FERNANDEZ, Mario</t>
  </si>
  <si>
    <t>23940204</t>
  </si>
  <si>
    <t>HUAMAN FUENTES, Wilber</t>
  </si>
  <si>
    <t>25321404</t>
  </si>
  <si>
    <t>HUAMAN GUEVARA, Paulino</t>
  </si>
  <si>
    <t>42186575</t>
  </si>
  <si>
    <t>HUAMAN HUAMAN, Felix</t>
  </si>
  <si>
    <t>09656234</t>
  </si>
  <si>
    <t>HUAMAN HUAMANI, Justino</t>
  </si>
  <si>
    <t>44096761</t>
  </si>
  <si>
    <t>HUAMAN HUILLCA, Odilon</t>
  </si>
  <si>
    <t>46650992</t>
  </si>
  <si>
    <t>HUAMAN MEZA, Santiago</t>
  </si>
  <si>
    <t>Artista Plástico Profesional Profesional P-2</t>
  </si>
  <si>
    <t>23860228</t>
  </si>
  <si>
    <t>HUAMAN NUÑEZ, Roger Ygnacio</t>
  </si>
  <si>
    <t>Artista Plástico Profesional.</t>
  </si>
  <si>
    <t>24370103</t>
  </si>
  <si>
    <t>HUAMAN ORE, Samuel</t>
  </si>
  <si>
    <t>24582789</t>
  </si>
  <si>
    <t>HUAMAN PACCO, Fredy</t>
  </si>
  <si>
    <t>40219832</t>
  </si>
  <si>
    <t>HUAMAN PAUCAR, Elio Alex</t>
  </si>
  <si>
    <t>41533554</t>
  </si>
  <si>
    <t>HUAMAN PAUCAR, Milo Henry</t>
  </si>
  <si>
    <t>42090853</t>
  </si>
  <si>
    <t>HUAMAN PRO, Miguel</t>
  </si>
  <si>
    <t>24964454</t>
  </si>
  <si>
    <t>HUAMAN PUMASUPA, Pablo</t>
  </si>
  <si>
    <t>23946771</t>
  </si>
  <si>
    <t>HUAMAN QUISPE, Andres</t>
  </si>
  <si>
    <t>46620499</t>
  </si>
  <si>
    <t>HUAMAN QUISPE, Edgar</t>
  </si>
  <si>
    <t>24485709</t>
  </si>
  <si>
    <t>HUAMAN QUISPE, Inocencio</t>
  </si>
  <si>
    <t>42268835</t>
  </si>
  <si>
    <t>HUAMAN SUCSO, Juan Luis</t>
  </si>
  <si>
    <t>40349382</t>
  </si>
  <si>
    <t>HUAMAN SUPA, Oscar</t>
  </si>
  <si>
    <t>43628014</t>
  </si>
  <si>
    <t>HUAMAN TAPIA, Virginia</t>
  </si>
  <si>
    <t>Personal de Limpieza</t>
  </si>
  <si>
    <t>42206935</t>
  </si>
  <si>
    <t>HUAMAN UGARTE, Moises</t>
  </si>
  <si>
    <t>23808575</t>
  </si>
  <si>
    <t>HUAMAN VALENCIA, Victor Augusto</t>
  </si>
  <si>
    <t>24003612</t>
  </si>
  <si>
    <t>HUAMAN YUCRA, Carlos Rubén</t>
  </si>
  <si>
    <t>23936253</t>
  </si>
  <si>
    <t>HUAMAN ZAMORA, Justo</t>
  </si>
  <si>
    <t>25208370</t>
  </si>
  <si>
    <t>HUAMAN ZEVALLOS, Edilberto</t>
  </si>
  <si>
    <t>24861820</t>
  </si>
  <si>
    <t>HUAMANCHOQUE CARDENAS, Victor Javier</t>
  </si>
  <si>
    <t>44502385</t>
  </si>
  <si>
    <t>HUAMANI ESCALANTE, Jenny</t>
  </si>
  <si>
    <t>24006030</t>
  </si>
  <si>
    <t>HUAMANI FLORES, Nestor</t>
  </si>
  <si>
    <t>Operador en Mantenimiento del Parque Arqueologico Nacional de Machupicchu</t>
  </si>
  <si>
    <t>80077555</t>
  </si>
  <si>
    <t>HUAMANI LEON, Wenceslao</t>
  </si>
  <si>
    <t>23946104</t>
  </si>
  <si>
    <t>HUAMANI LIMA, Silvestre</t>
  </si>
  <si>
    <t>(Coordinador), del Área Funcional de la Coordinación de Patrimonio Cultural Inmaterial</t>
  </si>
  <si>
    <t>23963840</t>
  </si>
  <si>
    <t>HUAMANI RODRIGUEZ, Gary Ingrid</t>
  </si>
  <si>
    <t>23976410</t>
  </si>
  <si>
    <t>HUAMANTTICA QUISPE, Tomás</t>
  </si>
  <si>
    <t>25311477</t>
  </si>
  <si>
    <t>HUAMANTUPA HUISA, Victoriano</t>
  </si>
  <si>
    <t>43234230</t>
  </si>
  <si>
    <t>HUAMANTUPA VARGAS, Piter  Hanyelo</t>
  </si>
  <si>
    <t>47870731</t>
  </si>
  <si>
    <t>HUANACO ZAMATA, Doroteo</t>
  </si>
  <si>
    <t>45737610</t>
  </si>
  <si>
    <t>HUANACO ZAMATA, Edwin</t>
  </si>
  <si>
    <t>23877992</t>
  </si>
  <si>
    <t>HUANCA ALCCAHUA, Aurelio</t>
  </si>
  <si>
    <t>Secretaria Parque Arqueologico Nacional Machupicchu</t>
  </si>
  <si>
    <t>41593523</t>
  </si>
  <si>
    <t>HUANCA AYME, KARLA LUZ</t>
  </si>
  <si>
    <t>23853799</t>
  </si>
  <si>
    <t>HUANCA FLORES, Jesus</t>
  </si>
  <si>
    <t>25124578</t>
  </si>
  <si>
    <t>HUANCA VASQUEZ, Martin</t>
  </si>
  <si>
    <t>24476662</t>
  </si>
  <si>
    <t>HUARAKA GIHUAÑA, Gumercindo</t>
  </si>
  <si>
    <t>23983382</t>
  </si>
  <si>
    <t>HUARAKA MANUTUPA, Abrahan</t>
  </si>
  <si>
    <t>80007653</t>
  </si>
  <si>
    <t>HUARANCA ALLASI, Jorge</t>
  </si>
  <si>
    <t>Técnico en Contabilidad</t>
  </si>
  <si>
    <t xml:space="preserve"> Lic. En Arqueología Profesional P-2</t>
  </si>
  <si>
    <t>43799502</t>
  </si>
  <si>
    <t>HUARANCCA HANCO, Juan Victor</t>
  </si>
  <si>
    <t>Controlador de acceso al parque</t>
  </si>
  <si>
    <t>43644792</t>
  </si>
  <si>
    <t>HUARCAYA PAUCAR, Daylet Lynsi</t>
  </si>
  <si>
    <t>Labores de Arqueologia</t>
  </si>
  <si>
    <t>23951771</t>
  </si>
  <si>
    <t>HUARCAYA QUISPE, Francisco</t>
  </si>
  <si>
    <t>23862297</t>
  </si>
  <si>
    <t>HUARCCA HUARHUA, Julian Felipe</t>
  </si>
  <si>
    <t>42090252</t>
  </si>
  <si>
    <t>HUARI SUCNO, Erick Enrique</t>
  </si>
  <si>
    <t>25215429</t>
  </si>
  <si>
    <t>HUAYAPA QQUENAYA, Victor</t>
  </si>
  <si>
    <t>23856999</t>
  </si>
  <si>
    <t>HUAYAPO ZELAYA, Eugenio Felipe</t>
  </si>
  <si>
    <t>Técnico en Restauracion</t>
  </si>
  <si>
    <t>Operador PAD</t>
  </si>
  <si>
    <t>23930449</t>
  </si>
  <si>
    <t>HUERTA BOLARTE, Tania Martina</t>
  </si>
  <si>
    <t>Atencion al publico en ventanilla</t>
  </si>
  <si>
    <t>41089100</t>
  </si>
  <si>
    <t>HUILLCA CAMERO, Percy</t>
  </si>
  <si>
    <t>45376231</t>
  </si>
  <si>
    <t>HUILLCA HUILLCA, Rossel Roberto</t>
  </si>
  <si>
    <t>31542939</t>
  </si>
  <si>
    <t>HUILLCA HUILLCA, Wilber</t>
  </si>
  <si>
    <t>24006884</t>
  </si>
  <si>
    <t>HUILLCA LUZA, Roberto</t>
  </si>
  <si>
    <t>Técnico en Informatica</t>
  </si>
  <si>
    <t>40994219</t>
  </si>
  <si>
    <t>HUILLCA NINA, Rolando</t>
  </si>
  <si>
    <t>24894771</t>
  </si>
  <si>
    <t>HUILLCA PINO, Santos</t>
  </si>
  <si>
    <t>Vigilalante</t>
  </si>
  <si>
    <t>Lic. En Antropología Profesional P-3</t>
  </si>
  <si>
    <t>41685400</t>
  </si>
  <si>
    <t>HUILLCA QUISPE, Antonia Yovana</t>
  </si>
  <si>
    <t>23996552</t>
  </si>
  <si>
    <t>HUILLCA RAMIREZ, Marco Antonio</t>
  </si>
  <si>
    <t>Control de ingrsoso de visitante</t>
  </si>
  <si>
    <t>24007167</t>
  </si>
  <si>
    <t>HUILLCANINA MIRANO, Rosa</t>
  </si>
  <si>
    <t>Tec. Guia oficial de Turismo</t>
  </si>
  <si>
    <t>80630025</t>
  </si>
  <si>
    <t>HUILLCARA CASTRO, Gene</t>
  </si>
  <si>
    <t>Instrumentista de Fila Especialidad Clarinete</t>
  </si>
  <si>
    <t>46142954</t>
  </si>
  <si>
    <t>HUIRACCOCHA PORTILLA, Wilson</t>
  </si>
  <si>
    <t>Egresado de ISMP Leandro Alviña Miranda</t>
  </si>
  <si>
    <t>23980366</t>
  </si>
  <si>
    <t>HUISARAIME ÑAHUE, Juan</t>
  </si>
  <si>
    <t>23980172</t>
  </si>
  <si>
    <t>HUISARAIME ÑAHUI, José</t>
  </si>
  <si>
    <t>41564034</t>
  </si>
  <si>
    <t>HUISARAYMI ÑAHUI, Humberto</t>
  </si>
  <si>
    <t>Operador en Boleteria - Killarumiyoc</t>
  </si>
  <si>
    <t>42289238</t>
  </si>
  <si>
    <t>HUMPIRE ASTETE, Wilbert Antonio</t>
  </si>
  <si>
    <t>Técnico administrativo - Disposicion judicial reg 276</t>
  </si>
  <si>
    <t>24287091</t>
  </si>
  <si>
    <t>HUMPIRE BACA, Elizabeth</t>
  </si>
  <si>
    <t>24994706</t>
  </si>
  <si>
    <t>HURTADO NIETO, Celso</t>
  </si>
  <si>
    <t>Operador de computadoras - CETPRO EL PORVENIR</t>
  </si>
  <si>
    <t>24978858</t>
  </si>
  <si>
    <t>INCAHUAMAN ATAUSINCHI, Feliciano</t>
  </si>
  <si>
    <t>Tco. en Flora, fauna y ornamentación</t>
  </si>
  <si>
    <t>Anfitriona y Orientadora de Parque Arqueologico Nacional Machupicchu</t>
  </si>
  <si>
    <t>41133062</t>
  </si>
  <si>
    <t>INFANTAS HUAMAN, Jeorgina</t>
  </si>
  <si>
    <t>40677310</t>
  </si>
  <si>
    <t>INQUILLAY APAZA, Camilo</t>
  </si>
  <si>
    <t>25305726</t>
  </si>
  <si>
    <t>INQUILTUPA MESCCO, Vicente</t>
  </si>
  <si>
    <t>45824026</t>
  </si>
  <si>
    <t>ITURRIAGA OQUENDO, Albert</t>
  </si>
  <si>
    <t>25308136</t>
  </si>
  <si>
    <t>JAIMES SALLO, Paulino</t>
  </si>
  <si>
    <t>44386483</t>
  </si>
  <si>
    <t>JAQQUEHUA SURCO, Nilzon</t>
  </si>
  <si>
    <t>24005087</t>
  </si>
  <si>
    <t>JAQUEHUA ALATA, Edison</t>
  </si>
  <si>
    <t>Br. en arqueologia</t>
  </si>
  <si>
    <t>42641103</t>
  </si>
  <si>
    <t>JARA CONCHA, Erika Pamela</t>
  </si>
  <si>
    <t>24583873</t>
  </si>
  <si>
    <t>JAVIER LAROTA, David</t>
  </si>
  <si>
    <t>40834766</t>
  </si>
  <si>
    <t>JIMENEZ CONDORI, Jhon Valery</t>
  </si>
  <si>
    <t>23963158</t>
  </si>
  <si>
    <t>JIMENEZ VEGA, Clara Rosa</t>
  </si>
  <si>
    <t>Labores profesionales de abogado</t>
  </si>
  <si>
    <t>25209203</t>
  </si>
  <si>
    <t>JURADO ASTETE, Cristina</t>
  </si>
  <si>
    <t>Lic. en Arqueología, responsable del Museo de Quillabamba</t>
  </si>
  <si>
    <t>23881298</t>
  </si>
  <si>
    <t>JURADO CARRASCO, Carmen Gladys</t>
  </si>
  <si>
    <t>BR. EN ARQUEOLOGÍA  (PROFESIONAL I)</t>
  </si>
  <si>
    <t>44514858</t>
  </si>
  <si>
    <t>JURADO GARRIDO, Yuditsa</t>
  </si>
  <si>
    <t>BACH.EN ARQUEOLOGIA</t>
  </si>
  <si>
    <t>23967999</t>
  </si>
  <si>
    <t>JURADO MUÑOZ, Jaime Jorge</t>
  </si>
  <si>
    <t>40660977</t>
  </si>
  <si>
    <t>JUSTINIANI ALMIRON, Hector Americo</t>
  </si>
  <si>
    <t>23957879</t>
  </si>
  <si>
    <t>KJURO ARENAS, Samuel</t>
  </si>
  <si>
    <t>INSTRUMENTISTA DE FILA ESPECIALIDAD VIOLA (Musicólogo III)</t>
  </si>
  <si>
    <t>43593908</t>
  </si>
  <si>
    <t>LA TORRE NUÑEZ, Jaime</t>
  </si>
  <si>
    <t>23929232</t>
  </si>
  <si>
    <t>LA TORRE PATIÑO, Jose Angel</t>
  </si>
  <si>
    <t>23821947</t>
  </si>
  <si>
    <t>LAIME AIQUIPA, German</t>
  </si>
  <si>
    <t>Gasfitero.</t>
  </si>
  <si>
    <t>Profesor de Educación Artística y/o Artes Gráficas para ejecutar las acciones previstas para la transversalización del enfoque intercultura</t>
  </si>
  <si>
    <t>24810813</t>
  </si>
  <si>
    <t>LAIME MANTILLA, Victor</t>
  </si>
  <si>
    <t>Profesor de Educación Artística</t>
  </si>
  <si>
    <t>BACHILLER EN ANTROPOLOGIA (PROFESIONAL I),para cumplir servicios de gestor cultural,del Fondo Editorial.</t>
  </si>
  <si>
    <t>41587244</t>
  </si>
  <si>
    <t>LARREA SOTA, Karen Lisset</t>
  </si>
  <si>
    <t>40024287</t>
  </si>
  <si>
    <t>LATORRE SOTOMAYOR, Edson Raúl</t>
  </si>
  <si>
    <t>24964314</t>
  </si>
  <si>
    <t>LAURA HUARCO, Ermitaño</t>
  </si>
  <si>
    <t>Profesional arqueologa</t>
  </si>
  <si>
    <t>23849326</t>
  </si>
  <si>
    <t>LAUREL PAUCAR, Yolanda</t>
  </si>
  <si>
    <t>Labores de arqueologa</t>
  </si>
  <si>
    <t>43757067</t>
  </si>
  <si>
    <t>LAZARO ARONES, Dilian</t>
  </si>
  <si>
    <t>24695870</t>
  </si>
  <si>
    <t>LAZARO CAHUANTICO, Marino</t>
  </si>
  <si>
    <t>Arquitecto (Responsable A-1)</t>
  </si>
  <si>
    <t>40858589</t>
  </si>
  <si>
    <t>LAZO VERA, Nathaly</t>
  </si>
  <si>
    <t>Capo de Fila Violín I</t>
  </si>
  <si>
    <t>24003052</t>
  </si>
  <si>
    <t>LECAROS CUSIPAUCAR, Fernando</t>
  </si>
  <si>
    <t>Egresado Artista Musico</t>
  </si>
  <si>
    <t>Conservador de obras de Arte</t>
  </si>
  <si>
    <t>23819550</t>
  </si>
  <si>
    <t>LEON ENRIQUEZ, Francisco</t>
  </si>
  <si>
    <t>23946751</t>
  </si>
  <si>
    <t>LEON ORIHUELA, Julio</t>
  </si>
  <si>
    <t>23933522</t>
  </si>
  <si>
    <t>LEON VALDIVIA, Milagros</t>
  </si>
  <si>
    <t>23962158</t>
  </si>
  <si>
    <t>LETONA ESPINOZA, Marco</t>
  </si>
  <si>
    <t>Formación Artistica</t>
  </si>
  <si>
    <t>25311260</t>
  </si>
  <si>
    <t>LETONA HUAMAN, EDUARDO</t>
  </si>
  <si>
    <t>23930627</t>
  </si>
  <si>
    <t>LIANAJE BOCANGEL, Juana Rosa</t>
  </si>
  <si>
    <t>23885270</t>
  </si>
  <si>
    <t>LIGAS OVALLE, Bernardo</t>
  </si>
  <si>
    <t>Artísta Profesional</t>
  </si>
  <si>
    <t>23934460</t>
  </si>
  <si>
    <t>LIMA HUAMAN, Miguel</t>
  </si>
  <si>
    <t>47397190</t>
  </si>
  <si>
    <t>LINARES VILLAVICENCIO, Madeleidi Maribel</t>
  </si>
  <si>
    <t>44395639</t>
  </si>
  <si>
    <t>LIRA CUSIPAUCAR, Oscar</t>
  </si>
  <si>
    <t>24492691</t>
  </si>
  <si>
    <t>LIRA DORADO, Maria Luisa</t>
  </si>
  <si>
    <t>Conductor de Vehículos Técnico T-2</t>
  </si>
  <si>
    <t>23806952</t>
  </si>
  <si>
    <t>LIRA HALLER, Cesar</t>
  </si>
  <si>
    <t>23939656</t>
  </si>
  <si>
    <t>LIZARRAGA ROMERO, Artemio</t>
  </si>
  <si>
    <t>25311342</t>
  </si>
  <si>
    <t>LIZARRAGA VALENCIA, Julio Macario</t>
  </si>
  <si>
    <t>24293608</t>
  </si>
  <si>
    <t>LIZARZABURU PRADO, Pedro Antonio</t>
  </si>
  <si>
    <t>25305789</t>
  </si>
  <si>
    <t>LLANCAY CALLANAUPA, Américo</t>
  </si>
  <si>
    <t>40888149</t>
  </si>
  <si>
    <t>LLANCAY HUAMAN, Robert</t>
  </si>
  <si>
    <t>24006260</t>
  </si>
  <si>
    <t>LLAVE CAVIEDES, Guillermo</t>
  </si>
  <si>
    <t>Tecnico administrativo - Mandato Judicial</t>
  </si>
  <si>
    <t>23836433</t>
  </si>
  <si>
    <t>LLERENA GONZALES, Juan Luis</t>
  </si>
  <si>
    <t>ABOGADO (PROFESIONAL P-3)</t>
  </si>
  <si>
    <t>43615610</t>
  </si>
  <si>
    <t>LOAIZA ALVAREZ, Raquel</t>
  </si>
  <si>
    <t>23992926</t>
  </si>
  <si>
    <t>LOAIZA CARRASCO, Rocio Piedad</t>
  </si>
  <si>
    <t>Bach. En Administración (Profesional 1)</t>
  </si>
  <si>
    <t>41125234</t>
  </si>
  <si>
    <t>LOAIZA CCOPA, Renato Jose</t>
  </si>
  <si>
    <t>Elaboración de proyectos de resoluciones coactivas</t>
  </si>
  <si>
    <t>43547371</t>
  </si>
  <si>
    <t>LOAYZA ARENAS, Liceth Yesenia</t>
  </si>
  <si>
    <t>Br. en Derecho y Cs. Politicas</t>
  </si>
  <si>
    <t>23858853</t>
  </si>
  <si>
    <t>LOAYZA PUMA, Carlos</t>
  </si>
  <si>
    <t>ING. GEOLOGO (PROFESIONAL P-2)</t>
  </si>
  <si>
    <t>46746207</t>
  </si>
  <si>
    <t>LOAYZA QUIROGA, Ronal</t>
  </si>
  <si>
    <t>Ing. Geologica</t>
  </si>
  <si>
    <t>24004901</t>
  </si>
  <si>
    <t>LOAYZA RIVEROS, Holger Eliseo</t>
  </si>
  <si>
    <t>Asistente en Arqueología</t>
  </si>
  <si>
    <t>44915840</t>
  </si>
  <si>
    <t>LOAYZA ROJAS, Raul Alberto</t>
  </si>
  <si>
    <t>42932182</t>
  </si>
  <si>
    <t>LOPEZ CASTILLA, Ezvany</t>
  </si>
  <si>
    <t>Br. en Antroplogia</t>
  </si>
  <si>
    <t>Contador Público Colegiado , para realizar funciones de llevar a cabo las adquisiciones de bienes y contratación de servicios</t>
  </si>
  <si>
    <t>41113491</t>
  </si>
  <si>
    <t>LOVATON PERALTA, Karina</t>
  </si>
  <si>
    <t>23859074</t>
  </si>
  <si>
    <t>LOVON BOHORQUEZ, HECTOR PERCY</t>
  </si>
  <si>
    <t>Tec. digitador</t>
  </si>
  <si>
    <t>42230138</t>
  </si>
  <si>
    <t>LOVON FUENTES, Ulises</t>
  </si>
  <si>
    <t>Estudiante de Computac. e Informatica</t>
  </si>
  <si>
    <t>25321682</t>
  </si>
  <si>
    <t>LUCANA BEJAR, Daniel</t>
  </si>
  <si>
    <t>40997010</t>
  </si>
  <si>
    <t>LUCANA BEJAR, Donato</t>
  </si>
  <si>
    <t>Técnico Administrativo para, Ordenamiento, Clasificación, Codificación y Digitalización de documentos de años anteriores del Archivo Centra</t>
  </si>
  <si>
    <t>24003258</t>
  </si>
  <si>
    <t>LUME INCARROCA, Rene Alejandro</t>
  </si>
  <si>
    <t>23960425</t>
  </si>
  <si>
    <t>LUNA CHACON, Julio Cesar</t>
  </si>
  <si>
    <t>Operador de Computadoras Basico</t>
  </si>
  <si>
    <t>23923237</t>
  </si>
  <si>
    <t>LUNA HUILLCA, Pedro</t>
  </si>
  <si>
    <t>29662288</t>
  </si>
  <si>
    <t>LUPO ALENCASTRE, Livia Anahi</t>
  </si>
  <si>
    <t>Recepción de documentos, registro manual de documentación</t>
  </si>
  <si>
    <t>23875918</t>
  </si>
  <si>
    <t>LUZA ZAMALLOA, Hipolito Willans</t>
  </si>
  <si>
    <t>Deshierbe de pastos y malezas en Z. A. de Aobamba, LLaqtapata y Yanama</t>
  </si>
  <si>
    <t>23946274</t>
  </si>
  <si>
    <t>MAITA LOPEZ, Lucio</t>
  </si>
  <si>
    <t>80015261</t>
  </si>
  <si>
    <t>MALDONADO SEANCAS, Jose Americo</t>
  </si>
  <si>
    <t>23874875</t>
  </si>
  <si>
    <t>MALPARTIDA RODRIGUEZ, Marco Antonio</t>
  </si>
  <si>
    <t>Tecnico en restauracion</t>
  </si>
  <si>
    <t>24708683</t>
  </si>
  <si>
    <t>MAMANI AMARU, Rodolfo Avelino</t>
  </si>
  <si>
    <t>23982323</t>
  </si>
  <si>
    <t>MAMANI ARTEAGA, Nely</t>
  </si>
  <si>
    <t>Tecnico en Impresiones</t>
  </si>
  <si>
    <t>43025118</t>
  </si>
  <si>
    <t>MAMANI HUAMAN, Angel</t>
  </si>
  <si>
    <t>42640902</t>
  </si>
  <si>
    <t>MAMANI HUARAYA, Wilfredo</t>
  </si>
  <si>
    <t>41190446</t>
  </si>
  <si>
    <t>MAMANI HUILLCA, Marco Zenon</t>
  </si>
  <si>
    <t>Profesor de Educación Artistica</t>
  </si>
  <si>
    <t>25216423</t>
  </si>
  <si>
    <t>MAMANI LOAYZA, Daniel Alcides</t>
  </si>
  <si>
    <t>Labores profesionales de Ing. Geologo</t>
  </si>
  <si>
    <t>01854472</t>
  </si>
  <si>
    <t>MAMANI MACHACA, Jesús Pelayo</t>
  </si>
  <si>
    <t>25122767</t>
  </si>
  <si>
    <t>MAMANI MAITA, Nicolas</t>
  </si>
  <si>
    <t>23814656</t>
  </si>
  <si>
    <t>MAMANI MAMANI, Valentín</t>
  </si>
  <si>
    <t>Artesano</t>
  </si>
  <si>
    <t>24490634</t>
  </si>
  <si>
    <t>MAMANI QUESLLOYA, Fredy</t>
  </si>
  <si>
    <t>23936605</t>
  </si>
  <si>
    <t>MAMANI QUISPE, Julio</t>
  </si>
  <si>
    <t>25327454</t>
  </si>
  <si>
    <t>MAMANI QUISPE, Rene</t>
  </si>
  <si>
    <t>UN TÉCNICO ADMINISTRATIVO IV</t>
  </si>
  <si>
    <t>43976053</t>
  </si>
  <si>
    <t>MAMANI RAMOS, LIZET</t>
  </si>
  <si>
    <t>29621650</t>
  </si>
  <si>
    <t>MAMANI SOTO, Claudio Enrique</t>
  </si>
  <si>
    <t>23823742</t>
  </si>
  <si>
    <t>MAMANI VILCA, Beltrán Francisco</t>
  </si>
  <si>
    <t>Encargado del Area</t>
  </si>
  <si>
    <t>23843571</t>
  </si>
  <si>
    <t>MANCCO HUAMAN, Dionicio</t>
  </si>
  <si>
    <t>JEFE DEL AREA FUNCIONAL DE ABASTECIMIENTOS</t>
  </si>
  <si>
    <t>Contador Publico - Disposicion Judicial</t>
  </si>
  <si>
    <t>40547583</t>
  </si>
  <si>
    <t>MANOTTUPA QUINTO, German</t>
  </si>
  <si>
    <t>24477543</t>
  </si>
  <si>
    <t>MANOTUPA HUACHACA, Andres</t>
  </si>
  <si>
    <t>45840668</t>
  </si>
  <si>
    <t>MANRIQUE FLOREZ, Carmen</t>
  </si>
  <si>
    <t>Lic. en Arqueología,</t>
  </si>
  <si>
    <t>23930133</t>
  </si>
  <si>
    <t>MAQQUE AZORSA, Rubén</t>
  </si>
  <si>
    <t>43131217</t>
  </si>
  <si>
    <t>MAQQUE MAMANI, JUAN GUALBERTO</t>
  </si>
  <si>
    <t>24562259</t>
  </si>
  <si>
    <t>MAQUERE ALATA, Mario</t>
  </si>
  <si>
    <t>42555714</t>
  </si>
  <si>
    <t>MARREROS CORDOVA, Jonathan Nicolas</t>
  </si>
  <si>
    <t>Diseñador</t>
  </si>
  <si>
    <t>Instrumentista de Fila Especialidad Tuba</t>
  </si>
  <si>
    <t>10804690</t>
  </si>
  <si>
    <t>MARTINEZ VEREDAS, Luis Alberto</t>
  </si>
  <si>
    <t>23885750</t>
  </si>
  <si>
    <t>MARTINEZ ZUÑIGA, William</t>
  </si>
  <si>
    <t>23986090</t>
  </si>
  <si>
    <t>MASIAS ATAUCURI, Olga</t>
  </si>
  <si>
    <t>UN ALMACENERO</t>
  </si>
  <si>
    <t>46485087</t>
  </si>
  <si>
    <t>MASIAS GUTIERREZ, Wilber</t>
  </si>
  <si>
    <t>Almacenero</t>
  </si>
  <si>
    <t>Técnico Analista de Sistemas</t>
  </si>
  <si>
    <t>40990053</t>
  </si>
  <si>
    <t>MASIAS MOGROVEJO, Alexander</t>
  </si>
  <si>
    <t>MAYTA LOPEZ, Lucio</t>
  </si>
  <si>
    <t>29416941</t>
  </si>
  <si>
    <t>MEDINA ALPACA, Cesar Ernesto</t>
  </si>
  <si>
    <t>Lic. en Antropología Profesional III</t>
  </si>
  <si>
    <t>41980538</t>
  </si>
  <si>
    <t>MEDINA DELGADO, Oliver</t>
  </si>
  <si>
    <t>25310860</t>
  </si>
  <si>
    <t>MEDINA FOCCO, Leonidas</t>
  </si>
  <si>
    <t>46230136</t>
  </si>
  <si>
    <t>MEDINA PACHECO, Frysner Berny</t>
  </si>
  <si>
    <t>25312697</t>
  </si>
  <si>
    <t>MEDINA TUPAYACHI, Jovito</t>
  </si>
  <si>
    <t xml:space="preserve"> Secretaria Ejecutiva (Técnico IV-A)</t>
  </si>
  <si>
    <t>23877751</t>
  </si>
  <si>
    <t>MEDRANO MONTUFAR, Germania</t>
  </si>
  <si>
    <t>Controlador y Recaudador Km. 88 Camino Inka</t>
  </si>
  <si>
    <t>24884977</t>
  </si>
  <si>
    <t>MEDRANO PANOCCA, Baltazar</t>
  </si>
  <si>
    <t>23930275</t>
  </si>
  <si>
    <t>MELENDEZ MENDOZA, Juan Obispo</t>
  </si>
  <si>
    <t>Auxiliares de Limpieza , para el Área de Servicios Auxiliares y Mantenimiento del Área Funcional de Abastecimiento</t>
  </si>
  <si>
    <t>23927032</t>
  </si>
  <si>
    <t>MELENDREZ MEZA, Elena</t>
  </si>
  <si>
    <t>80112223</t>
  </si>
  <si>
    <t>MELLIO RODRIGUEZ, Gavino</t>
  </si>
  <si>
    <t>23803051</t>
  </si>
  <si>
    <t>MENA ORTIZ, Mario</t>
  </si>
  <si>
    <t>23984653</t>
  </si>
  <si>
    <t>MENDIZABAL OCAMPO, Benjamin</t>
  </si>
  <si>
    <t>Técnico Administrativo Técnico T-4</t>
  </si>
  <si>
    <t>41129297</t>
  </si>
  <si>
    <t>MENDOZA BACA, Roxanna</t>
  </si>
  <si>
    <t>Técnico en Guía Oficial en Turismo</t>
  </si>
  <si>
    <t>INSTRUMENTISTA DE FILA (VIOLONCHELO)</t>
  </si>
  <si>
    <t>45583184</t>
  </si>
  <si>
    <t>MENDOZA CONDORI, Ana Gabriela</t>
  </si>
  <si>
    <t>42829390</t>
  </si>
  <si>
    <t>MENDOZA MEJIA, Elizabeth</t>
  </si>
  <si>
    <t>Instrumentista de Fila Especialidad Fago</t>
  </si>
  <si>
    <t>45326009</t>
  </si>
  <si>
    <t>MERCADO CHINO, SANDRO FIDEL</t>
  </si>
  <si>
    <t>Ordenamiento, registro y catalogación de bienes arqueológicos muebles</t>
  </si>
  <si>
    <t>23854199</t>
  </si>
  <si>
    <t>MERMA GOMEZ, Luz Marina</t>
  </si>
  <si>
    <t>40082468</t>
  </si>
  <si>
    <t>MESAHUANCA CONDORI, Justino</t>
  </si>
  <si>
    <t>23999486</t>
  </si>
  <si>
    <t>MESCCO HUALLPAYUNCA, Eusebia</t>
  </si>
  <si>
    <t>72533583</t>
  </si>
  <si>
    <t>MESCCO SEGOVIA, Galuht</t>
  </si>
  <si>
    <t>25316162</t>
  </si>
  <si>
    <t>MEZA ATAU, Juan Francisco</t>
  </si>
  <si>
    <t>23978655</t>
  </si>
  <si>
    <t>MEZA CHAVEZ, Gissella</t>
  </si>
  <si>
    <t>41866648</t>
  </si>
  <si>
    <t>MEZA CORONADO, Dayan Saul</t>
  </si>
  <si>
    <t>Lic. en Antropología , para el Parque Arqueológico de Ollantaytambo.</t>
  </si>
  <si>
    <t>23922191</t>
  </si>
  <si>
    <t>MEZA ESCOBAR, José</t>
  </si>
  <si>
    <t>46719476</t>
  </si>
  <si>
    <t>MEZA HUARAYA, José Luis</t>
  </si>
  <si>
    <t>Auxiliares de excavación</t>
  </si>
  <si>
    <t>44685537</t>
  </si>
  <si>
    <t>MEZA HUARAYA, Julio Cesar</t>
  </si>
  <si>
    <t>23805897</t>
  </si>
  <si>
    <t>MEZA MIRANDA, Julio Ricardo</t>
  </si>
  <si>
    <t>Br. en Administración</t>
  </si>
  <si>
    <t>24373471</t>
  </si>
  <si>
    <t>MEZA SALAS, Bacilio</t>
  </si>
  <si>
    <t>Lic. En Educación Profesional P-2</t>
  </si>
  <si>
    <t>24002432</t>
  </si>
  <si>
    <t>MILLA GALINDO, Renee Karen</t>
  </si>
  <si>
    <t>Lic. En Educación</t>
  </si>
  <si>
    <t>23923354</t>
  </si>
  <si>
    <t>MIRANDA ALMARAZ, Guillermo Mateo</t>
  </si>
  <si>
    <t>23915429</t>
  </si>
  <si>
    <t>MIRANDA CONDORI, Pedro</t>
  </si>
  <si>
    <t>Conserje para realizar trabajos de limpieza integral de las oficinas del Proyecto Qhapaq Ñan.</t>
  </si>
  <si>
    <t>23856413</t>
  </si>
  <si>
    <t>MIRANDA GRANDA, Edgar</t>
  </si>
  <si>
    <t>Apoyo logistico y administrativo</t>
  </si>
  <si>
    <t>23943191</t>
  </si>
  <si>
    <t>MIRANDA GUDIEL, Cesar Augusto</t>
  </si>
  <si>
    <t>Egresado de Antropologia</t>
  </si>
  <si>
    <t>42723918</t>
  </si>
  <si>
    <t>MIRANDA GUZMAN, Carlos Alberto</t>
  </si>
  <si>
    <t>Estudiante de Contabilidad</t>
  </si>
  <si>
    <t>40922533</t>
  </si>
  <si>
    <t>MIRANDA HUALLPA, Luis Alberto</t>
  </si>
  <si>
    <t>23803113</t>
  </si>
  <si>
    <t>MIRANDA NINA, Cristobal</t>
  </si>
  <si>
    <t>TECNICO IV  RECAUDADOR MACHUPICCHU</t>
  </si>
  <si>
    <t>23863434</t>
  </si>
  <si>
    <t>MIRANDA PAZOS, Luis Cesar</t>
  </si>
  <si>
    <t>TECNICO IV ? RECAUDADOR MACHUPICCHU</t>
  </si>
  <si>
    <t>23883607</t>
  </si>
  <si>
    <t>MIRANDA POMACONDOR, Mary</t>
  </si>
  <si>
    <t>Br. Profesional  en Agricultura</t>
  </si>
  <si>
    <t>Directora del Programa Sectorial II de la Sub Dirección Desconcentrada de Patrimonio Cultural y Dfensa del Patrimonio Cultural</t>
  </si>
  <si>
    <t>40389195</t>
  </si>
  <si>
    <t>MIRANDA SOTOMAYOR, Claudia</t>
  </si>
  <si>
    <t>ESPECIALISTA EN PROYECTOS III</t>
  </si>
  <si>
    <t>42130283</t>
  </si>
  <si>
    <t>MIRANO SUCÑIER, Braulio Eddy</t>
  </si>
  <si>
    <t>23934174</t>
  </si>
  <si>
    <t>MISME HUALLPARIMACHI, Oscar</t>
  </si>
  <si>
    <t>Integrante de equipo OTC</t>
  </si>
  <si>
    <t>44134357</t>
  </si>
  <si>
    <t>MOJONERO MERMA, Monica Pilar</t>
  </si>
  <si>
    <t>Especialista Legal del Organo Técnico Colegiado</t>
  </si>
  <si>
    <t>Lic. en Relaciones Publicas</t>
  </si>
  <si>
    <t>43868691</t>
  </si>
  <si>
    <t>MOLINA ACURIO, Melissa</t>
  </si>
  <si>
    <t>80128191</t>
  </si>
  <si>
    <t>MOLINA ARARANCA, Jorge</t>
  </si>
  <si>
    <t>Contador Público Profesional 4</t>
  </si>
  <si>
    <t>41443658</t>
  </si>
  <si>
    <t>MOLINA LINES, Erica</t>
  </si>
  <si>
    <t>Contador público</t>
  </si>
  <si>
    <t>Técnico Asistente</t>
  </si>
  <si>
    <t>24002872</t>
  </si>
  <si>
    <t>MOLINA NAVARRETE, Ingrid Yuvaly</t>
  </si>
  <si>
    <t>Biologia</t>
  </si>
  <si>
    <t>25200415</t>
  </si>
  <si>
    <t>MOLINEDO SEGURA, Juan</t>
  </si>
  <si>
    <t>43284218</t>
  </si>
  <si>
    <t>MOLLINEDO HUAMANI, Marisol</t>
  </si>
  <si>
    <t>44649212</t>
  </si>
  <si>
    <t>MONARES HUAMAN, Walter</t>
  </si>
  <si>
    <t>23843912</t>
  </si>
  <si>
    <t>MONRROY QUIÑONES, Luz Marina</t>
  </si>
  <si>
    <t>LICIENCIADO EN CIENCIAS SOCIALES</t>
  </si>
  <si>
    <t>41015012</t>
  </si>
  <si>
    <t>MONTALVO BACA, Susan Sari</t>
  </si>
  <si>
    <t>Lic. en Periodismo</t>
  </si>
  <si>
    <t>Arquitecto Profesional III</t>
  </si>
  <si>
    <t>43360670</t>
  </si>
  <si>
    <t>MONTALVO LOAIZA, Yadira Vannessa</t>
  </si>
  <si>
    <t>Operador en Boleteria del PAN - Machupicchu</t>
  </si>
  <si>
    <t>72418394</t>
  </si>
  <si>
    <t>MONTAÑEZ QUISPE, Adriana</t>
  </si>
  <si>
    <t>24984000</t>
  </si>
  <si>
    <t>MONTEAGUDO RAMIREZ, Fernando</t>
  </si>
  <si>
    <t xml:space="preserve"> Abogado Profesional II </t>
  </si>
  <si>
    <t>23990935</t>
  </si>
  <si>
    <t>MONTERROSO HUAMAN, Irina Julia</t>
  </si>
  <si>
    <t>Recaudador Técnico 4</t>
  </si>
  <si>
    <t>46107444</t>
  </si>
  <si>
    <t>MONTERROSO QUISPE, OLINDA</t>
  </si>
  <si>
    <t>RECAUDADOR</t>
  </si>
  <si>
    <t>Técnico en electronica</t>
  </si>
  <si>
    <t>24001133</t>
  </si>
  <si>
    <t>MONTES CAMERO, Helder Janio</t>
  </si>
  <si>
    <t>Profesional Técnico en Electronica</t>
  </si>
  <si>
    <t>Técnico en electronica - Medida Cautelar</t>
  </si>
  <si>
    <t>80244610</t>
  </si>
  <si>
    <t>MONTES SOLIS, Bertoni</t>
  </si>
  <si>
    <t>Pintor</t>
  </si>
  <si>
    <t>45663379</t>
  </si>
  <si>
    <t>MONTES ZUÑIGA, Maxwell Rudy</t>
  </si>
  <si>
    <t>25310893</t>
  </si>
  <si>
    <t>MONTESINOS BENITES, Belisario</t>
  </si>
  <si>
    <t>23845340</t>
  </si>
  <si>
    <t>MONTESINOS GARRIDO, Iván</t>
  </si>
  <si>
    <t>ARQUITECTO II</t>
  </si>
  <si>
    <t>40432663</t>
  </si>
  <si>
    <t>MONTESINOS PEÑA, Helga Karen</t>
  </si>
  <si>
    <t xml:space="preserve"> Diseñar el modelamiento de la Base de Datos conjuntamente con el equipo de desarrollo de proyectos de Sistemas de Información </t>
  </si>
  <si>
    <t>40130590</t>
  </si>
  <si>
    <t>MORA ALFEREZ, Julio Denis</t>
  </si>
  <si>
    <t>Ing. de Sistemas y computo</t>
  </si>
  <si>
    <t>COMUNICADOR SOCIAL III</t>
  </si>
  <si>
    <t>23929603</t>
  </si>
  <si>
    <t>MORA AQUINO, Alex Faustino</t>
  </si>
  <si>
    <t>Periodista</t>
  </si>
  <si>
    <t>Técnico Dibujante</t>
  </si>
  <si>
    <t>23939301</t>
  </si>
  <si>
    <t>MORA CARRILLO, Richard Efrén</t>
  </si>
  <si>
    <t>Tecnico de Sistemas</t>
  </si>
  <si>
    <t>45332611</t>
  </si>
  <si>
    <t>MORA USCAPI, Erik Michael</t>
  </si>
  <si>
    <t>TECNICO ADMINISTRATIVO (TECNICO T-1)</t>
  </si>
  <si>
    <t>45095095</t>
  </si>
  <si>
    <t>MORALES AGUILAR, Williams Nacho</t>
  </si>
  <si>
    <t>ESTUDIANTE DE LA FACULTAD DE DERECHO Y CIENCIAS POLITICAS</t>
  </si>
  <si>
    <t>41287718</t>
  </si>
  <si>
    <t>MORALES CORONEL, Claudia Francisca</t>
  </si>
  <si>
    <t>UN RESPONSABLE DE SEGURIDAD Y SALUD EN EL TRABAJO</t>
  </si>
  <si>
    <t>42497777</t>
  </si>
  <si>
    <t>MORALES MENDOZA, Sidney Randhi</t>
  </si>
  <si>
    <t>RESPONSABLE DE SEGURIDAD Y SALUD EN EL TRABAJO</t>
  </si>
  <si>
    <t>Arquitecto Profesional P-4</t>
  </si>
  <si>
    <t>41489752</t>
  </si>
  <si>
    <t>MOREYRA VASQUEZ, Cleny Diana Mercedes</t>
  </si>
  <si>
    <t>23862993</t>
  </si>
  <si>
    <t>MORMONTOY ATAYUPANQUI, Marco Antonio</t>
  </si>
  <si>
    <t>40697291</t>
  </si>
  <si>
    <t>MORMONTOY LOPEZ, Rolando</t>
  </si>
  <si>
    <t>07518806</t>
  </si>
  <si>
    <t>MORVELI VALER, Deginalda</t>
  </si>
  <si>
    <t>Operador/a de Limpieza y mantenimiento</t>
  </si>
  <si>
    <t>Auxiliar de Almacén</t>
  </si>
  <si>
    <t>23903721</t>
  </si>
  <si>
    <t>MOSCOSO LA TORRE, Renee Baltazar</t>
  </si>
  <si>
    <t>25002177</t>
  </si>
  <si>
    <t>MOSCOSO MUÑOZ, Brithner</t>
  </si>
  <si>
    <t>Egresado de la escuela de musica</t>
  </si>
  <si>
    <t>Lic. en Arqueología Profesional IV, Evaluar, Inspeccionar y emitir Certificados de Inexistencia de Restos Arqueológicos.</t>
  </si>
  <si>
    <t>23918896</t>
  </si>
  <si>
    <t>MOSCOSO RIVAS, Uldarico</t>
  </si>
  <si>
    <t xml:space="preserve"> Técnico Administrativo (Técnico T-2)</t>
  </si>
  <si>
    <t>23981838</t>
  </si>
  <si>
    <t>MOSQUEIRA APARICIO, Adriana Marcela</t>
  </si>
  <si>
    <t>Secretariado Ejecutivo</t>
  </si>
  <si>
    <t>40139397</t>
  </si>
  <si>
    <t>MOTTA COLQUE, Rocio</t>
  </si>
  <si>
    <t>Abogado (Profesional II)</t>
  </si>
  <si>
    <t>41848463</t>
  </si>
  <si>
    <t>MOYA COHAGUILA, Jorge Luis</t>
  </si>
  <si>
    <t>ABOGADO II</t>
  </si>
  <si>
    <t>10571220</t>
  </si>
  <si>
    <t>MUELLE GONGORA, Edgard</t>
  </si>
  <si>
    <t>Lic. En Administración (Profesional 3)</t>
  </si>
  <si>
    <t>43296718</t>
  </si>
  <si>
    <t>MULTHUAPTFF NAVARRO, Erick</t>
  </si>
  <si>
    <t>24476594</t>
  </si>
  <si>
    <t>MUÑOZ MAMANI, Gavino</t>
  </si>
  <si>
    <t>23813782</t>
  </si>
  <si>
    <t>MUÑOZ MEJIA, Jose</t>
  </si>
  <si>
    <t>Vigilancia nocturna y diurna del Museo de Sitio Machupicchu</t>
  </si>
  <si>
    <t>23812003</t>
  </si>
  <si>
    <t>MUÑOZ SEGUNDO, José</t>
  </si>
  <si>
    <t>Edición de informes periodísticos, Edición de documentales, Armado general del programa televisivo Institucional Patrimonio</t>
  </si>
  <si>
    <t>41447675</t>
  </si>
  <si>
    <t>MUÑOZ SOTOMAYOR, Guido</t>
  </si>
  <si>
    <t>Tecnico en Computación e Informatica</t>
  </si>
  <si>
    <t>25208339</t>
  </si>
  <si>
    <t>MUÑOZ YUCRA, Ezequiel</t>
  </si>
  <si>
    <t>Maestro de obra</t>
  </si>
  <si>
    <t>23973077</t>
  </si>
  <si>
    <t>NAJARRO TELLO, Román Huber</t>
  </si>
  <si>
    <t>80120505</t>
  </si>
  <si>
    <t>NAVA HUILLCA, Metolio</t>
  </si>
  <si>
    <t>Auxiliar en topógrafia</t>
  </si>
  <si>
    <t>23966671</t>
  </si>
  <si>
    <t>NAVARRO PEREZ, ERICK</t>
  </si>
  <si>
    <t>41586279</t>
  </si>
  <si>
    <t>NAYHUA AYALA, Jesús</t>
  </si>
  <si>
    <t>25317773</t>
  </si>
  <si>
    <t>NAYHUA AYALA, Sixto</t>
  </si>
  <si>
    <t>24711301</t>
  </si>
  <si>
    <t>NIEBLAS HUILLCA, Anselmo</t>
  </si>
  <si>
    <t>23813913</t>
  </si>
  <si>
    <t>NIETO DEGREGORI, Luis Carlos</t>
  </si>
  <si>
    <t>Lic. Filiologia</t>
  </si>
  <si>
    <t>23986186</t>
  </si>
  <si>
    <t>NINA CANCHA, Raúl</t>
  </si>
  <si>
    <t>25327618</t>
  </si>
  <si>
    <t>NINA HUAMAN, Andrés</t>
  </si>
  <si>
    <t>10578136</t>
  </si>
  <si>
    <t>NIÑO DE GUZMAN AYVAR, Julián</t>
  </si>
  <si>
    <t>Técnico en Mecanica de Producción</t>
  </si>
  <si>
    <t>23901652</t>
  </si>
  <si>
    <t>NUÑEZ FRANCO, Juan</t>
  </si>
  <si>
    <t>23931017</t>
  </si>
  <si>
    <t>OBERTI PARDO, Monica Liliana</t>
  </si>
  <si>
    <t>Lic. en Adminstracion</t>
  </si>
  <si>
    <t>46755701</t>
  </si>
  <si>
    <t>OBLITAS CHECYA, Melisa</t>
  </si>
  <si>
    <t>UN TÉCNICO III - RECAUDADOR</t>
  </si>
  <si>
    <t>42423549</t>
  </si>
  <si>
    <t>OBLITAS UBALDE, Edwin</t>
  </si>
  <si>
    <t>Tecnico Recaudador</t>
  </si>
  <si>
    <t>29201185</t>
  </si>
  <si>
    <t>OCHARAN RIVERA, Marcos Gregory Pascual</t>
  </si>
  <si>
    <t>Biólogo Profesional IV, para ejecutar, coordinar, supervisar y gestionar Programa de Conservación y Manejo Biocultural</t>
  </si>
  <si>
    <t>23915030</t>
  </si>
  <si>
    <t>OCHOA ESTRADA, Julio Gustavo</t>
  </si>
  <si>
    <t>24285404</t>
  </si>
  <si>
    <t>OCHOA NINA, Edilberto</t>
  </si>
  <si>
    <t>LIC. EN ANTROPOLOGÍA (PROFESIONAL P-2)</t>
  </si>
  <si>
    <t>23920292</t>
  </si>
  <si>
    <t>OCHOA OBLITAS, Marianella</t>
  </si>
  <si>
    <t>Lic. En Antropologia</t>
  </si>
  <si>
    <t>25302281</t>
  </si>
  <si>
    <t>OCHOA TAPIA, Ermitaño</t>
  </si>
  <si>
    <t>BACHILLER EN ANTROPOLOGIA I</t>
  </si>
  <si>
    <t>41071370</t>
  </si>
  <si>
    <t>OCHOA VALDIVIA, Yeniffer Katherine</t>
  </si>
  <si>
    <t>UN ING. GEOLOGO PROFESIONAL III</t>
  </si>
  <si>
    <t>25001147</t>
  </si>
  <si>
    <t>OCHOA ZAPATA, Milton Juan</t>
  </si>
  <si>
    <t>Ing.  Geologico</t>
  </si>
  <si>
    <t>25200230</t>
  </si>
  <si>
    <t>OJEDA CRUZ, Patricio</t>
  </si>
  <si>
    <t>Vigialnte conservador</t>
  </si>
  <si>
    <t>46377674</t>
  </si>
  <si>
    <t>OJEDA MUÑOZ, Ana</t>
  </si>
  <si>
    <t>71517913</t>
  </si>
  <si>
    <t>OJEDA MUÑOZ, Ramiro</t>
  </si>
  <si>
    <t>Anfitrionaje y Orientación al turismo</t>
  </si>
  <si>
    <t>40704323</t>
  </si>
  <si>
    <t>OJEDA VALENCIA, Keli</t>
  </si>
  <si>
    <t>Guia Oficial de Tursimo</t>
  </si>
  <si>
    <t>ASISTENTE DE ARCHIVO MUSICAL</t>
  </si>
  <si>
    <t>40767560</t>
  </si>
  <si>
    <t>OLAVE APAZA, Elder</t>
  </si>
  <si>
    <t>23999210</t>
  </si>
  <si>
    <t>OLAYUNCA OROS, Vicente</t>
  </si>
  <si>
    <t>Historiadora</t>
  </si>
  <si>
    <t>23961490</t>
  </si>
  <si>
    <t>OLAZABAL NAVARRO, Yeni</t>
  </si>
  <si>
    <t>25063647</t>
  </si>
  <si>
    <t>OLIVARES CORDOVA, Faustino</t>
  </si>
  <si>
    <t>23812416</t>
  </si>
  <si>
    <t>OLIVERA ASTOCONDOR, Cornelio</t>
  </si>
  <si>
    <t>Asistente de antropologia</t>
  </si>
  <si>
    <t>44811090</t>
  </si>
  <si>
    <t>OLIVERA FARFAN, LINDA</t>
  </si>
  <si>
    <t>25315364</t>
  </si>
  <si>
    <t>OLIVERA MEZA, Serapio</t>
  </si>
  <si>
    <t>23836599</t>
  </si>
  <si>
    <t>OLIVERA NAULA, Wilfredo</t>
  </si>
  <si>
    <t>Conductor de Vehículos  Técnico T-2</t>
  </si>
  <si>
    <t>23992239</t>
  </si>
  <si>
    <t>OPORTO GASIUD, Miguel Angel</t>
  </si>
  <si>
    <t>Conducir las diferentes unidades vehiculares que se le asigna</t>
  </si>
  <si>
    <t>40347857</t>
  </si>
  <si>
    <t>OQUENDO URRUCHI, Felix</t>
  </si>
  <si>
    <t>23925185</t>
  </si>
  <si>
    <t>OROZ MARQUEZ, Sonia Raquel</t>
  </si>
  <si>
    <t>En Arqueologia</t>
  </si>
  <si>
    <t>42945307</t>
  </si>
  <si>
    <t>OROZ RAMOS, Christian Robert</t>
  </si>
  <si>
    <t>Concertino</t>
  </si>
  <si>
    <t>40200198</t>
  </si>
  <si>
    <t>OROZ RAMOS, Hugo Paul</t>
  </si>
  <si>
    <t>Economista , para el P.A.N. de Machupicchu.</t>
  </si>
  <si>
    <t>23885922</t>
  </si>
  <si>
    <t>ORTIZ ARIAS, ARNALDO</t>
  </si>
  <si>
    <t>25314491</t>
  </si>
  <si>
    <t>ORTIZ DE ORUE CORDOVA, Celestino</t>
  </si>
  <si>
    <t>Lic arqueologia</t>
  </si>
  <si>
    <t>45203258</t>
  </si>
  <si>
    <t>ORTIZ DE ORUE QUIRITA, Jhoselim Judith</t>
  </si>
  <si>
    <t>Lic.. en Arqueología</t>
  </si>
  <si>
    <t>23852492</t>
  </si>
  <si>
    <t>ORTIZ DE ZEVALLOS ALOSILLA, Maria Elena</t>
  </si>
  <si>
    <t>Br. en Artes Plasticas</t>
  </si>
  <si>
    <t>23978689</t>
  </si>
  <si>
    <t>ORTIZ HUAMANI, Luis Alberto</t>
  </si>
  <si>
    <t>Estudiante de Arqueologia</t>
  </si>
  <si>
    <t>AUXILIAR DE CONSERVACION (AUXILIAR-2)</t>
  </si>
  <si>
    <t>23862862</t>
  </si>
  <si>
    <t>ORTIZ JARA, Jorge César</t>
  </si>
  <si>
    <t>Técnico en  Restauración</t>
  </si>
  <si>
    <t>25311395</t>
  </si>
  <si>
    <t>ORTIZ SANCHEZ, Pedro Emiliano</t>
  </si>
  <si>
    <t>Operador de cargador frontal</t>
  </si>
  <si>
    <t>25301372</t>
  </si>
  <si>
    <t>ORUE ESPINOZA, Vicente</t>
  </si>
  <si>
    <t>Br. Historia, cumplimiento de objetivos planificados segun POI</t>
  </si>
  <si>
    <t>23831945</t>
  </si>
  <si>
    <t>OTAZU MENDOZA, Teresa de Jesús</t>
  </si>
  <si>
    <t>Br. en Historia</t>
  </si>
  <si>
    <t>Secretaria ejecutiva</t>
  </si>
  <si>
    <t>24990617</t>
  </si>
  <si>
    <t>PACHECO BARBARAN, Ruth Maria</t>
  </si>
  <si>
    <t>Asistente en secretariado</t>
  </si>
  <si>
    <t>23886354</t>
  </si>
  <si>
    <t>PACHECO COLLAVINOS, Eduardo</t>
  </si>
  <si>
    <t>25317026</t>
  </si>
  <si>
    <t>PACHECO ESCOBEDO, Victor</t>
  </si>
  <si>
    <t>25122257</t>
  </si>
  <si>
    <t>PAKGO QUISPE, Jose Gavino</t>
  </si>
  <si>
    <t>Contador Público Colegiado para cumplir con los servicios de supervisión coordinación y control de servicios de Control</t>
  </si>
  <si>
    <t>23988701</t>
  </si>
  <si>
    <t>PALACIOS FLORES, Alma Soledad</t>
  </si>
  <si>
    <t>Contador Público Colegiado</t>
  </si>
  <si>
    <t>24004615</t>
  </si>
  <si>
    <t>PALIZA LINDO, Fernando</t>
  </si>
  <si>
    <t>Recaudador  Técnico T-4</t>
  </si>
  <si>
    <t>23920419</t>
  </si>
  <si>
    <t>PALMA HERMOZA, Jorge Ernesto</t>
  </si>
  <si>
    <t>ESPECIALISTA ADMINISTRATIVO IV</t>
  </si>
  <si>
    <t>23926497</t>
  </si>
  <si>
    <t>PALOMINO CUELA, Marco</t>
  </si>
  <si>
    <t>Lic. en Administración de Empresas</t>
  </si>
  <si>
    <t>24698377</t>
  </si>
  <si>
    <t>PALOMINO DELGADO, Fortunato</t>
  </si>
  <si>
    <t>25006305</t>
  </si>
  <si>
    <t>PALOMINO PEREZ, Abel</t>
  </si>
  <si>
    <t>25317998</t>
  </si>
  <si>
    <t>PALOMINO QUISPE, Baltazar</t>
  </si>
  <si>
    <t>25317615</t>
  </si>
  <si>
    <t>PALOMINO QUISPE, Manuel</t>
  </si>
  <si>
    <t>41755995</t>
  </si>
  <si>
    <t>PALOMINO QUISPE, Rocio</t>
  </si>
  <si>
    <t>25319624</t>
  </si>
  <si>
    <t>PALOMINO RIVAS, Rolando</t>
  </si>
  <si>
    <t>Licenciatura en Ciencias de la Comunicación Responsable A-I, Responsable de las funciones de Comunicación e Imagen Institucional.</t>
  </si>
  <si>
    <t>23924428</t>
  </si>
  <si>
    <t>PALOMINO SOTOMAYOR, Ana Haydee</t>
  </si>
  <si>
    <t>Lic.en Ciencias de la Comunicación</t>
  </si>
  <si>
    <t>04961868</t>
  </si>
  <si>
    <t>PALOMINO TORRES, Samuel</t>
  </si>
  <si>
    <t>Antropologa</t>
  </si>
  <si>
    <t>23885780</t>
  </si>
  <si>
    <t>PANATO ROSADO, Patricia Silvana</t>
  </si>
  <si>
    <t>24978603</t>
  </si>
  <si>
    <t>PANDO RICALDE, Juan Cesareo</t>
  </si>
  <si>
    <t>Técnico Administrativo (Técnico 4)</t>
  </si>
  <si>
    <t>44612808</t>
  </si>
  <si>
    <t>PANDURO FERNANDEZ, Javier Alfredo</t>
  </si>
  <si>
    <t>70598368</t>
  </si>
  <si>
    <t>PANTIGOZO CAVIEDES, Karol Evelin</t>
  </si>
  <si>
    <t>Economista para elaborar revisar, supervisar y coordinar la ejecución de los procedimientos de planificación e instrumentos de gestión</t>
  </si>
  <si>
    <t>60995766</t>
  </si>
  <si>
    <t>PAREDES ENRIQUEZ, Dinora Frecia</t>
  </si>
  <si>
    <t>24997356</t>
  </si>
  <si>
    <t>PAREDES GALLEGOS, Richard Ludwing</t>
  </si>
  <si>
    <t>Profesional IV, para la elaboración, validación, seguimiento y evaluación de estrategias, planes e instrumentos</t>
  </si>
  <si>
    <t>41235513</t>
  </si>
  <si>
    <t>PAREDES MEDINA, Omar</t>
  </si>
  <si>
    <t>Lic. en Comunicaión</t>
  </si>
  <si>
    <t>42873423</t>
  </si>
  <si>
    <t>PAREDES OLIVERA, Julio Antonio</t>
  </si>
  <si>
    <t>70001342</t>
  </si>
  <si>
    <t>PAREDES PAREDES, Diana Miled</t>
  </si>
  <si>
    <t>Ingenieria Industrial - Constancia primer libro de violin</t>
  </si>
  <si>
    <t>Responsable del Caja Chica</t>
  </si>
  <si>
    <t>23905391</t>
  </si>
  <si>
    <t>PAREDES SONCCO, Miguel Angel</t>
  </si>
  <si>
    <t>Tecnico PAD - SDA</t>
  </si>
  <si>
    <t>Mecánico de Automotores</t>
  </si>
  <si>
    <t>40352140</t>
  </si>
  <si>
    <t>PAREJA CHAMORRO, Ruben</t>
  </si>
  <si>
    <t>Técnico en Mecanica Automotriz</t>
  </si>
  <si>
    <t>Lic en Antropologia</t>
  </si>
  <si>
    <t>44964658</t>
  </si>
  <si>
    <t>PARHUAYO NEGRON, Julio Jheyson</t>
  </si>
  <si>
    <t>25002564</t>
  </si>
  <si>
    <t>PARI QUISPE, Felipe</t>
  </si>
  <si>
    <t>40388505</t>
  </si>
  <si>
    <t>PARIGUANA BLAS, Jacinto</t>
  </si>
  <si>
    <t>Lic. En Antropología Profesional 3</t>
  </si>
  <si>
    <t>41655881</t>
  </si>
  <si>
    <t>PATI MASI, Samuel</t>
  </si>
  <si>
    <t>Lic. em Antropologia</t>
  </si>
  <si>
    <t>24699544</t>
  </si>
  <si>
    <t>PAUCAR HANCO, Felix</t>
  </si>
  <si>
    <t>25314652</t>
  </si>
  <si>
    <t>PAUCAR MEDINA, Ceferino</t>
  </si>
  <si>
    <t>25311375</t>
  </si>
  <si>
    <t>PAUCAR MORALES, Alejandro</t>
  </si>
  <si>
    <t>44370260</t>
  </si>
  <si>
    <t>PAUCCAR CALLIÑAUPA, Lidiza</t>
  </si>
  <si>
    <t>Br.en  Arqueología</t>
  </si>
  <si>
    <t>42424587</t>
  </si>
  <si>
    <t>PAUCCAR HUAMAN, Pio Pablo</t>
  </si>
  <si>
    <t>25320111</t>
  </si>
  <si>
    <t>PAUCCAR QUISPE, Hernán</t>
  </si>
  <si>
    <t>25315582</t>
  </si>
  <si>
    <t>PAYE FLOREZ, Grober Ubaldo</t>
  </si>
  <si>
    <t>23950728</t>
  </si>
  <si>
    <t>PAYNE MORA, Dante</t>
  </si>
  <si>
    <t xml:space="preserve">UN INGENIERO DE SISTEMAS </t>
  </si>
  <si>
    <t>24006087</t>
  </si>
  <si>
    <t>PAZ CARPIO, Yuri Alexander</t>
  </si>
  <si>
    <t>Br. en Ing.de Sistemas</t>
  </si>
  <si>
    <t>Supervisor camino inca</t>
  </si>
  <si>
    <t>23850287</t>
  </si>
  <si>
    <t>PAZ PINELO, Juan Jorge</t>
  </si>
  <si>
    <t>ABOGADO (PROFESIONAL P-II)</t>
  </si>
  <si>
    <t>23965405</t>
  </si>
  <si>
    <t>PAZ ZUNIGA, Ursula</t>
  </si>
  <si>
    <t>LIC. EN ARQUEOLOGÍA (PROFESIONAL P-3)</t>
  </si>
  <si>
    <t>44187102</t>
  </si>
  <si>
    <t>PEÑA DEL CASTILLO, Stephanie Irene</t>
  </si>
  <si>
    <t>42008552</t>
  </si>
  <si>
    <t>PEÑAFIEL HUAMANI, Juan Carlos</t>
  </si>
  <si>
    <t>Tramite documentario</t>
  </si>
  <si>
    <t>23873036</t>
  </si>
  <si>
    <t>PERALTA AZAÑO, Daniel Serapio</t>
  </si>
  <si>
    <t>Auxiliar . Administrativo</t>
  </si>
  <si>
    <t>Conservadora de bienes muebles</t>
  </si>
  <si>
    <t>43126030</t>
  </si>
  <si>
    <t>PEREZ DELGADO, Dionne</t>
  </si>
  <si>
    <t>Anfitriona y Orientadora Parque Arqueologico Nacional Machupicchu</t>
  </si>
  <si>
    <t>23980260</t>
  </si>
  <si>
    <t>PEREZ LINARES, Erika</t>
  </si>
  <si>
    <t>ESPECIALISTA EN CONTRATACIONES Y  ADQUISICIONES CON EL ESTADO</t>
  </si>
  <si>
    <t>41911179</t>
  </si>
  <si>
    <t>PEREZ MEDRANO, Yesenia Ioanna</t>
  </si>
  <si>
    <t>Apoyo Tecnico</t>
  </si>
  <si>
    <t>40924083</t>
  </si>
  <si>
    <t>PEREZ MUÑOZ, Jenrry</t>
  </si>
  <si>
    <t>Lic. en historia - disposicion judicial mediada cautelar</t>
  </si>
  <si>
    <t>23901576</t>
  </si>
  <si>
    <t>PEREZ PALMA, Nidia Beatriz</t>
  </si>
  <si>
    <t>Lic. en Historia</t>
  </si>
  <si>
    <t>25327443</t>
  </si>
  <si>
    <t>PEREZ PEZO, Tomas</t>
  </si>
  <si>
    <t>Capo de Fila Oboe</t>
  </si>
  <si>
    <t>42965709</t>
  </si>
  <si>
    <t>PEREZ QUILLA, Luis Enrique</t>
  </si>
  <si>
    <t>Estudiante</t>
  </si>
  <si>
    <t>Instrumentista de Fila Especialidad Timbal</t>
  </si>
  <si>
    <t>42965723</t>
  </si>
  <si>
    <t>PEREZ QUILLA, Rodolfo</t>
  </si>
  <si>
    <t>Labores profesionales de contadora</t>
  </si>
  <si>
    <t>23874305</t>
  </si>
  <si>
    <t>PEZO FERNANDEZ, Aydee</t>
  </si>
  <si>
    <t>Contador Publico Colegiado</t>
  </si>
  <si>
    <t>42623299</t>
  </si>
  <si>
    <t>PFARI SAHUARAURA, Andrés Gilberto</t>
  </si>
  <si>
    <t>47357382</t>
  </si>
  <si>
    <t>PFURA PACCO, Isidro</t>
  </si>
  <si>
    <t>25317677</t>
  </si>
  <si>
    <t>PFUYO CCORAHUA, Eusebio</t>
  </si>
  <si>
    <t>Coodinador de parque</t>
  </si>
  <si>
    <t>23953815</t>
  </si>
  <si>
    <t>PILARES CALERO, Carmen Alicia</t>
  </si>
  <si>
    <t>Lic. en Arqueología, supervisor e inspector para la gestión de los Certificados de Inexistencia de Restos Arqueológicos</t>
  </si>
  <si>
    <t>23918851</t>
  </si>
  <si>
    <t>PILARES DAZA, Patricio José</t>
  </si>
  <si>
    <t>Capo De Fila Violonchelo</t>
  </si>
  <si>
    <t>42901857</t>
  </si>
  <si>
    <t>PILCO CONDORI, Lucio</t>
  </si>
  <si>
    <t>Instrumentalista de fila</t>
  </si>
  <si>
    <t xml:space="preserve"> Encargado del Proyecto de investigacion arqueologica </t>
  </si>
  <si>
    <t>01200976</t>
  </si>
  <si>
    <t>PILCO VARGAS, René</t>
  </si>
  <si>
    <t>Auxiliar Administrativo en el Área Funcional de Museos</t>
  </si>
  <si>
    <t>23998189</t>
  </si>
  <si>
    <t>PILLCO MEZA, Cesar Augusto</t>
  </si>
  <si>
    <t>Tec. Electricidad Industrial</t>
  </si>
  <si>
    <t>23919537</t>
  </si>
  <si>
    <t>PILLCO QUISPE, Primitivo</t>
  </si>
  <si>
    <t>23831509</t>
  </si>
  <si>
    <t>PILLCO TINTA, Oscar</t>
  </si>
  <si>
    <t>Tecnico conservador de bienes muebles - Mandato Judicial</t>
  </si>
  <si>
    <t>00448398</t>
  </si>
  <si>
    <t>PIMENTEL DAVILA, Tatiana</t>
  </si>
  <si>
    <t>46130454</t>
  </si>
  <si>
    <t>PINARES JARA, Hannia Vanessa</t>
  </si>
  <si>
    <t>Estudios universitarios en Ciencias Administrativas</t>
  </si>
  <si>
    <t>UN TÉCNICO ADMINISTRATIVO II</t>
  </si>
  <si>
    <t>23936202</t>
  </si>
  <si>
    <t>PINEDO OCHOA, Wilfredo</t>
  </si>
  <si>
    <t>Recepcionista Hotelero</t>
  </si>
  <si>
    <t>24861088</t>
  </si>
  <si>
    <t>PINO SAICO, Paula Macaria</t>
  </si>
  <si>
    <t>Abogado Profesional III, asesorar en aspectos legales vinculados infracciones contra la normatividad de protección del patrimonio cultural</t>
  </si>
  <si>
    <t>45260917</t>
  </si>
  <si>
    <t>PINO SEGOVIA, Merly Lizabeth</t>
  </si>
  <si>
    <t>23876715</t>
  </si>
  <si>
    <t>PINTO ALMANZA, Wilbert Raúl</t>
  </si>
  <si>
    <t>Tco. en Contabilidad</t>
  </si>
  <si>
    <t>72471840</t>
  </si>
  <si>
    <t>PINTO ESCALANTE, Gabriela</t>
  </si>
  <si>
    <t>Artista Musico especilaidad Violoncello</t>
  </si>
  <si>
    <t>48073827</t>
  </si>
  <si>
    <t>PIZARRO CALLAÑAUPA, Yaquelin</t>
  </si>
  <si>
    <t>Lic.en Arqueologia</t>
  </si>
  <si>
    <t>25316701</t>
  </si>
  <si>
    <t>PIZARRO CCOLLATUPA, Daniel</t>
  </si>
  <si>
    <t>Labores de implementacion de las señaletica</t>
  </si>
  <si>
    <t>23999151</t>
  </si>
  <si>
    <t>PIZARRO ESQUIVEL, Nilda</t>
  </si>
  <si>
    <t>46588778</t>
  </si>
  <si>
    <t>PIZARRO SILVA, Rolando</t>
  </si>
  <si>
    <t>Lic. En Arqueología</t>
  </si>
  <si>
    <t>40952381</t>
  </si>
  <si>
    <t>POLAR QUIROZ, Mayler Verne</t>
  </si>
  <si>
    <t>01320766</t>
  </si>
  <si>
    <t>POMA MAMANI, Cesar Braulio</t>
  </si>
  <si>
    <t>25071503</t>
  </si>
  <si>
    <t>POMAYALLE MIZA, Francisco</t>
  </si>
  <si>
    <t>43244322</t>
  </si>
  <si>
    <t>PONCE DE LEON ESCALANTE, Yvonne</t>
  </si>
  <si>
    <t>Lic. en  Educación</t>
  </si>
  <si>
    <t>Técnico diseñador publicitario</t>
  </si>
  <si>
    <t>41531860</t>
  </si>
  <si>
    <t>PORTUGAL VELASQUEZ, Jorge Arturo</t>
  </si>
  <si>
    <t>Egresado ESABAC</t>
  </si>
  <si>
    <t>UN PROFESIONAL ABOGADO III</t>
  </si>
  <si>
    <t>41388102</t>
  </si>
  <si>
    <t>POZO BOLAÑOS, Blanca Antonia</t>
  </si>
  <si>
    <t>Coordinador Legal del Organo Técnico Colegiado</t>
  </si>
  <si>
    <t>Instrumentista de Fila Especialidad Flauta</t>
  </si>
  <si>
    <t>10584018</t>
  </si>
  <si>
    <t>PRUDENCIO JUSTINIANO, Andres Azbel</t>
  </si>
  <si>
    <t>Egresado  Artista Musico</t>
  </si>
  <si>
    <t>Biólogo con la especialidad de Microbiología, para el Dep. de Calificación de Intervenciones Arqueológicas.</t>
  </si>
  <si>
    <t>23942464</t>
  </si>
  <si>
    <t>PUELLES YAÑEZ, Silvia Jacqueline</t>
  </si>
  <si>
    <t>24370117</t>
  </si>
  <si>
    <t>PUMA CAHUA, Eduardo</t>
  </si>
  <si>
    <t>Elaboración de bastidores, Elaboración plintos, Elaboración marcos tallados</t>
  </si>
  <si>
    <t>23930491</t>
  </si>
  <si>
    <t>PUMA CJUNO, Victoriano</t>
  </si>
  <si>
    <t>24978979</t>
  </si>
  <si>
    <t>PUMA HUIRSE, Valeriano</t>
  </si>
  <si>
    <t>23953724</t>
  </si>
  <si>
    <t>PUMA MANCCO, Isaias Leon</t>
  </si>
  <si>
    <t>Biólogo como , para la realización de acciones, en el área del Laboratorio</t>
  </si>
  <si>
    <t>23961621</t>
  </si>
  <si>
    <t>PUMACCAHUA ROCCA, Esther</t>
  </si>
  <si>
    <t>40312322</t>
  </si>
  <si>
    <t>PUMASUPA INQUILTUPA, Yuri</t>
  </si>
  <si>
    <t>Crpinteria CETPRO</t>
  </si>
  <si>
    <t>25306159</t>
  </si>
  <si>
    <t>PUMAYALLI HUILLCA, De la O Graciano</t>
  </si>
  <si>
    <t>24697685</t>
  </si>
  <si>
    <t>PUNTACA TUPAYACHI, Felix</t>
  </si>
  <si>
    <t>24696481</t>
  </si>
  <si>
    <t>PUNTACA TUPAYACHI, Leonidas</t>
  </si>
  <si>
    <t>LIC. EN EDUCACIÓN (PROFESIONAL P-2)</t>
  </si>
  <si>
    <t>42751874</t>
  </si>
  <si>
    <t>QQUELCCA VARA, Rosa</t>
  </si>
  <si>
    <t>LIC. EN EDUCACION</t>
  </si>
  <si>
    <t>43441190</t>
  </si>
  <si>
    <t>QQUENAYA LAURA, Lucha</t>
  </si>
  <si>
    <t>Economista (Profesional 4)</t>
  </si>
  <si>
    <t>23980515</t>
  </si>
  <si>
    <t>QUEVEDO LOPEZ, Vivian</t>
  </si>
  <si>
    <t>Monitoreo del funcionamiento del Sistema de Seguridad del Museo y equipos multimedia de salas de exhibición</t>
  </si>
  <si>
    <t>44225081</t>
  </si>
  <si>
    <t>QUICO CUCHILLO, Neptali Henry</t>
  </si>
  <si>
    <t>VIGILANTE CONSERVADOR (AUXILIAR-2)</t>
  </si>
  <si>
    <t>24956241</t>
  </si>
  <si>
    <t>QUICO HALIRE, Salome</t>
  </si>
  <si>
    <t>Controlador Parque Arqueologico Nacional Machupicchu</t>
  </si>
  <si>
    <t>41812480</t>
  </si>
  <si>
    <t>QUILLAHUAMAN QUISPE, RENE</t>
  </si>
  <si>
    <t>24001458</t>
  </si>
  <si>
    <t>QUINO ALVARADO, Vidal Ruiz</t>
  </si>
  <si>
    <t>41524699</t>
  </si>
  <si>
    <t>QUINO HANCCO, Americo Yeme</t>
  </si>
  <si>
    <t>Egresado de escuela taller</t>
  </si>
  <si>
    <t>24490496</t>
  </si>
  <si>
    <t>QUINTO KUCHO, Policarpo</t>
  </si>
  <si>
    <t>25316664</t>
  </si>
  <si>
    <t>QUIÑONES CCORAHUA, Mauricio</t>
  </si>
  <si>
    <t>41249685</t>
  </si>
  <si>
    <t>QUIÑONES TORRE, Soledad</t>
  </si>
  <si>
    <t>Secretaria Ejecutiva (Técnico 3-A)</t>
  </si>
  <si>
    <t>40846400</t>
  </si>
  <si>
    <t>QUIRITA ACHAHUANCO, Judith</t>
  </si>
  <si>
    <t>Br. en Ciencias Contables y Financieras</t>
  </si>
  <si>
    <t>Br. en Cs. Contables y Financieras / Secretaria Ejecutiva</t>
  </si>
  <si>
    <t>Lic. En Arqueología (Coordinador I)</t>
  </si>
  <si>
    <t>23925478</t>
  </si>
  <si>
    <t>QUIROGA LINARES, Maria Guadalupe</t>
  </si>
  <si>
    <t>23936844</t>
  </si>
  <si>
    <t>QUIROZ VELEZ, Ruben Romulo</t>
  </si>
  <si>
    <t>Labores de Ingenieria geologica</t>
  </si>
  <si>
    <t>23957212</t>
  </si>
  <si>
    <t>QUIRQUIHUAÑA ZAVALA, Edith Sonia</t>
  </si>
  <si>
    <t>Ing. Geologia</t>
  </si>
  <si>
    <t>25200447</t>
  </si>
  <si>
    <t>QUISPE ASCUE, Juvenal</t>
  </si>
  <si>
    <t>24389271</t>
  </si>
  <si>
    <t>QUISPE AUCCA, Lucho</t>
  </si>
  <si>
    <t>43984012</t>
  </si>
  <si>
    <t>QUISPE BAÑOS, Ricardo</t>
  </si>
  <si>
    <t>23909759</t>
  </si>
  <si>
    <t>QUISPE BARRA, Maria Estela</t>
  </si>
  <si>
    <t>Contador Público Colegiado (Profesional Iii-A)</t>
  </si>
  <si>
    <t>42155937</t>
  </si>
  <si>
    <t>QUISPE CALLO, Yhusara Carmen</t>
  </si>
  <si>
    <t>41965405</t>
  </si>
  <si>
    <t>QUISPE CAÑARI, SERGIO</t>
  </si>
  <si>
    <t>Instrumentista de Fila Especialidad Oboe</t>
  </si>
  <si>
    <t>43999809</t>
  </si>
  <si>
    <t>QUISPE CASTRO, Joel</t>
  </si>
  <si>
    <t>24708787</t>
  </si>
  <si>
    <t>QUISPE CCORIMANYA, Percy</t>
  </si>
  <si>
    <t>23925648</t>
  </si>
  <si>
    <t>QUISPE COLLADO, Raquel</t>
  </si>
  <si>
    <t>INSTRUMENTISTA DE FILA ESPECIALIDAD VIOLIN (Musicólogo III)</t>
  </si>
  <si>
    <t>44387795</t>
  </si>
  <si>
    <t>QUISPE CONDORI, Doris</t>
  </si>
  <si>
    <t>Orientador Parque Arqueologico Nacional Machupicchu</t>
  </si>
  <si>
    <t>45337974</t>
  </si>
  <si>
    <t>QUISPE CONTRERAS, RONALD</t>
  </si>
  <si>
    <t>Captación de ingresos de la venta de boletos en las diferentes zonas arqueológicas</t>
  </si>
  <si>
    <t>23937032</t>
  </si>
  <si>
    <t>QUISPE CRUZ, Vicente</t>
  </si>
  <si>
    <t>Profesional Tecnico en Guia Oficial de Turismo.</t>
  </si>
  <si>
    <t>25327436</t>
  </si>
  <si>
    <t>QUISPE ESCOBAR, Félix</t>
  </si>
  <si>
    <t>41584933</t>
  </si>
  <si>
    <t>QUISPE ESCOBEDO, Fredy</t>
  </si>
  <si>
    <t>UN ESPECIALISTA ADMINISTRATIVO  IV</t>
  </si>
  <si>
    <t>23981892</t>
  </si>
  <si>
    <t>QUISPE GALLEGOS, Armando</t>
  </si>
  <si>
    <t>Lic en Administración</t>
  </si>
  <si>
    <t>ESPECIALISTA ADMINISTRATIVO  IV</t>
  </si>
  <si>
    <t>25300651</t>
  </si>
  <si>
    <t>QUISPE HUAMAN, Agustín</t>
  </si>
  <si>
    <t>Vigilante Conservador - Disposicion judicial</t>
  </si>
  <si>
    <t>24389574</t>
  </si>
  <si>
    <t>QUISPE HUAMAN, Alberto</t>
  </si>
  <si>
    <t>23926406</t>
  </si>
  <si>
    <t>QUISPE HUAYTA, Pedro Jose</t>
  </si>
  <si>
    <t>24570185</t>
  </si>
  <si>
    <t>QUISPE HUILLCA, Geronimo</t>
  </si>
  <si>
    <t>25220877</t>
  </si>
  <si>
    <t>QUISPE HUILLCAHUAMAN, David</t>
  </si>
  <si>
    <t>40175519</t>
  </si>
  <si>
    <t>QUISPE IBARRA, Marco Antonio</t>
  </si>
  <si>
    <t>24470804</t>
  </si>
  <si>
    <t>QUISPE INQUILTUPA, Hermógenes</t>
  </si>
  <si>
    <t>25305350</t>
  </si>
  <si>
    <t>QUISPE INQUILTUPA, Julián</t>
  </si>
  <si>
    <t>80070089</t>
  </si>
  <si>
    <t>QUISPE JAIMES, Rogers Raymundo</t>
  </si>
  <si>
    <t>VIGILANTE (AUXILIAR 2)</t>
  </si>
  <si>
    <t>47626236</t>
  </si>
  <si>
    <t>QUISPE MEZA, Edwar Yeinson</t>
  </si>
  <si>
    <t>VIGILANTE</t>
  </si>
  <si>
    <t>25314329</t>
  </si>
  <si>
    <t>QUISPE MEZA, José</t>
  </si>
  <si>
    <t>Conductor de vehículo</t>
  </si>
  <si>
    <t>23967352</t>
  </si>
  <si>
    <t>QUISPE MEZA, Rolando</t>
  </si>
  <si>
    <t>40415955</t>
  </si>
  <si>
    <t>QUISPE MIRANDA, Daniel</t>
  </si>
  <si>
    <t>41080067</t>
  </si>
  <si>
    <t>QUISPE PAÑIHUARA, Tomás</t>
  </si>
  <si>
    <t>ESPECIALISTA EN ESTUDIOS DE LOS PUEBLOS INDÍGENAS ANDINOS</t>
  </si>
  <si>
    <t>46243105</t>
  </si>
  <si>
    <t>QUISPE PUMA, Ines Adelaida</t>
  </si>
  <si>
    <t>25326773</t>
  </si>
  <si>
    <t>QUISPE QUISPE, Gilbert</t>
  </si>
  <si>
    <t>UN BACHILLER EN ARQUEOLOGÍA</t>
  </si>
  <si>
    <t>42171601</t>
  </si>
  <si>
    <t>QUISPE QUISPE, Henry Toribio</t>
  </si>
  <si>
    <t>45395783</t>
  </si>
  <si>
    <t>QUISPE QUISPE, Marcial</t>
  </si>
  <si>
    <t>42803997</t>
  </si>
  <si>
    <t>QUISPE QUISPE, Ricardo.</t>
  </si>
  <si>
    <t>23999369</t>
  </si>
  <si>
    <t>QUISPE RAMOS, Mario</t>
  </si>
  <si>
    <t>40795592</t>
  </si>
  <si>
    <t>QUISPE ROJAS, Wilbert</t>
  </si>
  <si>
    <t>23812788</t>
  </si>
  <si>
    <t>QUISPE SALAS, Roberto Antonio</t>
  </si>
  <si>
    <t>45484264</t>
  </si>
  <si>
    <t>QUISPE SANA, Dani Jesus</t>
  </si>
  <si>
    <t>Encargado de la responsabilidad de la coordinacion (Mandato judicial)</t>
  </si>
  <si>
    <t>23891874</t>
  </si>
  <si>
    <t>QUISPE SERRANO, Sabino</t>
  </si>
  <si>
    <t>42105159</t>
  </si>
  <si>
    <t>QUISPE SILVA, Marcelino</t>
  </si>
  <si>
    <t>42875522</t>
  </si>
  <si>
    <t>QUISPE SONI, Renee</t>
  </si>
  <si>
    <t>40951578</t>
  </si>
  <si>
    <t>QUISPE SULLCA, Bigvay</t>
  </si>
  <si>
    <t>23980127</t>
  </si>
  <si>
    <t>QUISPE TAPARA, Martha</t>
  </si>
  <si>
    <t>24294636</t>
  </si>
  <si>
    <t>QUISPE TORRES, Mateo</t>
  </si>
  <si>
    <t>23863318</t>
  </si>
  <si>
    <t>QUISPE TTITO, Daniel</t>
  </si>
  <si>
    <t>42469359</t>
  </si>
  <si>
    <t>QUISPE USCAMAITA, Waldo</t>
  </si>
  <si>
    <t>40373978</t>
  </si>
  <si>
    <t>QUISPE USCAMAYTA, Guido</t>
  </si>
  <si>
    <t>Lic en antropologia</t>
  </si>
  <si>
    <t>23882045</t>
  </si>
  <si>
    <t>QUISPE VERGARA, Rene Juvenal</t>
  </si>
  <si>
    <t>Lic. en Arqueología, Profesional P-3</t>
  </si>
  <si>
    <t>42996773</t>
  </si>
  <si>
    <t>QUISPECUSI MONTALVO, Atilio Nicanor</t>
  </si>
  <si>
    <t>42419266</t>
  </si>
  <si>
    <t>QUISPESUCSO CCALLATA, Maria Cristina</t>
  </si>
  <si>
    <t>23889909</t>
  </si>
  <si>
    <t>QUISPETUPA ROJAS, Fernando</t>
  </si>
  <si>
    <t>24975560</t>
  </si>
  <si>
    <t>QUISPICUSI CRUZ, Hector</t>
  </si>
  <si>
    <t>Recaudador de Fondos del C. A. de Pikillaqta. Inicio</t>
  </si>
  <si>
    <t>24000845</t>
  </si>
  <si>
    <t>QUISPITUPA QUISPE, Percy Eleasar</t>
  </si>
  <si>
    <t>23912356</t>
  </si>
  <si>
    <t>RADO GUTIERREZ, Hermógenes Wilfredo</t>
  </si>
  <si>
    <t>TÉCNICO ADMINISTRATIVO (TECNICO T-2)</t>
  </si>
  <si>
    <t>43806543</t>
  </si>
  <si>
    <t>RAMIREZ NIETO, Julio  Joel</t>
  </si>
  <si>
    <t>23936318</t>
  </si>
  <si>
    <t>RAMOS CASTRO, Marco Antonio</t>
  </si>
  <si>
    <t>Br. en Economia</t>
  </si>
  <si>
    <t>24696278</t>
  </si>
  <si>
    <t>RAMOS CHACON, Sabino</t>
  </si>
  <si>
    <t>25327554</t>
  </si>
  <si>
    <t>RAMOS HUAMAN, Ebert</t>
  </si>
  <si>
    <t>23903526</t>
  </si>
  <si>
    <t>RAMOS LUCANA, Celso Nazario</t>
  </si>
  <si>
    <t>43389755</t>
  </si>
  <si>
    <t>RAMOS MARISCAL, Wilber Ramiro</t>
  </si>
  <si>
    <t>23975513</t>
  </si>
  <si>
    <t>RAMOS PAUCAR, Flor de Maria</t>
  </si>
  <si>
    <t>71274860</t>
  </si>
  <si>
    <t>RAMOS ROSADO, Yerwin</t>
  </si>
  <si>
    <t>CERTIFICADO MODULO AVANZADO IDIOMA PORTUGUEZ</t>
  </si>
  <si>
    <t>23981037</t>
  </si>
  <si>
    <t>RAMOS TOMBILLO, Jorge</t>
  </si>
  <si>
    <t>Promover las participacion ciudadana en defensa del patrimonio cultura</t>
  </si>
  <si>
    <t>43061580</t>
  </si>
  <si>
    <t>RAMPAS BUSTAMANTE, Hania Madelayne</t>
  </si>
  <si>
    <t>Lic.  en Antropología</t>
  </si>
  <si>
    <t>25327485</t>
  </si>
  <si>
    <t>RAYME SIHUAS, Leonardo</t>
  </si>
  <si>
    <t>ESPECIALISTA EN PLANEAMIENTO PRESUPUESTO IV - JEFE DE OFICINA</t>
  </si>
  <si>
    <t>29335818</t>
  </si>
  <si>
    <t>REVILLA FERNANDEZ, Miguel Edmundo</t>
  </si>
  <si>
    <t>44603777</t>
  </si>
  <si>
    <t>REVILLA YAURI, Carmen Del Pilar</t>
  </si>
  <si>
    <t>Labores de antropologa</t>
  </si>
  <si>
    <t>40105050</t>
  </si>
  <si>
    <t>REVOLLAR GUZMAN, Silvia</t>
  </si>
  <si>
    <t>Instrumentista de Fila Especialidad Percusión</t>
  </si>
  <si>
    <t>40203804</t>
  </si>
  <si>
    <t>REYES AEDO, Elisban</t>
  </si>
  <si>
    <t>42408889</t>
  </si>
  <si>
    <t>REYES CHARA, Alex Armando</t>
  </si>
  <si>
    <t>44519019</t>
  </si>
  <si>
    <t>REYES HUANCAHUIRE, Oscar</t>
  </si>
  <si>
    <t>Albañileria y restauracion</t>
  </si>
  <si>
    <t>23858243</t>
  </si>
  <si>
    <t>REYES TRUJILLO, Carlos</t>
  </si>
  <si>
    <t>Tecnico en Enfermeria</t>
  </si>
  <si>
    <t>23827957</t>
  </si>
  <si>
    <t>REYES TRUJILLO, Jorge</t>
  </si>
  <si>
    <t>Téc. en Administracion de empresas</t>
  </si>
  <si>
    <t>Labores profesionales de ingenieria</t>
  </si>
  <si>
    <t>23893920</t>
  </si>
  <si>
    <t>REYNOSO PALMA, Jose Antonio</t>
  </si>
  <si>
    <t>Ing. Industrial</t>
  </si>
  <si>
    <t>42200689</t>
  </si>
  <si>
    <t>RICALDE BOLAÑOS, David</t>
  </si>
  <si>
    <t>Tec. en computacion e informatica</t>
  </si>
  <si>
    <t>Asistente economista</t>
  </si>
  <si>
    <t>46013288</t>
  </si>
  <si>
    <t>RICALDE PADILLA, Asrilop Saul</t>
  </si>
  <si>
    <t>En Economia</t>
  </si>
  <si>
    <t>42098438</t>
  </si>
  <si>
    <t>RICALDE RIVERA, Victor</t>
  </si>
  <si>
    <t>42122399</t>
  </si>
  <si>
    <t>RICRA SAYCCO, Eugenio</t>
  </si>
  <si>
    <t>Sensibilizador</t>
  </si>
  <si>
    <t>23859968</t>
  </si>
  <si>
    <t>RIMACHI CONDORHUANCA, JUSTINA</t>
  </si>
  <si>
    <t>23802746</t>
  </si>
  <si>
    <t>RIOS RIOS, Antonio</t>
  </si>
  <si>
    <t>73864230</t>
  </si>
  <si>
    <t>RIVAS MENDOZA, Lizandro</t>
  </si>
  <si>
    <t>secundaria completa</t>
  </si>
  <si>
    <t xml:space="preserve"> Ing. De Sistemas e Informática (Profesional 3)</t>
  </si>
  <si>
    <t>43304989</t>
  </si>
  <si>
    <t>RIVAS SALCEDO, Darwin</t>
  </si>
  <si>
    <t>Ingenieria Informatica y de Sistemas</t>
  </si>
  <si>
    <t>23990235</t>
  </si>
  <si>
    <t>RIVERA BACA, Hugo Manuel</t>
  </si>
  <si>
    <t>Lic. En Antropología Coordinador 1A del componente de Sensibilizacion de Obras</t>
  </si>
  <si>
    <t>40766327</t>
  </si>
  <si>
    <t>RIVERA CHIPANA, Yumer Angel</t>
  </si>
  <si>
    <t>23908907</t>
  </si>
  <si>
    <t>RIVERA MUÑIZ, Isaias</t>
  </si>
  <si>
    <t>23957924</t>
  </si>
  <si>
    <t>RIVERA OLIVA, Julio Daniel</t>
  </si>
  <si>
    <t>44596438</t>
  </si>
  <si>
    <t>RIVERA PACHIÑO, Víctor</t>
  </si>
  <si>
    <t>23989103</t>
  </si>
  <si>
    <t>RIVERA ROSSELL, Hugo Germán</t>
  </si>
  <si>
    <t>Profesor de Educacion Artistica</t>
  </si>
  <si>
    <t>Conductor de vehículos Técnico T-2</t>
  </si>
  <si>
    <t>40939776</t>
  </si>
  <si>
    <t>RIVERO ESCALANTE, Ruben</t>
  </si>
  <si>
    <t>23998119</t>
  </si>
  <si>
    <t>RIVEROS RIVEROS, Guido Napoleon</t>
  </si>
  <si>
    <t>Técnico administrativo - medida cautelar</t>
  </si>
  <si>
    <t>23848059</t>
  </si>
  <si>
    <t>RODRIGUEZ AGUILAR, Hugo</t>
  </si>
  <si>
    <t>23994389</t>
  </si>
  <si>
    <t>RODRIGUEZ AGUIRRE, Apolinar</t>
  </si>
  <si>
    <t>23944988</t>
  </si>
  <si>
    <t>RODRIGUEZ ALMANZA, Oscar</t>
  </si>
  <si>
    <t>23996643</t>
  </si>
  <si>
    <t>RODRIGUEZ BAEZ, Goya Maritza</t>
  </si>
  <si>
    <t>25323277</t>
  </si>
  <si>
    <t>RODRIGUEZ CRUZ, Antonio</t>
  </si>
  <si>
    <t>41718608</t>
  </si>
  <si>
    <t>RODRIGUEZ PERALTA, Efraín</t>
  </si>
  <si>
    <t>46841567</t>
  </si>
  <si>
    <t>RODRIGUEZ PERALTA, Jhoel</t>
  </si>
  <si>
    <t>24694409</t>
  </si>
  <si>
    <t>RODRIGUEZ QUESLLOYA, Blas</t>
  </si>
  <si>
    <t>25222358</t>
  </si>
  <si>
    <t>RODRIGUEZ SILLQUIHUA, Ricardo</t>
  </si>
  <si>
    <t>43226845</t>
  </si>
  <si>
    <t>ROJAS BAÑOS, Maynar</t>
  </si>
  <si>
    <t>70082203</t>
  </si>
  <si>
    <t>ROJAS BEZA, Lenin Jair</t>
  </si>
  <si>
    <t>23964596</t>
  </si>
  <si>
    <t>ROJAS ESPINOZA, Visitación</t>
  </si>
  <si>
    <t>23983049</t>
  </si>
  <si>
    <t>ROJAS LOZANO, Edwin</t>
  </si>
  <si>
    <t>Técnico Electrónico</t>
  </si>
  <si>
    <t>41002958</t>
  </si>
  <si>
    <t>ROJAS PILARES, Kenia</t>
  </si>
  <si>
    <t>Análisis Paleobotánica con énfasis en Palinología, estudio de Fitolitos y granos de almidón</t>
  </si>
  <si>
    <t>23993224</t>
  </si>
  <si>
    <t>ROJAS VELASQUEZ, Eliana</t>
  </si>
  <si>
    <t>Técnico administrativo Técnico T- 2</t>
  </si>
  <si>
    <t>43847447</t>
  </si>
  <si>
    <t>ROJAS VILLAFUERTE, Guisela</t>
  </si>
  <si>
    <t>Con estudios de Administracion de Servicios de Hosteleria</t>
  </si>
  <si>
    <t>23898505</t>
  </si>
  <si>
    <t>ROMAN CUTIPA, Nilda</t>
  </si>
  <si>
    <t>25327632</t>
  </si>
  <si>
    <t>ROMAN ONTON, Wilden</t>
  </si>
  <si>
    <t>24946285</t>
  </si>
  <si>
    <t>ROMERO BALLON, José Elmer</t>
  </si>
  <si>
    <t>Tecnico en Contabilidad</t>
  </si>
  <si>
    <t>Conductor de Vehículos para realizar labores de conducción del Sistema Vial Andino del Proyecto Qhapaq Ñan.</t>
  </si>
  <si>
    <t>23812595</t>
  </si>
  <si>
    <t>ROMERO DIAZ, Valerio Leoncio</t>
  </si>
  <si>
    <t>Técnico Asistente en Sistemas de Información Geográfica</t>
  </si>
  <si>
    <t>23936314</t>
  </si>
  <si>
    <t>ROMERO FLORES, Gabino Maximiliano</t>
  </si>
  <si>
    <t>Tecnico en Computación y Topografía</t>
  </si>
  <si>
    <t>41154628</t>
  </si>
  <si>
    <t>ROMERO GUTIERREZ, Balbina</t>
  </si>
  <si>
    <t>UN AUXILIAR ADMINISTRATIVO</t>
  </si>
  <si>
    <t>23926438</t>
  </si>
  <si>
    <t>ROMERO MENDOZA, Silvia Patricia</t>
  </si>
  <si>
    <t>24001473</t>
  </si>
  <si>
    <t>ROMERO MOSCOSO, Angel Americo</t>
  </si>
  <si>
    <t>23931018</t>
  </si>
  <si>
    <t>ROMERO RECHARTE, Marco Antonio</t>
  </si>
  <si>
    <t>23882012</t>
  </si>
  <si>
    <t>ROMERO SACSI, Ricardo</t>
  </si>
  <si>
    <t>24805355</t>
  </si>
  <si>
    <t>ROQUE QUIÑA, Juan</t>
  </si>
  <si>
    <t>46162707</t>
  </si>
  <si>
    <t>ROQUE QUISPE, Meliton</t>
  </si>
  <si>
    <t>ARQUEÓLOGO IV</t>
  </si>
  <si>
    <t>23803690</t>
  </si>
  <si>
    <t>ROSA CANDIA, Maritza</t>
  </si>
  <si>
    <t>25311472</t>
  </si>
  <si>
    <t>ROSADO FARFAN, Tomas</t>
  </si>
  <si>
    <t>Lic. en arqueologia (Coordinadro III)</t>
  </si>
  <si>
    <t>23946038</t>
  </si>
  <si>
    <t>ROSELL BOCANEGRA, Carlos Eduardo</t>
  </si>
  <si>
    <t>23846096</t>
  </si>
  <si>
    <t>ROSELL BOCANEGRA, Lourdes</t>
  </si>
  <si>
    <t>BACH. EN ING. DE SISTEMAS (BACHILLER P-1)</t>
  </si>
  <si>
    <t>40635802</t>
  </si>
  <si>
    <t>ROZAS LICUONA, Ana Karina</t>
  </si>
  <si>
    <t>BACH. Ing. de Sistemas</t>
  </si>
  <si>
    <t>Bachiller en Conservador Restaurador de Obras de Arte , para el área de Supervisión de Proyectos.</t>
  </si>
  <si>
    <t>23855199</t>
  </si>
  <si>
    <t>RUEDA ALFARO, Moisés</t>
  </si>
  <si>
    <t>Lic. en Conservación y Restauración e Obras de Arte</t>
  </si>
  <si>
    <t>Instrumentista de Fila Especialidad Corno</t>
  </si>
  <si>
    <t>40469036</t>
  </si>
  <si>
    <t>SAAVEDRA REQUENA, Edgardo Felipe</t>
  </si>
  <si>
    <t>Especialista de fila</t>
  </si>
  <si>
    <t>24487534</t>
  </si>
  <si>
    <t>SACA COBOS, Américo</t>
  </si>
  <si>
    <t>24999034</t>
  </si>
  <si>
    <t>SACA PAULLO, Genaro</t>
  </si>
  <si>
    <t>23956424</t>
  </si>
  <si>
    <t>SACCATUMA MENDOZA, Alejandro</t>
  </si>
  <si>
    <t>77035740</t>
  </si>
  <si>
    <t>SACSI CCOLQUE, Franklin</t>
  </si>
  <si>
    <t>47622145</t>
  </si>
  <si>
    <t>SAICO CCORAHUA, Miguel</t>
  </si>
  <si>
    <t>Vigilante Conservado</t>
  </si>
  <si>
    <t>25129783</t>
  </si>
  <si>
    <t>SAIRE LAURA, Francisco</t>
  </si>
  <si>
    <t>Secundaria imcompleta</t>
  </si>
  <si>
    <t>25306169</t>
  </si>
  <si>
    <t>SAIRE PUMASUPA, Santiago Hernán</t>
  </si>
  <si>
    <t>Tecnico Agropecuario-Chofer Profesional</t>
  </si>
  <si>
    <t>40635806</t>
  </si>
  <si>
    <t>SAIRE VALDEZ, Juan Carlos</t>
  </si>
  <si>
    <t>Técnico de Analista de Sistemas</t>
  </si>
  <si>
    <t>24000971</t>
  </si>
  <si>
    <t>SAIRE VALDEZ, Mario Angel</t>
  </si>
  <si>
    <t>40291453</t>
  </si>
  <si>
    <t>SALAS CARAZAS, Carlos</t>
  </si>
  <si>
    <t>44702272</t>
  </si>
  <si>
    <t>SALAS CARRION, Roxana Fabiola</t>
  </si>
  <si>
    <t>24999037</t>
  </si>
  <si>
    <t>SALAS CCOPA, Guillermo</t>
  </si>
  <si>
    <t>42168938</t>
  </si>
  <si>
    <t>SALAS CCOPA, Leoncio</t>
  </si>
  <si>
    <t>Tecnico restaurador</t>
  </si>
  <si>
    <t>23942792</t>
  </si>
  <si>
    <t>SALAS CUSIHUAMAN, Gualberto</t>
  </si>
  <si>
    <t>23859219</t>
  </si>
  <si>
    <t>SALAS DELGADO, Roger</t>
  </si>
  <si>
    <t>Técnico Operador de Sistemas Contables</t>
  </si>
  <si>
    <t>Técnicos Administrativos</t>
  </si>
  <si>
    <t>40673199</t>
  </si>
  <si>
    <t>SALAS LOAIZA, Jose Carlos</t>
  </si>
  <si>
    <t>41980502</t>
  </si>
  <si>
    <t>SALAS MAMANI, Juan Eduardo</t>
  </si>
  <si>
    <t>25011601</t>
  </si>
  <si>
    <t>SALAS MONTALVO, Ronald</t>
  </si>
  <si>
    <t>24490404</t>
  </si>
  <si>
    <t>SALAS SORIA, Primitivo</t>
  </si>
  <si>
    <t>UN ASISTENTE DE AUDITORIA - BACHILLER EN ADMINISTRACIÓN CONTABILIDAD O CARRERAS AFINES</t>
  </si>
  <si>
    <t>46256039</t>
  </si>
  <si>
    <t>SALAZAR AUBERT, Ada Gabriela</t>
  </si>
  <si>
    <t>Egresado de la Carrera profesional de Contabilidad</t>
  </si>
  <si>
    <t xml:space="preserve">Br. en Historia para el Desempeño de Labores; en el Departamento de Catastro y Saneamiento Físico Legal. </t>
  </si>
  <si>
    <t>40291894</t>
  </si>
  <si>
    <t>SALAZAR MUCHOTRIGO, Carla Alicia</t>
  </si>
  <si>
    <t>23857042</t>
  </si>
  <si>
    <t>SALAZAR TAPIA, Yaquelín</t>
  </si>
  <si>
    <t>45821210</t>
  </si>
  <si>
    <t>SALLO VARGAS, Jose Abel</t>
  </si>
  <si>
    <t>Operador</t>
  </si>
  <si>
    <t>Especialista en Bienes Muebles, para el Área Funcional de Defensa del Patrimonio Cultural.</t>
  </si>
  <si>
    <t>23833454</t>
  </si>
  <si>
    <t>SAMANEZ DEL CASTILLO, Henry Ysmael</t>
  </si>
  <si>
    <t>44189010</t>
  </si>
  <si>
    <t>SANA CARBAJAL, Jose Luis</t>
  </si>
  <si>
    <t>41548246</t>
  </si>
  <si>
    <t>SANCHEZ AYQUIPA, Rolandy</t>
  </si>
  <si>
    <t>23979315</t>
  </si>
  <si>
    <t>SANCHEZ MORMONTOY, Wilson</t>
  </si>
  <si>
    <t>UN PROFESIONAL II LICENCIADO EN CIENCIAS DE LA COMUNICACIÓN</t>
  </si>
  <si>
    <t>46293993</t>
  </si>
  <si>
    <t>SANCHEZ RIOS, Victor Hugo</t>
  </si>
  <si>
    <t>Lic. en ciencias de la comunicacion</t>
  </si>
  <si>
    <t>25311475</t>
  </si>
  <si>
    <t>SANCHEZ SALAS, Eusebio</t>
  </si>
  <si>
    <t>24377254</t>
  </si>
  <si>
    <t>SANCHEZ SEA, Julio</t>
  </si>
  <si>
    <t>40705334</t>
  </si>
  <si>
    <t>SANCHEZ VARGAS, Enrique</t>
  </si>
  <si>
    <t>41596705</t>
  </si>
  <si>
    <t>SANCHEZ VILLACORTA, Mario Orlando</t>
  </si>
  <si>
    <t>23807134</t>
  </si>
  <si>
    <t>SANCHEZ YAÑAC, Camilo</t>
  </si>
  <si>
    <t>24999460</t>
  </si>
  <si>
    <t>SANTA CRUZ ALVAREZ, Eduardo</t>
  </si>
  <si>
    <t>24382833</t>
  </si>
  <si>
    <t>SANTANDER ENCALADA, Artemio</t>
  </si>
  <si>
    <t>44000802</t>
  </si>
  <si>
    <t>SANTANDER ROZAS, Gloria Mayra</t>
  </si>
  <si>
    <t>25315587</t>
  </si>
  <si>
    <t>SANTOS CONCHA, Francisco</t>
  </si>
  <si>
    <t>29401402</t>
  </si>
  <si>
    <t>SANTOS LUNA, Armando</t>
  </si>
  <si>
    <t>23979850</t>
  </si>
  <si>
    <t>SANTOS TAPIA, Enrique</t>
  </si>
  <si>
    <t>vigilante conservador</t>
  </si>
  <si>
    <t>23821952</t>
  </si>
  <si>
    <t>SANTOYO ROJAS, Alfredo</t>
  </si>
  <si>
    <t>Bachilleres en Arqueología , para las Zonas y Sitios Arqueológico</t>
  </si>
  <si>
    <t>41951240</t>
  </si>
  <si>
    <t>SARAYA PACHA, Fernando Florencio</t>
  </si>
  <si>
    <t>42428881</t>
  </si>
  <si>
    <t>SARMIENTO ORUE, Ruth Mery</t>
  </si>
  <si>
    <t>25000213</t>
  </si>
  <si>
    <t>SEGOVIA CUSIHUAMAN, Julio Cesar</t>
  </si>
  <si>
    <t>Coordinador de Defensa de Patrimonio Cultural.</t>
  </si>
  <si>
    <t>25320090</t>
  </si>
  <si>
    <t>SEGOVIA GUTIERREZ, Ricardo</t>
  </si>
  <si>
    <t>24001459</t>
  </si>
  <si>
    <t>SEGOVIA QUIÑONEZ, Mery</t>
  </si>
  <si>
    <t>Artista Plastico Profesional</t>
  </si>
  <si>
    <t>44616949</t>
  </si>
  <si>
    <t>SEGURA FLORES, Elizabeth</t>
  </si>
  <si>
    <t>Arquitecto Profesional IV, para la revisión, evaluación, inspecciones, asesoramiento técnico</t>
  </si>
  <si>
    <t>23924661</t>
  </si>
  <si>
    <t>SEMINARIO SOLALIGUE, Fernando</t>
  </si>
  <si>
    <t>25311200</t>
  </si>
  <si>
    <t>SEQUEIROS PANDO, Mario</t>
  </si>
  <si>
    <t>Tecnicoa administrativo T-1</t>
  </si>
  <si>
    <t>23950629</t>
  </si>
  <si>
    <t>SERNA CUBA, Percy</t>
  </si>
  <si>
    <t>Técnico en Administración de Empresas</t>
  </si>
  <si>
    <t>23806150</t>
  </si>
  <si>
    <t>SERRANO MAMANI, Estenio</t>
  </si>
  <si>
    <t>Responsable de los procedimientos y organización del Área de distribución</t>
  </si>
  <si>
    <t>23974759</t>
  </si>
  <si>
    <t>SERRANO MAMANI, Héctor</t>
  </si>
  <si>
    <t>Topógrafo</t>
  </si>
  <si>
    <t>10171058</t>
  </si>
  <si>
    <t>SERRUDO ALVAREZ, María Isabel</t>
  </si>
  <si>
    <t>43559379</t>
  </si>
  <si>
    <t>SIERRA BARRIENTOS, Paulino</t>
  </si>
  <si>
    <t>Ing. Químico Profesional IV</t>
  </si>
  <si>
    <t>07534934</t>
  </si>
  <si>
    <t>SIERRA PALOMINO, Julio César</t>
  </si>
  <si>
    <t>Ingeniero Químico</t>
  </si>
  <si>
    <t>42289000</t>
  </si>
  <si>
    <t>SIHUINCHA BEJAR, Reynaldo</t>
  </si>
  <si>
    <t>Arquitecto Profesional 4A integrante del Organo Tecnico Colegiado</t>
  </si>
  <si>
    <t>23886848</t>
  </si>
  <si>
    <t>SILVA DEL CARPIO, Juan Antonio</t>
  </si>
  <si>
    <t xml:space="preserve">Lic. en Antropología para Departamento de Catastro y Saneamiento Físico Legal. </t>
  </si>
  <si>
    <t>23981626</t>
  </si>
  <si>
    <t>SILVA GUERRA, Giovanna</t>
  </si>
  <si>
    <t>41160560</t>
  </si>
  <si>
    <t>SILVA PFURO, Alejandro</t>
  </si>
  <si>
    <t>25315206</t>
  </si>
  <si>
    <t>SILVA TAPIA, Gervacio</t>
  </si>
  <si>
    <t>Vigilante Conservador (Auxiliar II)</t>
  </si>
  <si>
    <t>24378190</t>
  </si>
  <si>
    <t>SINCHI GARCIA, Nazario</t>
  </si>
  <si>
    <t>25314223</t>
  </si>
  <si>
    <t>SINCHIROCA MORA, Antonio</t>
  </si>
  <si>
    <t>45384640</t>
  </si>
  <si>
    <t>SINTI ESCOBEDO, Wilber</t>
  </si>
  <si>
    <t>46336854</t>
  </si>
  <si>
    <t>SIWINCHA BEJAR, Wilberth</t>
  </si>
  <si>
    <t>Apoyo en Ingreso y salida de materiales y bienes</t>
  </si>
  <si>
    <t>23975321</t>
  </si>
  <si>
    <t>SOBRINO MORA, David Cristian</t>
  </si>
  <si>
    <t>25328539</t>
  </si>
  <si>
    <t>SOLIS DIAZ, Francisco</t>
  </si>
  <si>
    <t>Coordinador del Parque Arqueologico de Saqsayhuaman</t>
  </si>
  <si>
    <t>41757287</t>
  </si>
  <si>
    <t>SOLIS HUAMAN, Rosalio</t>
  </si>
  <si>
    <t>23900480</t>
  </si>
  <si>
    <t>SOLIS HUARI, Pascual</t>
  </si>
  <si>
    <t>Operador de atención de visitantes del Parque Arqueológico de Pisaq</t>
  </si>
  <si>
    <t>45318457</t>
  </si>
  <si>
    <t>SOLIS QUISPE, Alida Elizabeth</t>
  </si>
  <si>
    <t>Administracion de servixcios de hosteleria</t>
  </si>
  <si>
    <t>80008145</t>
  </si>
  <si>
    <t>SOLORZANO CENTENO, Manuel Hernán</t>
  </si>
  <si>
    <t>44535550</t>
  </si>
  <si>
    <t>SONCCO CHILE, Sixto</t>
  </si>
  <si>
    <t>Técnicos en Conservación y Restauración de Obras de Arte</t>
  </si>
  <si>
    <t>24560036</t>
  </si>
  <si>
    <t>SONCCO LAROTA, Justo Damián</t>
  </si>
  <si>
    <t>Egresado de la especialidad de conservacion y restauracion</t>
  </si>
  <si>
    <t>24476407</t>
  </si>
  <si>
    <t>SORIA SORIA, César León</t>
  </si>
  <si>
    <t>Lic. Arqueología</t>
  </si>
  <si>
    <t>23861804</t>
  </si>
  <si>
    <t>SOTA PATIÑO, Hernán</t>
  </si>
  <si>
    <t xml:space="preserve"> Identificación y Registro del Sistema Vial Andino del Proyecto Qhapaq Ñan </t>
  </si>
  <si>
    <t>23881036</t>
  </si>
  <si>
    <t>SOTO HUANCO, Marcelino</t>
  </si>
  <si>
    <t>UN TÉCNICO ADMINISTRATIVO II - COTIZADOR</t>
  </si>
  <si>
    <t>43985667</t>
  </si>
  <si>
    <t>SOTOMAYOR AGUIRRE, Manuel</t>
  </si>
  <si>
    <t>Operador de Sistemas</t>
  </si>
  <si>
    <t>Operador PAD , para el P.A.N. Machupicchu.</t>
  </si>
  <si>
    <t>40956410</t>
  </si>
  <si>
    <t>SOTOMAYOR CASTRO, Irma Esther</t>
  </si>
  <si>
    <t>Tecnico Informatico</t>
  </si>
  <si>
    <t>23863451</t>
  </si>
  <si>
    <t>SOTOMAYOR LOAYZA, Fany Deyda</t>
  </si>
  <si>
    <t>Título Técnico en Secretariado</t>
  </si>
  <si>
    <t>Cotizador (Técnico 1)</t>
  </si>
  <si>
    <t>40329814</t>
  </si>
  <si>
    <t>SOTOMAYOR MASIAS, Roni</t>
  </si>
  <si>
    <t>EDUCACION ARTISTICA</t>
  </si>
  <si>
    <t>CONTADOR IV - JEFE DE AREA</t>
  </si>
  <si>
    <t>42506643</t>
  </si>
  <si>
    <t>SUAQUITA BALLON, Miguel Angel</t>
  </si>
  <si>
    <t>16695489</t>
  </si>
  <si>
    <t>SUAREZ RUMICHE, Carlos Herwin</t>
  </si>
  <si>
    <t>24887929</t>
  </si>
  <si>
    <t>SUCA HUACARPUMA, Victoria</t>
  </si>
  <si>
    <t>Historiador Profesional III, para efectuar labores de Investigación histórica de bienes culturales</t>
  </si>
  <si>
    <t>42140071</t>
  </si>
  <si>
    <t>SULLCA APARICIO, Washington</t>
  </si>
  <si>
    <t>71428887</t>
  </si>
  <si>
    <t>SULLCA AYMA, Yober Alberto</t>
  </si>
  <si>
    <t>25200630</t>
  </si>
  <si>
    <t>SULLCA CARRASCO, Juan</t>
  </si>
  <si>
    <t xml:space="preserve"> Técnico Administrativo Técnico 1</t>
  </si>
  <si>
    <t>23933022</t>
  </si>
  <si>
    <t>SULLCACCORI FLORES, Ana</t>
  </si>
  <si>
    <t>Licenciado en arqueologia</t>
  </si>
  <si>
    <t>43397462</t>
  </si>
  <si>
    <t>SUMIRE QUISPE, David Anibal</t>
  </si>
  <si>
    <t>VIGILANTE Conservador</t>
  </si>
  <si>
    <t>40038874</t>
  </si>
  <si>
    <t>SURCO ALVAREZ, Noe</t>
  </si>
  <si>
    <t>Técnico en Construcción Restaurativa</t>
  </si>
  <si>
    <t>Operador de conducción vehicular o chofer</t>
  </si>
  <si>
    <t>Mecanico Automotriz</t>
  </si>
  <si>
    <t>40076342</t>
  </si>
  <si>
    <t>SURCO CALCINA, Kenny Leao</t>
  </si>
  <si>
    <t>Profesor de educación artistica</t>
  </si>
  <si>
    <t>24721015</t>
  </si>
  <si>
    <t>SURCO CAMINO, Fredy</t>
  </si>
  <si>
    <t>25328214</t>
  </si>
  <si>
    <t>SURCO QUISPE, Eudes Estanislao</t>
  </si>
  <si>
    <t>06897389</t>
  </si>
  <si>
    <t>SUTTA DUEÑAS, Ignacio</t>
  </si>
  <si>
    <t>24707631</t>
  </si>
  <si>
    <t>SUYO KCORAHUA, Edmundo</t>
  </si>
  <si>
    <t>24998048</t>
  </si>
  <si>
    <t>TACO LEON, Valerio</t>
  </si>
  <si>
    <t>Labores profesionales como licenciada en administracion</t>
  </si>
  <si>
    <t>24486443</t>
  </si>
  <si>
    <t>TACO LIZARASO, Yanet</t>
  </si>
  <si>
    <t>Lic.  en Administracion</t>
  </si>
  <si>
    <t>42204802</t>
  </si>
  <si>
    <t>TACURI PORTUGAL, Nestor John</t>
  </si>
  <si>
    <t>Secretaira</t>
  </si>
  <si>
    <t>23943566</t>
  </si>
  <si>
    <t>TAGLE JARA, Carla</t>
  </si>
  <si>
    <t>40343702</t>
  </si>
  <si>
    <t>TAIRO CHECYA, Eloy</t>
  </si>
  <si>
    <t>43376335</t>
  </si>
  <si>
    <t>TAMAYO BARRETO, Ingrit Ilayde</t>
  </si>
  <si>
    <t>44631617</t>
  </si>
  <si>
    <t>TAPARA ESTRADA, Roger</t>
  </si>
  <si>
    <t>Br. en Antropología , para el Parque Arqueológico de Chinchero.</t>
  </si>
  <si>
    <t>42282054</t>
  </si>
  <si>
    <t>TAPIA CUBA, Doris Patricia</t>
  </si>
  <si>
    <t>Apoyo administrativo en la Unidad de Recursos Humanos</t>
  </si>
  <si>
    <t>40888126</t>
  </si>
  <si>
    <t>TAPIA MEDINA, Alan</t>
  </si>
  <si>
    <t>Administracion Hotelera</t>
  </si>
  <si>
    <t>25311216</t>
  </si>
  <si>
    <t>TAPIA MENDOZA, Edgar</t>
  </si>
  <si>
    <t>Fiscalización y Control Previo de los documentos tramitados</t>
  </si>
  <si>
    <t>23933642</t>
  </si>
  <si>
    <t>TAPIA MUÑOZ, Gianina</t>
  </si>
  <si>
    <t>INSTRUMENTISTA DE FILA</t>
  </si>
  <si>
    <t>70174332</t>
  </si>
  <si>
    <t>TAPIA PALOMINO, Josue Fernando</t>
  </si>
  <si>
    <t>25327572</t>
  </si>
  <si>
    <t>TAPIA PRUDENCIO, Leonidas</t>
  </si>
  <si>
    <t>04828763</t>
  </si>
  <si>
    <t>TARCO PALMA, Fabián</t>
  </si>
  <si>
    <t xml:space="preserve">Identificación y catalogación de Sitios y Monumentos Arqueológicos </t>
  </si>
  <si>
    <t>42289006</t>
  </si>
  <si>
    <t>TARCO SANCHEZ, Gilberto</t>
  </si>
  <si>
    <t>Conserje - Mandato Judicial</t>
  </si>
  <si>
    <t>23998678</t>
  </si>
  <si>
    <t>TECSI CONZA, Wilfredo</t>
  </si>
  <si>
    <t>41967085</t>
  </si>
  <si>
    <t>TEJADA ROMERO, Naida</t>
  </si>
  <si>
    <t>24484745</t>
  </si>
  <si>
    <t>TERAN BELLIDO, Rocio</t>
  </si>
  <si>
    <t>Tecnico en Secretariado</t>
  </si>
  <si>
    <t>Contador publico Labores en control patrimonial</t>
  </si>
  <si>
    <t>42701088</t>
  </si>
  <si>
    <t>TEVES QUISPE, Carina</t>
  </si>
  <si>
    <t>23838905</t>
  </si>
  <si>
    <t>TIAHUALLPA DIAZ, Justino</t>
  </si>
  <si>
    <t>40809717</t>
  </si>
  <si>
    <t>TIAHUALLPA ORTIZ DE ORUE, Henry</t>
  </si>
  <si>
    <t>BACHILLER INFORMATICA 1</t>
  </si>
  <si>
    <t>46290587</t>
  </si>
  <si>
    <t>TIJERO FUENTES, Rafael</t>
  </si>
  <si>
    <t>Br.en Informatica y Sistemas</t>
  </si>
  <si>
    <t>23934159</t>
  </si>
  <si>
    <t>TINAJEROS ABARCA, Virginia</t>
  </si>
  <si>
    <t>Bachiller en Turismo</t>
  </si>
  <si>
    <t>42424877</t>
  </si>
  <si>
    <t>TINTA AGUILAR, Liz Evelyn</t>
  </si>
  <si>
    <t>25312058</t>
  </si>
  <si>
    <t>TINTA BAUTISTA, Claudio</t>
  </si>
  <si>
    <t>41956226</t>
  </si>
  <si>
    <t>TINTAYA CANAL, Raúl</t>
  </si>
  <si>
    <t>23975276</t>
  </si>
  <si>
    <t>TITO CASTILLO, Javier</t>
  </si>
  <si>
    <t>42731569</t>
  </si>
  <si>
    <t>TOCRE TECSI, HILDA ANGELICA</t>
  </si>
  <si>
    <t>MUSICO VIOLIN DE FILA</t>
  </si>
  <si>
    <t>44329311</t>
  </si>
  <si>
    <t>TOLEDO JAUJA, Yesica</t>
  </si>
  <si>
    <t>41107128</t>
  </si>
  <si>
    <t>TOLEDO MENDOZA, Yilmar Lalo</t>
  </si>
  <si>
    <t>COTIZADOR (TECNICO 3-A),para cotización servicios en general en el mercado de la región para abastecer a las diferentes unidades orgánicas.</t>
  </si>
  <si>
    <t>23933838</t>
  </si>
  <si>
    <t>TORRES GOMEZ, Jorge Washington</t>
  </si>
  <si>
    <t>Constancia de egresado</t>
  </si>
  <si>
    <t>Asistente Tecnico</t>
  </si>
  <si>
    <t>44668081</t>
  </si>
  <si>
    <t>TORRES HUAMAN, Rodrigo</t>
  </si>
  <si>
    <t>Orientacion y apoyo al turista</t>
  </si>
  <si>
    <t>23977836</t>
  </si>
  <si>
    <t>TORRES PAREJA, Nanci</t>
  </si>
  <si>
    <t>Tec. en Guia Oficial de Turismo</t>
  </si>
  <si>
    <t>Camarógrafo personal de la DDC-CUS</t>
  </si>
  <si>
    <t>31005932</t>
  </si>
  <si>
    <t>TORRES PEREZ, Nilton Manuel</t>
  </si>
  <si>
    <t>Camarografo de T.V.</t>
  </si>
  <si>
    <t>Lic. en Antropología Profesional para Realizar análisis bioarqueológicos de colecciones osteológicas humanas</t>
  </si>
  <si>
    <t>23869431</t>
  </si>
  <si>
    <t>TORRES PINO, Elva Clara</t>
  </si>
  <si>
    <t>46444442</t>
  </si>
  <si>
    <t>TORRES ROZAS, Brigitte Marilia</t>
  </si>
  <si>
    <t xml:space="preserve"> Administrar los sistemas de la institución, cumpliendo con los estándares, metodologías y políticas establecidas </t>
  </si>
  <si>
    <t>41609851</t>
  </si>
  <si>
    <t>TRIVEÑO VILCHEZ, Miguel</t>
  </si>
  <si>
    <t>Ing. de Informatica y de Sistemas</t>
  </si>
  <si>
    <t>Piano - Copista</t>
  </si>
  <si>
    <t>44200081</t>
  </si>
  <si>
    <t>TRUJILLO AGUIRRE, Carlos Humberto</t>
  </si>
  <si>
    <t>Egresado de la escuela Leandro Alviña</t>
  </si>
  <si>
    <t>Licenciado en Arqueología</t>
  </si>
  <si>
    <t>41617286</t>
  </si>
  <si>
    <t>TRUJILLO GUEVARA, Luz Marina</t>
  </si>
  <si>
    <t>Conservacion preventiva de material cultural</t>
  </si>
  <si>
    <t>80167804</t>
  </si>
  <si>
    <t>TRUJILLO OQUENDO, Percy</t>
  </si>
  <si>
    <t>Artista Profesional ESP. Dibujo y Cerámica</t>
  </si>
  <si>
    <t>24001242</t>
  </si>
  <si>
    <t>TRUJILLO OQUENDO, William Gustavo</t>
  </si>
  <si>
    <t>Mecanico automotriz</t>
  </si>
  <si>
    <t>40594272</t>
  </si>
  <si>
    <t>TTICA JIMENEZ, Wilbert</t>
  </si>
  <si>
    <t>Geologa, responsable tecnico de mantenimiento</t>
  </si>
  <si>
    <t>43793080</t>
  </si>
  <si>
    <t>TTITO MAMANI, RUTH VERONICA</t>
  </si>
  <si>
    <t>24361080</t>
  </si>
  <si>
    <t>TTITO MOLLEHUANCA, Cirilo</t>
  </si>
  <si>
    <t>45902937</t>
  </si>
  <si>
    <t>TTITO PINTO, Rene Oscar</t>
  </si>
  <si>
    <t>25320054</t>
  </si>
  <si>
    <t>TTITO QUISPE, Ruben</t>
  </si>
  <si>
    <t>45807128</t>
  </si>
  <si>
    <t>TTITO TTITO, Edwin</t>
  </si>
  <si>
    <t>Br. en  Arqueología</t>
  </si>
  <si>
    <t>23816464</t>
  </si>
  <si>
    <t>TUMPAY HUARI, Sebastian</t>
  </si>
  <si>
    <t>44672639</t>
  </si>
  <si>
    <t>TUMPAY PUMATINCO, Urbano</t>
  </si>
  <si>
    <t>Tecnico en Soldaduras</t>
  </si>
  <si>
    <t>40033221</t>
  </si>
  <si>
    <t>TUMPAY UMAN, José Nicolás</t>
  </si>
  <si>
    <t>Registro Etnográfico, inventario de las diferentes manifestaciones culturales</t>
  </si>
  <si>
    <t>44154979</t>
  </si>
  <si>
    <t>TUPA CENTENO, Veronica</t>
  </si>
  <si>
    <t>UN ARQUITECTO PROFESIONAL III</t>
  </si>
  <si>
    <t>42010924</t>
  </si>
  <si>
    <t>TUPA ESPINOZA, Fernando</t>
  </si>
  <si>
    <t>Director Artístico</t>
  </si>
  <si>
    <t>23991592</t>
  </si>
  <si>
    <t>TUPAYACHI CALDERON, Theo Yamil</t>
  </si>
  <si>
    <t>Musico Especialidad Composicion</t>
  </si>
  <si>
    <t>Integrante de equipo profesional</t>
  </si>
  <si>
    <t>23903279</t>
  </si>
  <si>
    <t>TUPAYACHI GAMARRA, Jimena</t>
  </si>
  <si>
    <t>Br. en Economía</t>
  </si>
  <si>
    <t>Analisis fisico quimico en muestras del patrimonio cultural</t>
  </si>
  <si>
    <t>23921987</t>
  </si>
  <si>
    <t>TUPAYACHI HERRERA, Elena</t>
  </si>
  <si>
    <t>Control, Supervisión y permanencia del personal del DDC</t>
  </si>
  <si>
    <t>25000473</t>
  </si>
  <si>
    <t>TUPAYACHI MAR, José Carlos</t>
  </si>
  <si>
    <t>Br. Turismo</t>
  </si>
  <si>
    <t>23852726</t>
  </si>
  <si>
    <t>TURPO LLANOS, Martin</t>
  </si>
  <si>
    <t>44274998</t>
  </si>
  <si>
    <t>UGARTE FLORES, Mariela</t>
  </si>
  <si>
    <t>Vigilante para, para realizar labores de vigilancia de los diferentes locales de la DDC - Cusco, realizar labores de control.</t>
  </si>
  <si>
    <t>24004955</t>
  </si>
  <si>
    <t>UGARTE ORE, Guido</t>
  </si>
  <si>
    <t>Tecnico en Protesis Dental</t>
  </si>
  <si>
    <t>Controladores</t>
  </si>
  <si>
    <t>43837367</t>
  </si>
  <si>
    <t>UNDA ESCOBEDO, David</t>
  </si>
  <si>
    <t>Tec. en computracion e informatica</t>
  </si>
  <si>
    <t xml:space="preserve">Organizar y Actualizar mediante la Geolocalización </t>
  </si>
  <si>
    <t>23876295</t>
  </si>
  <si>
    <t>URQUIZO CHACÓN, Wilbert Néstor</t>
  </si>
  <si>
    <t>Ingeniero de Minas</t>
  </si>
  <si>
    <t>40879609</t>
  </si>
  <si>
    <t>URRUTIA CONCHA, Jimmy Anthony</t>
  </si>
  <si>
    <t>23989694</t>
  </si>
  <si>
    <t>USCA BACA, Alex Ivan</t>
  </si>
  <si>
    <t>Lic. Historia</t>
  </si>
  <si>
    <t>43925264</t>
  </si>
  <si>
    <t>USCA HUANCA, Edith Karen</t>
  </si>
  <si>
    <t>23915330</t>
  </si>
  <si>
    <t>USCA JARA, Alejandro</t>
  </si>
  <si>
    <t>Licenciado en Arqueologia</t>
  </si>
  <si>
    <t>23966982</t>
  </si>
  <si>
    <t>USCACHI SANTOS, Ismael</t>
  </si>
  <si>
    <t>Camarografo</t>
  </si>
  <si>
    <t>41132992</t>
  </si>
  <si>
    <t>USCAMAYTA AYVAR, Flavio Emerson</t>
  </si>
  <si>
    <t>Br. en Cs. de la Comunicación</t>
  </si>
  <si>
    <t>44424512</t>
  </si>
  <si>
    <t>VALDERRAMA APARICIO, Luz Vanessa</t>
  </si>
  <si>
    <t>72948464</t>
  </si>
  <si>
    <t>VALDIVIA CASTRO, Elias</t>
  </si>
  <si>
    <t>29701584</t>
  </si>
  <si>
    <t>VALDIVIA CHAVEZ, Miguel Angel</t>
  </si>
  <si>
    <t>Profesor de educacion artistica - especialidad musica</t>
  </si>
  <si>
    <t>Ingeniero Especialista SIG</t>
  </si>
  <si>
    <t>23964872</t>
  </si>
  <si>
    <t>VALDIVIA DAVILA, Jose Ernesto</t>
  </si>
  <si>
    <t>Ingeniero Geologo</t>
  </si>
  <si>
    <t>25001533</t>
  </si>
  <si>
    <t>VALDIVIA GONZALES, Juan Gregorio</t>
  </si>
  <si>
    <t>Lic. en Antropología para el Dep. de Calificación de Intervenciones Arqueológicas.</t>
  </si>
  <si>
    <t>24986392</t>
  </si>
  <si>
    <t>VALDIVIA ISMODES, Juan Carlos</t>
  </si>
  <si>
    <t>apoyo administrativo</t>
  </si>
  <si>
    <t>23817620</t>
  </si>
  <si>
    <t>VALDIVIA YABAR, Manuel Fernando</t>
  </si>
  <si>
    <t xml:space="preserve"> Técnico Administrativo T-3-A</t>
  </si>
  <si>
    <t>23980522</t>
  </si>
  <si>
    <t>VALENCIA ALVAREZ, Tania Maria</t>
  </si>
  <si>
    <t>Técnico en Administración de Empresas.</t>
  </si>
  <si>
    <t>25303383</t>
  </si>
  <si>
    <t>VALENCIA CARDENAS, Valentín</t>
  </si>
  <si>
    <t>25199643</t>
  </si>
  <si>
    <t>VALENCIA GARCIA, Zenobio</t>
  </si>
  <si>
    <t xml:space="preserve"> Bach. En Arqueología (Profesional 1)</t>
  </si>
  <si>
    <t>42201864</t>
  </si>
  <si>
    <t>VALENCIA HERRERA, Edy</t>
  </si>
  <si>
    <t>Lic. en Arqueología Profesional Labores de Inspección, Verificación, Evaluación, Asesoramiento y Coordinación</t>
  </si>
  <si>
    <t>25199859</t>
  </si>
  <si>
    <t>VALENCIA SOSA, Raymunda Amalia</t>
  </si>
  <si>
    <t>40074529</t>
  </si>
  <si>
    <t>VALENZUELA TAPIA, Marco</t>
  </si>
  <si>
    <t>Técnico en Informática y Sistemas para, Elaboración de ordenes de servicio para atender los requerimientos</t>
  </si>
  <si>
    <t>23978345</t>
  </si>
  <si>
    <t>VALENZUELA VELASCO, Magaly</t>
  </si>
  <si>
    <t>Tecnico en informatica y sistemas</t>
  </si>
  <si>
    <t>23904222</t>
  </si>
  <si>
    <t>VALER AGUERO, Feliciano</t>
  </si>
  <si>
    <t>41388917</t>
  </si>
  <si>
    <t>VALER CASTILLA, Bautista</t>
  </si>
  <si>
    <t>41130025</t>
  </si>
  <si>
    <t>VALER CASTILLA, Porfirio</t>
  </si>
  <si>
    <t>23908158</t>
  </si>
  <si>
    <t>VALER GARRAFA, Manuel Esteban</t>
  </si>
  <si>
    <t>ANTROPOLOGO II</t>
  </si>
  <si>
    <t>42632390</t>
  </si>
  <si>
    <t>VALERIANO MIRANDA, Roberto Carlos</t>
  </si>
  <si>
    <t>Asistente</t>
  </si>
  <si>
    <t>45666105</t>
  </si>
  <si>
    <t>VALLENAS ROMAN, Olga Nelly</t>
  </si>
  <si>
    <t>Br. En Ciencias de la Comunicación</t>
  </si>
  <si>
    <t>23983762</t>
  </si>
  <si>
    <t>VALVERDE CCAÑIHUA, Nilda Liliana</t>
  </si>
  <si>
    <t>23800026</t>
  </si>
  <si>
    <t>VARGAS ALVAREZ, Jaime Enrique</t>
  </si>
  <si>
    <t>Lic.  en Administración</t>
  </si>
  <si>
    <t>Operador de atención de visitantes</t>
  </si>
  <si>
    <t>24383074</t>
  </si>
  <si>
    <t>VARGAS APAZA, Simiona</t>
  </si>
  <si>
    <t>labores Tecnicas</t>
  </si>
  <si>
    <t>40380561</t>
  </si>
  <si>
    <t>VARGAS ARENAS CARDENAS, Karla Ysela</t>
  </si>
  <si>
    <t>42340676</t>
  </si>
  <si>
    <t>VARGAS CJUYRO, Walter</t>
  </si>
  <si>
    <t>70801472</t>
  </si>
  <si>
    <t>VARGAS HUARANCA, Amilcar</t>
  </si>
  <si>
    <t>Investigación Histórica en los diferentes Repositorios de Fuentes Documentales e Históricos Archivos</t>
  </si>
  <si>
    <t>41189574</t>
  </si>
  <si>
    <t>VARGAS LEON, Lilia</t>
  </si>
  <si>
    <t>Lic. En Historia</t>
  </si>
  <si>
    <t>23963949</t>
  </si>
  <si>
    <t>VARGAS MERMA, Efraín</t>
  </si>
  <si>
    <t>02360278</t>
  </si>
  <si>
    <t>VARGAS QUISPE, Medalith</t>
  </si>
  <si>
    <t>CONSERJES DE LIMPIEZA (AUXILIAR-2)</t>
  </si>
  <si>
    <t>31545201</t>
  </si>
  <si>
    <t>VARGAS RAYME, Wilber Alfredo</t>
  </si>
  <si>
    <t xml:space="preserve">Evaluación física y financiera, Elaboración de presupuestos </t>
  </si>
  <si>
    <t>23840559</t>
  </si>
  <si>
    <t>VARGAS RICALDE, Julio César</t>
  </si>
  <si>
    <t>43486519</t>
  </si>
  <si>
    <t>VARGAS TRONCOSO, Rene</t>
  </si>
  <si>
    <t>24370016</t>
  </si>
  <si>
    <t>VARGAS VELAZCO, Sergio</t>
  </si>
  <si>
    <t>24003297</t>
  </si>
  <si>
    <t>VASQUEZ CONCHATUPA, Nadia Andrika</t>
  </si>
  <si>
    <t>06798790</t>
  </si>
  <si>
    <t>VASQUEZ DE LA MATA, Lilian Yris</t>
  </si>
  <si>
    <t>46350193</t>
  </si>
  <si>
    <t>VEGA CHOQUE, Marilia</t>
  </si>
  <si>
    <t>Principal De Fila Contrabajo (Capo I)</t>
  </si>
  <si>
    <t>45187305</t>
  </si>
  <si>
    <t>VELA FLORES, Rennzo</t>
  </si>
  <si>
    <t>CAPO DE LA FILA CONTRABAJO</t>
  </si>
  <si>
    <t>FUNCIONES PROFESIONALES EN TURISMO</t>
  </si>
  <si>
    <t>41759716</t>
  </si>
  <si>
    <t>VELASCO MONTES, Dina</t>
  </si>
  <si>
    <t>Licenciado de artes platicos</t>
  </si>
  <si>
    <t>30643162</t>
  </si>
  <si>
    <t>VELASQUEZ DEL CARPIO, Jose Antonio</t>
  </si>
  <si>
    <t>Lic. Artes Plastricas</t>
  </si>
  <si>
    <t>41864785</t>
  </si>
  <si>
    <t>VELASQUEZ QUISPE, Edgar</t>
  </si>
  <si>
    <t>Br. Artista Plástico para el Registro Nacional de Bienes Culturales de Propiedad Particular.</t>
  </si>
  <si>
    <t>40580281</t>
  </si>
  <si>
    <t>VELASQUEZ TTITO, Amed</t>
  </si>
  <si>
    <t>42607304</t>
  </si>
  <si>
    <t>VELAZQUE SOTOMAYOR, Yosmar Emilio</t>
  </si>
  <si>
    <t>41561835</t>
  </si>
  <si>
    <t>VERA ABREGU, Wilmer</t>
  </si>
  <si>
    <t>40262915</t>
  </si>
  <si>
    <t>VERASTEGUI GIBAJA, Luis Enrique</t>
  </si>
  <si>
    <t>En Arqueología</t>
  </si>
  <si>
    <t>23831844</t>
  </si>
  <si>
    <t>VICUÑA OLIVERA, Natalie Sofia</t>
  </si>
  <si>
    <t>Lic. en Arquelogía</t>
  </si>
  <si>
    <t>72810392</t>
  </si>
  <si>
    <t>VILCA VELASQUEZ, Ulises Nels</t>
  </si>
  <si>
    <t>Musico Profesional</t>
  </si>
  <si>
    <t>42219284</t>
  </si>
  <si>
    <t>VILLACORTA LATORRE, Humberto</t>
  </si>
  <si>
    <t>Profesional Arqueologa para realizar trabajos de catalogacion del material cultural arqueologico mueble</t>
  </si>
  <si>
    <t>40094796</t>
  </si>
  <si>
    <t>VILLACORTA OVIEDO, Yanet</t>
  </si>
  <si>
    <t>ESPECIALISTA EN PATRIMONIO AUDIOVISUAL</t>
  </si>
  <si>
    <t>42318761</t>
  </si>
  <si>
    <t>VILLAFUERTE ACUÑA, Ivo Edgar</t>
  </si>
  <si>
    <t>LIC. EN HISTORIA</t>
  </si>
  <si>
    <t>31036559</t>
  </si>
  <si>
    <t>VILLAFUERTE CAMARGO, Fredy</t>
  </si>
  <si>
    <t>31040727</t>
  </si>
  <si>
    <t>VILLAFUERTE CAMARGO, Wilfredo Alfonzo</t>
  </si>
  <si>
    <t>19327137</t>
  </si>
  <si>
    <t>VILLAFUERTE CAMARGO, Zoilo Ladislao</t>
  </si>
  <si>
    <t>Tecnico en computacion</t>
  </si>
  <si>
    <t>Apoyo profesional</t>
  </si>
  <si>
    <t>42157330</t>
  </si>
  <si>
    <t>VILLAFUERTE CONDEÑA, Wagner</t>
  </si>
  <si>
    <t>Profesor de Educación Primaria</t>
  </si>
  <si>
    <t>25201258</t>
  </si>
  <si>
    <t>VILLAFUERTE MUÑOZ, Edgar</t>
  </si>
  <si>
    <t>25310977</t>
  </si>
  <si>
    <t>VILLAFUERTE TEVES, Alfredo</t>
  </si>
  <si>
    <t>23949290</t>
  </si>
  <si>
    <t>VILLAGRA QUIN, Octavio</t>
  </si>
  <si>
    <t>Capo de Fila Violín II</t>
  </si>
  <si>
    <t>43454862</t>
  </si>
  <si>
    <t>VILLALOBOS ORTIZ, JOHANA KRISTELLY</t>
  </si>
  <si>
    <t>Prof. Musica</t>
  </si>
  <si>
    <t>25314100</t>
  </si>
  <si>
    <t>VILLANO TAPIA, Hector</t>
  </si>
  <si>
    <t>73091558</t>
  </si>
  <si>
    <t>VILLAR QUISPE, Javier</t>
  </si>
  <si>
    <t>Apoyo administrativo - Almacen central</t>
  </si>
  <si>
    <t>23985320</t>
  </si>
  <si>
    <t>VILLASANTE CASTAÑEDA, Ninoska</t>
  </si>
  <si>
    <t>Biólogo</t>
  </si>
  <si>
    <t>23813176</t>
  </si>
  <si>
    <t>VILLENA HURTADO, Nohemi</t>
  </si>
  <si>
    <t>ESPECIALISTA CULTURAL III</t>
  </si>
  <si>
    <t>23975404</t>
  </si>
  <si>
    <t>VILLENA MARROQUIN, Manuela Maruja</t>
  </si>
  <si>
    <t>23924191</t>
  </si>
  <si>
    <t>VILLENA VERA, Wilbert</t>
  </si>
  <si>
    <t>estudiante de Agronomia</t>
  </si>
  <si>
    <t>23826616</t>
  </si>
  <si>
    <t>VITERY CASAPINO, Juvenal</t>
  </si>
  <si>
    <t>TÉCNICO EN ARCHIVO II</t>
  </si>
  <si>
    <t>46192643</t>
  </si>
  <si>
    <t>VITERY VALENCIA, Haendell Carlos</t>
  </si>
  <si>
    <t>Tecino Archivistico</t>
  </si>
  <si>
    <t>Técnico Archivistico</t>
  </si>
  <si>
    <t>Comunicador social</t>
  </si>
  <si>
    <t>23975274</t>
  </si>
  <si>
    <t>VIZCARRA CASTILLO, Julio Herberth</t>
  </si>
  <si>
    <t>Actualizar y elaborar Directivas y Lineamientos de política del sector cultura</t>
  </si>
  <si>
    <t>23945849</t>
  </si>
  <si>
    <t>WIESSE BARRIOS, Daniel Antonio</t>
  </si>
  <si>
    <t>ECONOMISTA (P-IV),para coordinar, asesorar y supervisar la elaboración de perfiles a nivel de pre inversión.</t>
  </si>
  <si>
    <t>23821253</t>
  </si>
  <si>
    <t>YABAR CALDERÓN, Zaida Raquel</t>
  </si>
  <si>
    <t>Economista Profesional P-2</t>
  </si>
  <si>
    <t>25135717</t>
  </si>
  <si>
    <t>YABAR DEZA, Vilma Carmela</t>
  </si>
  <si>
    <t>43249486</t>
  </si>
  <si>
    <t>YABAR JAVIER, Graciela Jovana</t>
  </si>
  <si>
    <t>23813579</t>
  </si>
  <si>
    <t>YABAR RODRIGUEZ, Arturo Enrique</t>
  </si>
  <si>
    <t>23975026</t>
  </si>
  <si>
    <t>YABAR TOLEDO, Sandra</t>
  </si>
  <si>
    <t>Tecnico dibujante</t>
  </si>
  <si>
    <t>23846020</t>
  </si>
  <si>
    <t>YABAR VILLAGARCIA, Gustavo Adolfo</t>
  </si>
  <si>
    <t>Técnico en Construcciones</t>
  </si>
  <si>
    <t>Conductor de vehiculo - Disposicion Judicial</t>
  </si>
  <si>
    <t>23881070</t>
  </si>
  <si>
    <t>YAÑAC INGLES, Juan Walter</t>
  </si>
  <si>
    <t>41959019</t>
  </si>
  <si>
    <t>YAPO CHAMBI, Holguer Moises</t>
  </si>
  <si>
    <t>Arquitecto Profesional P - 4</t>
  </si>
  <si>
    <t>23833718</t>
  </si>
  <si>
    <t>YARAHUAMAN MORA, Nestor Efrain</t>
  </si>
  <si>
    <t>41983108</t>
  </si>
  <si>
    <t>YARAHUAMAN QUISPE, Alfredo</t>
  </si>
  <si>
    <t>23877940</t>
  </si>
  <si>
    <t>YARAHUAMAN SALAS, Juan Federico</t>
  </si>
  <si>
    <t>Conductor de Vehículos (Técnicos II)</t>
  </si>
  <si>
    <t>40600729</t>
  </si>
  <si>
    <t>YARMA RAYO, Luis Alberto</t>
  </si>
  <si>
    <t>Egresado de instituto de Sistemas Cusco -UNSAAC</t>
  </si>
  <si>
    <t>24875275</t>
  </si>
  <si>
    <t>YAULI MACCARCCO, Elifonso</t>
  </si>
  <si>
    <t>ESPECIALISTA ADMINISTRATIVO II</t>
  </si>
  <si>
    <t>24003652</t>
  </si>
  <si>
    <t>YAURI BUSTOS, FREDY ENRIQUE</t>
  </si>
  <si>
    <t>investigación turística, implementación de circuitos turísticos</t>
  </si>
  <si>
    <t>40363800</t>
  </si>
  <si>
    <t>YEPEZ VASQUEZ, Annie Yves</t>
  </si>
  <si>
    <t>41782377</t>
  </si>
  <si>
    <t>YLLA QUISPE, Julia</t>
  </si>
  <si>
    <t>25849641</t>
  </si>
  <si>
    <t>YUCA SARAYA, Domingo Ulises</t>
  </si>
  <si>
    <t>vigilantes para el Área de Funcional de Museos.</t>
  </si>
  <si>
    <t>23911320</t>
  </si>
  <si>
    <t>YUNGURI LOAIZA, Vidal</t>
  </si>
  <si>
    <t>23826067</t>
  </si>
  <si>
    <t>YUPANQUI ASTETE, Genaro</t>
  </si>
  <si>
    <t>Labores profesionales de contabilidad</t>
  </si>
  <si>
    <t>24000182</t>
  </si>
  <si>
    <t>YUPANQUI QUISPE, Cristobal</t>
  </si>
  <si>
    <t>UN TÉCNICO IV - RECAUDADOR</t>
  </si>
  <si>
    <t>42995699</t>
  </si>
  <si>
    <t>ZAMALLOA CHAMORRO, Harald Eder</t>
  </si>
  <si>
    <t>Labores de conservacion de bienes culturales pertenecientes al museo historico regional y apoyo en el manejo de almacen</t>
  </si>
  <si>
    <t>23862592</t>
  </si>
  <si>
    <t>ZAMBRANO GONZALES, Socorro</t>
  </si>
  <si>
    <t>Tecnico en Restauracion</t>
  </si>
  <si>
    <t>OPERADOR/A EN CONSERVACION DE BIENES CULTURALES MUEBLES E INMUEBLES</t>
  </si>
  <si>
    <t>Profesional en adquisiciones - Disposicion Judicial</t>
  </si>
  <si>
    <t>23979450</t>
  </si>
  <si>
    <t>ZAMBRANO INCHAUSTEGUI, Gonzalo</t>
  </si>
  <si>
    <t>25313418</t>
  </si>
  <si>
    <t>ZAMBRANO PUMA, Clímaco</t>
  </si>
  <si>
    <t>46865702</t>
  </si>
  <si>
    <t>ZAMBRANO TITO, Wilfredo</t>
  </si>
  <si>
    <t>Operador de Mantenimiento</t>
  </si>
  <si>
    <t>80132278</t>
  </si>
  <si>
    <t>ZAMORA GONZALES, Ricardo</t>
  </si>
  <si>
    <t>24978739</t>
  </si>
  <si>
    <t>ZAMORA HUAMAN, Renato</t>
  </si>
  <si>
    <t>09325540</t>
  </si>
  <si>
    <t>ZAMORA LICONA, Daniel</t>
  </si>
  <si>
    <t>Vigilante onservador</t>
  </si>
  <si>
    <t>Administrador del Parque Arqueologico Nacional de Machupicchu</t>
  </si>
  <si>
    <t>23818034</t>
  </si>
  <si>
    <t>ZAMORA SALAS, Miguel Antonio</t>
  </si>
  <si>
    <t>Estudiante de Ing. Quimica</t>
  </si>
  <si>
    <t>Clasificación y compaginación de todos los expedientes atendidos</t>
  </si>
  <si>
    <t>23987848</t>
  </si>
  <si>
    <t>ZANABRIA ALEGRIA, Percy</t>
  </si>
  <si>
    <t>23907139</t>
  </si>
  <si>
    <t>ZANABRIA GUTIERREZ, Ricardo</t>
  </si>
  <si>
    <t>Egresado de ESABAC (Artes Plasticas)</t>
  </si>
  <si>
    <t>23913044</t>
  </si>
  <si>
    <t>ZANABRIA GUTIERREZ, Rosendo Emeterio</t>
  </si>
  <si>
    <t>25311588</t>
  </si>
  <si>
    <t>ZANES GIBAJA, Angel</t>
  </si>
  <si>
    <t>PROFESOR EN EDUCACIÓN PRIMARIA (PROFESIONAL P-3)</t>
  </si>
  <si>
    <t>23953228</t>
  </si>
  <si>
    <t>ZANS LOAYZA, Juan</t>
  </si>
  <si>
    <t>PROFESOR DE EDUCACION PRIOMARIA</t>
  </si>
  <si>
    <t>24944429</t>
  </si>
  <si>
    <t>ZANS MAR, Eufemio Doroteo</t>
  </si>
  <si>
    <t>ESPECIALISTA ADMINISTRATIVO I</t>
  </si>
  <si>
    <t>72514231</t>
  </si>
  <si>
    <t>ZANS ROMANI, Daniela del Pilar</t>
  </si>
  <si>
    <t>Br. en Ciencias Economicas</t>
  </si>
  <si>
    <t>Lic. en Antropología para el Proyecto Qhapaq Ñan</t>
  </si>
  <si>
    <t>23992013</t>
  </si>
  <si>
    <t>ZEA QUISPE, Walter David</t>
  </si>
  <si>
    <t>23958110</t>
  </si>
  <si>
    <t>ZEGARRA SALAS, Freddy</t>
  </si>
  <si>
    <t>Especialista Arqueologico para el Parque Arqueologico de Pisaq</t>
  </si>
  <si>
    <t>23828078</t>
  </si>
  <si>
    <t>ZEVALLOS GAMARRA, Fortunato</t>
  </si>
  <si>
    <t>Técnico en informatica y administración de base de datos</t>
  </si>
  <si>
    <t>25209483</t>
  </si>
  <si>
    <t>ZEVALLOS GUTIERREZ, Jesús</t>
  </si>
  <si>
    <t>43094253</t>
  </si>
  <si>
    <t>ZUBIETA ZEA, Erick Migdael</t>
  </si>
  <si>
    <t>Estudiante de Artes Musica</t>
  </si>
  <si>
    <t>Recaudadora</t>
  </si>
  <si>
    <t>40845480</t>
  </si>
  <si>
    <t>ZUNIGA GONZALEZ, Maybeth</t>
  </si>
  <si>
    <t>25324158</t>
  </si>
  <si>
    <t>ZUNIGA HUANCA, Roberto</t>
  </si>
  <si>
    <t>24977026</t>
  </si>
  <si>
    <t>ZUNIGA TURPA, Augusto</t>
  </si>
  <si>
    <t>24005075</t>
  </si>
  <si>
    <t>ZUÑIGA AUCCA, Christian Blas</t>
  </si>
  <si>
    <t>25324156</t>
  </si>
  <si>
    <t>ZUÑIGA ESCOBEDO, Senon</t>
  </si>
  <si>
    <t>Conductor para ejecutar actividades de Transporte de personal</t>
  </si>
  <si>
    <t>40214892</t>
  </si>
  <si>
    <t>ZUÑIGA JARA, Jack</t>
  </si>
  <si>
    <t>43650892</t>
  </si>
  <si>
    <t>ABANTO CORREA JESSICA CECILIA</t>
  </si>
  <si>
    <t>LICENCIADA</t>
  </si>
  <si>
    <t>INSTRUMENTISTA- ORQUESTA SINFÓNICA</t>
  </si>
  <si>
    <t>AGREDA TIRADO GEMIE LYNNETTE</t>
  </si>
  <si>
    <t>AGUILAR PRETEL LUIS ALFONSO</t>
  </si>
  <si>
    <t>ESPECIALISTA EN GESTIÓN ADMINISTRATIVA</t>
  </si>
  <si>
    <t>ALBAN ZAPATA LILIANA AKIRA</t>
  </si>
  <si>
    <t xml:space="preserve">BAILARIN (A) PARA LA DDC-LA LIBERTAD_x000D_
</t>
  </si>
  <si>
    <t>ALDAMA USQUIANO BETSY</t>
  </si>
  <si>
    <t>BAILARIN</t>
  </si>
  <si>
    <t>ALEGRE MENDOZA HILDA SILVIA</t>
  </si>
  <si>
    <t>ATENCIÓN DE BIBLIOTECA</t>
  </si>
  <si>
    <t>17863943</t>
  </si>
  <si>
    <t>ALOSILLA SALAS MALENA SEGUNDA</t>
  </si>
  <si>
    <t>RESPONSABLE DE LOGISTICA</t>
  </si>
  <si>
    <t>18197795</t>
  </si>
  <si>
    <t>ALVA CARRANZA YRMA VERONICA</t>
  </si>
  <si>
    <t>ALVA CARRANZA YRMA VERONICA_VACACIONES TRUNCAS</t>
  </si>
  <si>
    <t>SERVICIOS DE MANTENIMIENTO Y LIMPIEZA</t>
  </si>
  <si>
    <t>17880033</t>
  </si>
  <si>
    <t>ALVAREZ MARIN JESUS MARIA</t>
  </si>
  <si>
    <t>ANGULO CHAVEZ GONZALO</t>
  </si>
  <si>
    <t>BAILARÍN</t>
  </si>
  <si>
    <t>TÉCNICO</t>
  </si>
  <si>
    <t>MANTENIMIENTO Y LIMPIEZA EN EL MUSEO  DE SITIO CHAN CHAN</t>
  </si>
  <si>
    <t>44484109</t>
  </si>
  <si>
    <t>ARMAS RAMOS ARNOLD ERIK</t>
  </si>
  <si>
    <t>42757182</t>
  </si>
  <si>
    <t>ARMAS RAMOS JUAN AGUSTO</t>
  </si>
  <si>
    <t>ARRIOLA FIGUEROA GUILLERMO CLAUDIO</t>
  </si>
  <si>
    <t>ARRIOLA FIGUEROA GUILLERMO CLAUDIO_VACACIONES TRUNCAS</t>
  </si>
  <si>
    <t>AQUINO RODRIGUEZ DEYSI MARGARITA</t>
  </si>
  <si>
    <t>AVILA SUYON DANIEL AVELINO</t>
  </si>
  <si>
    <t>AYQUI COAQUIRA HERMENEGILDO</t>
  </si>
  <si>
    <t>26705027</t>
  </si>
  <si>
    <t>BARRANTES CORCUERA SANDRA YVETTE</t>
  </si>
  <si>
    <t>INSTRUMENTISTA DE VIOLONCELLO</t>
  </si>
  <si>
    <t>BAZALAR MONCADA PAUL JOSEPH</t>
  </si>
  <si>
    <t>TESORERO</t>
  </si>
  <si>
    <t>BENITES CASTRO MIGUEL ANGEL</t>
  </si>
  <si>
    <t>BENITES CASTRO MIGUEL ANGEL_VACACIONES TRUNCAS</t>
  </si>
  <si>
    <t>BOLETERA</t>
  </si>
  <si>
    <t>43022424</t>
  </si>
  <si>
    <t>BUSTAMANTE MONTALVO CELINA CRUZ</t>
  </si>
  <si>
    <t>RESPONSABLE DE INFORMÁTICA</t>
  </si>
  <si>
    <t>CAMPOS RUIZ CÉSAR RAUL</t>
  </si>
  <si>
    <t>ESPECIALISTA EN ALMACEN</t>
  </si>
  <si>
    <t>17852934</t>
  </si>
  <si>
    <t>CARRANZA MOSCOSO JULIO ERNESTO</t>
  </si>
  <si>
    <t>CASTILLO BURGOS MONICA MAYRA</t>
  </si>
  <si>
    <t>ASISTENTE PARA EL AREA DE CONTABILIDAD</t>
  </si>
  <si>
    <t>CASTILLO BURGOS MONICA MAYRA_VACACIONES TRUNCAS</t>
  </si>
  <si>
    <t>SERVICIOS DE SEGURIDAD Y VIGILANCIA</t>
  </si>
  <si>
    <t>17806029</t>
  </si>
  <si>
    <t>CASTRO CALDERON YERALDO ELEUTERIO</t>
  </si>
  <si>
    <t>CAVA PAREDES JUAN NICOLAS</t>
  </si>
  <si>
    <t>SERVICIOS DE SEGURIDAD Y VIGILANCIA DEL COMPLEJO ARQUEOLOGICO DE CHAN CHAN</t>
  </si>
  <si>
    <t>17977901</t>
  </si>
  <si>
    <t>CEPEDA RODRIGUEZ SEGUNDO TEODORO</t>
  </si>
  <si>
    <t>02783426</t>
  </si>
  <si>
    <t>CHAPARRO FRIAS, LUIS ALBERTO</t>
  </si>
  <si>
    <t>BAILARINA DE DANZA CLASICA</t>
  </si>
  <si>
    <t>CHAVEZ ALVAREZ ANGELLY NAHOMY</t>
  </si>
  <si>
    <t>16447705</t>
  </si>
  <si>
    <t>CHAVEZ LOZANO VICTOR RAUL</t>
  </si>
  <si>
    <t>SERVICIO DE APOYO EN LABORES ADMINISTRATIVAS EN LA DIRECCIÃ“N REGIONAL DE CULTURA DE LA LIBERTAD</t>
  </si>
  <si>
    <t>18025220</t>
  </si>
  <si>
    <t>CHUNGA MEDINA MARILU</t>
  </si>
  <si>
    <t>CHUQUIMIA MUÑIZ CARMEN DE TRIANA</t>
  </si>
  <si>
    <t>ASISTENTE DE DIRECCIÓN</t>
  </si>
  <si>
    <t>COLCHADO BAZÁN VILMA DEL PILAR</t>
  </si>
  <si>
    <t>COLCHADO BAZÁN VILMA DEL PILAR_VACACIONES TRUNCAS</t>
  </si>
  <si>
    <t>CONTRERAS ABANTO MONICA DEL ROCIO</t>
  </si>
  <si>
    <t xml:space="preserve">DIRECTORA DE LA DIRECCION DESCONCENTRADA DE CULTURA LA LIBERTAD </t>
  </si>
  <si>
    <t>17802599</t>
  </si>
  <si>
    <t>CORDOVA BURGA MARIA ELENA DEL CARMEN</t>
  </si>
  <si>
    <t>CORDOVA BURGA MARIA ELENA DEL CARMEN_VACACIONES TRUNCAS</t>
  </si>
  <si>
    <t>18098873</t>
  </si>
  <si>
    <t>CUBA JIMENEZ BILL ANTONIO</t>
  </si>
  <si>
    <t>CUBA JIMENEZ BILL ANTONIO_VACACIONES TRUNCAS</t>
  </si>
  <si>
    <t>106564932</t>
  </si>
  <si>
    <t>DAVILA VALERO JOSE ALEJANDRO</t>
  </si>
  <si>
    <t>ASISTENTE DE IMAGEN INSTITUCIONAL</t>
  </si>
  <si>
    <t>18177047</t>
  </si>
  <si>
    <t>DE LA ROSA CELESTINO ALVARO JAVIER</t>
  </si>
  <si>
    <t>18008271</t>
  </si>
  <si>
    <t>DIAZ CARRANZA JOSE ANTONIO</t>
  </si>
  <si>
    <t>17993797</t>
  </si>
  <si>
    <t>DIAZ DEZA FLOR DE MARIA</t>
  </si>
  <si>
    <t>DONGO LUZQUIÑOS MARIA YSABEL CRISTINA</t>
  </si>
  <si>
    <t>INSTRUMENTISTA DE CORNO</t>
  </si>
  <si>
    <t>073688040</t>
  </si>
  <si>
    <t>DUQUE GASCON ESTEBAN MARINO</t>
  </si>
  <si>
    <t>PROMOTOR SOCIAL</t>
  </si>
  <si>
    <t>ESPEJO LAZO RENATO</t>
  </si>
  <si>
    <t>PROMOTOR DE TURISMO</t>
  </si>
  <si>
    <t>LICENCIADO EN TURISMO</t>
  </si>
  <si>
    <t>ESPINOZA ROSAS PAOLA TATIANA</t>
  </si>
  <si>
    <t>19254396</t>
  </si>
  <si>
    <t>GALVEZ CASTRO VERONICA SARITA</t>
  </si>
  <si>
    <t>ARQUEÓLOGA I</t>
  </si>
  <si>
    <t>GAMARRA CARRANZA NADIA VANESSA</t>
  </si>
  <si>
    <t xml:space="preserve">SERVICIO DE  APOYO EN MANTENIMIENTO Y GUARDIANIA DEL COMPLEJO ARQUEOLOGICO DE CHAN CHAN  DE LA DIRECCION REGIONAL DE CULTURA LA LIBERTAD_x000D_
</t>
  </si>
  <si>
    <t>18021578</t>
  </si>
  <si>
    <t>GARCIA CHILON PEDRO JOSE</t>
  </si>
  <si>
    <t>AUXILIAR DE LIMPIEZA PARA EL C.A. EL BRUJO</t>
  </si>
  <si>
    <t>GARCIA ZURITA CESAR JULIO</t>
  </si>
  <si>
    <t>GARGATE OSTOS JOB SIMEON</t>
  </si>
  <si>
    <t>ESPECIALISTA EN PROYECTOS I</t>
  </si>
  <si>
    <t>GARRIDO CABANILLAS CRISTIAN RICARDO</t>
  </si>
  <si>
    <t>ARCHIVISTA</t>
  </si>
  <si>
    <t>GIL DIAZ NATALIA ELIZABETH</t>
  </si>
  <si>
    <t>GIL DIAZ NATALIA ELIZABETH_VACACIONES TRUNCAS</t>
  </si>
  <si>
    <t>GLENER ARMAS DANAE SOFÍA</t>
  </si>
  <si>
    <t>TITULADA</t>
  </si>
  <si>
    <t>001894287</t>
  </si>
  <si>
    <t>GONCALVES DOS SANTOS FABIO</t>
  </si>
  <si>
    <t>RELACIONISTA PUBLICO I</t>
  </si>
  <si>
    <t>GUERRERO BAZALAR ROGER VICTOR</t>
  </si>
  <si>
    <t>SERVICIO DE APOYO EN LA SUPERVISION Y COORDINACION EN EL MONUMENTO ARQUEOLOGICO DE CHAN CHAN DE LA DIRECCION REGIONAL DE CULTURA LA LIBERTAD</t>
  </si>
  <si>
    <t>43053159</t>
  </si>
  <si>
    <t>GUEVARA SALIRROSAS ROSA GIANINA</t>
  </si>
  <si>
    <t>GUTIERREZ TRUJILLO ERICK JAIR</t>
  </si>
  <si>
    <t>SERVICIO DE APOYO EN GUARDIANÃA DEL COMPLEJO ARQUEOLÃ“GICO DE CHAN CHAN - CABALLO MUERTO PARA LA DIRECCIÃ“N REGIONAL DE CULTURA DE LA LIBERTAD</t>
  </si>
  <si>
    <t>17999242</t>
  </si>
  <si>
    <t>HARO SALDAÑA SANTOS MANUEL</t>
  </si>
  <si>
    <t>086598343</t>
  </si>
  <si>
    <t>HIDALGO GARCIA CARLOS HUMBERTO</t>
  </si>
  <si>
    <t>INSTRUMENTISTA DE CONTRABAJO</t>
  </si>
  <si>
    <t>HILARIO SALAZAR REYNOULD JESUS</t>
  </si>
  <si>
    <t>HORNA CORREA CARMEN INÉS</t>
  </si>
  <si>
    <t>BIÓLOGO</t>
  </si>
  <si>
    <t>HUALLPARIMACHI QUISPE GLADYS</t>
  </si>
  <si>
    <t>BIÓLOGA</t>
  </si>
  <si>
    <t>IBARROLA QUIEROZ JULIO CESAR</t>
  </si>
  <si>
    <t>VIGILANTES</t>
  </si>
  <si>
    <t>IPARRAGUIRRE MATUTE MIGUEL ANGEL</t>
  </si>
  <si>
    <t>27928115</t>
  </si>
  <si>
    <t>IZQUIERDO VELEZMORO CARLOS JAIME</t>
  </si>
  <si>
    <t>JUAREZ URBINA JHON CHARLES</t>
  </si>
  <si>
    <t>TITUOLO PROFESIONAL</t>
  </si>
  <si>
    <t>JEFE ASESORIA JURIDICA</t>
  </si>
  <si>
    <t>JUAREZ URBINA JHON CHARLES_VACACIONES TRUNCAS</t>
  </si>
  <si>
    <t>LADERO MELGAREJO PEDRO ELMO</t>
  </si>
  <si>
    <t>DIRECTOR DE ORQUESTA</t>
  </si>
  <si>
    <t>LAVALLE TERRY ESPARTACO RAINER</t>
  </si>
  <si>
    <t>LAVALLE TERRY ESPARTACO RAINER_VACACIONES TRUNCAS</t>
  </si>
  <si>
    <t>LEON CASAS CLAUDIA FIORELLA</t>
  </si>
  <si>
    <t>SERVICIO DE APOYO EN LA SEGURIDAD Y VIGILANCIA DEL COMPLEJO ARQUEOLOGICO DE CHAN CHAN</t>
  </si>
  <si>
    <t>40183484</t>
  </si>
  <si>
    <t>LEON PLACENCIA CARLOS ROBERTO</t>
  </si>
  <si>
    <t>LEZAMA VARGAS JORGE RAFAEL</t>
  </si>
  <si>
    <t>LINARES ALVARADO ANA SOFIA</t>
  </si>
  <si>
    <t>OPERADOR GIS</t>
  </si>
  <si>
    <t>LLANCARI OLIDEN DAVID ENMANUEL</t>
  </si>
  <si>
    <t>GEOLOGO</t>
  </si>
  <si>
    <t>LIZARZABURU PLASENCIA ZULY SHANTALL</t>
  </si>
  <si>
    <t>LOAYZA MANRIQUE ROXANA</t>
  </si>
  <si>
    <t>ASISTENTE DE PLANEAMIENTO Y PRESUPUESTO</t>
  </si>
  <si>
    <t>LUNA MEDINA JOSE CARLOS</t>
  </si>
  <si>
    <t>LUNA MEDINA JOSE CARLOS_VACACIONES TRUNCAS</t>
  </si>
  <si>
    <t>19221570</t>
  </si>
  <si>
    <t>MEDINA SALDAÑA PEDRO</t>
  </si>
  <si>
    <t>RESPONSABLE UNIDAD FORMULADORA</t>
  </si>
  <si>
    <t>MEGO ARMAS INDIRA AMADA</t>
  </si>
  <si>
    <t>MEGO ARMAS INDIRA AMADA_VACACIONES TRUNCAS</t>
  </si>
  <si>
    <t>41608886</t>
  </si>
  <si>
    <t>MONCADA APONTE GUILLERMO CHRISTIAN</t>
  </si>
  <si>
    <t>RELACIONISTA PUBLICO II</t>
  </si>
  <si>
    <t>00374135</t>
  </si>
  <si>
    <t>MONTEALEGRE BARRIENTOS ROGER</t>
  </si>
  <si>
    <t>19259387</t>
  </si>
  <si>
    <t>MORA TORRES JOSEFA PAOLA</t>
  </si>
  <si>
    <t>44039210</t>
  </si>
  <si>
    <t>MORALES DEL AGUILA MELINA LISSETE</t>
  </si>
  <si>
    <t>SECUNDARIACOMPLETA</t>
  </si>
  <si>
    <t>MORENO TERRONES JORGE GERARDO</t>
  </si>
  <si>
    <t>MOROCHO MENDOZA RUTH CRISTINA</t>
  </si>
  <si>
    <t>142988637</t>
  </si>
  <si>
    <t>MOYA MARCANO DARIO ANTONIO</t>
  </si>
  <si>
    <t>SERVICIOS DE APOYO EN LA BOLETERIA DEL COMPLEJO ARQUEOLOGICO "EL BRUJO"</t>
  </si>
  <si>
    <t>18861624</t>
  </si>
  <si>
    <t>MOYA MUÑOZ ANA CECILIA</t>
  </si>
  <si>
    <t>SERVICIOS DE APOYO EN LA SEGURIDAD Y VIGILANCIA DEL COMPLEJO ARQUEOLOGICO DE CHAN CHAN</t>
  </si>
  <si>
    <t>17961362</t>
  </si>
  <si>
    <t>MURGA CRUZ CRISTOBAL ANIANO</t>
  </si>
  <si>
    <t>NAVARRO BOBADILLA MILUSKA DELUS</t>
  </si>
  <si>
    <t>ESPECIALISTA EN LOGISTICA</t>
  </si>
  <si>
    <t>NIEVES RUIZ PAMELA DEL PILAR</t>
  </si>
  <si>
    <t xml:space="preserve">SERVICIO DE APOYO EN MANTENIMIENTO Y GUARDIANIA PARA LA DIRECCION REGIONAL DE CULTURA LA LIBERTAD_x000D_
</t>
  </si>
  <si>
    <t>18153788</t>
  </si>
  <si>
    <t>NORIEGA MURRIETA RAUL</t>
  </si>
  <si>
    <t>OBESO  CASTAÑEDA ODAR RUBEN</t>
  </si>
  <si>
    <t>JEFE PLANEAMIENTO Y PRESUPUESTO</t>
  </si>
  <si>
    <t>41371997</t>
  </si>
  <si>
    <t>OBLITAS MORI TAYANA YANET</t>
  </si>
  <si>
    <t>ORTEGA FEIJOO JUAN JOSE</t>
  </si>
  <si>
    <t>APOYO EN MANTENIMIENTO Y GUARDIANIA DEL COMPLEJO ARQUEOLOGICO DE CHAN CHAN</t>
  </si>
  <si>
    <t>18112128</t>
  </si>
  <si>
    <t>OTINIANO RUIZ LUIS ERNESTO</t>
  </si>
  <si>
    <t>082227207</t>
  </si>
  <si>
    <t>PACHECO CONTRERAS JULIA GABRIELA</t>
  </si>
  <si>
    <t>80639516</t>
  </si>
  <si>
    <t>PAREDES GRADOS ROLANDO</t>
  </si>
  <si>
    <t>JEFE DE LA UICPV</t>
  </si>
  <si>
    <t>PAREDES NUÑEZ ARTURO MARCOS</t>
  </si>
  <si>
    <t>PEREZ MUÑOZ DORIS VIOLETA</t>
  </si>
  <si>
    <t>PROMOTOR CULTURAL</t>
  </si>
  <si>
    <t>PILLCO QUISPE MARLENI</t>
  </si>
  <si>
    <t>PROFESORA</t>
  </si>
  <si>
    <t>LIC EN EDUCACIÓN</t>
  </si>
  <si>
    <t>SERVICIO DE APOYO EN DEFENSA Y SALVAGUARDIA DEL COMPLEJO ARQUEOLOGICO DE CHAN CHAN</t>
  </si>
  <si>
    <t>18170853</t>
  </si>
  <si>
    <t>PINILLOS VASQUEZ JOSE MIGUEL</t>
  </si>
  <si>
    <t>SERVICIOS DE ENCARGADA DE BOLETERÍA</t>
  </si>
  <si>
    <t>17994596</t>
  </si>
  <si>
    <t>PLASENCIA DIAZ DORALIZA LEOFINIA</t>
  </si>
  <si>
    <t xml:space="preserve">SERVICIO DE UN ASISTENTE ADMINISTRATIVO PARA LA OFICINA DE ADMINISTRACIÃ“N DE LA DDC-LIBERTAD_x000D_
</t>
  </si>
  <si>
    <t>08564741</t>
  </si>
  <si>
    <t>PLASENCIA DIAZ LUZ ALEJANDRINA</t>
  </si>
  <si>
    <t>PRETELL CESPEDES HERLIN ANDRE</t>
  </si>
  <si>
    <t>INSTRUMENTISTA DE VIOLIN</t>
  </si>
  <si>
    <t>142851731</t>
  </si>
  <si>
    <t>QUERALES ROJAS EDGAR EDUARDO</t>
  </si>
  <si>
    <t>43404340</t>
  </si>
  <si>
    <t>QUINTANA VILLARREAL FRANCIS NOELIA</t>
  </si>
  <si>
    <t>QUIROZ GALVEZ EDINSON ARNALDO</t>
  </si>
  <si>
    <t>ESPECIALISTA EN GESTION ADMINISTRATIVA</t>
  </si>
  <si>
    <t>RAMOS MONZON LEILA GIOVANNA</t>
  </si>
  <si>
    <t>CONTADORA+</t>
  </si>
  <si>
    <t>RAMOS MONZON LEILA GIOVANNA_VACACIONES TRUNCAS</t>
  </si>
  <si>
    <t>REATAEGUI CARDENAS KARLA NICOLE KIMBERLY</t>
  </si>
  <si>
    <t>INSTRUMENTISTA DE VIOLA</t>
  </si>
  <si>
    <t>147328195</t>
  </si>
  <si>
    <t>RENGIFO ROSS ELIEZER SAMUEL</t>
  </si>
  <si>
    <t>REYES APAESTEGUI JONATHAN ENRIQUE ROGELIO</t>
  </si>
  <si>
    <t>REYES VEGA JHON ROBERT</t>
  </si>
  <si>
    <t>ANALISTA ADMINISTRATIVO LOGISTICO</t>
  </si>
  <si>
    <t>REYNA RODRIGUEZ DE ALCANTARA SUJEY DEL ROCIO</t>
  </si>
  <si>
    <t>ROBLES RAMOS ROSARIO DEL PILAR</t>
  </si>
  <si>
    <t>ENFERMERIA</t>
  </si>
  <si>
    <t>ASISTENTE DE LOGISTICA</t>
  </si>
  <si>
    <t>RODRIGUEZ DIAZ LUIS EDUARDO</t>
  </si>
  <si>
    <t>RODRIGUEZ DIAZ LUIS EDUARDO_VACACIONES TRUNCAS</t>
  </si>
  <si>
    <t>ESPECVIALISTA ADMINISTRATIVO LOGISTICO</t>
  </si>
  <si>
    <t>RODRIGUEZ GRADOS ENRIQUE FERNANDO</t>
  </si>
  <si>
    <t>SERVICIOS DE MANTENIMINETO DE CHAN CHAN</t>
  </si>
  <si>
    <t>18091683</t>
  </si>
  <si>
    <t>RODRIGUEZ JUAREZ JORGE JONY</t>
  </si>
  <si>
    <t>TECNICO EN ARCHIVO</t>
  </si>
  <si>
    <t>RODRIGUEZ MUÑOZ CESAR FREDY</t>
  </si>
  <si>
    <t>SERVICIOS DE VIGILANCIA Y MANTENIMIENTO EN LOS MONUMENTOS ARQUEOLOGICOS DE CHAN CHAN</t>
  </si>
  <si>
    <t>RODRIGUEZ PAREDES JUAN PABLO</t>
  </si>
  <si>
    <t>RODRIGUEZ VIDAL BETSY ANNIE</t>
  </si>
  <si>
    <t>AUXILIAR DE LIMPIEZA PARA MUSEO DE SITIO</t>
  </si>
  <si>
    <t>ROJAS ALCANTARA MARIA TERESA</t>
  </si>
  <si>
    <t>ARQUEÓLOGO PARA MUSEO DE SITIO</t>
  </si>
  <si>
    <t>ROJAS GALLEGOS AMELIA LUZ</t>
  </si>
  <si>
    <t>ROJAS GALLEGOS AMELIA LUZ_VACACIONES TRUNCAS</t>
  </si>
  <si>
    <t>ROJAS SAYAN WALTER EDGAR</t>
  </si>
  <si>
    <t>SAAVEDRA ALCANTARA ELISA MERCEDES</t>
  </si>
  <si>
    <t>REGISTRO Y TRÃMITE DOCUMENTARIO PARA DIRECCIÃ“N REGIONAL DE CULTURA DE LA LIBERTAD</t>
  </si>
  <si>
    <t>SALGADO MENDOZA SUSANA MERCEDES</t>
  </si>
  <si>
    <t>ESPECIALISTA EN CONSERVACIÓN</t>
  </si>
  <si>
    <t>SANCHEZ CAMONES BLANCA MARLENE</t>
  </si>
  <si>
    <t>SANCHEZ CORONEL JUNIOR MANUEL</t>
  </si>
  <si>
    <t>MUSICA</t>
  </si>
  <si>
    <t>SERVICIOS ESPECIALIZADOS EN PROMOCION CULTURAL PARA LA DRC - LA LIBERTAD</t>
  </si>
  <si>
    <t>40506319</t>
  </si>
  <si>
    <t>SANCHEZ LANDERS SARA DE LOURDES</t>
  </si>
  <si>
    <t>INGEINERO DE MATERIALES</t>
  </si>
  <si>
    <t>SANCHEZ SALAZAR HUBERT RENATO</t>
  </si>
  <si>
    <t>INGENIERO DE MATERIALES</t>
  </si>
  <si>
    <t>SANCHEZ SALGADO JESUS GERARDO</t>
  </si>
  <si>
    <t>SANCHEZ ZORRILLA CHRISTIAN</t>
  </si>
  <si>
    <t>ESTUDIOS UNIVERSITARIOS</t>
  </si>
  <si>
    <t>SANCHEZ ZORRILLA CHRISTIAN_VACACIONES TRUNCAS</t>
  </si>
  <si>
    <t>SANDOVAL SOLAR WALTER ANSELMO</t>
  </si>
  <si>
    <t>SCOLA VIVAS DIXON DAVID</t>
  </si>
  <si>
    <t>SEGURA ROSALES ANDRES</t>
  </si>
  <si>
    <t>ESPECIALISTA EN CONTROL PATRIMONIAL</t>
  </si>
  <si>
    <t>SEMINARIO REBOLLEDO MARIANO RAFAEL</t>
  </si>
  <si>
    <t>SEMINARIO REBOLLEDO MARIANO RAFAEL_VACACIONES TRUNCAS</t>
  </si>
  <si>
    <t>SERRANO MAURICIO BRANCO RENATO</t>
  </si>
  <si>
    <t>SUAREZ CARRASCO BALTAZAR</t>
  </si>
  <si>
    <t>TUCTO TORRES ALDO GIANCARLO</t>
  </si>
  <si>
    <t>18828679</t>
  </si>
  <si>
    <t>TUFINIO CULQUICHICON VICTOR HUGO</t>
  </si>
  <si>
    <t>UCEDA JARA WILMER DAVID</t>
  </si>
  <si>
    <t>17888153</t>
  </si>
  <si>
    <t>URQUIAGA CASTRO MANUEL ROBERTO</t>
  </si>
  <si>
    <t>VALVEDE RONDO DIANA</t>
  </si>
  <si>
    <t>VALVEDE RONDO DIANA_VACACIONES TRUNCAS</t>
  </si>
  <si>
    <t>ESPECIALISTA EN COOPERACIÓN TECNICA</t>
  </si>
  <si>
    <t>VALLEJO MARTELL VICTOR RAUL</t>
  </si>
  <si>
    <t>VASQUEZ BLAS HUGO FERNANDO</t>
  </si>
  <si>
    <t>INSTRUMENTISTA DE TROMBON</t>
  </si>
  <si>
    <t>VASQUEZ QUEVEDO ROBERTO CARLOS</t>
  </si>
  <si>
    <t>SERVICIOS DE MANTENIMIENTO Y VIGILANCIA</t>
  </si>
  <si>
    <t>18045233</t>
  </si>
  <si>
    <t>VAZALLO GALICIA LORENZO</t>
  </si>
  <si>
    <t>VEGA PEREZ JENNYFER JOSELY</t>
  </si>
  <si>
    <t>SERVICIOS DE APOYO EN LA SEGURIDAD Y VIGILANCIA DEL LOCAL DE LA DIRECCION REGIONAL DE CULTURA LA LIBERTAD - TURNO NOCTURNO</t>
  </si>
  <si>
    <t>17888168</t>
  </si>
  <si>
    <t>VERA ALVAREZ DEL VILLAR CESAR RAFAEL</t>
  </si>
  <si>
    <t>VIDAL VALDIVIEZO ALAN MAURICIO</t>
  </si>
  <si>
    <t>SERVICIO DE SUPERVISION DE PROYECTOS DE EVALUACION E INVESTIGACION DE LOS SITIOS ARQUEOLOGICOS ASOCIADOS AL PROGRAMA QHAPAQ ÑAN DENTRO DE LA JURISDICCION DE LA LIBERTAD</t>
  </si>
  <si>
    <t>07174802</t>
  </si>
  <si>
    <t>VILELA PUELLES JUAN VICENTE</t>
  </si>
  <si>
    <t>VILLANUEVA MENDOCILLA FELIX BENJAMIN</t>
  </si>
  <si>
    <t>ASISTENTE DE SUB DIRECCIÓN</t>
  </si>
  <si>
    <t>YDIAQUEZ ACEVEDO CARMEN YVONNE</t>
  </si>
  <si>
    <t>069310027</t>
  </si>
  <si>
    <t>YEPEZ PALENCIA YHOLMER EDGARDO</t>
  </si>
  <si>
    <t>SERVICIO DE APOYO EN MANTENIMIENTO Y LIMPIEZA DE LA DIRECCION REGIONAL DE CULTURA LA LIBERTAD</t>
  </si>
  <si>
    <t>44501138</t>
  </si>
  <si>
    <t>ZAVALETA AGUILAR EVER IVAN</t>
  </si>
  <si>
    <t>ZAVALETA ALFARO MARIA SIXTINA</t>
  </si>
  <si>
    <t>41274266</t>
  </si>
  <si>
    <t>ZAVALETA BENITES YORGUI MARVIN</t>
  </si>
  <si>
    <t>ZEGARRA ESCALANTE DORA LUZ</t>
  </si>
  <si>
    <t>ESPECIALISTA EN PATRIMONIO HISTÓRICO</t>
  </si>
  <si>
    <t>ZELADA QUIPUZCO RUTH MELISSA</t>
  </si>
  <si>
    <t>GAMARRA CARRANZA NADIA VANESSA_VACACIONES TRUNCAS</t>
  </si>
  <si>
    <t>HUALLPARIMACHI QUISPE GLADYS_VACACIONES TRUNCAS</t>
  </si>
  <si>
    <t>COORDINADORA DE ASESORÍA JURIDICA</t>
  </si>
  <si>
    <t>PEREZ MUÑOZ DORIS VIOLETA_VACACIONES TRUNCAS</t>
  </si>
  <si>
    <t>PLASENCIA DIAZ DORALIZA LEOFINIA_VACACIONES TRUNCAS</t>
  </si>
  <si>
    <t>TUFINIO CULQUICHICON VICTOR HUGO_VACACIONES TRUNCAS</t>
  </si>
  <si>
    <t>VILLANUEVA MENDOCILLA FELIX BENJAMIN_VACACIONES TRUNCAS</t>
  </si>
  <si>
    <t>Arqueólogo Jefe de Sitio, sede Vichama</t>
  </si>
  <si>
    <t>44108418</t>
  </si>
  <si>
    <t>ABAD LEZAMA TATIANA CINDY</t>
  </si>
  <si>
    <t>Auxiliar de Conservación I, para la Sede Caral, sitio Pueblo Nuevo</t>
  </si>
  <si>
    <t>10317308</t>
  </si>
  <si>
    <t>ACHA YAURI EUSEBIA</t>
  </si>
  <si>
    <t>Sin profesión</t>
  </si>
  <si>
    <t>Técnica Auxiliar de conservacion II para la Sede Caral</t>
  </si>
  <si>
    <t>23098884</t>
  </si>
  <si>
    <t>ACUÑA ESPINOZA CARMEN</t>
  </si>
  <si>
    <t>Encargada de Gabinete para la Sede Vichama</t>
  </si>
  <si>
    <t>41534054</t>
  </si>
  <si>
    <t>AGUILAR LOPEZ CECILIA FIORELA</t>
  </si>
  <si>
    <t>Arqueólogo Jefe de Sitio Aqueolóogico Pueblo Nuevo</t>
  </si>
  <si>
    <t>41649067</t>
  </si>
  <si>
    <t>AGUIRRE SACRAVILCA CHRISTIAN MARTIN</t>
  </si>
  <si>
    <t>Bach. en Arqueología</t>
  </si>
  <si>
    <t>Promotora del Programa de Viajes Educativos</t>
  </si>
  <si>
    <t>70489750</t>
  </si>
  <si>
    <t>AGURTO BUENDIA SILVANA TERESA</t>
  </si>
  <si>
    <t>Bach. en Administración en Turismo y Hoteleria</t>
  </si>
  <si>
    <t>Auxiliar de Conservación para la sede Caral</t>
  </si>
  <si>
    <t>03900106</t>
  </si>
  <si>
    <t>AGURTO NUÑEZ DORA YANNINA</t>
  </si>
  <si>
    <t>Formador y Conductor de Talleres de Jóvenes Orientadores para la Sede Caral</t>
  </si>
  <si>
    <t>15702429</t>
  </si>
  <si>
    <t>AGURTO YOVERA CEFERINO</t>
  </si>
  <si>
    <t>Asistente de Registro y Excavación Arqueológica para sede Aspero</t>
  </si>
  <si>
    <t>45193258</t>
  </si>
  <si>
    <t>ALARCON AZALDE HECTOR HUMBERTO</t>
  </si>
  <si>
    <t>Auxiliar de Excavación para la sede Aspero</t>
  </si>
  <si>
    <t>42497048</t>
  </si>
  <si>
    <t>ALARCON RODRIGUEZ MIGUEL ANGEL</t>
  </si>
  <si>
    <t>Administrador para la Sede Caral</t>
  </si>
  <si>
    <t>40403420</t>
  </si>
  <si>
    <t>ALBUJAR PEREYRA JUAN CARLOS</t>
  </si>
  <si>
    <t>Bach. en Administración</t>
  </si>
  <si>
    <t>Auxiliar de conservación 1 para la sede Aspero sitio Piedra Parada</t>
  </si>
  <si>
    <t>41139962</t>
  </si>
  <si>
    <t>ALDAVE BLAS MIRELLA ISABEL</t>
  </si>
  <si>
    <t xml:space="preserve">Técnico - asistente  de registro y excavacion arqueológica  para la sede Caral </t>
  </si>
  <si>
    <t>20680870</t>
  </si>
  <si>
    <t>ALEJANDRO QUISPE EDWIN WILDER</t>
  </si>
  <si>
    <t>Técnico Asistente de conservación y restauración II para la Sede Aspero</t>
  </si>
  <si>
    <t>46127155</t>
  </si>
  <si>
    <t>ALVAREZ LAUREANO WALTER JHONATAN</t>
  </si>
  <si>
    <t>Encargado de archivo para la sede Lima</t>
  </si>
  <si>
    <t>41130568</t>
  </si>
  <si>
    <t>ALVIZURI PASTOR GINO YURI ENRICO</t>
  </si>
  <si>
    <t>Administracion aeroespacial</t>
  </si>
  <si>
    <t>Auxiliar de Limpieza y Apoyo Administrativo</t>
  </si>
  <si>
    <t>71214353</t>
  </si>
  <si>
    <t>ALVIZURI SACCACO DORA</t>
  </si>
  <si>
    <t>Arqueólogo Jefe de Conservación y Restauración de Sitios Arqueológicos</t>
  </si>
  <si>
    <t>09841602</t>
  </si>
  <si>
    <t>ANCHI LEON SERGIO</t>
  </si>
  <si>
    <t>44092320</t>
  </si>
  <si>
    <t>ANTAURCO FELIX FREDDY HIDALGO</t>
  </si>
  <si>
    <t>Auxiliar de Excavación para la sede Caral</t>
  </si>
  <si>
    <t>80286771</t>
  </si>
  <si>
    <t>ANTAURCO FELIX JOEL DANTE</t>
  </si>
  <si>
    <t xml:space="preserve">Técnico Auxiliar de restauracion II para la Sede Caral </t>
  </si>
  <si>
    <t>47069197</t>
  </si>
  <si>
    <t>ANTAURCO FELIX JUAN CARLOS</t>
  </si>
  <si>
    <t>74580508</t>
  </si>
  <si>
    <t>APONTE CANAVAL ANDY ABEL</t>
  </si>
  <si>
    <t xml:space="preserve">Asistente Secretaría Ejecutiva de la Dirección General </t>
  </si>
  <si>
    <t>25707257</t>
  </si>
  <si>
    <t>ARANDA SILVA MARGA ELENA</t>
  </si>
  <si>
    <t>Auxiliar de Excavación, para la Sede Áspero</t>
  </si>
  <si>
    <t>41922716</t>
  </si>
  <si>
    <t>AREVALO RIOS RICARDO ANDRES</t>
  </si>
  <si>
    <t>Asistente de Arquitectura en la Unidad de Museografía y Diseño Arquitectónico</t>
  </si>
  <si>
    <t>42745969</t>
  </si>
  <si>
    <t>ARGUMEDO GONZALES KELLY IRMA</t>
  </si>
  <si>
    <t>Bach. en Arquitectura</t>
  </si>
  <si>
    <t>44288514</t>
  </si>
  <si>
    <t>ASALDE ESTRADA HECTOR DANIEL</t>
  </si>
  <si>
    <t>Auxiliar de excavación 1 para el sitio de El Molino Sede Áspero</t>
  </si>
  <si>
    <t>15705265</t>
  </si>
  <si>
    <t>ASENCIOS SEGUNDO JULIO CESAR</t>
  </si>
  <si>
    <t>Auxiliar de campo de excavación para la sede Vichama</t>
  </si>
  <si>
    <t>41882728</t>
  </si>
  <si>
    <t>ASTETE LEON ALEXANDER</t>
  </si>
  <si>
    <t>47897794</t>
  </si>
  <si>
    <t xml:space="preserve">AVILA  SIFUENTES CARLOS ALBERTO </t>
  </si>
  <si>
    <t>75531150</t>
  </si>
  <si>
    <t>AVILA SIFUENTES JUAN MANUEL</t>
  </si>
  <si>
    <t>45329374</t>
  </si>
  <si>
    <t>BAJONERO CEFERINO CARBONELL GINNER</t>
  </si>
  <si>
    <t xml:space="preserve">Jefe de la Unidad de Conservación de Materiales  para la sede Lima </t>
  </si>
  <si>
    <t>40732596</t>
  </si>
  <si>
    <t xml:space="preserve">BAQUEDANO SANTANA LORENA FARAH </t>
  </si>
  <si>
    <t>Auxiliar de excavación 1 para la Sede caral - Sitio de Pueblo Nuevo</t>
  </si>
  <si>
    <t>44484862</t>
  </si>
  <si>
    <t>BARRERA PRINCIPE DARIO</t>
  </si>
  <si>
    <t>Arqueólogo Jefe de sector III para la Sede de Vichama.</t>
  </si>
  <si>
    <t>42645055</t>
  </si>
  <si>
    <t>BARRIENTOS QUILCARO CARLOS ALBERTO</t>
  </si>
  <si>
    <t>76794166</t>
  </si>
  <si>
    <t>BARRON CASTILLO ELVIS ANGEL</t>
  </si>
  <si>
    <t>76794165</t>
  </si>
  <si>
    <t>BARRON CASTILLO FRANKLIN EVER</t>
  </si>
  <si>
    <t>Arqueólogo Jefe de Sitio Allpacoto, Sede Caral</t>
  </si>
  <si>
    <t>46967894</t>
  </si>
  <si>
    <t>BAZAN CASTILLO JOSE ANTONIO</t>
  </si>
  <si>
    <t>Técnico capataz para la Sede Caral - Sitio Lurihuasi</t>
  </si>
  <si>
    <t>15845929</t>
  </si>
  <si>
    <t>BEDON MINAYA ALFREDO ALEJANDRO</t>
  </si>
  <si>
    <t>Jefe del área de Logística , para la Sede de Lima</t>
  </si>
  <si>
    <t>42801545</t>
  </si>
  <si>
    <t>BEDRILLANA LA TORRE KELVIN</t>
  </si>
  <si>
    <t>75355994</t>
  </si>
  <si>
    <t>BELLO DE LA CRUZ ALDAHIR EDU</t>
  </si>
  <si>
    <t xml:space="preserve"> Auxiliar de Excavación para la Sede Caral</t>
  </si>
  <si>
    <t>76226728</t>
  </si>
  <si>
    <t>BELLO ESPARRAGA LUCAS</t>
  </si>
  <si>
    <t>Auxiliar de Excavación para la Sede Caral</t>
  </si>
  <si>
    <t>09787329</t>
  </si>
  <si>
    <t>BENITES CAPCHA EUDOMILIO GONZALO</t>
  </si>
  <si>
    <t>Jefe de sector para la sede Aspero, sitio Aspero</t>
  </si>
  <si>
    <t>48112563</t>
  </si>
  <si>
    <t>BENITES YANFER JOHANNY LISSETH</t>
  </si>
  <si>
    <t>Arqueólogo Jefe de Sitio, sede Caral, sitio Allpacoto</t>
  </si>
  <si>
    <t>41684539</t>
  </si>
  <si>
    <t>BEZARES CABRERA MARCO ANTONIO</t>
  </si>
  <si>
    <t>Chofer Profesional encargado de Maestranza y Apoyo Administrativo para la sede Vichama</t>
  </si>
  <si>
    <t>41684584</t>
  </si>
  <si>
    <t>BLANCO MARCOS MARTIN ARMANDO</t>
  </si>
  <si>
    <t>Técnico analistas de gabinete de campo, para la Sede Vichama</t>
  </si>
  <si>
    <t>44246737</t>
  </si>
  <si>
    <t>BLANCO MARCOS NOEMI NOELIA</t>
  </si>
  <si>
    <t>Técnico Asistente de registro y excavación arqueológica para la Sede Caral</t>
  </si>
  <si>
    <t>15863521</t>
  </si>
  <si>
    <t>BLAS BEDON RAFAEL RUBEN</t>
  </si>
  <si>
    <t>Auxiliar de conservación III para la Sede Caral</t>
  </si>
  <si>
    <t>15849428</t>
  </si>
  <si>
    <t>BLAS MELGAREJO ALBINA ISIDRO</t>
  </si>
  <si>
    <t xml:space="preserve">Seguridad y Tramite Documentario , para la Sede Lima </t>
  </si>
  <si>
    <t>10076299</t>
  </si>
  <si>
    <t>BLAS VASQUEZ JUAN LUIS</t>
  </si>
  <si>
    <t>Técnico analista de gabinete de campo, para la Sede Áspero</t>
  </si>
  <si>
    <t>46839685</t>
  </si>
  <si>
    <t>BORJA ROJAS ANGGELA JULIANNA</t>
  </si>
  <si>
    <t>Técnica en enfermeria</t>
  </si>
  <si>
    <t>Técnico Auxiliar de restauracion II para la Sede Caral</t>
  </si>
  <si>
    <t>32733989</t>
  </si>
  <si>
    <t>BRAVO FLORES FELIX ALBERTO</t>
  </si>
  <si>
    <t>Auxiliar de excavación 2 para la sede Vichama</t>
  </si>
  <si>
    <t>10185189</t>
  </si>
  <si>
    <t>BRONCANO VILLAFANA VICTOR RAUL</t>
  </si>
  <si>
    <t>Auxiliar de conservación 2 para la Sede Caral</t>
  </si>
  <si>
    <t>15849930</t>
  </si>
  <si>
    <t>BUENDIA ESPINOZA CARMEN</t>
  </si>
  <si>
    <t>Técnico Asistente de conservación y restauración II para la Sede Caral</t>
  </si>
  <si>
    <t>15448340</t>
  </si>
  <si>
    <t xml:space="preserve">BUENDIA ESPINOZA FLAVIO </t>
  </si>
  <si>
    <t>Auxiliar de excavación 1 para la sede Caral</t>
  </si>
  <si>
    <t>15616837</t>
  </si>
  <si>
    <t>BUENDIA ESPINOZA REYNALDO AUGUSTO</t>
  </si>
  <si>
    <t>Encargado de limpieza y Apoyo Administrativo para la sede Lima</t>
  </si>
  <si>
    <t>16792200</t>
  </si>
  <si>
    <t>BURE CHINCHAY PEDRO</t>
  </si>
  <si>
    <t>Chofer Profesional encargado de Maestranza y Apoyo Administrativo para la sede Aspero</t>
  </si>
  <si>
    <t>41846949</t>
  </si>
  <si>
    <t>CABELLO ALDAVE BLADIMIR RONAL</t>
  </si>
  <si>
    <t>Asistente de excavación para la Sede Aspero</t>
  </si>
  <si>
    <t>15862955</t>
  </si>
  <si>
    <t>CALLE CONDORI ISAAC SANTOS</t>
  </si>
  <si>
    <t>Auxiliar de excavación 1 para la Sede Aspero</t>
  </si>
  <si>
    <t>41262293</t>
  </si>
  <si>
    <t>CALLE CONDORI JOSE LUIS</t>
  </si>
  <si>
    <t>Auxiliar de excavación 1 para la Sede Vichama</t>
  </si>
  <si>
    <t>15720033</t>
  </si>
  <si>
    <t>CANALES GONZALES JORGE FLAVIANO</t>
  </si>
  <si>
    <t>Arquitecto Jefe de Museografía y Diseño Arquitectónico para la Sub Dirección de Proyección del Patrimonio Cultural</t>
  </si>
  <si>
    <t>25836120</t>
  </si>
  <si>
    <t>CANO INUGAY YOSHIO BENJAMIN</t>
  </si>
  <si>
    <t>Lic en Arquitectura</t>
  </si>
  <si>
    <t>Técnico en relaciones comunitarias 2, para la Sede Caral</t>
  </si>
  <si>
    <t>15850233</t>
  </si>
  <si>
    <t>CAPILLO MUÑOZ FELICIANO FORTUNATO</t>
  </si>
  <si>
    <t>77466567</t>
  </si>
  <si>
    <t>CARDENAS CHINCHANO DAVID JHONATAN</t>
  </si>
  <si>
    <t>Jefe del Area de Operaciones para la Zona Arqueológica Caral</t>
  </si>
  <si>
    <t>10048489</t>
  </si>
  <si>
    <t>CARDOSO GARCIA ROLANDO</t>
  </si>
  <si>
    <t xml:space="preserve">Lic. en Educación </t>
  </si>
  <si>
    <t>Coordinadora de Recursos Humnos</t>
  </si>
  <si>
    <t>70975849</t>
  </si>
  <si>
    <t>CARO CONTRERAS NADIA LISETTE</t>
  </si>
  <si>
    <t>Administrador para la Sede Vichama</t>
  </si>
  <si>
    <t>46051896</t>
  </si>
  <si>
    <t>CASTILLO COLLANTES LEONARDO OMAR</t>
  </si>
  <si>
    <t>Bach. en Ciencias Contables y Administrativas</t>
  </si>
  <si>
    <t>Técnico de conservación 2 para la sede Caral</t>
  </si>
  <si>
    <t>15853198</t>
  </si>
  <si>
    <t>CASTILLO SILVA LUIS SOTELO</t>
  </si>
  <si>
    <t>Jefe de Comunicación e Imagen Institucional</t>
  </si>
  <si>
    <t>10567536</t>
  </si>
  <si>
    <t>CAYCHO NUÑEZ LUZ ANGELICA DEL PILAR</t>
  </si>
  <si>
    <t>Bach. en Ciencias de la Comunicación</t>
  </si>
  <si>
    <t>Jefe del Área de Transporte y Maestranza y Resguardo de la Dirección General</t>
  </si>
  <si>
    <t>41679833</t>
  </si>
  <si>
    <t>CERON VELASQUEZ JULIO FRANCISCO</t>
  </si>
  <si>
    <t>Técnico de Campo en el área de excavación  en el sitio arqueológico de Vichama, Sede Vichama</t>
  </si>
  <si>
    <t>22871026</t>
  </si>
  <si>
    <t>CESPEDES CALIXTO JOSEFAT</t>
  </si>
  <si>
    <t>Encargado del área de Publicaciones y Diseño</t>
  </si>
  <si>
    <t>07472630</t>
  </si>
  <si>
    <t>CHACON NAVARRO MARCO ANTONIO</t>
  </si>
  <si>
    <t>Técnico en diseño publicitario</t>
  </si>
  <si>
    <t>Técnico de Excavación y Registro Arqueológico I para la sede Caral</t>
  </si>
  <si>
    <t>15448394</t>
  </si>
  <si>
    <t>CHAUCA MEZA JAVIER DELVIS</t>
  </si>
  <si>
    <t>Auxiliar de Excavación I para la Sede Áspero, sitio Era de Pando</t>
  </si>
  <si>
    <t>80293249</t>
  </si>
  <si>
    <t>CHAVEZ GAMARRA JULIO FREDDY</t>
  </si>
  <si>
    <t>Auxiliar de conservación 1 para la Sede Caral sitio Era de Pando</t>
  </si>
  <si>
    <t>41776104</t>
  </si>
  <si>
    <t>CHAVEZ SALINAS RITA VERONICA</t>
  </si>
  <si>
    <t>Auxiliar de conservación 1 para la Sede Caral sitio Miraya</t>
  </si>
  <si>
    <t>40128715</t>
  </si>
  <si>
    <t>CHAVEZ SANCHEZ NOEMI</t>
  </si>
  <si>
    <t>Arqueólogo Jefe de Sitio I, Sede Caral, Sitio Lurihuasi</t>
  </si>
  <si>
    <t>76124348</t>
  </si>
  <si>
    <t>CHINCHAY HUERTAS GIAN FRANCO</t>
  </si>
  <si>
    <t>Bach. En Arqueología</t>
  </si>
  <si>
    <t>15853103</t>
  </si>
  <si>
    <t>CHINGA CHUNGA LOYMER TEOBALDO</t>
  </si>
  <si>
    <t>Auxiliar de campo de conservación para la sede Vichama</t>
  </si>
  <si>
    <t>40608339</t>
  </si>
  <si>
    <t>CHUMBES GARCIA JENNY ELIZABETH</t>
  </si>
  <si>
    <t>46798929</t>
  </si>
  <si>
    <t>CHUMBES GRADOS KAREN MELISSA</t>
  </si>
  <si>
    <t>41681429</t>
  </si>
  <si>
    <t>CHUMBES GRADOS LIZBET YASSELYN</t>
  </si>
  <si>
    <t>70360844</t>
  </si>
  <si>
    <t>CHUMPITAZ ULLOA ARTURO VALENTIN</t>
  </si>
  <si>
    <t>80220195</t>
  </si>
  <si>
    <t>COLCHADO VALDIVIA KARINA LIZET</t>
  </si>
  <si>
    <t>Profesional en Trabajo Social</t>
  </si>
  <si>
    <t>15766226</t>
  </si>
  <si>
    <t>COLICHON CALDERON CARMEN YVON</t>
  </si>
  <si>
    <t>Trabajadora Social</t>
  </si>
  <si>
    <t>42416297</t>
  </si>
  <si>
    <t>COLLANTES CHAPOÑAN NANCY MARGOT</t>
  </si>
  <si>
    <t>Técnico Maestro de conservación y restauración, especialista en Registro I para la Sede Vichama</t>
  </si>
  <si>
    <t>40592936</t>
  </si>
  <si>
    <t>COLLANTES COLLANTES SONIA KATERINE</t>
  </si>
  <si>
    <t>Bach. en educación inicial</t>
  </si>
  <si>
    <t>40870639</t>
  </si>
  <si>
    <t>COLLANTES GRADOS DE AGUIRRE ROXANA MARIBEL</t>
  </si>
  <si>
    <t>15718302</t>
  </si>
  <si>
    <t>COLLANTES PALMA JUAN YSABEL</t>
  </si>
  <si>
    <t>Vigilante para la sede Vichama</t>
  </si>
  <si>
    <t>15718270</t>
  </si>
  <si>
    <t>COLLANTES VELIZ JUAN DE DIOS</t>
  </si>
  <si>
    <t>Auxiliar de conservación 2 para la Sede Aspero</t>
  </si>
  <si>
    <t>40801135</t>
  </si>
  <si>
    <t>CORDOVA ASUNCION HENRY WILLIAN</t>
  </si>
  <si>
    <t>Auxiliar de excavación 2 para la sede Caral</t>
  </si>
  <si>
    <t>26659707</t>
  </si>
  <si>
    <t>CORONADO ESCOBAL JESUS</t>
  </si>
  <si>
    <t>Analista y contextualización de Material Arqueológico, para la sede Lima</t>
  </si>
  <si>
    <t>40287307</t>
  </si>
  <si>
    <t>CRISPIN BALTA ALDEMAR DIEGO</t>
  </si>
  <si>
    <t>Auxiliar de Conservación, Sede Caral</t>
  </si>
  <si>
    <t>75470713</t>
  </si>
  <si>
    <t>CRUZ BLAS KELLY KARINA</t>
  </si>
  <si>
    <t>Ayudante de Topografía para la Sede Caral</t>
  </si>
  <si>
    <t>41104397</t>
  </si>
  <si>
    <t>CRUZ PADUA EUSEBIO NICOLAS</t>
  </si>
  <si>
    <t>44761227</t>
  </si>
  <si>
    <t>CUADROS LIENES HAROLD GERMAN</t>
  </si>
  <si>
    <t>00110622</t>
  </si>
  <si>
    <t>CUELLAR SOPLIN ADRIEL</t>
  </si>
  <si>
    <t>43288026</t>
  </si>
  <si>
    <t>DAMIAN BARRENECHEA VICTOR ALFREDO</t>
  </si>
  <si>
    <t>47331055</t>
  </si>
  <si>
    <t>DAVILA MEDINA LEONARDO DAVID</t>
  </si>
  <si>
    <t>Asistente de Excavación II, para la Sede Áspero, sitio Era de Pando</t>
  </si>
  <si>
    <t>15636916</t>
  </si>
  <si>
    <t>DAZA CELAYA JACINTO ALFREDO</t>
  </si>
  <si>
    <t>45273938</t>
  </si>
  <si>
    <t>DE LA CRUZ ANGELES JHONATAN JUNIOR</t>
  </si>
  <si>
    <t>Auxiliar de Conservación para la Sede Caral</t>
  </si>
  <si>
    <t>75108750</t>
  </si>
  <si>
    <t>DE LA CRUZ INFANTES DARWUIN JHERMAIN</t>
  </si>
  <si>
    <t>Auxiliar de conservación 1 para la sede  Aspero</t>
  </si>
  <si>
    <t>43511671</t>
  </si>
  <si>
    <t>DE LA CRUZ MENDOZA CARLOS FERNANDO</t>
  </si>
  <si>
    <t>Auxiliar de Conservación para la Sede Vichama</t>
  </si>
  <si>
    <t>15765203</t>
  </si>
  <si>
    <t>DE LOS SANTOS COLLANTES ROXANA MARGOT</t>
  </si>
  <si>
    <t>Encargado de Procesamiento Geoespacial</t>
  </si>
  <si>
    <t>18068186</t>
  </si>
  <si>
    <t>DELGADO AGUILAR LUIS ENRIQUE</t>
  </si>
  <si>
    <t>Encargado de la Unidad de Estudios y Estadísticas para la Sede Lima</t>
  </si>
  <si>
    <t>09915796</t>
  </si>
  <si>
    <t>DELGADO ALONSO GERMAN ERICK</t>
  </si>
  <si>
    <t>Secretaria Ejecutiva II para la Dirección General de la Unidad Ejecutora 003</t>
  </si>
  <si>
    <t>08604684</t>
  </si>
  <si>
    <t>DELGADO JAUREGUI BETTY</t>
  </si>
  <si>
    <t>76841628</t>
  </si>
  <si>
    <t>DIAZ BELLO ULISES ANTONY</t>
  </si>
  <si>
    <t>Auxiliar de excavación arqueológica II para la Sede Áspero.</t>
  </si>
  <si>
    <t>48748656</t>
  </si>
  <si>
    <t>DIAZ HIDALGO JHONNATAN ROOSEVELDT</t>
  </si>
  <si>
    <t>40099705</t>
  </si>
  <si>
    <t>DIAZ LEON KARIN JAQUELINE</t>
  </si>
  <si>
    <t>Auxiliar de conservación 1 para la sede Aspero sitio El Molino</t>
  </si>
  <si>
    <t>15708628</t>
  </si>
  <si>
    <t>DIAZ LEON TEODORA MARIA</t>
  </si>
  <si>
    <t>23098982</t>
  </si>
  <si>
    <t>DIAZ VEGA GLADYS</t>
  </si>
  <si>
    <t>42252409</t>
  </si>
  <si>
    <t>DIAZ YANAC EDER MAXIMO</t>
  </si>
  <si>
    <t>41303499</t>
  </si>
  <si>
    <t>DIONICIO GERONIMO FEDERICO</t>
  </si>
  <si>
    <t>Técnico - asistente  de registro y excavacion arqueológica  para la sede Caral</t>
  </si>
  <si>
    <t>47019101</t>
  </si>
  <si>
    <t>DIONICIO GERONIMO VENTURO EMERSON</t>
  </si>
  <si>
    <t>Chofer profesional encargado de Maestranza para la Sede Caral</t>
  </si>
  <si>
    <t>42367446</t>
  </si>
  <si>
    <t>DOMINGUEZ ESPINOZA JAIME ROBERTO</t>
  </si>
  <si>
    <t>Técnico en mecánica automotriz</t>
  </si>
  <si>
    <t xml:space="preserve">Ingeniero de Sistemas Especialista Cadista  3D </t>
  </si>
  <si>
    <t>15863585</t>
  </si>
  <si>
    <t>DOMINGUEZ OBREGON JUAN CARLOS</t>
  </si>
  <si>
    <t>Ingeniero de sistemas</t>
  </si>
  <si>
    <t>41653826</t>
  </si>
  <si>
    <t>DORIVAL BORJA CYNTHIA VANESSA</t>
  </si>
  <si>
    <t>Chofer 2 para la sede Caral</t>
  </si>
  <si>
    <t>41247994</t>
  </si>
  <si>
    <t>ECHIPARRA BEDON PABLO CESAR</t>
  </si>
  <si>
    <t>Técnico en mecánica automotriz (en curso)</t>
  </si>
  <si>
    <t>15715921</t>
  </si>
  <si>
    <t>ESPINOZA DAVID JUSTINO</t>
  </si>
  <si>
    <t>Auxiliar de Conservación para la sede Aspero</t>
  </si>
  <si>
    <t>73586003</t>
  </si>
  <si>
    <t>ESPINOZA GARCIA MANOLO ARAMIS</t>
  </si>
  <si>
    <t>45076788</t>
  </si>
  <si>
    <t>ESPINOZA HARO LUCY</t>
  </si>
  <si>
    <t>Especialista administrativo para el área de Recursos Humanos- Sede Caral</t>
  </si>
  <si>
    <t>40663177</t>
  </si>
  <si>
    <t>ESPINOZA MELGAREJO HUBERT OLGUIN</t>
  </si>
  <si>
    <t>Bach. Ing Pesquera</t>
  </si>
  <si>
    <t>44549594</t>
  </si>
  <si>
    <t>ESPINOZA RODRIGUEZ ANGELICA</t>
  </si>
  <si>
    <t>77166498</t>
  </si>
  <si>
    <t>ESPINOZA SIFUENTES JEFERSON CRISTHIAN</t>
  </si>
  <si>
    <t>Técnico Maestro de conservación y restauración para la Sede Caral</t>
  </si>
  <si>
    <t>00187750</t>
  </si>
  <si>
    <t>ESPINOZA TREJO CATALINO GREGORIO</t>
  </si>
  <si>
    <t>43178964</t>
  </si>
  <si>
    <t>ESPINOZA VELASQUEZ YORDAN BERTONI</t>
  </si>
  <si>
    <t>77809074</t>
  </si>
  <si>
    <t>ESQUIVEL TRUJILLO LUIS FERNANDO</t>
  </si>
  <si>
    <t>71279730</t>
  </si>
  <si>
    <t>ESTRADA ZAVALA MARIBEL</t>
  </si>
  <si>
    <t>Auxiliar de Excavación 1 para la Sede Aspero</t>
  </si>
  <si>
    <t>15853025</t>
  </si>
  <si>
    <t>FERNANDEZ JAUREGUI FRANCISCO VICENTE</t>
  </si>
  <si>
    <t>Encargado del Ingreso y Registro de Materiales para la sede Lima</t>
  </si>
  <si>
    <t>42222419</t>
  </si>
  <si>
    <t>FERREYRA ALEJOS ENRIQUE</t>
  </si>
  <si>
    <t>Arqueologia (en curso)</t>
  </si>
  <si>
    <t>Auxiliar de Excavación II, para la sede Caral</t>
  </si>
  <si>
    <t>73877973</t>
  </si>
  <si>
    <t>FLORENTINO RAMIREZ GIUSSEPE ANDRE</t>
  </si>
  <si>
    <t>Responsable del Trámite Documentario y Seguridad I para la Sede Lima</t>
  </si>
  <si>
    <t>07929800</t>
  </si>
  <si>
    <t>FRIAS COSTA HUMBERTO JOSE</t>
  </si>
  <si>
    <t>Jefe de la Unidad de Planeamiento y Presupuesto</t>
  </si>
  <si>
    <t>04074569</t>
  </si>
  <si>
    <t>GAMARRA YANAYACO BLANCA ROSALIA</t>
  </si>
  <si>
    <t>Auxiliar de excavación 1 para la Sede Aspero sitio Piedra Parada</t>
  </si>
  <si>
    <t>07986747</t>
  </si>
  <si>
    <t>GARCIA ARQUINIGO FIDEL EUGENIO</t>
  </si>
  <si>
    <t>76944727</t>
  </si>
  <si>
    <t>GARCIA ARQUINIGO JIMMY EUGENIO</t>
  </si>
  <si>
    <t>70037194</t>
  </si>
  <si>
    <t>GARCIA CAMACHO DANIEL OMAR</t>
  </si>
  <si>
    <t>Técnico Asistente  de registro y excavacion arqueológica  para la sede Áspero</t>
  </si>
  <si>
    <t>42291929</t>
  </si>
  <si>
    <t>GARCIA CAMACHO ENRIQUE FRANCISCO</t>
  </si>
  <si>
    <t>Conductor para Viajes Educativos y Transporte al Personal de la Zona Arqueológica Caral</t>
  </si>
  <si>
    <t>41384768</t>
  </si>
  <si>
    <t>GARCIA CISNEROS LAZARO</t>
  </si>
  <si>
    <t>Operador en topografia I, Sede Vichama</t>
  </si>
  <si>
    <t>41746798</t>
  </si>
  <si>
    <t>GARCIA GARCIA DANIEL DAVID</t>
  </si>
  <si>
    <t>Técnico en topografía</t>
  </si>
  <si>
    <t>45381843</t>
  </si>
  <si>
    <t>GARCIA GUARDALES MILAGRITOS SOLEDAD</t>
  </si>
  <si>
    <t>44332843</t>
  </si>
  <si>
    <t>GARCIA LUGO OSCAR EDUARDO</t>
  </si>
  <si>
    <t>Auxiliar de Excavación II, para la sede Caral, sede Miraya</t>
  </si>
  <si>
    <t>41214133</t>
  </si>
  <si>
    <t>GARCIA MONTAÑEZ  ANDY CRISTOPHER</t>
  </si>
  <si>
    <t>15853172</t>
  </si>
  <si>
    <t>GARCIA MONTECINOS NILTON CESAR</t>
  </si>
  <si>
    <t>15713799</t>
  </si>
  <si>
    <t>GARCIA MORALES LUZ ANGELICA</t>
  </si>
  <si>
    <t xml:space="preserve">Técnico Cadista 2 para la Sede Vichama </t>
  </si>
  <si>
    <t>45465118</t>
  </si>
  <si>
    <t>GARCIA PALMA ERICK LUILLY</t>
  </si>
  <si>
    <t>Ing de Sistemas (en curso)</t>
  </si>
  <si>
    <t>Encargada de Limpieza y Cocina en la sede Vichama</t>
  </si>
  <si>
    <t>15757555</t>
  </si>
  <si>
    <t>GARCIA QUICHIZ GLADYS ELIZABETH</t>
  </si>
  <si>
    <t>Jefe del Área de Control Previo y Supervisión, para Sede de Lima</t>
  </si>
  <si>
    <t>10329124</t>
  </si>
  <si>
    <t>GARCIA TICONA ANTONIO FAUSTO</t>
  </si>
  <si>
    <t>Formador de Técnico de Excavación para sede Caral</t>
  </si>
  <si>
    <t>44809815</t>
  </si>
  <si>
    <t>GARCIA TREJO EUSEBIO ARMANDO</t>
  </si>
  <si>
    <t>Ingeniero Civil en Proyectos de Inversión</t>
  </si>
  <si>
    <t>09073521</t>
  </si>
  <si>
    <t>GARCIA VILLENA ALFREDO ELIAS</t>
  </si>
  <si>
    <t>Ingeniero Civil</t>
  </si>
  <si>
    <t>15595804</t>
  </si>
  <si>
    <t>GERONIMO MAUTINO JUAN HONORATO</t>
  </si>
  <si>
    <t>47502799</t>
  </si>
  <si>
    <t>GIMENES CALDAS YAN CARLOS</t>
  </si>
  <si>
    <t>Auxiliar de excavación arqueológica II para la Sede Áspero, sitio Piedra Parada.</t>
  </si>
  <si>
    <t>15861494</t>
  </si>
  <si>
    <t>GLORIA MALLQUI SANTIAGO ISAIAS</t>
  </si>
  <si>
    <t>71122328</t>
  </si>
  <si>
    <t>GLORIA MILLA MICHAEL SANTIAGO</t>
  </si>
  <si>
    <t>Responsable de Gabinete para la sede Caral</t>
  </si>
  <si>
    <t>71956063</t>
  </si>
  <si>
    <t>GOMEZ CASAVERDE YAZMIN</t>
  </si>
  <si>
    <t>41461301</t>
  </si>
  <si>
    <t>GOMEZ PALMA JOSE LUIS</t>
  </si>
  <si>
    <t>41794077</t>
  </si>
  <si>
    <t>GOMEZ VASQUEZ RONY ROGER</t>
  </si>
  <si>
    <t>40860172</t>
  </si>
  <si>
    <t>GONZALES AREVALO DE AREVALO DEYSI MARISOL</t>
  </si>
  <si>
    <t>Secretariado ejecutivo computarizado</t>
  </si>
  <si>
    <t>15712496</t>
  </si>
  <si>
    <t>GONZALES AREVALO JUAN JOSE</t>
  </si>
  <si>
    <t>44992271</t>
  </si>
  <si>
    <t>GONZALES BRAVO AQUELINA</t>
  </si>
  <si>
    <t>15712517</t>
  </si>
  <si>
    <t>GONZALES CASTRO MARIA ELENA</t>
  </si>
  <si>
    <t>Jefe del Área de Tesorería.</t>
  </si>
  <si>
    <t>09654569</t>
  </si>
  <si>
    <t xml:space="preserve">GONZALES GALVEZ SANDRO ARCENIO </t>
  </si>
  <si>
    <t>45852820</t>
  </si>
  <si>
    <t>GONZALES GARCIA JORGE LUIS</t>
  </si>
  <si>
    <t>Técnico Asistente  de registro y excavacion Arqueológica  para la sede Vichama</t>
  </si>
  <si>
    <t>44296576</t>
  </si>
  <si>
    <t>GONZALES GARCIA RONNY MARTIN</t>
  </si>
  <si>
    <t>Auxiliar de Excavación para la Sede Áspero, en el sitio Era de Pando</t>
  </si>
  <si>
    <t>76743655</t>
  </si>
  <si>
    <t>GONZALES MONRROY JESUS ALBERTO</t>
  </si>
  <si>
    <t>15715005</t>
  </si>
  <si>
    <t>GONZALES PALMA JOSE JOEL</t>
  </si>
  <si>
    <t>Encargada de Limpieza y Cocina  en la sede Aspero</t>
  </si>
  <si>
    <t>25599690</t>
  </si>
  <si>
    <t>GUERRA CAVERO NELLY</t>
  </si>
  <si>
    <t xml:space="preserve"> Asistente de gabinete de campo, para la Sede Vichama</t>
  </si>
  <si>
    <t>73739308</t>
  </si>
  <si>
    <t>GUEVARA GONZALES MEICY TATIANA</t>
  </si>
  <si>
    <t>Arqueólogo Jefe de Sede III, para la sede Caral</t>
  </si>
  <si>
    <t>42684837</t>
  </si>
  <si>
    <t>GUILLEN ALARCON PLINIO LIZARDO</t>
  </si>
  <si>
    <t>23087258</t>
  </si>
  <si>
    <t>GUILLERMO ESTRADA MANUEL</t>
  </si>
  <si>
    <t>73877478</t>
  </si>
  <si>
    <t>GUILLERMO OBREGON EMILIO JOSE</t>
  </si>
  <si>
    <t>73871363</t>
  </si>
  <si>
    <t>GUILLERMO OBREGON RODRIGO FRANCO</t>
  </si>
  <si>
    <t>Arqueólogo Encargado de Sector, Sede Caral, Pueblo Nuevo</t>
  </si>
  <si>
    <t>47967938</t>
  </si>
  <si>
    <t>GUTIERREZ APAZA ANDREA INES</t>
  </si>
  <si>
    <t>Asistente de Diseño Gráfico, para la sede Lima</t>
  </si>
  <si>
    <t>46555194</t>
  </si>
  <si>
    <t>GUZMAN GARCIA LUZ DE MARIA</t>
  </si>
  <si>
    <t>Bach. En Artte con mencion en Diseño Gráfico</t>
  </si>
  <si>
    <t>23099029</t>
  </si>
  <si>
    <t>HARO FLORES DICTINIO</t>
  </si>
  <si>
    <t>15704098</t>
  </si>
  <si>
    <t>HENRIQUEZ CHAVEZ OSCAR FELIX</t>
  </si>
  <si>
    <t>Arqueólogo Jefe de Sector II, Sede Caral, Sitio Allpacoto</t>
  </si>
  <si>
    <t>74378374</t>
  </si>
  <si>
    <t>HUAMAN TAPIA RAUL JEFFERSON</t>
  </si>
  <si>
    <t>Encargada del Área de Contabilidad, para la sede de Lima</t>
  </si>
  <si>
    <t>46050259</t>
  </si>
  <si>
    <t>HUANCA CHAMBI CYNTHIA ROSMERY</t>
  </si>
  <si>
    <t>Auxiliar de Excavación, para la Sede Caral</t>
  </si>
  <si>
    <t>44769542</t>
  </si>
  <si>
    <t>HUANSI MOZOMBITE ERBER</t>
  </si>
  <si>
    <t>Técnico Maestro de conservación y restauración, especialista en Registro  II para la Sede Caral</t>
  </si>
  <si>
    <t>31822751</t>
  </si>
  <si>
    <t>HUERTA SILVA DE PEÑA LOURDES MARIA</t>
  </si>
  <si>
    <t>Seguridad y Tramite Documentario , para la Sede Lima</t>
  </si>
  <si>
    <t>16582190</t>
  </si>
  <si>
    <t>INCIO INCIO GERMAN ALFONSO</t>
  </si>
  <si>
    <t xml:space="preserve">Auxiliar de Excavación para la Sede Caral </t>
  </si>
  <si>
    <t>48934139</t>
  </si>
  <si>
    <t>INOCENTE VALENZUELA ELMER</t>
  </si>
  <si>
    <t>77278781</t>
  </si>
  <si>
    <t>INOCENTE VALENZUELA WILDER</t>
  </si>
  <si>
    <t>Encargada de limpieza y apoyo administrativo para la sede Lima</t>
  </si>
  <si>
    <t>10696023</t>
  </si>
  <si>
    <t>JARA TARAZONA ETNA</t>
  </si>
  <si>
    <t>41484834</t>
  </si>
  <si>
    <t>JAVE RODRIGUEZ ANTHONY CLINT</t>
  </si>
  <si>
    <t>Coordinador de Relaciones Comunitarias en Barranca</t>
  </si>
  <si>
    <t>15637186</t>
  </si>
  <si>
    <t>KOLICH DE UZATEGUI MARIA LOURDES</t>
  </si>
  <si>
    <t>Secretariado Ejecutivo - Administración de Empresas</t>
  </si>
  <si>
    <t xml:space="preserve">Auxiliar de Conservación para la Sede Caral </t>
  </si>
  <si>
    <t>47883641</t>
  </si>
  <si>
    <t>LANDA FLORES SUSAN MILENY</t>
  </si>
  <si>
    <t>46880384</t>
  </si>
  <si>
    <t>LEON BAUTISTA TERESA ROSA</t>
  </si>
  <si>
    <t>42556928</t>
  </si>
  <si>
    <t>LEON BAUTISTA VICTOR DELFIN</t>
  </si>
  <si>
    <t>Subdirector de Relaciones Comunitarias</t>
  </si>
  <si>
    <t>09441420</t>
  </si>
  <si>
    <t>LEYVA ARROYO CARLOS ALBERTO</t>
  </si>
  <si>
    <t>Encargado de la Administración de la Sede Vichama</t>
  </si>
  <si>
    <t>43612954</t>
  </si>
  <si>
    <t>LI LLAVE FRANKLIN ALBERTO</t>
  </si>
  <si>
    <t>Asistente de gabinete de campo, para la Sede Caral</t>
  </si>
  <si>
    <t>15448370</t>
  </si>
  <si>
    <t>LLASHAG ROSALES AZUCENA DALIA</t>
  </si>
  <si>
    <t>Auxiliar de Excavación para la Sede Áspero</t>
  </si>
  <si>
    <t>76350178</t>
  </si>
  <si>
    <t>LOAYZA LOAYZA WILLIAMS ALBERT</t>
  </si>
  <si>
    <t>41696479</t>
  </si>
  <si>
    <t>LOPEZ GOMEZ ELIZABETH SUSANA</t>
  </si>
  <si>
    <t>Jefe del Área de Análisis de Materiales Arqueológicos para la Sede Lima</t>
  </si>
  <si>
    <t>10292540</t>
  </si>
  <si>
    <t>LOPEZ TRUJILLO SONIA DORA</t>
  </si>
  <si>
    <t>Arqueólogo Jefe de Sector, Sede Caral, Sitio Lurihuasi</t>
  </si>
  <si>
    <t>45611564</t>
  </si>
  <si>
    <t>MACHACA QUISPE EDDIE DAIVIS</t>
  </si>
  <si>
    <t>Sub Director de Investigación y Conservación de Sitios Arqueológicos</t>
  </si>
  <si>
    <t>08285351</t>
  </si>
  <si>
    <t>MACHACUAY ROMERO MARCO ANTONIO</t>
  </si>
  <si>
    <t xml:space="preserve">Operador especialistas en topografia GPS - Sede Caral </t>
  </si>
  <si>
    <t>23098989</t>
  </si>
  <si>
    <t>MACHUCA VALDIVIA DEDICACION</t>
  </si>
  <si>
    <t>41716004</t>
  </si>
  <si>
    <t>MALQUI AQUINO LUIS GERARDO</t>
  </si>
  <si>
    <t>15721036</t>
  </si>
  <si>
    <t>MARCOS  JIMENO JACINTO ASUNCION</t>
  </si>
  <si>
    <t>Especialista en Proyectos de Inversión Pública</t>
  </si>
  <si>
    <t>18161540</t>
  </si>
  <si>
    <t>MATIENZO MENDOZA RONNIE RONALD</t>
  </si>
  <si>
    <t>Lic. En Economía</t>
  </si>
  <si>
    <t>Auxiliar de de restauración III para la Sede Áspero, sitio Era de Pando</t>
  </si>
  <si>
    <t>72316082</t>
  </si>
  <si>
    <t>MATOS PAYHUA PERCY ALBERTO</t>
  </si>
  <si>
    <t>Jefe para el Archivo de Investigación y Conservación para la Sede Lima</t>
  </si>
  <si>
    <t>10306474</t>
  </si>
  <si>
    <t>MAURIAL CHAVEZ CARLOS ALBERTO</t>
  </si>
  <si>
    <t>15861309</t>
  </si>
  <si>
    <t xml:space="preserve">MAVILA PAYHUA PERCY CESAR </t>
  </si>
  <si>
    <t>Arqueólogos Jefe de sector III para la Sede de Áspero (sitio Aspero).</t>
  </si>
  <si>
    <t>42332691</t>
  </si>
  <si>
    <t xml:space="preserve">MAYTA CAMPOS DANIEL JOSE </t>
  </si>
  <si>
    <t>15718946</t>
  </si>
  <si>
    <t>MEDINA GARCIA JUAN ALBERTO</t>
  </si>
  <si>
    <t>Auxiliar de Excavación II, para la sede Caral, sede Lurihuasi</t>
  </si>
  <si>
    <t>48269447</t>
  </si>
  <si>
    <t>MEDINA GONZALES  WALTER JUAN</t>
  </si>
  <si>
    <t>32277291</t>
  </si>
  <si>
    <t>MEJIA ALFARO EDILBERTO</t>
  </si>
  <si>
    <t>15849249</t>
  </si>
  <si>
    <t>MELGAREJO ESPINOZA ALFREDO NARCIZO</t>
  </si>
  <si>
    <t>Técnico encargado de gabinete de campo, para la Sede Caral</t>
  </si>
  <si>
    <t>15863364</t>
  </si>
  <si>
    <t>MELGAREJO ESPINOZA SONIA HAYDE</t>
  </si>
  <si>
    <t>40562696</t>
  </si>
  <si>
    <t>MELGAREJO ESPINOZA YESICA BEATRIZ</t>
  </si>
  <si>
    <t>Técnico en excavación y Registro Arqueológico para Sitio Arqueológico Caral</t>
  </si>
  <si>
    <t>42387299</t>
  </si>
  <si>
    <t>MELGAREJO PINTO JORGE LUIS</t>
  </si>
  <si>
    <t>Auxiliar de Excavación I, para la sede Caral</t>
  </si>
  <si>
    <t>47534610</t>
  </si>
  <si>
    <t xml:space="preserve">MELGAREJO ROSALES IVAN GIOVANNI </t>
  </si>
  <si>
    <t>Encargado de ventas y merchandising para la sede Caral</t>
  </si>
  <si>
    <t>15849517</t>
  </si>
  <si>
    <t>MENDOZA BRAVO ROSA ISABEL</t>
  </si>
  <si>
    <t>77137824</t>
  </si>
  <si>
    <t>MENDOZA MELENDEZ CHANEL LEO</t>
  </si>
  <si>
    <t>Asistente de Análisis de Materiales, sede Lima</t>
  </si>
  <si>
    <t>07499037</t>
  </si>
  <si>
    <t>MERCADO YAMASHIACO LIZ ELENA</t>
  </si>
  <si>
    <t>Asistente de Arquitectura en el Área de Museografía y Diseño Arquitectónico</t>
  </si>
  <si>
    <t>45339844</t>
  </si>
  <si>
    <t>MEZA GOMEZ JACOB</t>
  </si>
  <si>
    <t>42849179</t>
  </si>
  <si>
    <t>MILLA SANCHEZ RONALD ANIBAL</t>
  </si>
  <si>
    <t>Jefe de sitio arqueológico para la Sede Caral</t>
  </si>
  <si>
    <t>10078877</t>
  </si>
  <si>
    <t>MIRANDA MUÑOZ LUIS ROBERTO</t>
  </si>
  <si>
    <t>Encargado de la Unidad de Tecnologías de la información-Asistente de Logística para la sede Lima</t>
  </si>
  <si>
    <t>10681289</t>
  </si>
  <si>
    <t>MOLINA QUIJANDRIA OMAR ALBERTO</t>
  </si>
  <si>
    <t>Ingeniera Informática y Sistemas</t>
  </si>
  <si>
    <t>71570317</t>
  </si>
  <si>
    <t>MONCADA TIRADO FRANKLIN ALBERTO</t>
  </si>
  <si>
    <t>Arqueólogo Jefe de Sector, para la Sede Caral, Sitio Caral</t>
  </si>
  <si>
    <t>47325612</t>
  </si>
  <si>
    <t>MUCHARI ESTRADA LUIS ANGEL</t>
  </si>
  <si>
    <t>Jefe para la Oficina de Asesoría Jurídica para la Sede Lima</t>
  </si>
  <si>
    <t>70311526</t>
  </si>
  <si>
    <t>NAVARRO PACORA KALEB JAMIR</t>
  </si>
  <si>
    <t>Técnico analista de gabinete de campo, para la Sede Caral</t>
  </si>
  <si>
    <t>15852236</t>
  </si>
  <si>
    <t>NEGREIROS BEDON ESTHER MARITZA</t>
  </si>
  <si>
    <t>Sub Director de Investigación y Conservación de Materiales Arqueológicos</t>
  </si>
  <si>
    <t>09850043</t>
  </si>
  <si>
    <t>NOVOA BELLOTA PEDRO JESUS</t>
  </si>
  <si>
    <t>07528258</t>
  </si>
  <si>
    <t>NUÑEZ SANCHEZ WALTER JOSE</t>
  </si>
  <si>
    <t>Arqueólogo Jefe de Sector para la sede Caral, sitio Miraya</t>
  </si>
  <si>
    <t>48373230</t>
  </si>
  <si>
    <t>OBLITAS HUANSI NATALY STEFANI</t>
  </si>
  <si>
    <t>Bachiller en Arqueologia</t>
  </si>
  <si>
    <t>45775207</t>
  </si>
  <si>
    <t>OLORTEGUI VEGA LUIGUI HUGO</t>
  </si>
  <si>
    <t>77159444</t>
  </si>
  <si>
    <t>ORTEGA BALABARCA FRANKLIN MICHAEL</t>
  </si>
  <si>
    <t>40410521</t>
  </si>
  <si>
    <t>ORTEGA REQUEZ CESAR JAIME</t>
  </si>
  <si>
    <t>Auxiliar de Excavación para la Zona Arqueológica Caral - Sede Caral</t>
  </si>
  <si>
    <t>42017552</t>
  </si>
  <si>
    <t>ORTEGA REQUEZ JOSE ANTONIO</t>
  </si>
  <si>
    <t>15850389</t>
  </si>
  <si>
    <t>ORTEGA REQUEZ TEOFILO CESARIO</t>
  </si>
  <si>
    <t>40622648</t>
  </si>
  <si>
    <t>OYOLA VALLADARES TEOFILO</t>
  </si>
  <si>
    <t>74626740</t>
  </si>
  <si>
    <t>PALACIOS CASTILLO BRYAN SAMIR</t>
  </si>
  <si>
    <t>Arqueólogos Jefe de sector III para la Sede de Caral (sitio Caral).</t>
  </si>
  <si>
    <t>42182636</t>
  </si>
  <si>
    <t>PALACIOS CASTILLO MIGUEL ANGEL</t>
  </si>
  <si>
    <t>40856864</t>
  </si>
  <si>
    <t>PALACIOS CASTILLO ROXANA ELIZABETH</t>
  </si>
  <si>
    <t>Supervisor General de personal en la Sede Caral</t>
  </si>
  <si>
    <t>15707408</t>
  </si>
  <si>
    <t>PALACIOS RAMIREZ ANGEL NICOLAS</t>
  </si>
  <si>
    <t>Auxiliar de excavación arqueológica II para la Sede Vichama</t>
  </si>
  <si>
    <t>74433727</t>
  </si>
  <si>
    <t xml:space="preserve">PALMA COLLANTES JAN CARLOS </t>
  </si>
  <si>
    <t>Arqueólogo Jefe de Sede II para la Sede de Áspero</t>
  </si>
  <si>
    <t>41218723</t>
  </si>
  <si>
    <t>PALOMINO OLIVOS DAVID ABEL</t>
  </si>
  <si>
    <t>Auxiliar de Conservación, para la Sede Caral</t>
  </si>
  <si>
    <t>60579575</t>
  </si>
  <si>
    <t>PARDO ESPINOZA LORENA</t>
  </si>
  <si>
    <t>47579047</t>
  </si>
  <si>
    <t>PAREDES CERNA ERIC LUIS</t>
  </si>
  <si>
    <t>Coordinador en Relaciones Comunitarias</t>
  </si>
  <si>
    <t>15706803</t>
  </si>
  <si>
    <t>PAUCAR GONZALES MOISES</t>
  </si>
  <si>
    <t>Lic. en Ing de sistemas</t>
  </si>
  <si>
    <t>Técnico de Excavación para la sede Caral</t>
  </si>
  <si>
    <t>15702142</t>
  </si>
  <si>
    <t>PEÑA ESPADA MIGUEL ANGEL</t>
  </si>
  <si>
    <t>Arqueólogo Jefe de Sector de Aspero, Sitio Piedra Parada</t>
  </si>
  <si>
    <t>46969087</t>
  </si>
  <si>
    <t>PERALES DE OLARTE ANDREA EDITA</t>
  </si>
  <si>
    <t>Asistente de Relaciones Comunitarias</t>
  </si>
  <si>
    <t>45697009</t>
  </si>
  <si>
    <t>PERALTA AYRAHUACHO ELVIS ROMAIN</t>
  </si>
  <si>
    <t>Arqueólogo Analista post excavación para la Sede Lima</t>
  </si>
  <si>
    <t>09387039</t>
  </si>
  <si>
    <t>PERALTA MESIA RODOLFO MARCELL</t>
  </si>
  <si>
    <t>15681039</t>
  </si>
  <si>
    <t>PEREZ GIRALDO JAIME LUIS</t>
  </si>
  <si>
    <t>Asistente del Archivo de Investigación y Conservación para la Sede Lima</t>
  </si>
  <si>
    <t>40489375</t>
  </si>
  <si>
    <t>PERLA CORDERO JUAN CARLOS</t>
  </si>
  <si>
    <t>Bach. en Arqueologia</t>
  </si>
  <si>
    <t>Encargada de cocina y limpieza 2, para la Sede Caral</t>
  </si>
  <si>
    <t>15708177</t>
  </si>
  <si>
    <t>PINTO LA ROSA GLADYS MARGARITA</t>
  </si>
  <si>
    <t>Técnico Asistente de excavación arqueológica  para la Sede Aspero</t>
  </si>
  <si>
    <t>26714241</t>
  </si>
  <si>
    <t>PIZAN ALVAREZ OMAR OLIVER</t>
  </si>
  <si>
    <t>Auxiliar de Excavación II, para la sede Caral, sede Allpacoto</t>
  </si>
  <si>
    <t>15853145</t>
  </si>
  <si>
    <t>POMA MATTA PABLO HONORATO</t>
  </si>
  <si>
    <t>Jefe de Almacén de la sede Caral</t>
  </si>
  <si>
    <t>44812742</t>
  </si>
  <si>
    <t>POMA TORRES PETER ALEXIS</t>
  </si>
  <si>
    <t>Adm de Empresas (en curso)</t>
  </si>
  <si>
    <t>Arqueólogo de Jefe de Sector II, para la Sede Áspero, sitio Molino</t>
  </si>
  <si>
    <t>40685090</t>
  </si>
  <si>
    <t>PONCIANO GONZALES ALFONSO ROGGER</t>
  </si>
  <si>
    <t>Técnico de Conservacón - Sede Aspero</t>
  </si>
  <si>
    <t>15713887</t>
  </si>
  <si>
    <t>PORTELLA CERNA ZOILA FRANCISCA</t>
  </si>
  <si>
    <t>Arqueólogo Jefe de Sitio I para el Sitio Piedra Parada, Sede Áspero.</t>
  </si>
  <si>
    <t>42810929</t>
  </si>
  <si>
    <t>POSTIGO ECHAIZ WILMER EDUARDO</t>
  </si>
  <si>
    <t xml:space="preserve">Técnico analista de gabinete de campo, para la Sede Caral </t>
  </si>
  <si>
    <t>43044602</t>
  </si>
  <si>
    <t>PRINCIPE ROBLES HEIDY LIZBETH</t>
  </si>
  <si>
    <t>23087998</t>
  </si>
  <si>
    <t xml:space="preserve">PRINCIPE RODRIGUEZ FELIX </t>
  </si>
  <si>
    <t>75687326</t>
  </si>
  <si>
    <t>PRINCIPE VILLAJUAN ALEXIS ALONSO</t>
  </si>
  <si>
    <t>Arqueólogo Jefe de Sector III, Sede Vichama</t>
  </si>
  <si>
    <t>70431981</t>
  </si>
  <si>
    <t>QUEREVALU ULLOA JOSE SAMUEL</t>
  </si>
  <si>
    <t>41117399</t>
  </si>
  <si>
    <t>QUINDE FARIAS JOSUE EMMANUELL</t>
  </si>
  <si>
    <t>43009515</t>
  </si>
  <si>
    <t>QUIÑONES SOLIS ORLANDO FREDDY</t>
  </si>
  <si>
    <t>Técnico Cadista II para la sede Vichama</t>
  </si>
  <si>
    <t>72801142</t>
  </si>
  <si>
    <t>QUIROZ DIAZ JAVIER RAUL</t>
  </si>
  <si>
    <t>Bachiller en Ingenería de Sistemas</t>
  </si>
  <si>
    <t>Administrador de la sede Vichama</t>
  </si>
  <si>
    <t>15851085</t>
  </si>
  <si>
    <t>QUIROZ GOMEZ ANGELITA MARIZOL</t>
  </si>
  <si>
    <t>Subdirector de Proyección del Patrimonio Cultural</t>
  </si>
  <si>
    <t>09782845</t>
  </si>
  <si>
    <t>QUISPE LOAYZA EDNA</t>
  </si>
  <si>
    <t>42991471</t>
  </si>
  <si>
    <t>QUISPE ROJAS CELIA DECHI</t>
  </si>
  <si>
    <t>09571821</t>
  </si>
  <si>
    <t>QUISPE VALENCIA MAYELA AIDA</t>
  </si>
  <si>
    <t>31931175</t>
  </si>
  <si>
    <t>RAMIREZ BLAS MARCIAL ALBERTO</t>
  </si>
  <si>
    <t>Geografo Profesional para la Sede Lima</t>
  </si>
  <si>
    <t>40753406</t>
  </si>
  <si>
    <t>RAMIREZ CACERES KARIN DIANA</t>
  </si>
  <si>
    <t>Ingeniero Geografo</t>
  </si>
  <si>
    <t>Secretaria Ejecutiva para la Dirección General</t>
  </si>
  <si>
    <t>44023111</t>
  </si>
  <si>
    <t>RAMIREZ MONTESINOS KATHYA DIANA</t>
  </si>
  <si>
    <t>Secretaria ejecutiva bilingüe</t>
  </si>
  <si>
    <t>43288029</t>
  </si>
  <si>
    <t>RAMOS ESPINOZA ROBERTH JESUS</t>
  </si>
  <si>
    <t>Administrador de Portal Web y Redes Sociales</t>
  </si>
  <si>
    <t>70673710</t>
  </si>
  <si>
    <t>RAYME VELASQUEZ KAROLINA DAFNE</t>
  </si>
  <si>
    <t>Bach. en Artes Visuales</t>
  </si>
  <si>
    <t>Tecnico de conservación y restauracion, especialista  en registro de diagnostico e intervención para la Sede Caral</t>
  </si>
  <si>
    <t>15863220</t>
  </si>
  <si>
    <t>REYES ALARCON JACQUELINE MADELEINI</t>
  </si>
  <si>
    <t>Bach. en Administración de empresas</t>
  </si>
  <si>
    <t>70360853</t>
  </si>
  <si>
    <t>REYES CATIRE JIMY KONOSHI</t>
  </si>
  <si>
    <t>15714025</t>
  </si>
  <si>
    <t>REYES FLORES ANA MARIA</t>
  </si>
  <si>
    <t>32484462</t>
  </si>
  <si>
    <t>REYES LOPEZ MAXIMO VALERIO</t>
  </si>
  <si>
    <t>Asistente de Registro y Excavación Arqueológica para la sede Caral</t>
  </si>
  <si>
    <t>43713422</t>
  </si>
  <si>
    <t>REYES MORALES FLORENTINO RUBEN</t>
  </si>
  <si>
    <t>Técnico Encargado de Gabinete II para la Sede Caral</t>
  </si>
  <si>
    <t>15847809</t>
  </si>
  <si>
    <t>REYES NUÑEZ MARIA DEL ROSARIO</t>
  </si>
  <si>
    <t>Auxiliar de conservación III para la Sede Áspero (sitio Piedra Parada).</t>
  </si>
  <si>
    <t>43136103</t>
  </si>
  <si>
    <t>RICO TICONA CARMEN ROSA</t>
  </si>
  <si>
    <t>75918415</t>
  </si>
  <si>
    <t>RICRA QUISPE ANAHI LUCERO</t>
  </si>
  <si>
    <t>15867479</t>
  </si>
  <si>
    <t>RIOJAS HUERTAS RAUL ANGEL</t>
  </si>
  <si>
    <t>Técnico Especialista del Área de Operaciones y Mantenimiento</t>
  </si>
  <si>
    <t>08872231</t>
  </si>
  <si>
    <t>RIOS CABANILLAS LEONARDO FELIX</t>
  </si>
  <si>
    <t>Técnico en laboratorio</t>
  </si>
  <si>
    <t>46314415</t>
  </si>
  <si>
    <t>RIOS DIAZ FREDY CARLOS</t>
  </si>
  <si>
    <t>Encargado de Conservación y Restauración de Monumentos para la Sede Áspero y Vichama</t>
  </si>
  <si>
    <t>40391741</t>
  </si>
  <si>
    <t>RIOS RAMIREZ ALAN LUIS</t>
  </si>
  <si>
    <t>Lic en Arqueología</t>
  </si>
  <si>
    <t>40758126</t>
  </si>
  <si>
    <t>RIOS SANCHEZ ROBINSON</t>
  </si>
  <si>
    <t>23099033</t>
  </si>
  <si>
    <t>RODRIGUEZ ARANDA ADELA</t>
  </si>
  <si>
    <t>Coordinador del parador Turistico</t>
  </si>
  <si>
    <t>15704296</t>
  </si>
  <si>
    <t>RODRIGUEZ CAMPOMANES HILARIO ALBERTO</t>
  </si>
  <si>
    <t>Secretaria Ejecutiva II para la Dirección</t>
  </si>
  <si>
    <t>06012917</t>
  </si>
  <si>
    <t>RODRIGUEZ CONTRERAS MARIA PATRICIA</t>
  </si>
  <si>
    <t>Técnico de Conservación - Sede Aspero - Sitio Era de Pando.</t>
  </si>
  <si>
    <t>45341136</t>
  </si>
  <si>
    <t>RODRIGUEZ INUMA HERODITH</t>
  </si>
  <si>
    <t>Responsable del Área de Comunicaciones, Relaciones Públicas e Imagen Institucional</t>
  </si>
  <si>
    <t>43901353</t>
  </si>
  <si>
    <t>RODRIGUEZ MAYTA MARCO ANTONIO</t>
  </si>
  <si>
    <t>Lic en Periodismo</t>
  </si>
  <si>
    <t>Auxiliar de conservación 1 para el sitio de Caral</t>
  </si>
  <si>
    <t>47124785</t>
  </si>
  <si>
    <t>RODRIGUEZ ROSALES ANALI ALBERTA</t>
  </si>
  <si>
    <t>22744096</t>
  </si>
  <si>
    <t>ROJAS HUERTAS ZACARIAS</t>
  </si>
  <si>
    <t>42255211</t>
  </si>
  <si>
    <t>ROJAS LEON MARGOTT NOEMI</t>
  </si>
  <si>
    <t>Coordinador Administrativo, Sede Aspero</t>
  </si>
  <si>
    <t>15863546</t>
  </si>
  <si>
    <t>ROMERO ESPINOZA JOSE LUIS</t>
  </si>
  <si>
    <t>Estudios en Administración</t>
  </si>
  <si>
    <t>Cadista 02 para la sede Áspero.</t>
  </si>
  <si>
    <t>46246947</t>
  </si>
  <si>
    <t>ROMERO URBINA FERNANDO JAVIER</t>
  </si>
  <si>
    <t>Ing de Sistemas</t>
  </si>
  <si>
    <t>Técnico I de Operaciones y Mantenimiento</t>
  </si>
  <si>
    <t>45440626</t>
  </si>
  <si>
    <t>RUIZ CONDOR PEDRO ALEJANDRO</t>
  </si>
  <si>
    <t>Diseño de interiores</t>
  </si>
  <si>
    <t>Conservador especialista Técnico superior para la sede Caral</t>
  </si>
  <si>
    <t>19421422</t>
  </si>
  <si>
    <t>RUIZ RIOS JUAN DE DIOS</t>
  </si>
  <si>
    <t>Técnico en edificaciones</t>
  </si>
  <si>
    <t>Arqueólogo coordinador –supervisor I de conservación y administración para la Subdirección de Investigación y Conservación de Sitios Arqueológicos</t>
  </si>
  <si>
    <t>25829547</t>
  </si>
  <si>
    <t>SALAS CUADROS CARMEN DE LOS MILAGROS</t>
  </si>
  <si>
    <t>40462078</t>
  </si>
  <si>
    <t>SALAS PIZANGO DIMAS</t>
  </si>
  <si>
    <t>78116223</t>
  </si>
  <si>
    <t>SALDAÑA CANO ERINSON GIOVANI</t>
  </si>
  <si>
    <t>15852316</t>
  </si>
  <si>
    <t>SALINAS ESPINOZA HECTOR GUILLERMO</t>
  </si>
  <si>
    <t>Especialista Promotor Social para la Sede Caral</t>
  </si>
  <si>
    <t>15857736</t>
  </si>
  <si>
    <t>SALINAS ESPINOZA JULIO JUAN</t>
  </si>
  <si>
    <t>Lic. en educación</t>
  </si>
  <si>
    <t>Técnico encargado de gabinete de campo, para la Sede Vichama</t>
  </si>
  <si>
    <t>15720899</t>
  </si>
  <si>
    <t>SALVADOR HUAMAN MADELAINE SOLEDAD</t>
  </si>
  <si>
    <t>15706982</t>
  </si>
  <si>
    <t>SANCHEZ CASTILLO GAUDENCIO DOMINGO</t>
  </si>
  <si>
    <t>43203396</t>
  </si>
  <si>
    <t>SANCHEZ GARAY  WILLIAM</t>
  </si>
  <si>
    <t>Técnico encargado de gabinete de campo, para la Sede Áspero</t>
  </si>
  <si>
    <t>42423290</t>
  </si>
  <si>
    <t>SANCHEZ HUERTA ELIN BENANCIA</t>
  </si>
  <si>
    <t>Economista (en curso)</t>
  </si>
  <si>
    <t>Jefe de Proyectos y Coop. Técnica</t>
  </si>
  <si>
    <t>00516291</t>
  </si>
  <si>
    <t>SANCHEZ JARA RICARDO</t>
  </si>
  <si>
    <t>Auxiliar en el Area de Operaciones y Servicios de Mensajeria</t>
  </si>
  <si>
    <t>46984693</t>
  </si>
  <si>
    <t>SANCHEZ MORE, EDWIN</t>
  </si>
  <si>
    <t>15708015</t>
  </si>
  <si>
    <t>SANDOVAL BENITES JULIO</t>
  </si>
  <si>
    <t>Auxiliar de Excavación para la Zona Arqueológica, sede de Áspero</t>
  </si>
  <si>
    <t>43357781</t>
  </si>
  <si>
    <t>SANTOS LOPEZ YONEL JESUS</t>
  </si>
  <si>
    <t>Auxiliar de de restauración III para la Sede Áspero</t>
  </si>
  <si>
    <t>43228598</t>
  </si>
  <si>
    <t>SANTOS TORRES FRANK ERICK</t>
  </si>
  <si>
    <t>Especialista en Logística 2, para la sede Lima. 2</t>
  </si>
  <si>
    <t>41050821</t>
  </si>
  <si>
    <t>SERNAQUE CUMPA JULIO CESAR</t>
  </si>
  <si>
    <t>17531182</t>
  </si>
  <si>
    <t>SERNAQUE MARTINEZ PEDRO GILBERTO</t>
  </si>
  <si>
    <t>Jefa de la  Zona Arqueologica Caral</t>
  </si>
  <si>
    <t>08794686</t>
  </si>
  <si>
    <t>SHADY SOLIS RUTH MARTHA</t>
  </si>
  <si>
    <t>Doctora en Letras - Antropología y Arqueología</t>
  </si>
  <si>
    <t>Auxiliar de excavación 1 para la sede Caral, en el sitio de Caral</t>
  </si>
  <si>
    <t>47794786</t>
  </si>
  <si>
    <t>SIGUEÑAS PALACIOS JUAN ELIAS</t>
  </si>
  <si>
    <t>47622121</t>
  </si>
  <si>
    <t>SILVA ACUÑA JOSEP PAUL</t>
  </si>
  <si>
    <t>80162963</t>
  </si>
  <si>
    <t>SILVA HUACANCA JULIAN</t>
  </si>
  <si>
    <t>Auxiliar de conservación 1 para la Sede Vichama</t>
  </si>
  <si>
    <t>03657761</t>
  </si>
  <si>
    <t>SILVA OLIVA MIGUEL</t>
  </si>
  <si>
    <t>Arqueólogo Jefe de Sitio, Sede Caral, Sitio Miraya</t>
  </si>
  <si>
    <t>18138699</t>
  </si>
  <si>
    <t>SOBERON WINCHONLONG FABIAN EDUARDO</t>
  </si>
  <si>
    <t>15863486</t>
  </si>
  <si>
    <t>SOCLA FLORES MAURA SADITH</t>
  </si>
  <si>
    <t>Supervisor de Seguridad para la sede Lima</t>
  </si>
  <si>
    <t>10076298</t>
  </si>
  <si>
    <t>SOLIER GALINDO JUAN MILNER</t>
  </si>
  <si>
    <t>78551328</t>
  </si>
  <si>
    <t>SOLIS CAMONES JESUS MAURICIO</t>
  </si>
  <si>
    <t>75533040</t>
  </si>
  <si>
    <t>SOLIS CAURINO HELIO LEOVIGILDO</t>
  </si>
  <si>
    <t>15850142</t>
  </si>
  <si>
    <t>SOLIS LEON VICITACION FELIX</t>
  </si>
  <si>
    <t>61489369</t>
  </si>
  <si>
    <t>SOLIS RIVEROS BRUNO SEBASTIAN</t>
  </si>
  <si>
    <t>15702729</t>
  </si>
  <si>
    <t>SOLIS SAAVEDRA JULIAN LORENZO</t>
  </si>
  <si>
    <t>46236860</t>
  </si>
  <si>
    <t>SOLIS SIFUENTES HECTOR RAFAEL</t>
  </si>
  <si>
    <t>47022428</t>
  </si>
  <si>
    <t>SUAREZ VEGA LUIS ENRIQUE</t>
  </si>
  <si>
    <t>43194213</t>
  </si>
  <si>
    <t>TAFUR MANRIQUE MARIBEL NATIVIDAD</t>
  </si>
  <si>
    <t>Lic. en Sociología</t>
  </si>
  <si>
    <t>00876986</t>
  </si>
  <si>
    <t>TANANTA PIZANGO NERIO</t>
  </si>
  <si>
    <t>Auxiliar de Topografía para el Área de Geomática de la Sede Caral</t>
  </si>
  <si>
    <t>48229096</t>
  </si>
  <si>
    <t>TASAYCO CHINCHAY RENZO FLAVIO</t>
  </si>
  <si>
    <t>23096529</t>
  </si>
  <si>
    <t>TIMO LOPEZ EUTEMIO</t>
  </si>
  <si>
    <t>Jefe de la Oficina de Administración y Finanzas</t>
  </si>
  <si>
    <t>16406802</t>
  </si>
  <si>
    <t>TIRADO MONTENEGRO JUAN ENRIQUE</t>
  </si>
  <si>
    <t xml:space="preserve">Lic. en Administración de Empresas </t>
  </si>
  <si>
    <t>80504090</t>
  </si>
  <si>
    <t>TOCAS GONZALES YONI</t>
  </si>
  <si>
    <t>77335628</t>
  </si>
  <si>
    <t>TOCTO BUENDIA CESAR OSTIN</t>
  </si>
  <si>
    <t>Auxiliar de conservación 1 para la Sede Caral sitio Lurihuasi</t>
  </si>
  <si>
    <t>42749775</t>
  </si>
  <si>
    <t>TOCTO GARCIA NADIA ZULEMA</t>
  </si>
  <si>
    <t>15701765</t>
  </si>
  <si>
    <t>TOLENTINO TARAZONA URBANO</t>
  </si>
  <si>
    <t>Especialista en Control Patrimonial para la sede Lima</t>
  </si>
  <si>
    <t>06072884</t>
  </si>
  <si>
    <t>TORRES ALBORNOZ LUIS FERNANDO</t>
  </si>
  <si>
    <t>Responsable del Gabinete para la Sede Aspero</t>
  </si>
  <si>
    <t>44097575</t>
  </si>
  <si>
    <t>TORRES HUAMAN IVAN EFRAIN</t>
  </si>
  <si>
    <t>41679809</t>
  </si>
  <si>
    <t>TORRES SOLIS TONY DAVID</t>
  </si>
  <si>
    <t>73229215</t>
  </si>
  <si>
    <t>TRUJILLO ESPINOZA KEVIN</t>
  </si>
  <si>
    <t>47496245</t>
  </si>
  <si>
    <t>TRUJILLO ROSALES JOSEPH JESUS</t>
  </si>
  <si>
    <t>Auxiliar de Conservación, para la Sede Áspero</t>
  </si>
  <si>
    <t>43810014</t>
  </si>
  <si>
    <t>TRUJILLO SALLAVERA JORGE LUIS</t>
  </si>
  <si>
    <t>Arqueólogo Jefe de Sitio II para la Sede de Áspero, sitio Era de Pando</t>
  </si>
  <si>
    <t>47331114</t>
  </si>
  <si>
    <t>TUMBALOBOS TAPIA JOSE CARLOS</t>
  </si>
  <si>
    <t>15711145</t>
  </si>
  <si>
    <t xml:space="preserve">ULLOA CARREÑO LUIS ANDRES </t>
  </si>
  <si>
    <t>06157471</t>
  </si>
  <si>
    <t>URIBE LOPEZ LUIS ALFREDO</t>
  </si>
  <si>
    <t>Ingeniero Economista</t>
  </si>
  <si>
    <t>40867072</t>
  </si>
  <si>
    <t>UZATEGUI KOLICH JORGE IVAN</t>
  </si>
  <si>
    <t>Ing. Agrónomo</t>
  </si>
  <si>
    <t>Arqueólogo Prospección Arqueológica en los Valles de Supe y Huaura</t>
  </si>
  <si>
    <t>43213462</t>
  </si>
  <si>
    <t>VALDIVIA GOMEZ NOYER</t>
  </si>
  <si>
    <t>Arqueólogo Jefe de Sector para la sede Caral</t>
  </si>
  <si>
    <t>73262485</t>
  </si>
  <si>
    <t>VALENCIA GARCIA FERNANDO ANDRE</t>
  </si>
  <si>
    <t>Técnico Maestro de conservación y restauración, especialista en Registro I para la Sede Aspero</t>
  </si>
  <si>
    <t>41471172</t>
  </si>
  <si>
    <t>VALENZUELA AQUIÑO VICTOR MERCEDES</t>
  </si>
  <si>
    <t>Arqueólogo Jefe de Sitio El Molino para la sede Aspero</t>
  </si>
  <si>
    <t>45738464</t>
  </si>
  <si>
    <t>VALQUI GÜIMACK  MIGUEL ANGEL</t>
  </si>
  <si>
    <t>Encargado del almacén general para la sede Lima</t>
  </si>
  <si>
    <t>08443365</t>
  </si>
  <si>
    <t>VARGAS ORTIZ HENRRY MAXY</t>
  </si>
  <si>
    <t>Est.Administ.</t>
  </si>
  <si>
    <t>Técnico especialista Cadista  2D y 3D</t>
  </si>
  <si>
    <t>18222835</t>
  </si>
  <si>
    <t>VASQUEZ ALVARADO MARIA ESTELA</t>
  </si>
  <si>
    <t>Tecnico en diseño con certificación internacional en auto DEK</t>
  </si>
  <si>
    <t>Auxiliar de conservación 1  para la sede Caral, en  el sitio de Caral</t>
  </si>
  <si>
    <t>31820140</t>
  </si>
  <si>
    <t>VASQUEZ ESPINOZA ARMANDO</t>
  </si>
  <si>
    <t>72468317</t>
  </si>
  <si>
    <t>VASQUEZ QUIROZ EDELINA</t>
  </si>
  <si>
    <t>15863272</t>
  </si>
  <si>
    <t>VENTURO VASQUEZ VICENTE PAUL</t>
  </si>
  <si>
    <t>Auxiliar de conservación 1  para la sede Caral</t>
  </si>
  <si>
    <t>75255367</t>
  </si>
  <si>
    <t>VILLAVICENCIO FELIPE CECILIA EMILIA</t>
  </si>
  <si>
    <t>Jefe de sector Aspero, sitio Era de Pando</t>
  </si>
  <si>
    <t>45112170</t>
  </si>
  <si>
    <t>VITONERA CERNA JOSE EVERTH</t>
  </si>
  <si>
    <t>Bach. en Ciencias Sociales</t>
  </si>
  <si>
    <t>Coordinador de Relaciones Comunitarias 1, para la Sede Caral, Áspero y Vichama</t>
  </si>
  <si>
    <t>15711902</t>
  </si>
  <si>
    <t>VITONERA HERRERA EVEDARDO</t>
  </si>
  <si>
    <t>Técnico en mecánica industrial</t>
  </si>
  <si>
    <t>Asistente de Excavación II, para la Sede Áspero, sitio El Molino</t>
  </si>
  <si>
    <t>10522942</t>
  </si>
  <si>
    <t>VIZCARRA MACEDO VICTOR ANGEL</t>
  </si>
  <si>
    <t>Arqueólogo Jefe de sector, sede Aspero, sitio Piedra Parada</t>
  </si>
  <si>
    <t>74545910</t>
  </si>
  <si>
    <t>YARLEQUE JAVIER SAMANTSA CINTHYA</t>
  </si>
  <si>
    <t>45086918</t>
  </si>
  <si>
    <t>YARLEQUE ZORRILLA ROBERTO CARLOS</t>
  </si>
  <si>
    <t>71522536</t>
  </si>
  <si>
    <t>ZAMBRANO DIONICIO ANHELO ENRRIQUE</t>
  </si>
  <si>
    <t>47217366</t>
  </si>
  <si>
    <t>ZAMBRANO FLORES JENNIFFER LIZETH</t>
  </si>
  <si>
    <t>41557421</t>
  </si>
  <si>
    <t>ZAMBRANO GUIMARAY YONI RAUL</t>
  </si>
  <si>
    <t>07619649</t>
  </si>
  <si>
    <t>ZARATE GONZALES IVAN JOSUE</t>
  </si>
  <si>
    <t>BIBLIOTECÓLOGO</t>
  </si>
  <si>
    <t>41862585</t>
  </si>
  <si>
    <t>BIBLIOTECOLOGA</t>
  </si>
  <si>
    <t>43990068</t>
  </si>
  <si>
    <t>ARTES PLASTICAS</t>
  </si>
  <si>
    <t>ESPECIALISTA EN BIBLIOTECOLOGÍA II</t>
  </si>
  <si>
    <t>10531732</t>
  </si>
  <si>
    <t>ALEJOS ARANDA ,RUTH SOLEDAD</t>
  </si>
  <si>
    <t>JEFE EQUIPO</t>
  </si>
  <si>
    <t xml:space="preserve">ANALISTA CONTABLE </t>
  </si>
  <si>
    <t>23957878</t>
  </si>
  <si>
    <t>ALTAMIRANO SANTOS VIOLETA</t>
  </si>
  <si>
    <t xml:space="preserve">CONTADORA </t>
  </si>
  <si>
    <t>CONTADORA PÚBLICA COLEGIADA</t>
  </si>
  <si>
    <t>ANALISTA EN GESTIÓN TRIBUTARIA</t>
  </si>
  <si>
    <t>46606772</t>
  </si>
  <si>
    <t>ALTUNA TITTO ,LUZ ANGELICA</t>
  </si>
  <si>
    <t>ANALISTA EN GESTIÓN DEL RENDIMIENTO, DESARROLLO Y CAPACITACIÓN</t>
  </si>
  <si>
    <t>41758302</t>
  </si>
  <si>
    <t>ALVAREZ CUENTAS EVELYN MARGOT</t>
  </si>
  <si>
    <t>ADMINISTRACION</t>
  </si>
  <si>
    <t xml:space="preserve">JEFA DE LA OFICINA DE COMUNICACIONES </t>
  </si>
  <si>
    <t xml:space="preserve">AMES MORA ERIKA ALISELLI </t>
  </si>
  <si>
    <t>COMUNICACIONES</t>
  </si>
  <si>
    <t xml:space="preserve">ASESOR II DE LA JEFATURA </t>
  </si>
  <si>
    <t xml:space="preserve">ANGULO SARAVIA ARTURO </t>
  </si>
  <si>
    <t>JEFE DE EQUIPO</t>
  </si>
  <si>
    <t>06968015</t>
  </si>
  <si>
    <t>ARANDA MARTEL ,CARMEN IRIS</t>
  </si>
  <si>
    <t xml:space="preserve">ASESORA II DE LA JEFATURA </t>
  </si>
  <si>
    <t>10802315</t>
  </si>
  <si>
    <t xml:space="preserve">ARISPE SEMINARIO ALEJANDRA </t>
  </si>
  <si>
    <t>LINGÜÍSTICA Y LITERATURA</t>
  </si>
  <si>
    <t>TECNICO EN DIGITALIZACION</t>
  </si>
  <si>
    <t>10365313</t>
  </si>
  <si>
    <t>ARNAO PEREZ ,JIMMY RONALD</t>
  </si>
  <si>
    <t>ESTUDIOS DE COMPUTACIÓN</t>
  </si>
  <si>
    <t xml:space="preserve">PROFESIONAL DE CUSTODIA DE LAS COLECCIONES PARA EL EQUIPO DE TRABAJO DE CUSTODIA </t>
  </si>
  <si>
    <t>46564807</t>
  </si>
  <si>
    <t xml:space="preserve">ARTEAGA MENDOZA LUIS FERNANDO </t>
  </si>
  <si>
    <t>SOCIOLOGIA</t>
  </si>
  <si>
    <t>OPERADOR TÉCNICO DE ILUMINACIÓN</t>
  </si>
  <si>
    <t>40974373</t>
  </si>
  <si>
    <t>ATALAYA CERNA WILMER HUMBERTO</t>
  </si>
  <si>
    <t>09979594</t>
  </si>
  <si>
    <t>25608771</t>
  </si>
  <si>
    <t xml:space="preserve">ATOCHE CASTILLO ERNESTO </t>
  </si>
  <si>
    <t>42932237</t>
  </si>
  <si>
    <t>AZAÑA PEREZ SILVIA MARIA CONSUELO</t>
  </si>
  <si>
    <t>BIBLIOTECOLOGIA Y CIENCIAS DE LA INFORMACIÓN</t>
  </si>
  <si>
    <t>TECNICO EN BIBLIOTECA</t>
  </si>
  <si>
    <t>47593654</t>
  </si>
  <si>
    <t>ESTUDIOS DE BIBLIOTECOLOGÍA</t>
  </si>
  <si>
    <t>ESTUDIOS DE BIBLIOTECOLOGÍA Y CIENCIAS DE LA INFORMACIÓN</t>
  </si>
  <si>
    <t>ASISTENTE DE PATRIMONIO DOCUMENTAL BIBLIOGRÁFICO</t>
  </si>
  <si>
    <t>46324178</t>
  </si>
  <si>
    <t>BARRERA CAMARENA HENRY EDUARDO</t>
  </si>
  <si>
    <t>42976807</t>
  </si>
  <si>
    <t>BARRETO ALVAREZ RICARDO SANTOS ARTURO</t>
  </si>
  <si>
    <t>FILOSOFIA</t>
  </si>
  <si>
    <t>COORDINADOR DE GESTIÓN DE CONTABILIDAD</t>
  </si>
  <si>
    <t>09078473</t>
  </si>
  <si>
    <t>BELLI PINO ,JOSE ANTONIO</t>
  </si>
  <si>
    <t>ESPECIALISTA EN RESTAURACIÓN</t>
  </si>
  <si>
    <t>09569255</t>
  </si>
  <si>
    <t>BELLIDO ,ANA</t>
  </si>
  <si>
    <t>JEFE DE LOGISTICA</t>
  </si>
  <si>
    <t>10789595</t>
  </si>
  <si>
    <t>BENAVENTE QUESQUEN GERALD RENZO</t>
  </si>
  <si>
    <t>ABOGADO ESPECIALISTA EN DERECHO PÚBLICO</t>
  </si>
  <si>
    <t>10732742</t>
  </si>
  <si>
    <t>BERROSPI VALDIVIA ,GUSTAVO ADOLFO</t>
  </si>
  <si>
    <t>ABOGADO ESPECIALISTA EN DERECHO ADMINISTRATIVO</t>
  </si>
  <si>
    <t xml:space="preserve">JEFA DEL EQUIPO DE TRABAJO DE GESTIÓN CULTURAL, INVESTIGACIONES Y EDICICIONES </t>
  </si>
  <si>
    <t>40959557</t>
  </si>
  <si>
    <t>BEST URDAY KRISTEL</t>
  </si>
  <si>
    <t>JEFE</t>
  </si>
  <si>
    <t xml:space="preserve">BISMARCK DEXTRE ZULLY PAMELA </t>
  </si>
  <si>
    <t>LICENCIADA EN CIENCIAS DE LA COMUNICACIoN</t>
  </si>
  <si>
    <t>TITULO</t>
  </si>
  <si>
    <t>06231520</t>
  </si>
  <si>
    <t>CACERES ORELLANA ,ANA CRISTEL</t>
  </si>
  <si>
    <t>10735245</t>
  </si>
  <si>
    <t>CAIRAMPOMA VELASQUEZ ,EDMUNDO NEY</t>
  </si>
  <si>
    <t>JEFA EQUIPO DAPI</t>
  </si>
  <si>
    <t xml:space="preserve">CALDERON MONTOYA KAREN ELIZABETH </t>
  </si>
  <si>
    <t>JEFE DE OFICINA</t>
  </si>
  <si>
    <t>08063957</t>
  </si>
  <si>
    <t>CALLUPE PACHECO GUADALUPE SUSANA</t>
  </si>
  <si>
    <t>MAESTRÍA EN GESTIÓN PÚBLICA</t>
  </si>
  <si>
    <t>DIRECTOR TECNICO</t>
  </si>
  <si>
    <t>08450940</t>
  </si>
  <si>
    <t>CAMACHO GONZALES ,EMMA DEL CARMEN</t>
  </si>
  <si>
    <t>10294675</t>
  </si>
  <si>
    <t>CAMPOS MAYHUA ,SONIA EVA</t>
  </si>
  <si>
    <t>10302971</t>
  </si>
  <si>
    <t>CANALES REQUELME DAVID ARTURO</t>
  </si>
  <si>
    <t>ESPECIALISTA EN PLANIFICACION</t>
  </si>
  <si>
    <t>10107106</t>
  </si>
  <si>
    <t>CANALES STELLA ,SARITA SOLEDAD</t>
  </si>
  <si>
    <t>REFERENCISTA</t>
  </si>
  <si>
    <t>47185123</t>
  </si>
  <si>
    <t xml:space="preserve">CANDIA LÓPEZ LUCERO ESTEFANY </t>
  </si>
  <si>
    <t>41967779</t>
  </si>
  <si>
    <t>CARBAJAL YANTAS ,JHON STUARD</t>
  </si>
  <si>
    <t>EGRESADO DISEÑO GRAFICO</t>
  </si>
  <si>
    <t>ESPECIALISTA EN ECOMPRAS DE BIENES Y SERVICIOS</t>
  </si>
  <si>
    <t>45211337</t>
  </si>
  <si>
    <t>CARBAJO BELTRAN, MIGUEL ANGEL</t>
  </si>
  <si>
    <t>BIBLIOTECOLOGO - REFERENCISTA</t>
  </si>
  <si>
    <t>08834605</t>
  </si>
  <si>
    <t>CARDENAS OCHOA ,CLEOFE MARíA</t>
  </si>
  <si>
    <t>BACHILLER EN BIBLIOTECOLOGIA Y CIENCIAS DE LA INFORMACIÓN</t>
  </si>
  <si>
    <t>25536100</t>
  </si>
  <si>
    <t>CARRASCO AGUILAR ,MARIA ROSARIO</t>
  </si>
  <si>
    <t>BACHILLER EN ADMINISTRACION SECRETARIADO</t>
  </si>
  <si>
    <t>ARTESANO I</t>
  </si>
  <si>
    <t>10071552</t>
  </si>
  <si>
    <t>CASTILLO AGUILAR ,LUIS DONATO</t>
  </si>
  <si>
    <t>ESPECIALISTA</t>
  </si>
  <si>
    <t>42347601</t>
  </si>
  <si>
    <t xml:space="preserve">CCASA CONDORI ALFREDO </t>
  </si>
  <si>
    <t>ING. SISTEMAS</t>
  </si>
  <si>
    <t>TEC.BIB.</t>
  </si>
  <si>
    <t>40147257</t>
  </si>
  <si>
    <t>CERDAN MENDOZA CARLOS FELIX</t>
  </si>
  <si>
    <t>ASISTENTE EN GESTIÓN DEL EMPLEO</t>
  </si>
  <si>
    <t>46730054</t>
  </si>
  <si>
    <t xml:space="preserve">CHANAME ABAD EVELYN JOHANA </t>
  </si>
  <si>
    <t>09894594</t>
  </si>
  <si>
    <t>CHAVEZ SALAZAR ,JUAN MANUEL</t>
  </si>
  <si>
    <t>ESTUDIOS DE CIENCIAS DE LA COMUNICACIÓN</t>
  </si>
  <si>
    <t>BIBLIOTECOLOGO ESPECIALISTA EN INFORMACIÓN</t>
  </si>
  <si>
    <t>06002253</t>
  </si>
  <si>
    <t>CHAVEZ SANCHEZ ,HENRY GABINO</t>
  </si>
  <si>
    <t>BIBLIOTECOLOGO</t>
  </si>
  <si>
    <t>10005880</t>
  </si>
  <si>
    <t>CHAVEZ TIMANA ,CAROL IVONNE</t>
  </si>
  <si>
    <t xml:space="preserve">BIBLIOTECOLOGA REFERENCISTA PARA SALAS DE LECTURAS Y PARA GESTIÓN DE COLECCIONES BIBLIOGRÁFICAS </t>
  </si>
  <si>
    <t>06792440</t>
  </si>
  <si>
    <t xml:space="preserve">CHERRES JUÁREZ ORLANDO ANTONIO </t>
  </si>
  <si>
    <t>42992184</t>
  </si>
  <si>
    <t xml:space="preserve">CHOQUE CHIPANA TALIA ZENAIDA </t>
  </si>
  <si>
    <t>41535293</t>
  </si>
  <si>
    <t xml:space="preserve">CHUMBIMUNI DE LA CRUZ JENNY ROXANA </t>
  </si>
  <si>
    <t>47143099</t>
  </si>
  <si>
    <t xml:space="preserve">CHUQUILLANQUI ARAGÓN GABRIELA ROSARIO </t>
  </si>
  <si>
    <t>ESPECIALISTA EN GESTIÓN DEL RIESGO Y SEGURIDAD</t>
  </si>
  <si>
    <t>10760387</t>
  </si>
  <si>
    <t>CLEQUE CAMARGO ,ALEJANDRO</t>
  </si>
  <si>
    <t>70390938</t>
  </si>
  <si>
    <t xml:space="preserve">COLLAZOS CALDAS NATALIA LUCIA </t>
  </si>
  <si>
    <t>PROFESIONAL DE CUSTODIA DE LAS COLECCION</t>
  </si>
  <si>
    <t>23993445</t>
  </si>
  <si>
    <t xml:space="preserve">CONDEMAYTA QUISPE MARITZA </t>
  </si>
  <si>
    <t>06992007</t>
  </si>
  <si>
    <t>CONDORI ROJAS DE VILCAMICHI ,VICTORIA</t>
  </si>
  <si>
    <t>40951661</t>
  </si>
  <si>
    <t xml:space="preserve">CONTRERAS RIOS JOSÉ FÉLIX </t>
  </si>
  <si>
    <t>45160661</t>
  </si>
  <si>
    <t xml:space="preserve">CUENCA GARCIA MARIA ANTONIETA </t>
  </si>
  <si>
    <t>CONSERVACION</t>
  </si>
  <si>
    <t>CUSIHUAMAN ROSILLO ,ROSA KARINA</t>
  </si>
  <si>
    <t>46818676</t>
  </si>
  <si>
    <t>DÁVALOS MANRIQUE ABNER WALLACE</t>
  </si>
  <si>
    <t>BACHILLER EN CIENCIAS CON MENCION EN INGENIERIA MECANICA </t>
  </si>
  <si>
    <t>41773298</t>
  </si>
  <si>
    <t>DE PIEROLA MARTINEZ ,DAVID</t>
  </si>
  <si>
    <t>ESPECIALISTA EN PROCESOS</t>
  </si>
  <si>
    <t>23845669</t>
  </si>
  <si>
    <t>DELGADO ALARCON ,FLORY</t>
  </si>
  <si>
    <t>ASISTENTE</t>
  </si>
  <si>
    <t xml:space="preserve">DELGADO GALVÁN JHON ELTON </t>
  </si>
  <si>
    <t>25556110</t>
  </si>
  <si>
    <t>DELGADO PISFIL ,MILAGROS DEL ROSARIO</t>
  </si>
  <si>
    <t>BACHILLER EN BIBLIOTECOLOGA</t>
  </si>
  <si>
    <t>CORRECTOR DE TEXTOS</t>
  </si>
  <si>
    <t>41503132</t>
  </si>
  <si>
    <t>DIAZ SANTILLAN ,LIZ KETTY</t>
  </si>
  <si>
    <t>09955640</t>
  </si>
  <si>
    <t>DOMINGUEZ RAMIREZ ,ANGELICA</t>
  </si>
  <si>
    <t>10201455</t>
  </si>
  <si>
    <t xml:space="preserve">ENRIQUEZ RAMIREZ CLAUDIA ELIZABETH </t>
  </si>
  <si>
    <t>ESPECIALISTA LEGAL EN GESTIÓN DEL EMPLEO</t>
  </si>
  <si>
    <t xml:space="preserve">ESCALANTE DEL ALAMO IRANIA </t>
  </si>
  <si>
    <t>ESPECIALISTA DE IMPRENTA</t>
  </si>
  <si>
    <t>09682413</t>
  </si>
  <si>
    <t>ESTRADA ROMERO ,WILFREDO WALTER</t>
  </si>
  <si>
    <t>ESTUDIANTE OPERADOR IMPRESOR OFFSISTA</t>
  </si>
  <si>
    <t>29471146</t>
  </si>
  <si>
    <t xml:space="preserve">FALCÓN OBLITAS KATHERINE  ROSEMARY </t>
  </si>
  <si>
    <t>JEFA DE OA</t>
  </si>
  <si>
    <t>74301765</t>
  </si>
  <si>
    <t>FARFAN SANCHEZ  JEREMY MIKE</t>
  </si>
  <si>
    <t>ING SISTEMAS</t>
  </si>
  <si>
    <t>41431442</t>
  </si>
  <si>
    <t xml:space="preserve">FERNANDEZ ASTECKER ELIZABETH </t>
  </si>
  <si>
    <t>LICENCIADA EN BIBLIOTECOLOGIA Y CIENCAS DE LA INFORMACION</t>
  </si>
  <si>
    <t>43430328</t>
  </si>
  <si>
    <t>FERNÁNDEZ ESPINOZA FERNANDO DANIEL</t>
  </si>
  <si>
    <t>PERSONAL DE SEGURIDAD Y VIGILANCIA</t>
  </si>
  <si>
    <t>06180084</t>
  </si>
  <si>
    <t>FERNANDEZ SARDI RAUL EMILIO</t>
  </si>
  <si>
    <t>EGRESADO SECUNDARIA</t>
  </si>
  <si>
    <t>TECNICO EN BIBLIOTECA I</t>
  </si>
  <si>
    <t>00512942</t>
  </si>
  <si>
    <t>FERNANDEZ-RUBIO QUINTERO ,IRASEMA MARIA</t>
  </si>
  <si>
    <t>ESTUDIOS DE LENGUA RUSA</t>
  </si>
  <si>
    <t>ESTUDIANTE LENGUA RUSA</t>
  </si>
  <si>
    <t>JEFE DE OPP</t>
  </si>
  <si>
    <t>07803560</t>
  </si>
  <si>
    <t xml:space="preserve">FERNANDINI CAPURRO LUIS AUGUSTO </t>
  </si>
  <si>
    <t>10195090</t>
  </si>
  <si>
    <t xml:space="preserve">FIGUEROA ANAMARÍA ERIKA LUZ </t>
  </si>
  <si>
    <t>ESPECIALISTA EN INTEGRACIÓN CONTABLE</t>
  </si>
  <si>
    <t>09912244</t>
  </si>
  <si>
    <t>FLORES PINEDO ,TESSY</t>
  </si>
  <si>
    <t>CONDUCTOR</t>
  </si>
  <si>
    <t>42870029</t>
  </si>
  <si>
    <t>FLORES RINCON ,JOEL MARTIN</t>
  </si>
  <si>
    <t>10270362</t>
  </si>
  <si>
    <t>GALVEZ VILLENA ,MARCO ARTURO</t>
  </si>
  <si>
    <t>ESTUDIOS EN PROGRAMA DE SISTEMAS</t>
  </si>
  <si>
    <t>43673740</t>
  </si>
  <si>
    <t>GARAVITO NORIEGA ANGHELA MARÍA</t>
  </si>
  <si>
    <t>HOTELERIA Y TURISMO</t>
  </si>
  <si>
    <t>42888533</t>
  </si>
  <si>
    <t xml:space="preserve">GARCIA MANTILLA ALAN ALEXIS </t>
  </si>
  <si>
    <t>CIENCIAS POLITICAS</t>
  </si>
  <si>
    <t>06408494</t>
  </si>
  <si>
    <t>GONZALES ALVARADO ,OSMAR ALBERTO</t>
  </si>
  <si>
    <t>07825789</t>
  </si>
  <si>
    <t>GONZALEZ DEL RIEGO ESPINOSA ,DELFINA</t>
  </si>
  <si>
    <t>LICENCIADO HISTORIA</t>
  </si>
  <si>
    <t>45553423</t>
  </si>
  <si>
    <t>GRANADOS SOLIS ,SUSAN DAILY</t>
  </si>
  <si>
    <t>BACHILLER EN ARTES PLÁSTICAS Y VISUALES</t>
  </si>
  <si>
    <t>43539351</t>
  </si>
  <si>
    <t xml:space="preserve">GUERRA PORTAL KATHIA ROXANA </t>
  </si>
  <si>
    <t>43534268</t>
  </si>
  <si>
    <t>GUERRERO REATEGUI JUAN CARLOS</t>
  </si>
  <si>
    <t>40897851</t>
  </si>
  <si>
    <t>GUILLEN FLORES ,VLADIMIR</t>
  </si>
  <si>
    <t xml:space="preserve">GUILLÉN FLORES VLADIMIR </t>
  </si>
  <si>
    <t>LICENCIADO EN BIBLIOTECOLOGÍA Y CIENCIAS DE LA INFORMACIÓN</t>
  </si>
  <si>
    <t>TECNICO EN INFORMÁTICA</t>
  </si>
  <si>
    <t>40032759</t>
  </si>
  <si>
    <t>GUTIERREZ BARAHONA ,JOSE DIOMEDES</t>
  </si>
  <si>
    <t>ESPECIALISTA EN EJECUCIÓN DE FONDO PÚBLICO</t>
  </si>
  <si>
    <t>06143047</t>
  </si>
  <si>
    <t>GUTIERREZ LEON ,JORGE ALBERTO</t>
  </si>
  <si>
    <t>ASISTENTE JEFATURA</t>
  </si>
  <si>
    <t>07615831</t>
  </si>
  <si>
    <t>HERRAN SIFUENTES VICTOR MANUEL</t>
  </si>
  <si>
    <t>ESPECIALISTA EN BIBLIOTECOLOGÍA</t>
  </si>
  <si>
    <t>40296879</t>
  </si>
  <si>
    <t>HUAMAN MACHACA ,JORGE FREDDY</t>
  </si>
  <si>
    <t>40735680</t>
  </si>
  <si>
    <t>HUAMAN SAENZ ,DINA ESTHER</t>
  </si>
  <si>
    <t>APOYO EN BIBLIOTECA</t>
  </si>
  <si>
    <t>48181304</t>
  </si>
  <si>
    <t>HUAMANI LAZARO ,PAMELA MARILIN</t>
  </si>
  <si>
    <t>ESTUDIANTE DE INGENIERIA DE SISTEMAS E INFORMÁTICA</t>
  </si>
  <si>
    <t>JEFE DE OA</t>
  </si>
  <si>
    <t>25663515</t>
  </si>
  <si>
    <t>HUARHUA BELTRÁN MARÍA VICTORIA</t>
  </si>
  <si>
    <t>ENCARGADA DE ESTADÍISICA E INFORMATICA</t>
  </si>
  <si>
    <t>18111213</t>
  </si>
  <si>
    <t>HUATAY ENRIQUEZ ,REENATY AMANDA</t>
  </si>
  <si>
    <t>INGENIERA EN COMPUTACIÓN Y SISTEMAS</t>
  </si>
  <si>
    <t>COMUNICADOR SOCIAL</t>
  </si>
  <si>
    <t>43248513</t>
  </si>
  <si>
    <t>JARA CACERES ,JOSE RAFAEL</t>
  </si>
  <si>
    <t>ESPECIALISTA II EN MODERNIZACIÓN DE LA OFICINA DE PLANEAMIENTO Y PRESUPUESTO</t>
  </si>
  <si>
    <t>41382210</t>
  </si>
  <si>
    <t>JIMÉNEZ AROTINCO ANGÉLICA</t>
  </si>
  <si>
    <t>ING. INDUSTRIAL</t>
  </si>
  <si>
    <t>18198039</t>
  </si>
  <si>
    <t xml:space="preserve">LACA RAMOS ITALO ALBERTO </t>
  </si>
  <si>
    <t>ABOGADO </t>
  </si>
  <si>
    <t>10621339</t>
  </si>
  <si>
    <t>LEON HILARIO ,ELVA ELIDA</t>
  </si>
  <si>
    <t>08890369</t>
  </si>
  <si>
    <t>LLACUA ANCHIMANYA ,HEBER</t>
  </si>
  <si>
    <t>ESPECIALISTA EN LOGÍSTICA</t>
  </si>
  <si>
    <t>16733998</t>
  </si>
  <si>
    <t>LOPEZ ANGULO ,GENRRY</t>
  </si>
  <si>
    <t>BIB.II</t>
  </si>
  <si>
    <t>07494898</t>
  </si>
  <si>
    <t xml:space="preserve">LÓPEZ SALDAÑA ARTEMIO MARTIN </t>
  </si>
  <si>
    <t>42276749</t>
  </si>
  <si>
    <t>LUCAS VELARDE ,ELIZABETH NOEMI</t>
  </si>
  <si>
    <t>LICENCIADA EN GESTIÓN</t>
  </si>
  <si>
    <t>LICENCIADO EN GESTIÓN</t>
  </si>
  <si>
    <t>44577589</t>
  </si>
  <si>
    <t xml:space="preserve">LUJÁN LUCANA CLAUDIA SOFÍA </t>
  </si>
  <si>
    <t>09624841</t>
  </si>
  <si>
    <t>MALCA CABRERA ,ROSA MARGARITA</t>
  </si>
  <si>
    <t>ESTUDIANTE SOCIOLOGÍA</t>
  </si>
  <si>
    <t>ESTUDIANTE DE SOCIOLOGÍA</t>
  </si>
  <si>
    <t>DIRECTOR DE PROGRAMA SECTORIAL III</t>
  </si>
  <si>
    <t>06019700</t>
  </si>
  <si>
    <t xml:space="preserve">MALDONADO CASTILLO ANA MARÍA </t>
  </si>
  <si>
    <t>JEFE DE LA OFICINA DE PLANEAMIENTO Y PRESUPUESTO</t>
  </si>
  <si>
    <t>MALDONADO RODRÍGUEZ RICARDO</t>
  </si>
  <si>
    <t>47200694</t>
  </si>
  <si>
    <t>MAMAN PAULINO JIMMY JUAN</t>
  </si>
  <si>
    <t>06253112</t>
  </si>
  <si>
    <t>MAMANI MAMANI ,JUSTINO</t>
  </si>
  <si>
    <t>ASISTENTE DE TRAMITE DOCUMENTARIO</t>
  </si>
  <si>
    <t>48622464</t>
  </si>
  <si>
    <t>MANYARI ARAGON ,ANDREA INGRID</t>
  </si>
  <si>
    <t>EGRESADO SECRETARIADO EJECUTIVO</t>
  </si>
  <si>
    <t>44152694</t>
  </si>
  <si>
    <t>MARTINEZ CESPEDES ,RAUL JIMMY</t>
  </si>
  <si>
    <t>TECNICO ESPECIALISTA EN ARTES GRÁFICAS</t>
  </si>
  <si>
    <t>07507010</t>
  </si>
  <si>
    <t>MARTINEZ MENDOZA ,JUAN RICARDO</t>
  </si>
  <si>
    <t>TÉCNICO PRE-PRENSA</t>
  </si>
  <si>
    <t>10486973</t>
  </si>
  <si>
    <t>MARTINEZ ROCA ,FRANK  TURLIS</t>
  </si>
  <si>
    <t>45097585</t>
  </si>
  <si>
    <t>MARTINEZ SILVA ,LAURA ISABEL</t>
  </si>
  <si>
    <t>HISTOR.I</t>
  </si>
  <si>
    <t>JEFA GRAN BIBLIOTECA PUBLICA DE LIMA</t>
  </si>
  <si>
    <t>08798693</t>
  </si>
  <si>
    <t xml:space="preserve">MAURA TEJEDA LILIAN ANTONIETA </t>
  </si>
  <si>
    <t>45443607</t>
  </si>
  <si>
    <t>MAYHUASCA TORRES PAMELA</t>
  </si>
  <si>
    <t>ASISTENTE EN RESTAURACIÓN</t>
  </si>
  <si>
    <t>44722430</t>
  </si>
  <si>
    <t>MEDINA VENEGAS ,MIGUEL JESUS</t>
  </si>
  <si>
    <t>EGRESADO CONSERVACIÓN Y RESTAURACION DE BIENES ARTÍSTICOS Y CULTURALES</t>
  </si>
  <si>
    <t>CARPINTERO</t>
  </si>
  <si>
    <t>ESPECIALISTA EN RRHH</t>
  </si>
  <si>
    <t>44436612</t>
  </si>
  <si>
    <t xml:space="preserve">MERGONI ORTEGA GINO YTALO </t>
  </si>
  <si>
    <t>44007899</t>
  </si>
  <si>
    <t>MIJAHUANCA PAYHUA ,JESSICA MARLEY</t>
  </si>
  <si>
    <t>ADMINISTRADOR DE REDES</t>
  </si>
  <si>
    <t>09864160</t>
  </si>
  <si>
    <t>MIYASHIRO YREIJO ,JOSE KEIJI</t>
  </si>
  <si>
    <t>INGENIERO ELECTRÓNICO</t>
  </si>
  <si>
    <t>08055756</t>
  </si>
  <si>
    <t>MONTOYA CHOMBA DAVID ANTONIO</t>
  </si>
  <si>
    <t>07619233</t>
  </si>
  <si>
    <t>MORALES RODRIGUEZ ,MARIA ELIZABETH</t>
  </si>
  <si>
    <t>LIC. TRABAJO SOCIAL</t>
  </si>
  <si>
    <t>09428956</t>
  </si>
  <si>
    <t xml:space="preserve">MORALES VALER SORAYA MARLA </t>
  </si>
  <si>
    <t>LICENCIADA EN BIBLIOTECOLOGIA Y CIENCIAS DE LA INFORMACION</t>
  </si>
  <si>
    <t>COORDINADORA EN PLANEAMIENTO ESTRATÉGICO</t>
  </si>
  <si>
    <t>06165359</t>
  </si>
  <si>
    <t>MORALES WU MARÍA DEL ROSARIO</t>
  </si>
  <si>
    <t xml:space="preserve">TÉCNICO EN DIGITALIZACIÓN </t>
  </si>
  <si>
    <t>44695721</t>
  </si>
  <si>
    <t xml:space="preserve">MORENO AZNARAN SONIA MARÍA </t>
  </si>
  <si>
    <t>PROFESIONAL EN DIRECCION Y DISEÑO GRAFICO</t>
  </si>
  <si>
    <t>07497188</t>
  </si>
  <si>
    <t>MUCHAYPIÑA HIDALGO MICHAEL AGUSTIN</t>
  </si>
  <si>
    <t>41414338</t>
  </si>
  <si>
    <t>NAKAMURA SHIMABUKURO ,DIANA ERI</t>
  </si>
  <si>
    <t>ESPECIALISTA EN GESTIÓN DE INFORMACIÓN - PAD</t>
  </si>
  <si>
    <t>41091122</t>
  </si>
  <si>
    <t>NAMUCHE ZAVALETA ,VANIA</t>
  </si>
  <si>
    <t>07944789</t>
  </si>
  <si>
    <t>NAUCA NAVARRO LUIS ALBERTO</t>
  </si>
  <si>
    <t>MAESTRÍA EN CIENCIA POLÍTICA</t>
  </si>
  <si>
    <t>JEFE INSTITUCIONAL DE LA BIBLIOTECA NACIONAL DEL PERU</t>
  </si>
  <si>
    <t>40762566</t>
  </si>
  <si>
    <t xml:space="preserve">NEYRA MAGAGNA EZIO </t>
  </si>
  <si>
    <t>41193697</t>
  </si>
  <si>
    <t>ÑAUPAS CARAZA, SILVIA KATIA</t>
  </si>
  <si>
    <t>09466354</t>
  </si>
  <si>
    <t>ÑUÑOVERO IZAGUIRRE ,MARCO ANTONIO</t>
  </si>
  <si>
    <t>MECANICO DE TALLER</t>
  </si>
  <si>
    <t>43497728</t>
  </si>
  <si>
    <t>OBREGON AYALA ANTONIO EDWIN</t>
  </si>
  <si>
    <t xml:space="preserve">JEFA DE LA GRAN BIBLIOTECA PÚBLICA DE LIMA </t>
  </si>
  <si>
    <t>15706033</t>
  </si>
  <si>
    <t xml:space="preserve">OBRENOVICH ROJAS LIUBENKA </t>
  </si>
  <si>
    <t xml:space="preserve">ANALISTA EN CONTROL PREVIO </t>
  </si>
  <si>
    <t>07525334</t>
  </si>
  <si>
    <t>OCHOA ARCE MARLENI MARGARITA</t>
  </si>
  <si>
    <t>10431999</t>
  </si>
  <si>
    <t>OCROSPOMA CALDERON ,GINO SANTIAGO</t>
  </si>
  <si>
    <t xml:space="preserve">JEFE DEL EQUIPO DE TRABAJO DE RECURSOS HUMANOS </t>
  </si>
  <si>
    <t>10587584</t>
  </si>
  <si>
    <t xml:space="preserve">OSTERLOH CUETO RAMÓN OMAR </t>
  </si>
  <si>
    <t xml:space="preserve">JEFA DE LA OFICINA DE ASESORÍA JURÍDICA </t>
  </si>
  <si>
    <t>29611719</t>
  </si>
  <si>
    <t xml:space="preserve">PACHECO ABARCA DE FARRO MAYERLIN VIOLETA </t>
  </si>
  <si>
    <t>16668368</t>
  </si>
  <si>
    <t xml:space="preserve">PAICO GASCO ESPERANZA ASUNCIONA </t>
  </si>
  <si>
    <t>MAGISTER EN ADMINISTRACION DE NEGOCIOS MBA</t>
  </si>
  <si>
    <t>GERENTE GENERAL</t>
  </si>
  <si>
    <t>08787106</t>
  </si>
  <si>
    <t>PALOMARES VILLANUEVA CARLOS FELIPE</t>
  </si>
  <si>
    <t>CONTADOR PUBLICO COLEGIADO</t>
  </si>
  <si>
    <t>47150528</t>
  </si>
  <si>
    <t>PALOMINO CARBAJAL ,RUBY ARACELI</t>
  </si>
  <si>
    <t>BACHILLER EN ECONOMÍA</t>
  </si>
  <si>
    <t>AUDITOR-JEFE DE COMISIÓN</t>
  </si>
  <si>
    <t>40032824</t>
  </si>
  <si>
    <t>PARAVECINO SALINAS ,MARIA LEONOR</t>
  </si>
  <si>
    <t>ASIS.ADM</t>
  </si>
  <si>
    <t>46079562</t>
  </si>
  <si>
    <t>PAREDES CHUMBIAUCA YOEL</t>
  </si>
  <si>
    <t>PROFESIONAL ADMINISTRACIÓN Y NEGOCIOS</t>
  </si>
  <si>
    <t>44816109</t>
  </si>
  <si>
    <t>PAREDES JESUS, CLAUDIA DEL CARMEN</t>
  </si>
  <si>
    <t>10804109</t>
  </si>
  <si>
    <t xml:space="preserve">PAZ PANIZO PATRICIA MARÍA </t>
  </si>
  <si>
    <t>LICENCIADO EN COMUNICACION</t>
  </si>
  <si>
    <t xml:space="preserve">ASISTENTE TÉCNICO EN COMUNICACIONES </t>
  </si>
  <si>
    <t>10699508</t>
  </si>
  <si>
    <t xml:space="preserve">PILLACA HUAMANI TANIA DORIS </t>
  </si>
  <si>
    <t>40694842</t>
  </si>
  <si>
    <t>PINEDA OSORIO ,JORGE EDUARDO</t>
  </si>
  <si>
    <t>07175638</t>
  </si>
  <si>
    <t>PINEDO OLIVO ,MONICA ISABEL</t>
  </si>
  <si>
    <t>25701708</t>
  </si>
  <si>
    <t xml:space="preserve">PIZARRO FALCON MERY AURORA </t>
  </si>
  <si>
    <t>PROF. BIBLIOTECOLOGIA</t>
  </si>
  <si>
    <t>44389037</t>
  </si>
  <si>
    <t>POIRIER MARUENDA MARCELA</t>
  </si>
  <si>
    <t>DIRECTOR GENERAL</t>
  </si>
  <si>
    <t>POMA HERMOZA ,CLAUDIO FELIX</t>
  </si>
  <si>
    <t>LIC. CIENCIAS DE LA COMUNICACIÓN</t>
  </si>
  <si>
    <t>71017630</t>
  </si>
  <si>
    <t xml:space="preserve">PORRAS LUNA IVONNE </t>
  </si>
  <si>
    <t>ESPECIALISTA EN DERECHO ADMINISTRATIVO</t>
  </si>
  <si>
    <t>45561462</t>
  </si>
  <si>
    <t>POSTIGO CUENTAS ANDREA CELMIRA</t>
  </si>
  <si>
    <t>JEFA DE OAJ</t>
  </si>
  <si>
    <t xml:space="preserve">ASESORA II DE LA GERENCIA GENERAL </t>
  </si>
  <si>
    <t>QUICHE MORALES MARIO FERNANDO</t>
  </si>
  <si>
    <t>OPERADOR DE AUDIO Y VIDEO</t>
  </si>
  <si>
    <t>10367328</t>
  </si>
  <si>
    <t>QUILICHE HUINGO ,EMILIO</t>
  </si>
  <si>
    <t>TECNICO EN LOCUCION RADIAL Y TELEVISIVA</t>
  </si>
  <si>
    <t>46508699</t>
  </si>
  <si>
    <t xml:space="preserve">QUINTANILLA MONTANO ERIKA ROCIO </t>
  </si>
  <si>
    <t>COORDINADOR DE PRESUPUESTO</t>
  </si>
  <si>
    <t>09895452</t>
  </si>
  <si>
    <t>QUIÑONES VELITA ,JULIA ESTHER</t>
  </si>
  <si>
    <t>47475028</t>
  </si>
  <si>
    <t xml:space="preserve">QUISPE CHANDUVI DANTE CARMELO </t>
  </si>
  <si>
    <t>10613364</t>
  </si>
  <si>
    <t xml:space="preserve">QUISPE GUTIERREZ OLGA </t>
  </si>
  <si>
    <t>INGENIERO DE SISTEMAS E INFORMATICA</t>
  </si>
  <si>
    <t>09737470</t>
  </si>
  <si>
    <t>QUISPE QUISPE ,NARDA VIRGINIA</t>
  </si>
  <si>
    <t>ESPECIALISTA EN TECNOLOGÍA DE LA INFORMACIÓN</t>
  </si>
  <si>
    <t>42701078</t>
  </si>
  <si>
    <t>QUISPE SOTO JAVIER MARTIN</t>
  </si>
  <si>
    <t>INGENIERO INFORMATICO</t>
  </si>
  <si>
    <t>ASISTENTE DE ARCHIVO PARA EL EQUIPO DE TRABAJO DE ATENCIÓN AL CIUDADANO Y TRÁMITE DOCUMENTARIO DE LA GERENCIA GENERAL</t>
  </si>
  <si>
    <t>42205522</t>
  </si>
  <si>
    <t xml:space="preserve">QUISPE YUPANQUI JORGE FERNANDO </t>
  </si>
  <si>
    <t>ANALISTA</t>
  </si>
  <si>
    <t>43016748</t>
  </si>
  <si>
    <t xml:space="preserve">RAMIREZ RAMIREZ JORGE LUIS </t>
  </si>
  <si>
    <t>JEFE DE ARCHIVO</t>
  </si>
  <si>
    <t>10528516</t>
  </si>
  <si>
    <t>RAMOS YAMUNAQUE ,DANELLY ROCIO</t>
  </si>
  <si>
    <t>EGRESADO PROFESIONAL EN ARCHIVO</t>
  </si>
  <si>
    <t>10714589</t>
  </si>
  <si>
    <t>RAMOS ZEGARRA ,MANOLO</t>
  </si>
  <si>
    <t>41328549</t>
  </si>
  <si>
    <t>RETAMOSO MURGUIA FATIMA DEL ROSARIO</t>
  </si>
  <si>
    <t>09801667</t>
  </si>
  <si>
    <t>REVOREDO OLIVEROS ,PEDRO JESUS</t>
  </si>
  <si>
    <t>10404337</t>
  </si>
  <si>
    <t>RIOFANO BARRIENTOS MARIA ELENA</t>
  </si>
  <si>
    <t>45160105</t>
  </si>
  <si>
    <t xml:space="preserve">RIVAS HUARCAYA JOSE CARLOS </t>
  </si>
  <si>
    <t>HISTORIADOR (CIENCIAS SOCIALES)</t>
  </si>
  <si>
    <t>42148635</t>
  </si>
  <si>
    <t xml:space="preserve">RIVERA CÁRDENAS JUAN RAMON </t>
  </si>
  <si>
    <t>JEFE DEL EQUIPO DE TRABAJO DE LOGÍSTICA Y CONTROL PATRIMONIAL</t>
  </si>
  <si>
    <t>TÍTULO PROFESIONAL DE ECONOMISTA</t>
  </si>
  <si>
    <t>ASISTENTE DE PROYECTOS DE INVESTIGACIÓN</t>
  </si>
  <si>
    <t>70435888</t>
  </si>
  <si>
    <t>ROBLES CORDOVA ,MARIA ANGELICA</t>
  </si>
  <si>
    <t>BACHILLER EN CIENCIA POLÍTICA</t>
  </si>
  <si>
    <t>JEFA DEL EQUIPO DE TRABAJO DE GESTIÓN DE ADQUISICIONES Y DESCARTE</t>
  </si>
  <si>
    <t>10128587</t>
  </si>
  <si>
    <t>ROBLES MAQUINO  MARITZA ROXANA</t>
  </si>
  <si>
    <t>09083985</t>
  </si>
  <si>
    <t>RODRIGUEZ ESCOBAR ,HILDA ROXANA</t>
  </si>
  <si>
    <t>41878285</t>
  </si>
  <si>
    <t xml:space="preserve">RODRÍGUEZ GONZALES JEAN PAUL </t>
  </si>
  <si>
    <t>RESPONSABLE DE ARCHIVO</t>
  </si>
  <si>
    <t>41266933</t>
  </si>
  <si>
    <t xml:space="preserve">RODRÍGUEZ RAMÍREZ EVELYN PAMELA </t>
  </si>
  <si>
    <t>40929197</t>
  </si>
  <si>
    <t>RODRIGUEZ TELLO ,ROCIO</t>
  </si>
  <si>
    <t>TÉCNICO EN COMPUTACIÓN</t>
  </si>
  <si>
    <t>07327158</t>
  </si>
  <si>
    <t>ROJAS REVOREDO ,JORGE LUIS</t>
  </si>
  <si>
    <t>AUDITOR - ABOGADO</t>
  </si>
  <si>
    <t>10532912</t>
  </si>
  <si>
    <t>ROJAS SICHA ,JEANETTE ESTEFA</t>
  </si>
  <si>
    <t>40425296</t>
  </si>
  <si>
    <t>ROMERO ARO ,LILY VANESSA</t>
  </si>
  <si>
    <t>09901133</t>
  </si>
  <si>
    <t>RONCAL AVALOS EDUARDO NICOLAS</t>
  </si>
  <si>
    <t>MAESTRÍA EN DIRECCIÓN DE TECNOLOGÍAS DE LA INFORMACIÓN</t>
  </si>
  <si>
    <t>42140695</t>
  </si>
  <si>
    <t>ROQUE FLORES MARISOL LIDIA</t>
  </si>
  <si>
    <t>OPERADOR TÉCNICO DE SONIDO</t>
  </si>
  <si>
    <t>10777070</t>
  </si>
  <si>
    <t>ROQUE ORTIZ LUIS ALFONSO</t>
  </si>
  <si>
    <t>ESTUDIOS DE SONIDO</t>
  </si>
  <si>
    <t>PROFESIONAL EN SERVICIOS BIBLIOTECOLÓGICOS</t>
  </si>
  <si>
    <t>70439461</t>
  </si>
  <si>
    <t xml:space="preserve">SAAVEDRA VÁSQUEZ DIANA VALERIA </t>
  </si>
  <si>
    <t>TÉCNICO ADMINISTRATIVO</t>
  </si>
  <si>
    <t>09899771</t>
  </si>
  <si>
    <t>SALAZAR SERQUEN ,MARITZA ESMERALDA</t>
  </si>
  <si>
    <t>OPERARIO EN MANTENIMIENTO I</t>
  </si>
  <si>
    <t>06256502</t>
  </si>
  <si>
    <t>SALDAÑA MIRAVAL ,VILMA</t>
  </si>
  <si>
    <t>ESPECIALISTA EN BIBLIOTECOLOGIA</t>
  </si>
  <si>
    <t>44307786</t>
  </si>
  <si>
    <t>SALVATIERRA CHUCHON ,MARTHA ELENA</t>
  </si>
  <si>
    <t>40789757</t>
  </si>
  <si>
    <t>SAM ANLAS ,CARLOS ANTONIO</t>
  </si>
  <si>
    <t xml:space="preserve">JEFE DE LA OFICINA DE ADMINISTRACIÓN </t>
  </si>
  <si>
    <t xml:space="preserve">SÁNCHEZ APONTE MANUEL MARTÍN </t>
  </si>
  <si>
    <t>ESPECIALISTA EN OPERACIONES</t>
  </si>
  <si>
    <t>09368952</t>
  </si>
  <si>
    <t>SANCHEZ DIAZ PEREZ DAVID RENATO</t>
  </si>
  <si>
    <t>BACH CIENCAS ARMADAS</t>
  </si>
  <si>
    <t xml:space="preserve">ESPECIALISTA EN CONTRATACIONES DEL ESTADO PARA LA OFICINA DE ADMINISTRACIÓN </t>
  </si>
  <si>
    <t>40484124</t>
  </si>
  <si>
    <t>SANCHEZ FERNANDEZ JUAN CARLOS</t>
  </si>
  <si>
    <t>ASISTENTE DE RESTAURACIÓN</t>
  </si>
  <si>
    <t>41174090</t>
  </si>
  <si>
    <t>SANCHEZ SANCHEZ ,MARIA FRINE</t>
  </si>
  <si>
    <t>EGRESADO DE CONSERVACIÓN Y RESTAURACIÓN</t>
  </si>
  <si>
    <t>08163689</t>
  </si>
  <si>
    <t xml:space="preserve">SERRANO SIERRA MERCEDES </t>
  </si>
  <si>
    <t>Bibliotecólogo</t>
  </si>
  <si>
    <t>41805130</t>
  </si>
  <si>
    <t xml:space="preserve">SOLIS LEYVA ANDREA </t>
  </si>
  <si>
    <t>40151823</t>
  </si>
  <si>
    <t>SOLIS ROSALES ,MARIELLA</t>
  </si>
  <si>
    <t>ASISTENTE ADMINISTRATIVO EN LOGÍSTICA</t>
  </si>
  <si>
    <t>46852449</t>
  </si>
  <si>
    <t>SOSA BARRERA, JAIRO DAGOBERTO</t>
  </si>
  <si>
    <t>TÉCNICO EN OFIMÁTICA</t>
  </si>
  <si>
    <t>23974682</t>
  </si>
  <si>
    <t>SOTOMAYOR GARCIA ,MARIA DEL CARMEN</t>
  </si>
  <si>
    <t>JEFA DEL EQUIPO DE TRABAJO DE POLITICAS BIBLIOTECARIAS</t>
  </si>
  <si>
    <t>ASESOR</t>
  </si>
  <si>
    <t>10786158</t>
  </si>
  <si>
    <t>TALLEDO CHAVEZ ,HUGO SERGIO</t>
  </si>
  <si>
    <t>71033038</t>
  </si>
  <si>
    <t>TAMAYO GAMBOA HRISTO ANGELO</t>
  </si>
  <si>
    <t>ESTUDIANTE HISTORIA</t>
  </si>
  <si>
    <t>ES.BIB.I</t>
  </si>
  <si>
    <t>10548366</t>
  </si>
  <si>
    <t xml:space="preserve">TEJADA SANCHEZ ALVARO JULIAN </t>
  </si>
  <si>
    <t>LIC BIBLIOTECOLOGIA Y CIENCIAS DE LA INFORMACION</t>
  </si>
  <si>
    <t>43659243</t>
  </si>
  <si>
    <t xml:space="preserve">TELLO HUACO LUIS ALBERTO JUNIOR  </t>
  </si>
  <si>
    <t>10738691</t>
  </si>
  <si>
    <t xml:space="preserve">TELLO SANTOS ROSA FLOR </t>
  </si>
  <si>
    <t>72972466</t>
  </si>
  <si>
    <t>TERRAZAS GARCÍA MARÍA DE LOS ÁNGELES</t>
  </si>
  <si>
    <t>ESPECIALISTA EN DERECHO PROCESAL</t>
  </si>
  <si>
    <t>40036696</t>
  </si>
  <si>
    <t>TOLENTINO ALFARO ADRIAN ABELARDO</t>
  </si>
  <si>
    <t>41914828</t>
  </si>
  <si>
    <t>TORIBIO CORDOVA ,EVELYN ROSARIO</t>
  </si>
  <si>
    <t>LIC. HISTORIA</t>
  </si>
  <si>
    <t xml:space="preserve">ESPECIALISTA EN PLANEAMIENTO E INVERSIONES </t>
  </si>
  <si>
    <t>70484812</t>
  </si>
  <si>
    <t xml:space="preserve">TORRES ACOSTA LENIN </t>
  </si>
  <si>
    <t>ING. ECONOMICO</t>
  </si>
  <si>
    <t>43840722</t>
  </si>
  <si>
    <t>TORRES SALAS ,KATHERINE TATIANA</t>
  </si>
  <si>
    <t>ASISTENTE DE GERENCIA</t>
  </si>
  <si>
    <t>41471119</t>
  </si>
  <si>
    <t>TRILLO AUQUI ,GERARDO MANUEL</t>
  </si>
  <si>
    <t>RESPONSABLE DEL ÁREA DE RESOLUCIONES</t>
  </si>
  <si>
    <t>40216482</t>
  </si>
  <si>
    <t>TRUEVAS CALLE ,ROBERTO CARLOS</t>
  </si>
  <si>
    <t>09603287</t>
  </si>
  <si>
    <t xml:space="preserve">TUMBAJULCA QUISPE SANTOS FABIAN </t>
  </si>
  <si>
    <t>09802443</t>
  </si>
  <si>
    <t>UGAZ CALDERON ,JULIO CESAR</t>
  </si>
  <si>
    <t>08494763</t>
  </si>
  <si>
    <t>ULLOA SANCHEZ ALFONSO EDUARDO</t>
  </si>
  <si>
    <t>ESPECIALISTA EN PROYECTOS DE INVERSIÓN PÚBLICA</t>
  </si>
  <si>
    <t>46385840</t>
  </si>
  <si>
    <t>URBINA CALDERON ,WILLIAM ALBERTO</t>
  </si>
  <si>
    <t>INGENIERO ECONÓMICO</t>
  </si>
  <si>
    <t>41544434</t>
  </si>
  <si>
    <t xml:space="preserve">VALDERRAMA DIAZ SANTOS FELIPE </t>
  </si>
  <si>
    <t>42804578</t>
  </si>
  <si>
    <t>VALENCIA SAIRE ,LIDIA</t>
  </si>
  <si>
    <t>ADMINISTRACIÓN DE NEGOCIOS</t>
  </si>
  <si>
    <t>ASESOR LEGAL RRHH - OA</t>
  </si>
  <si>
    <t>25658506</t>
  </si>
  <si>
    <t xml:space="preserve">VALENTIN PERALTA IVÁN RAFAEL </t>
  </si>
  <si>
    <t>09799223</t>
  </si>
  <si>
    <t>VARILLAS MENDOZA ,JULIO ENRRIQUE</t>
  </si>
  <si>
    <t>07753120</t>
  </si>
  <si>
    <t>VASQUEZ CHAPARRO ,KELLY ELIZABETH</t>
  </si>
  <si>
    <t>EGRESADO DISEÑO PUBLICITARIO</t>
  </si>
  <si>
    <t>AUXILIAR DE BIBLIOTECA</t>
  </si>
  <si>
    <t>10126470</t>
  </si>
  <si>
    <t>VELASQUEZ PEREZ ,JOSE RAMON</t>
  </si>
  <si>
    <t xml:space="preserve">DIRECTORA DE LA DIRECCIÓN DEL ACCESO Y PROMOCIÓN DE LA INFORMACIÓN </t>
  </si>
  <si>
    <t>40213570</t>
  </si>
  <si>
    <t>VERGARA RODRIGUEZ DE RODRIGUEZ FABIOLA ISABEL</t>
  </si>
  <si>
    <t>MAGÍSTER EN ADMINISTRACIÓN</t>
  </si>
  <si>
    <t>45998299</t>
  </si>
  <si>
    <t>VERGARAY MENDOZA ,MELYSSA</t>
  </si>
  <si>
    <t>45639732</t>
  </si>
  <si>
    <t>VIA ESCALERA DE BORDA ,JACKELYN PAMELA</t>
  </si>
  <si>
    <t>10119236</t>
  </si>
  <si>
    <t>VILCAPOMA LOYOLA ,MARCOS</t>
  </si>
  <si>
    <t>ANALISTA DE SISTEMA DE INFORMACIÓN - PAD</t>
  </si>
  <si>
    <t>44175617</t>
  </si>
  <si>
    <t>VILLALOBOS TERAN ,LEANDRO SAMUEL</t>
  </si>
  <si>
    <t>09117378</t>
  </si>
  <si>
    <t xml:space="preserve">VILLANUEVA LEYVA ROSA AMELIA </t>
  </si>
  <si>
    <t>09449410</t>
  </si>
  <si>
    <t>VILLARREAL SANCHEZ ,ELSA HORTENCIA</t>
  </si>
  <si>
    <t>NINGUNO</t>
  </si>
  <si>
    <t>PERSONAL DE MANTENIMIENTO</t>
  </si>
  <si>
    <t>09966979</t>
  </si>
  <si>
    <t>YACOLCA SANCHEZ ,LAURA SUSANA</t>
  </si>
  <si>
    <t>ESTUDIOS DE INFORMATICA</t>
  </si>
  <si>
    <t>ESTUDIANTE TÉCNICO</t>
  </si>
  <si>
    <t>TÉCNICO CARPINTERO</t>
  </si>
  <si>
    <t>40163131</t>
  </si>
  <si>
    <t>YATACO CRUZ ,MARCO ANTONIO</t>
  </si>
  <si>
    <t>40767902</t>
  </si>
  <si>
    <t>YATACO MARIN ,ROSA MARIA</t>
  </si>
  <si>
    <t>10308433</t>
  </si>
  <si>
    <t>YSLA HEREDIA BRUNO RAFAEL</t>
  </si>
  <si>
    <t xml:space="preserve">DIRECTORA DE LA DIRECCIÓN DE GESTIÓN DE LAS COLECCIONES </t>
  </si>
  <si>
    <t>09548036</t>
  </si>
  <si>
    <t xml:space="preserve">ZAVALA BARRIOS CATALINA MERILUZ </t>
  </si>
  <si>
    <t>ALBERCO CUYA, ELIZABETH MAGALI</t>
  </si>
  <si>
    <t>ALEGRIA GUTIERREZ, JESUS DOMINGO</t>
  </si>
  <si>
    <t>ATALAYA LORENZO, KARIM ODALIS</t>
  </si>
  <si>
    <t>BACA ZAMORA, FRANCO RICARDO</t>
  </si>
  <si>
    <t>85: BIBLIOTECA NACIONAL DEL PERU</t>
  </si>
  <si>
    <t>MAQUILLADORA</t>
  </si>
  <si>
    <t>09786556</t>
  </si>
  <si>
    <t>ACHULLI GOMEZ MARIA LUISA</t>
  </si>
  <si>
    <t>OFICIOS NO ESPECIFICADOS</t>
  </si>
  <si>
    <t>TECNICO COMPLETO</t>
  </si>
  <si>
    <t>SONIDISTA</t>
  </si>
  <si>
    <t>43415039</t>
  </si>
  <si>
    <t>ACUÑA ACUÑA JORGE ALONSO FRANCISCO</t>
  </si>
  <si>
    <t>AUTORES, PERIODISTAS Y OTROS ESCRITORES</t>
  </si>
  <si>
    <t>INSTITUTO SUPERIOR</t>
  </si>
  <si>
    <t>REDACTOR</t>
  </si>
  <si>
    <t>44728768</t>
  </si>
  <si>
    <t>AGREDA NOLORBE CARLA</t>
  </si>
  <si>
    <t>UNIVERSIDAD</t>
  </si>
  <si>
    <t>PRODUCTORA GENERAL DE PROGRAMAS DE CULTU</t>
  </si>
  <si>
    <t>10734977</t>
  </si>
  <si>
    <t>AGUIRRE REJAS PAOLA MIRTHA</t>
  </si>
  <si>
    <t>Universitario completo</t>
  </si>
  <si>
    <t>AGENTE DE SEGURIDAD</t>
  </si>
  <si>
    <t>06766127</t>
  </si>
  <si>
    <t>AGUIRRE REYES MARLO PHENIEL</t>
  </si>
  <si>
    <t>40835467</t>
  </si>
  <si>
    <t>AGURTO PARDO FIGUEROA LUIS ADRIANO</t>
  </si>
  <si>
    <t>CAMAROGRAFO DE PRENSA</t>
  </si>
  <si>
    <t>19211595</t>
  </si>
  <si>
    <t>AHUMADA VARGAS CESAR IVAN</t>
  </si>
  <si>
    <t>UNIVERSIDAD COMPLETA</t>
  </si>
  <si>
    <t>CONDUCTOR DE VEHICULO</t>
  </si>
  <si>
    <t>08624738</t>
  </si>
  <si>
    <t>ALCAZAR VILLAMONTE ANTONIO ARMANDO</t>
  </si>
  <si>
    <t>ESPECIALISTA EN SIAF</t>
  </si>
  <si>
    <t>06589453</t>
  </si>
  <si>
    <t>ALCEDO VEGAS EDELMIRA MARIA DE LOS MILAGROS</t>
  </si>
  <si>
    <t>Universitario incompleto</t>
  </si>
  <si>
    <t>VIGILANTE OPERADOR DE EQUIPOS DE RADIO Y</t>
  </si>
  <si>
    <t>22181424</t>
  </si>
  <si>
    <t>ALFARO RAMIREZ MARCIAL ESAU</t>
  </si>
  <si>
    <t>Técnico completo</t>
  </si>
  <si>
    <t>CAMAROGRAFO</t>
  </si>
  <si>
    <t>10371172</t>
  </si>
  <si>
    <t>ALMONACID GUERRA ANTONIO SALVADOR</t>
  </si>
  <si>
    <t>ESPECIALISTA EN SOPORTE TECNOLOGICO</t>
  </si>
  <si>
    <t>40173370</t>
  </si>
  <si>
    <t>ALONSO JIMENEZ JOSE HERNAN</t>
  </si>
  <si>
    <t>EDITOR</t>
  </si>
  <si>
    <t>42449181</t>
  </si>
  <si>
    <t>ALVA SAAVEDRA EDGAR ANTONIO</t>
  </si>
  <si>
    <t>PROD.DIREC.EJECUTIV.DEL.PROG.CONSTUMBRES</t>
  </si>
  <si>
    <t>06030013</t>
  </si>
  <si>
    <t>ALVARADO GAMARRA MARTIN AMADO</t>
  </si>
  <si>
    <t>ASIST.ADMIN.EN CONTROL DE PAGOS</t>
  </si>
  <si>
    <t>44345288</t>
  </si>
  <si>
    <t>ALVAREZ CARPIO FIORELLA ANALI</t>
  </si>
  <si>
    <t>ASISTENTE DE MICROONDAS II</t>
  </si>
  <si>
    <t>43965773</t>
  </si>
  <si>
    <t>ALVAREZ GUADALUPE CARLOS MANUEL</t>
  </si>
  <si>
    <t>43965772</t>
  </si>
  <si>
    <t>ALVAREZ GUADALUPE ALFONSO JESUS</t>
  </si>
  <si>
    <t>ESPC.RECEPC.TRANSMISIONES.NOTAS INTE.NAC</t>
  </si>
  <si>
    <t>43175077</t>
  </si>
  <si>
    <t>ALVAREZ QUINTANA CLAUDIA ISABEL</t>
  </si>
  <si>
    <t>PRODUCTOR EJECUTIVO</t>
  </si>
  <si>
    <t>25759046</t>
  </si>
  <si>
    <t>ANGOBALDO TORRES JORGE LUIS</t>
  </si>
  <si>
    <t>OPERADOR GENERADOR DE CARACTERES</t>
  </si>
  <si>
    <t>43395368</t>
  </si>
  <si>
    <t>ANTEZANA YATACO JENNIFER SAMANDA</t>
  </si>
  <si>
    <t>UNIVERSITARIOS</t>
  </si>
  <si>
    <t>AGENTE DE SEGURIDAD INTERNA Y EXTERNA</t>
  </si>
  <si>
    <t>41183149</t>
  </si>
  <si>
    <t>ANTONIO VICUÑA WILSON</t>
  </si>
  <si>
    <t>EDITOR DE PRENSA</t>
  </si>
  <si>
    <t>09614306</t>
  </si>
  <si>
    <t>ARAMBURU CASTRO JESSICA PATRICIA</t>
  </si>
  <si>
    <t>LUMINOTECNICO</t>
  </si>
  <si>
    <t>43634388</t>
  </si>
  <si>
    <t>ARANGÜENA LEON JORGE ENRIQUE</t>
  </si>
  <si>
    <t>TECNICO ELECTROMECANICO</t>
  </si>
  <si>
    <t>06220336</t>
  </si>
  <si>
    <t>ARELLAN TORRES ERNESTO EUGENIO</t>
  </si>
  <si>
    <t>JEFE DE INFORMACIONES</t>
  </si>
  <si>
    <t>45475844</t>
  </si>
  <si>
    <t>ARELLANO CARDENAS LLASCCA LUCERO</t>
  </si>
  <si>
    <t>25736141</t>
  </si>
  <si>
    <t>AREVALO MORALES MIGUEL ANGEL</t>
  </si>
  <si>
    <t>LOCUTOR</t>
  </si>
  <si>
    <t>25540829</t>
  </si>
  <si>
    <t>ARIAS VASQUEZ MARIA ZORAIDA</t>
  </si>
  <si>
    <t>43435198</t>
  </si>
  <si>
    <t>ARONE ANCCO ISAAC</t>
  </si>
  <si>
    <t>07543173</t>
  </si>
  <si>
    <t>ARTEAGA CHAPARRO RICARDO CESAR</t>
  </si>
  <si>
    <t>42261704</t>
  </si>
  <si>
    <t>ARZAPALO ANCO EDER JUSTO</t>
  </si>
  <si>
    <t>28120478</t>
  </si>
  <si>
    <t>ASENJO DAVILA ANIBAL</t>
  </si>
  <si>
    <t>DIRECTOR DE POST-PRODUCCION</t>
  </si>
  <si>
    <t>09678258</t>
  </si>
  <si>
    <t>ASTETE ZAPATA BENJAMIN ALFONSO</t>
  </si>
  <si>
    <t>31188320</t>
  </si>
  <si>
    <t>ATAO PAHUARA FELIX</t>
  </si>
  <si>
    <t>09911430</t>
  </si>
  <si>
    <t>AUCCAPURO NUÑEZ JAVIER FRANCISCO</t>
  </si>
  <si>
    <t>OPERADOR 2 (SENIOR II)</t>
  </si>
  <si>
    <t>07260521</t>
  </si>
  <si>
    <t>AYALA GALLO MANUEL ANTONIO</t>
  </si>
  <si>
    <t>09965105</t>
  </si>
  <si>
    <t>AYALA PALACIOS WILDER</t>
  </si>
  <si>
    <t>TECNICO 1 (SENIOR I)</t>
  </si>
  <si>
    <t>25845024</t>
  </si>
  <si>
    <t>AYALA VILCA GUILLERMO ALBERTO</t>
  </si>
  <si>
    <t>43194271</t>
  </si>
  <si>
    <t>AYBAR HUAMANI ERMOGENES</t>
  </si>
  <si>
    <t>REPORTERA DE PRENSA I</t>
  </si>
  <si>
    <t>44554853</t>
  </si>
  <si>
    <t>AZABACHE ZAVALAGA NOELIA DEL PILAR</t>
  </si>
  <si>
    <t>Técnico incompleto</t>
  </si>
  <si>
    <t>21511499</t>
  </si>
  <si>
    <t>BALBUENA SALCEDO EDIN FRANI</t>
  </si>
  <si>
    <t>09286828</t>
  </si>
  <si>
    <t>BALLON ATALAYA CARLOS AUGUSTO</t>
  </si>
  <si>
    <t>47376457</t>
  </si>
  <si>
    <t>BALLON VILLANUEVA DIEGO AUGUSTO</t>
  </si>
  <si>
    <t>ASISTENTE DE ARCHIVO DE PRENSA</t>
  </si>
  <si>
    <t>43182189</t>
  </si>
  <si>
    <t>BARBOZA BARBOZA PAULO ALBERTO</t>
  </si>
  <si>
    <t>TECNICO 1 (SENIOR II)</t>
  </si>
  <si>
    <t>18145993</t>
  </si>
  <si>
    <t>BARBOZA RODRIGUEZ OMAR DARIO</t>
  </si>
  <si>
    <t>40365395</t>
  </si>
  <si>
    <t>BARDALES CAPCHA ANDRES AVELINO</t>
  </si>
  <si>
    <t>ASISTENTE DE SELECCION</t>
  </si>
  <si>
    <t>41105297</t>
  </si>
  <si>
    <t>BARRERA GARCIA TANIA LIBERTAD</t>
  </si>
  <si>
    <t>ASISTENTE EN REDACCION PERIODISTICA</t>
  </si>
  <si>
    <t>43602223</t>
  </si>
  <si>
    <t>BARRIAL TEZEN PATRICIA ELENA</t>
  </si>
  <si>
    <t>ASISTENTE CONTABLE</t>
  </si>
  <si>
    <t>44725403</t>
  </si>
  <si>
    <t>BARZOLA HUATUCO SUSSAN CINDY</t>
  </si>
  <si>
    <t>06282453</t>
  </si>
  <si>
    <t>BAUTISTA MUÑOZ RAUL JULIO</t>
  </si>
  <si>
    <t>09973440</t>
  </si>
  <si>
    <t>BECERRA SANCHEZ CELINA ESPERANZA</t>
  </si>
  <si>
    <t>03898387</t>
  </si>
  <si>
    <t>BENITES MONTERO CROSBY</t>
  </si>
  <si>
    <t>UNIVERSIDAD IMCOMPLETA</t>
  </si>
  <si>
    <t>ASISTENTE DE VIDEOTECA</t>
  </si>
  <si>
    <t>45090990</t>
  </si>
  <si>
    <t>BENITES NAVARRO XIMENA PAOLA</t>
  </si>
  <si>
    <t>25827606</t>
  </si>
  <si>
    <t>BENITES NOBLECILLA JOSE</t>
  </si>
  <si>
    <t>04342074</t>
  </si>
  <si>
    <t>BENITO TORRES SIMEON GRACIANO</t>
  </si>
  <si>
    <t>ASIST.PRODUCC.PROGRAM. UNA Y MIL VOCES</t>
  </si>
  <si>
    <t>10770572</t>
  </si>
  <si>
    <t>BERMUDEZ ROSALES YSABEL</t>
  </si>
  <si>
    <t>41995043</t>
  </si>
  <si>
    <t>BERNEDO PONCE GENARO NICANOR</t>
  </si>
  <si>
    <t>COORD.TRANSMISIC EN VIVO PARA NOTICIEROS</t>
  </si>
  <si>
    <t>41363239</t>
  </si>
  <si>
    <t>BERNUY ENCINAS LISSETH</t>
  </si>
  <si>
    <t>10034088</t>
  </si>
  <si>
    <t>BERRIOS BALDEON ARTURO ROBERTO</t>
  </si>
  <si>
    <t>INGENIERO EN MANTENIMIENTO DE ESTUDIOS</t>
  </si>
  <si>
    <t>07636226</t>
  </si>
  <si>
    <t>BERROCAL MAQUI HERNAN CESAR</t>
  </si>
  <si>
    <t>TEC.VIG.DE EQUIPOS (FILIAL ICA)</t>
  </si>
  <si>
    <t>21527316</t>
  </si>
  <si>
    <t>BLAS RAMOS HECTOR FELIPE</t>
  </si>
  <si>
    <t>10675713</t>
  </si>
  <si>
    <t>BONILLA GONZALES PEDRO JESUS</t>
  </si>
  <si>
    <t>41210151</t>
  </si>
  <si>
    <t>BRAVO BRAVO CARLOS ALBERTO</t>
  </si>
  <si>
    <t>CONDUCTOR PROFESIONAL DE VEHICULOS</t>
  </si>
  <si>
    <t>07282109</t>
  </si>
  <si>
    <t>BRAVO DAVILA ENCARNACION</t>
  </si>
  <si>
    <t>ASISTENTE DE PRODUCCION</t>
  </si>
  <si>
    <t>09944039</t>
  </si>
  <si>
    <t>BUENO DELGADO JORGE AGUSTIN</t>
  </si>
  <si>
    <t>INSTITUTO</t>
  </si>
  <si>
    <t>ASISTENTE DE ESCENOGRAFIA</t>
  </si>
  <si>
    <t>07735343</t>
  </si>
  <si>
    <t>BUSTAMANTE CASTRO CARLOS JESUS</t>
  </si>
  <si>
    <t>10790569</t>
  </si>
  <si>
    <t>BUSTAMANTE ROJAS WILLY</t>
  </si>
  <si>
    <t>REPORTERO</t>
  </si>
  <si>
    <t>43246606</t>
  </si>
  <si>
    <t>BUSTIOS ITURRINO JOSE ALEXIS</t>
  </si>
  <si>
    <t>ESP.PRODUCCION AUDIO VISUAL I</t>
  </si>
  <si>
    <t>07870271</t>
  </si>
  <si>
    <t>CACHAY CARPIO RAUL</t>
  </si>
  <si>
    <t>OPE.TRANS.DE.VID.DE.SWITCH.DE.ALTA.DEFIN</t>
  </si>
  <si>
    <t>08065415</t>
  </si>
  <si>
    <t>CALDART OSCO MIGUEL ANGEL</t>
  </si>
  <si>
    <t>10815208</t>
  </si>
  <si>
    <t>CALDAS HERRERA AMERICO OSCAR</t>
  </si>
  <si>
    <t>MENSAJERO MOTORIZADO</t>
  </si>
  <si>
    <t>46471230</t>
  </si>
  <si>
    <t>CALDERON MONDRAGON JOSE HORACIO</t>
  </si>
  <si>
    <t>00439125</t>
  </si>
  <si>
    <t>CALDERON VARA VICTOR MANUEL</t>
  </si>
  <si>
    <t>OPER.EQUIP.TRANSMISORA LLALLAHUANI-PUNO</t>
  </si>
  <si>
    <t>70169557</t>
  </si>
  <si>
    <t>CALLA CHAMBI PAULO CESAR</t>
  </si>
  <si>
    <t>09306715</t>
  </si>
  <si>
    <t>CAMACHO LOLI HERQUI ENRIQUE</t>
  </si>
  <si>
    <t>03608494</t>
  </si>
  <si>
    <t>CAMACHO ORDINOLA JUAN FRANCISCO</t>
  </si>
  <si>
    <t>00094698</t>
  </si>
  <si>
    <t>CAMARGO ATENCIA VICTOR ISAIAS</t>
  </si>
  <si>
    <t>08674026</t>
  </si>
  <si>
    <t>CAMPOS SEMINARIO GENARO</t>
  </si>
  <si>
    <t>40194800</t>
  </si>
  <si>
    <t>CANALES GUERRERO JAIME JOSE</t>
  </si>
  <si>
    <t>42149460</t>
  </si>
  <si>
    <t>CANALES NALVARTE HENRY LEANDRO</t>
  </si>
  <si>
    <t>OPER.EQUIP.RETR.MOYOBAMBA-SANMARTIN-TNOC</t>
  </si>
  <si>
    <t>44896499</t>
  </si>
  <si>
    <t>CANCINO OLORTEGUI MARLEN</t>
  </si>
  <si>
    <t>MENSAJERO MOTORIZADO Y ASIS.CAMARAS VID</t>
  </si>
  <si>
    <t>08115746</t>
  </si>
  <si>
    <t>CAÑOLA RAMIREZ JOSE EDUARDO</t>
  </si>
  <si>
    <t>APOYO EN EDICION</t>
  </si>
  <si>
    <t>09648152</t>
  </si>
  <si>
    <t>CARAZAS NEYRA LUIS JOSEPH</t>
  </si>
  <si>
    <t>TRAMOYISTA</t>
  </si>
  <si>
    <t>04806539</t>
  </si>
  <si>
    <t>CARDENAS CHACON ALIPIO</t>
  </si>
  <si>
    <t>21786362</t>
  </si>
  <si>
    <t>CARDENAS QUINCHO ABEL</t>
  </si>
  <si>
    <t>REPORTERO DE PRENSA I</t>
  </si>
  <si>
    <t>07322468</t>
  </si>
  <si>
    <t>CARDENAS TORRES WUAGNER DEAN</t>
  </si>
  <si>
    <t>10690822</t>
  </si>
  <si>
    <t>CARHUALLANQUI CHACPA MOISES WILDER</t>
  </si>
  <si>
    <t>00492156</t>
  </si>
  <si>
    <t>CARPIO CANCINO SMITH FRANKLIN</t>
  </si>
  <si>
    <t>ASISTENTE ADM.OPERATIVO</t>
  </si>
  <si>
    <t>44370647</t>
  </si>
  <si>
    <t>CARRION SEGURA DAVID SALOMON</t>
  </si>
  <si>
    <t>OPERADOR DE CONTROL Y EDICION</t>
  </si>
  <si>
    <t>43549964</t>
  </si>
  <si>
    <t>CASQUERO VARA PABLO MARVIN</t>
  </si>
  <si>
    <t>08772420</t>
  </si>
  <si>
    <t>CASSANO ITURRI RENZO</t>
  </si>
  <si>
    <t>DIRECTORES PERIODISTICO</t>
  </si>
  <si>
    <t>10582863</t>
  </si>
  <si>
    <t>CASTILLO SARAVIA MARCO ANTONIO</t>
  </si>
  <si>
    <t>09477379</t>
  </si>
  <si>
    <t>CASTRO BERROSPI EFRAIN EVELIO</t>
  </si>
  <si>
    <t>OPER.DE EQUIPO RETRAMISORA CAÐETE LIMA</t>
  </si>
  <si>
    <t>71016162</t>
  </si>
  <si>
    <t>CASTRO PELAEZ JORGE ALBERTO MARIANO</t>
  </si>
  <si>
    <t>45054842</t>
  </si>
  <si>
    <t>CATAÑO CHIPANA LUISGINNO</t>
  </si>
  <si>
    <t>OPERADOR DE SISTEMAS DE SUBTITULOS</t>
  </si>
  <si>
    <t>42062368</t>
  </si>
  <si>
    <t>CAYCHO CRUZ MARIA JULIA</t>
  </si>
  <si>
    <t>CONDUCTOR DE NOTICIAS</t>
  </si>
  <si>
    <t>10736312</t>
  </si>
  <si>
    <t>CERECIDA BLAS CLAUDIA JENNIFER</t>
  </si>
  <si>
    <t>RECEPCIËNISTA</t>
  </si>
  <si>
    <t>40255435</t>
  </si>
  <si>
    <t>CHACALTANA CASTILLO KARIN NANCY</t>
  </si>
  <si>
    <t>42020587</t>
  </si>
  <si>
    <t>CHALAN ROMANI DAVID MARTIN</t>
  </si>
  <si>
    <t>OPERADOR DE LIMPIEZA</t>
  </si>
  <si>
    <t>74711074</t>
  </si>
  <si>
    <t>CHAMANA CHUHUI JOSE ARMANDO</t>
  </si>
  <si>
    <t>VIGILANTE - OPERADOR DE EQUIPOS DE RADIO</t>
  </si>
  <si>
    <t>01207087</t>
  </si>
  <si>
    <t>CHAMBI CONDORI MARIO LUIS</t>
  </si>
  <si>
    <t>04045645</t>
  </si>
  <si>
    <t>CHAMORRO MENDOZA WILFREDO</t>
  </si>
  <si>
    <t>PROD.GENERAL DE PROGA.CULTURALES</t>
  </si>
  <si>
    <t>40467243</t>
  </si>
  <si>
    <t>CHAU ADRIANZEN SAMANTHA ELIZABETH</t>
  </si>
  <si>
    <t>10656311</t>
  </si>
  <si>
    <t>CHAVEZ RIOS JOHNNY EDWIN</t>
  </si>
  <si>
    <t>ESPECIALISTA EN AUDITORIA</t>
  </si>
  <si>
    <t>06233264</t>
  </si>
  <si>
    <t>CHAVEZ ROSALES JESUS ROSARIO</t>
  </si>
  <si>
    <t>42773839</t>
  </si>
  <si>
    <t>CHEVEZ SANDOVAL VICTOR ALBERTO</t>
  </si>
  <si>
    <t>10077286</t>
  </si>
  <si>
    <t>CHIMOY RIVALLES CESAR LARRY</t>
  </si>
  <si>
    <t>REDACTOR PERIODISTICO VIA WEB</t>
  </si>
  <si>
    <t>41116184</t>
  </si>
  <si>
    <t>CHINCHA AGUILAR CARLOS JESUS</t>
  </si>
  <si>
    <t>TECNICO EN MANTENIMIENTO DE AUDIO</t>
  </si>
  <si>
    <t>43190026</t>
  </si>
  <si>
    <t>CHINCHAY LEON GUSTAVO ADOLFO</t>
  </si>
  <si>
    <t>40719558</t>
  </si>
  <si>
    <t>CHIPANA CALDERON PERCY</t>
  </si>
  <si>
    <t>MENSAJERO COBRADOR</t>
  </si>
  <si>
    <t>07754418</t>
  </si>
  <si>
    <t>CHIPANA TRUJILLO HIPOLITO FRANCISCO</t>
  </si>
  <si>
    <t>03877869</t>
  </si>
  <si>
    <t>CHIRINOS BRICEÑO NAPOLEON BENJAMIN</t>
  </si>
  <si>
    <t>10674706</t>
  </si>
  <si>
    <t>CHIRINOS GOMEZ HECTOR</t>
  </si>
  <si>
    <t>03490880</t>
  </si>
  <si>
    <t>CHIROQUE ADRIANZEN DE SAMANAMU ANSELMA ALICIA</t>
  </si>
  <si>
    <t>ESPECIALISTA EDICIÊN Y POST PRODUCCIÊN</t>
  </si>
  <si>
    <t>29610897</t>
  </si>
  <si>
    <t>CHOCANO CASILLAS ENRIQUE RAFAEL</t>
  </si>
  <si>
    <t>00490855</t>
  </si>
  <si>
    <t>COAQUERA VICENTE CESAR ARTURO</t>
  </si>
  <si>
    <t>02154808</t>
  </si>
  <si>
    <t>COLLANQUI MAMANI FELIX</t>
  </si>
  <si>
    <t>VIGILANTE PARA INSTALACIONES Y EQUIPOS</t>
  </si>
  <si>
    <t>44138105</t>
  </si>
  <si>
    <t>CONDEZO CHAGUA HECTOR</t>
  </si>
  <si>
    <t>21845822</t>
  </si>
  <si>
    <t>CONTRERAS MENDOZA EDUARDO</t>
  </si>
  <si>
    <t>08579581</t>
  </si>
  <si>
    <t>CORCUERA DAVALOS AMERICO NELSON</t>
  </si>
  <si>
    <t>45916816</t>
  </si>
  <si>
    <t>CORDOVA CHIROQUE GENESIS MERCEDES JULISA</t>
  </si>
  <si>
    <t>42953340</t>
  </si>
  <si>
    <t>CORONADO SEPULVEDA HENRY EDUARDO</t>
  </si>
  <si>
    <t>25532245</t>
  </si>
  <si>
    <t>CORONADO SILBERA RUBEN VICTOR</t>
  </si>
  <si>
    <t>27702377</t>
  </si>
  <si>
    <t>CORTES MARIN EDILBERTO</t>
  </si>
  <si>
    <t>15416986</t>
  </si>
  <si>
    <t>CORTEZ CUBILLAS MARIZA LEONOR</t>
  </si>
  <si>
    <t>TECNICO I (SENIOR I)-TECN MULTIMEDIA TV</t>
  </si>
  <si>
    <t>42282230</t>
  </si>
  <si>
    <t>CRISOSTOMO HUACCHA JAIME</t>
  </si>
  <si>
    <t>PERSONAL DE APOYO ADMINISTRATIVO Y LIMPE</t>
  </si>
  <si>
    <t>09694616</t>
  </si>
  <si>
    <t>CRISOSTOMO OSCCO PROFERO EDGAR</t>
  </si>
  <si>
    <t>31038639</t>
  </si>
  <si>
    <t>CRUZ LUNA EDWIN</t>
  </si>
  <si>
    <t>EDITOR NO LINEAL</t>
  </si>
  <si>
    <t>43658502</t>
  </si>
  <si>
    <t>CRUZADO ABANTO RAUL ALEXANDER</t>
  </si>
  <si>
    <t>25853165</t>
  </si>
  <si>
    <t>CUADROS GARCIA PEDRO DAVID</t>
  </si>
  <si>
    <t>06121211</t>
  </si>
  <si>
    <t>CUEVA MARRES JUAN CARLOS</t>
  </si>
  <si>
    <t>INGENIERO 2(JUNIOR I)</t>
  </si>
  <si>
    <t>40373619</t>
  </si>
  <si>
    <t>CUIPAL PEREA WILDER</t>
  </si>
  <si>
    <t>COORDINADOR DE PRODUCCIËN</t>
  </si>
  <si>
    <t>25855312</t>
  </si>
  <si>
    <t>CUMAPA CHAVEZ HEIDI NATALIA</t>
  </si>
  <si>
    <t>08145744</t>
  </si>
  <si>
    <t>DAVILA BRAVO ARBILDO</t>
  </si>
  <si>
    <t>POST-PRODUCTOR</t>
  </si>
  <si>
    <t>44807550</t>
  </si>
  <si>
    <t>DAVILA CHAVEZ CAROL</t>
  </si>
  <si>
    <t>CONDUCTORA PARA EL PROGR UNA Y MIL VOCES</t>
  </si>
  <si>
    <t>06659644</t>
  </si>
  <si>
    <t>DAVILA COSSIO ADRIANA ESTHER</t>
  </si>
  <si>
    <t>TECN 1(SENIOR I)EQUIPO ESTUDIO MULT.AUDI</t>
  </si>
  <si>
    <t>09389631</t>
  </si>
  <si>
    <t>DAVILA TARAZONA JUAN MARTIN</t>
  </si>
  <si>
    <t>PRODUC. PROGRAMAS CULTURALES E INFORMAT.</t>
  </si>
  <si>
    <t>06770495</t>
  </si>
  <si>
    <t>DE LA VEGA GUARDA DOLORES CARMEN</t>
  </si>
  <si>
    <t>CONDUC.ASESOR.PERIOD.PARA PROGRAM.DEPORT</t>
  </si>
  <si>
    <t>07865159</t>
  </si>
  <si>
    <t>DEL CASTILLO OTERO MANUEL AUGUSTO</t>
  </si>
  <si>
    <t>22511648</t>
  </si>
  <si>
    <t>DELGADO ALDABA ESTHER LUZMILA</t>
  </si>
  <si>
    <t>ASISTENTE DE GESTION DE PAGOS</t>
  </si>
  <si>
    <t>07262331</t>
  </si>
  <si>
    <t>DEXTRE RIVADENEIRA ALDRIN TIMOSHENCO</t>
  </si>
  <si>
    <t>CAMAROGRAFO DE PRENSA I</t>
  </si>
  <si>
    <t>06814887</t>
  </si>
  <si>
    <t>DIAZ ARENAZA JULIO CESAR</t>
  </si>
  <si>
    <t>07626969</t>
  </si>
  <si>
    <t>DIAZ PACHECO JAIME EDUARDO</t>
  </si>
  <si>
    <t>ASISTENTE DE REGISTRO PATRIMONIAL</t>
  </si>
  <si>
    <t>46348541</t>
  </si>
  <si>
    <t>DOLORES CRUZADO MARILIN LIZBETH MILAGROS</t>
  </si>
  <si>
    <t>41254128</t>
  </si>
  <si>
    <t>DOMINGUEZ MARCHENA MARCOS</t>
  </si>
  <si>
    <t>43598580</t>
  </si>
  <si>
    <t>DONAYRE MESIAS LUIS ALFONSO</t>
  </si>
  <si>
    <t>OPERADOR DE LUCES</t>
  </si>
  <si>
    <t>06682395</t>
  </si>
  <si>
    <t>DOROTEO PEÑA JOSE ANTONIO</t>
  </si>
  <si>
    <t>07642465</t>
  </si>
  <si>
    <t>ELIZALDE DE LA CRUZ MELO ROGER OMAR</t>
  </si>
  <si>
    <t>01285020</t>
  </si>
  <si>
    <t>ESCOBAR CHALCO CECILIO MAURO</t>
  </si>
  <si>
    <t>PROD. GERAL. DEL PROGR REPORTAJE AL PERU</t>
  </si>
  <si>
    <t>10307999</t>
  </si>
  <si>
    <t>ESCUDERO LAM FATIMA MEYLIN</t>
  </si>
  <si>
    <t>09487846</t>
  </si>
  <si>
    <t>ESCURRA OBLITAS WILBERT MANUEL</t>
  </si>
  <si>
    <t>41183074</t>
  </si>
  <si>
    <t>ESPINOZA ALVAREZ LUIS ALBERTO</t>
  </si>
  <si>
    <t>25830997</t>
  </si>
  <si>
    <t>ESPINOZA BOCANGEL LUIS MIGUEL</t>
  </si>
  <si>
    <t>25557898</t>
  </si>
  <si>
    <t>ESPINOZA LOZANO AZARIAS</t>
  </si>
  <si>
    <t>OPE.EQUIP.PLANTARADIOAM-TABLAZO-TUMBES-</t>
  </si>
  <si>
    <t>09973173</t>
  </si>
  <si>
    <t>ESPINOZA MENDOZA PABLO ADDINSON</t>
  </si>
  <si>
    <t>06885542</t>
  </si>
  <si>
    <t>ESPIRITU ALVARADO CRESENCIO VICTOR</t>
  </si>
  <si>
    <t>08912522</t>
  </si>
  <si>
    <t>ESTRADA INOÑAN BALTAZAR</t>
  </si>
  <si>
    <t>80149385</t>
  </si>
  <si>
    <t>FERNANDEZ ARTEAGA BLADIMIR</t>
  </si>
  <si>
    <t>OPER.EQUIP.TRANSM. CERRO EL ARENAL JAEN</t>
  </si>
  <si>
    <t>76646396</t>
  </si>
  <si>
    <t>FERNANDEZ FLORES JORDY FRANCISCO</t>
  </si>
  <si>
    <t>42357081</t>
  </si>
  <si>
    <t>FERNANDEZ SANCHEZ LIDIA LIZBETH</t>
  </si>
  <si>
    <t>REPORTERO DE PRENSA V</t>
  </si>
  <si>
    <t>10353376</t>
  </si>
  <si>
    <t>FIGUEROA FLORES JULIO OMAR</t>
  </si>
  <si>
    <t>OPERADOR DE TRAFICO HD</t>
  </si>
  <si>
    <t>41405388</t>
  </si>
  <si>
    <t>FLORES ORTEGA HOMAR FRANCLIN</t>
  </si>
  <si>
    <t>ASISTENTE OPERATIVO</t>
  </si>
  <si>
    <t>40557189</t>
  </si>
  <si>
    <t>FLORES RAMIREZ DAVID HENRY</t>
  </si>
  <si>
    <t>05225669</t>
  </si>
  <si>
    <t>FLORES TORRES VICTORIANO</t>
  </si>
  <si>
    <t>15281040</t>
  </si>
  <si>
    <t>FUERTES GARAY GERMAN PEDRO</t>
  </si>
  <si>
    <t>OPERADOR DE VIDEO TAPE I</t>
  </si>
  <si>
    <t>06240217</t>
  </si>
  <si>
    <t>GALECIO PATIÑO WILMAN</t>
  </si>
  <si>
    <t>40691565</t>
  </si>
  <si>
    <t>GALLARDO AGUILAR JUAN PABLO</t>
  </si>
  <si>
    <t>ASESORA</t>
  </si>
  <si>
    <t>07735283</t>
  </si>
  <si>
    <t>GALVEZ POLO SUSANA LOURDES</t>
  </si>
  <si>
    <t>INGENIERO 2 (JUNIOR II)</t>
  </si>
  <si>
    <t>07268922</t>
  </si>
  <si>
    <t>GARCES MIRANDA MARCO TULIO</t>
  </si>
  <si>
    <t>06272052</t>
  </si>
  <si>
    <t>GARCIA ALFARO DAVID ORLANDO</t>
  </si>
  <si>
    <t>GUARDI┴N / OPERADOR RTX</t>
  </si>
  <si>
    <t>07152357</t>
  </si>
  <si>
    <t>GARCIA APAZA EINER COUTHIÑO</t>
  </si>
  <si>
    <t>COORD.DE PROD.PROGR. DE CORTE FOLKLORICO</t>
  </si>
  <si>
    <t>25742006</t>
  </si>
  <si>
    <t>GARCIA BARBOZA ARNALDO ENRIQUE</t>
  </si>
  <si>
    <t>PRODUCTORA PERIODISTICA I</t>
  </si>
  <si>
    <t>08885428</t>
  </si>
  <si>
    <t>GARCIA BUSTAMANTE GISSEL ROCIO</t>
  </si>
  <si>
    <t>ESP.SANEAMIENTO CONT.ADMI.DE BIENES INMU</t>
  </si>
  <si>
    <t>21413518</t>
  </si>
  <si>
    <t>GARCIA FERNANDEZ HEDDY DEL CARMEN</t>
  </si>
  <si>
    <t>OPERADOR DE AUDIO Y SONIDO RADIAL</t>
  </si>
  <si>
    <t>09669950</t>
  </si>
  <si>
    <t>GARCIA FRANCIA JIMMY GROVER</t>
  </si>
  <si>
    <t>03478889</t>
  </si>
  <si>
    <t>GARCIA LLERENA LUIS HELENIO</t>
  </si>
  <si>
    <t>ASIST.ADM.DE CANJE SINISTRO CONTR INTERN</t>
  </si>
  <si>
    <t>03692485</t>
  </si>
  <si>
    <t>GARCIA PANIZO JORGE LUIS</t>
  </si>
  <si>
    <t>ESPECIALISTA EN ASIST. ADMINISTRATIVO I</t>
  </si>
  <si>
    <t>09454853</t>
  </si>
  <si>
    <t>GARCIA YRIARTE PATRICIA YCELA</t>
  </si>
  <si>
    <t>10385550</t>
  </si>
  <si>
    <t>GARRIDO MENDOZA JAIME CESAR</t>
  </si>
  <si>
    <t>07313595</t>
  </si>
  <si>
    <t>GARRIDO SANCHEZ ADOLFO ALEJANDRO</t>
  </si>
  <si>
    <t>ASISTENTE DE PROTOCOLO</t>
  </si>
  <si>
    <t>07336289</t>
  </si>
  <si>
    <t>GOCHE DELLEPIANE MARIA IVONNE</t>
  </si>
  <si>
    <t>07644541</t>
  </si>
  <si>
    <t>GOMEZ MENDIA ANGEL CHRISTIAN</t>
  </si>
  <si>
    <t>POST-PRODUCCIËN</t>
  </si>
  <si>
    <t>08040332</t>
  </si>
  <si>
    <t>GONZALES BECERRA JOSE LUIS</t>
  </si>
  <si>
    <t>ASIST.DE VERIFICACION DE BIENES PATRIMON</t>
  </si>
  <si>
    <t>15587993</t>
  </si>
  <si>
    <t>GONZALEZ CARREÑO ANDRES ANTONIO</t>
  </si>
  <si>
    <t>TECNICO ELECTRICISTA II O ELECTRONICO II</t>
  </si>
  <si>
    <t>06918196</t>
  </si>
  <si>
    <t>GRADOS PECHO CARLOS EDMUNDO</t>
  </si>
  <si>
    <t>ASISTENTE EN ESENOGRAFIA</t>
  </si>
  <si>
    <t>10379734</t>
  </si>
  <si>
    <t>GRADOS PICHO GINO MAURICIO</t>
  </si>
  <si>
    <t>25797997</t>
  </si>
  <si>
    <t>GRIMALDO EVANGELISTA CHARLES JESUS</t>
  </si>
  <si>
    <t>25856903</t>
  </si>
  <si>
    <t>GUERRA PEDRAZA EDUARDO ISRAEL</t>
  </si>
  <si>
    <t>40794561</t>
  </si>
  <si>
    <t>GUERRERO BERRU ENRIQUE</t>
  </si>
  <si>
    <t>41612141</t>
  </si>
  <si>
    <t>GUTIERREZ MARTINEZ JULIO CESAR</t>
  </si>
  <si>
    <t>PROD EJECUTIVO DEL PROG BIEN POR CASA</t>
  </si>
  <si>
    <t>41777132</t>
  </si>
  <si>
    <t>GUTTI HUAMAN LILA CELINDA</t>
  </si>
  <si>
    <t>PRODUCTOR CONDUCTOR Y DIRECTOR DE PROGRA</t>
  </si>
  <si>
    <t>07936577</t>
  </si>
  <si>
    <t>HERMOZA DENEGRI ERNESTO</t>
  </si>
  <si>
    <t>OPERADOR 1(SENIOR I)</t>
  </si>
  <si>
    <t>10174240</t>
  </si>
  <si>
    <t>HERNANDEZ CORDOVA VLADIMIR SLAETER</t>
  </si>
  <si>
    <t>OPER.EQUIPO OFICINA FILIAL HUANCAYO</t>
  </si>
  <si>
    <t>19260740</t>
  </si>
  <si>
    <t>HERNANDEZ ESCOBAR PERCY</t>
  </si>
  <si>
    <t>10761098</t>
  </si>
  <si>
    <t>HERNANDEZ LEON GIANCARLO</t>
  </si>
  <si>
    <t>COORDINADORA PERIODISTICA</t>
  </si>
  <si>
    <t>41185298</t>
  </si>
  <si>
    <t>HERNANDEZ RUBIÑOS JOSE ANTONIO</t>
  </si>
  <si>
    <t>45621168</t>
  </si>
  <si>
    <t>HERRERA BRAVO DIEGO RICARDO</t>
  </si>
  <si>
    <t>DISEÐADOR DE EDICION Y TECNICO EN GRABAC</t>
  </si>
  <si>
    <t>06179269</t>
  </si>
  <si>
    <t>HERRERA LOZANO OSCAR ARMANDO</t>
  </si>
  <si>
    <t>63574504</t>
  </si>
  <si>
    <t>HERRERA ROJAS EDGAR YOSBER</t>
  </si>
  <si>
    <t>40982015</t>
  </si>
  <si>
    <t>HERVACIO GUTIERREZ CESAR HARINSON</t>
  </si>
  <si>
    <t>42733163</t>
  </si>
  <si>
    <t>HIDALGO JIMENEZ BRENDA VANESSA</t>
  </si>
  <si>
    <t>09933899</t>
  </si>
  <si>
    <t>HINOSTROZA PONCE EDUARDO</t>
  </si>
  <si>
    <t>REPORTERO DE PRENSA III</t>
  </si>
  <si>
    <t>06804535</t>
  </si>
  <si>
    <t>HORNA RODRIGUEZ INGRID LIZET</t>
  </si>
  <si>
    <t>GUARDIAN / OPERADOR</t>
  </si>
  <si>
    <t>15281634</t>
  </si>
  <si>
    <t>HUAMAN ASTUDILLO MODESTO</t>
  </si>
  <si>
    <t>OPERADOR 2(JUNIOR I)</t>
  </si>
  <si>
    <t>40914100</t>
  </si>
  <si>
    <t>HUAMAN CABEZAS JORGE LUIS</t>
  </si>
  <si>
    <t>OPERADOR DE CAMARA DE VIDEO II</t>
  </si>
  <si>
    <t>29570885</t>
  </si>
  <si>
    <t>HUAMAN LOAIZA MIGUEL ANGEL</t>
  </si>
  <si>
    <t>10092862</t>
  </si>
  <si>
    <t>HUAMAN ROSALES WILFREDO CARLOS</t>
  </si>
  <si>
    <t>44903642</t>
  </si>
  <si>
    <t>HUAMAN SANTOS LUIS PIERRE</t>
  </si>
  <si>
    <t>09243396</t>
  </si>
  <si>
    <t>HUANACI LEYVA JULIO CESAR</t>
  </si>
  <si>
    <t>VIGI.OPERA.DE EQUI.E INSTA.(RTX CHOSICA)</t>
  </si>
  <si>
    <t>40737766</t>
  </si>
  <si>
    <t>HUARANGA LOPEZ JOSE LUIS</t>
  </si>
  <si>
    <t>41179067</t>
  </si>
  <si>
    <t>HUERTAS CACERES VERONICA PATRICIA</t>
  </si>
  <si>
    <t>OPERADOR DE VIDEOGRAFISMO</t>
  </si>
  <si>
    <t>46927163</t>
  </si>
  <si>
    <t>IBARRA DIAZ ALEYDA ESPERANZA</t>
  </si>
  <si>
    <t>45776109</t>
  </si>
  <si>
    <t>INFANTES CALERO MIGUEL ANGEL</t>
  </si>
  <si>
    <t>00240429</t>
  </si>
  <si>
    <t>IZQUIERDO FLORES WANDER ENRIQUE</t>
  </si>
  <si>
    <t>TECNICO EN MICROONDAS</t>
  </si>
  <si>
    <t>41299565</t>
  </si>
  <si>
    <t>JAICO MUÑOZ RICHARD CRISTHIAN</t>
  </si>
  <si>
    <t>10539789</t>
  </si>
  <si>
    <t>JIMENEZ DEVERA RAMIRO</t>
  </si>
  <si>
    <t>06285181</t>
  </si>
  <si>
    <t>JURURO CARDENAS BENANCIO</t>
  </si>
  <si>
    <t>TECNICO MULTIMEDIA</t>
  </si>
  <si>
    <t>42930788</t>
  </si>
  <si>
    <t>LAIME ANCALLE RODI RIBER</t>
  </si>
  <si>
    <t>OPERADOR DE TRAFICO</t>
  </si>
  <si>
    <t>40683195</t>
  </si>
  <si>
    <t>LANDAURO LOBATON CARLOS ANTONIO</t>
  </si>
  <si>
    <t>ESPECIALISTA EN CONTROL PREVIO</t>
  </si>
  <si>
    <t>31635055</t>
  </si>
  <si>
    <t>LANDAURO TARAZONA CATTY WALESKA</t>
  </si>
  <si>
    <t>10190898</t>
  </si>
  <si>
    <t>LANDEO RUIZ LUIS ANGEL</t>
  </si>
  <si>
    <t>40738494</t>
  </si>
  <si>
    <t>LANEGRA RUIZ GIANCARLO ORLANDO</t>
  </si>
  <si>
    <t>OPERADOR DE CAMARA DE VIDEO</t>
  </si>
  <si>
    <t>07817304</t>
  </si>
  <si>
    <t>LEDESMA PUPPI BENJAMIN FELIPE</t>
  </si>
  <si>
    <t>PRODUCTOR PERIODISTICO</t>
  </si>
  <si>
    <t>09822531</t>
  </si>
  <si>
    <t>LEGUIA GARCIA PATRICIA MILAGROS</t>
  </si>
  <si>
    <t>ESPECIALISTA EN COBERTURA PERIODISTICA I</t>
  </si>
  <si>
    <t>09636123</t>
  </si>
  <si>
    <t>LEON ALVARADO ELENA JOSELI</t>
  </si>
  <si>
    <t>08814575</t>
  </si>
  <si>
    <t>LEZAMA VERGARAY JORGE LUIS</t>
  </si>
  <si>
    <t>73952171</t>
  </si>
  <si>
    <t>LINARES CHIRI CARLA ALEJANDRA</t>
  </si>
  <si>
    <t>COORDINADOR DE EDICION II</t>
  </si>
  <si>
    <t>44084623</t>
  </si>
  <si>
    <t>LINARES ESPINOZA RODRIGO</t>
  </si>
  <si>
    <t>46393058</t>
  </si>
  <si>
    <t>LIZANA GOMEZ CLAUDIA CECILIA</t>
  </si>
  <si>
    <t>47140916</t>
  </si>
  <si>
    <t>LLAMOSAS PINTADO FERSHEN MARTIN</t>
  </si>
  <si>
    <t>OPERADOR DE SOFT.DE AUDIENCIA TV Y RADIA</t>
  </si>
  <si>
    <t>07768349</t>
  </si>
  <si>
    <t>LOCK ANGELES ELISEO JAVIER</t>
  </si>
  <si>
    <t>43957771</t>
  </si>
  <si>
    <t>LOJA FLORES PAOLO CESAR</t>
  </si>
  <si>
    <t>08294020</t>
  </si>
  <si>
    <t>LOPEZ EGUREN JORGE LUIS</t>
  </si>
  <si>
    <t>OPER.EQUIPO DE LA PLANTA RADIO AM IQUITO</t>
  </si>
  <si>
    <t>05229820</t>
  </si>
  <si>
    <t>LOPEZ VELA JORGE</t>
  </si>
  <si>
    <t>PROD DIREC GERAL PRGR SUCEDIO EN EL PERU</t>
  </si>
  <si>
    <t>07261996</t>
  </si>
  <si>
    <t>LOZANO DIAZ LIMBER LEONARDO</t>
  </si>
  <si>
    <t>OPERA.EQUIPO RETRANSMISORA AMBO-HUANUCO</t>
  </si>
  <si>
    <t>22660474</t>
  </si>
  <si>
    <t>LOZANO VERAGON EVA</t>
  </si>
  <si>
    <t>ASIST.EN COBERTURA PERIOD.PARA NOTICIERO</t>
  </si>
  <si>
    <t>42473061</t>
  </si>
  <si>
    <t>LUJAN ALFARO GYSELA MARIELA</t>
  </si>
  <si>
    <t>SUPERVISOR DE SEGURIDAD</t>
  </si>
  <si>
    <t>09940105</t>
  </si>
  <si>
    <t>LUNA CUSTODIO CESAR AUGUSTO</t>
  </si>
  <si>
    <t>PRODUCTOR</t>
  </si>
  <si>
    <t>07970914</t>
  </si>
  <si>
    <t>LY HOJA CECILIA CAROLINA</t>
  </si>
  <si>
    <t>GUARDIAN</t>
  </si>
  <si>
    <t>45719432</t>
  </si>
  <si>
    <t>MACHAHUAY DE LA CRUZ OMAR GEREMY</t>
  </si>
  <si>
    <t>43713116</t>
  </si>
  <si>
    <t>MACHAHUAY DE LA CRUZ JULIO ERICK</t>
  </si>
  <si>
    <t>REPORT. PROG.TV DEPORTES EDICION MATINAL</t>
  </si>
  <si>
    <t>10134316</t>
  </si>
  <si>
    <t>MALCA CONTRERAS ROBERT WALTER</t>
  </si>
  <si>
    <t>CONDUCTORA DEL PROG.DE CORTE FOLKLORICO</t>
  </si>
  <si>
    <t>43379510</t>
  </si>
  <si>
    <t>MALLMA PORRAS DAMARIS</t>
  </si>
  <si>
    <t>ASISTENTE CONTABLE I</t>
  </si>
  <si>
    <t>08297474</t>
  </si>
  <si>
    <t>MAMANI GONZALES FELIX</t>
  </si>
  <si>
    <t>46417170</t>
  </si>
  <si>
    <t>MANRIQUE CHAVEZ ELSA TIFFANY</t>
  </si>
  <si>
    <t>PRODUCTORA RADIAL</t>
  </si>
  <si>
    <t>09907210</t>
  </si>
  <si>
    <t>MARMANILLO GAMARRA ROCIO</t>
  </si>
  <si>
    <t>07639912</t>
  </si>
  <si>
    <t>MARTINEZ LOPEZ EDITH</t>
  </si>
  <si>
    <t>APOYO EN INGRESO Y CONTROL DE BIENES EN</t>
  </si>
  <si>
    <t>06034398</t>
  </si>
  <si>
    <t>MARTINEZ VARGAS FLAVIO SIGFRIDO</t>
  </si>
  <si>
    <t>25720909</t>
  </si>
  <si>
    <t>MATEO LEVA FEDERICO EDUARDO</t>
  </si>
  <si>
    <t>07505236</t>
  </si>
  <si>
    <t>MATOS POZO RICHARD FREDDY</t>
  </si>
  <si>
    <t>OPERADOR DE VIDEO</t>
  </si>
  <si>
    <t>40438544</t>
  </si>
  <si>
    <t>MATTOS FERNANDEZ YOGINA MARIBEL</t>
  </si>
  <si>
    <t>OPERARIOS DE MANTENIMIENTO</t>
  </si>
  <si>
    <t>41427282</t>
  </si>
  <si>
    <t>MAUTINO PEREZ DANY CAZELY</t>
  </si>
  <si>
    <t>22483144</t>
  </si>
  <si>
    <t>MAYLLE MONTALVO ALBERTO</t>
  </si>
  <si>
    <t>40811249</t>
  </si>
  <si>
    <t>MEDINA CARDENAS EFRAIN</t>
  </si>
  <si>
    <t>43700184</t>
  </si>
  <si>
    <t>MEJIA CHALA MIGUEL ANGEL</t>
  </si>
  <si>
    <t>OPER.EQUIPO.RETRANSMISORA-AUCAYACU-HUANU</t>
  </si>
  <si>
    <t>46124623</t>
  </si>
  <si>
    <t>MEJIA GARCIA LORENZO JANCARLO</t>
  </si>
  <si>
    <t>08156809</t>
  </si>
  <si>
    <t>MELENDEZ BUENO CARMEN LUCIA ELENA</t>
  </si>
  <si>
    <t>APOYO EN RESGUARDO DE EQUIPO</t>
  </si>
  <si>
    <t>22299225</t>
  </si>
  <si>
    <t>MELGAR GOMEZ RICHARD MANUEL</t>
  </si>
  <si>
    <t>PRODUCTOR PERIODISTICO RADIAL</t>
  </si>
  <si>
    <t>41843642</t>
  </si>
  <si>
    <t>MELGAR RAMIREZ DE MURATA NOELIA PAOLA</t>
  </si>
  <si>
    <t>40912915</t>
  </si>
  <si>
    <t>MENDEZ PARIONA ROSA</t>
  </si>
  <si>
    <t>OPERA.EQU.OFICINA FILIAL PUERTO MALDONAD</t>
  </si>
  <si>
    <t>73364524</t>
  </si>
  <si>
    <t>MENDEZ RODRIGUEZ JAFET EMERSON</t>
  </si>
  <si>
    <t>80133687</t>
  </si>
  <si>
    <t>MENDOZA CORDOVA WILLIAM ALEXANDER</t>
  </si>
  <si>
    <t>70010557</t>
  </si>
  <si>
    <t>MENDOZA HEREDIA OSCAR ARTURO</t>
  </si>
  <si>
    <t>43728108</t>
  </si>
  <si>
    <t>MENDOZA HUALLPA LUCIO AUGUSTO</t>
  </si>
  <si>
    <t>OPE.EQUIPOS TRANS CERRO SAN PEDRO CHIMBO</t>
  </si>
  <si>
    <t>73950317</t>
  </si>
  <si>
    <t>MENDOZA HUAMAN JHONNY JHORDY</t>
  </si>
  <si>
    <t>07606467</t>
  </si>
  <si>
    <t>MENDOZA MELCHOR JUAN ANTONIO</t>
  </si>
  <si>
    <t>PROD Y DIREC GRAL DEL PROG. COSTUMBRES</t>
  </si>
  <si>
    <t>06664343</t>
  </si>
  <si>
    <t>MENESES ARCE MILAGRO ELIZABETH</t>
  </si>
  <si>
    <t>40814630</t>
  </si>
  <si>
    <t>MESIA LOZANO DAVID</t>
  </si>
  <si>
    <t>40022525</t>
  </si>
  <si>
    <t>MEZA VILLAVICENCIO YERSIN NEMESIO</t>
  </si>
  <si>
    <t>42872305</t>
  </si>
  <si>
    <t>MIANO VIVES CARLOS ALBERTO</t>
  </si>
  <si>
    <t>06695030</t>
  </si>
  <si>
    <t>MICHELINI CARDENAS GINO LORENZO</t>
  </si>
  <si>
    <t>ASISTENTE DE PRODUCCION PROG. COSTUMBRES</t>
  </si>
  <si>
    <t>46039044</t>
  </si>
  <si>
    <t>MILIAN PORTUGUEZ ROSA MILAGROS</t>
  </si>
  <si>
    <t>47749677</t>
  </si>
  <si>
    <t>MILLA LAZARO GUIDO AMERICO</t>
  </si>
  <si>
    <t>31612281</t>
  </si>
  <si>
    <t>MILLA SOLIS EUSEBIO PEDRO</t>
  </si>
  <si>
    <t>EDITOR / OPERADOR DE PRENSA</t>
  </si>
  <si>
    <t>07956983</t>
  </si>
  <si>
    <t>MIMBELA MARTIN ALDO ERNESTO</t>
  </si>
  <si>
    <t>EDITOR PERIODISTICO</t>
  </si>
  <si>
    <t>09588587</t>
  </si>
  <si>
    <t>MINA MEZA DALIA ESTHER</t>
  </si>
  <si>
    <t>06953613</t>
  </si>
  <si>
    <t>MINAYA PALACIOS CIRO</t>
  </si>
  <si>
    <t>43643021</t>
  </si>
  <si>
    <t>MINAYA VARAS JEANETH VANESSA</t>
  </si>
  <si>
    <t>CONSERJE</t>
  </si>
  <si>
    <t>46844514</t>
  </si>
  <si>
    <t>MINCHAN FERNANDEZ RONALD PAUL</t>
  </si>
  <si>
    <t>ASIST PROD EL PROGR MUSEO PUERTAS ABIERT</t>
  </si>
  <si>
    <t>10586495</t>
  </si>
  <si>
    <t>MIRANDA TARAZONA MARIA ISABEL</t>
  </si>
  <si>
    <t>06270518</t>
  </si>
  <si>
    <t>MISAICO MEZA GLICERIO</t>
  </si>
  <si>
    <t>JEFE DE EDICION NO LINEAL Y POST PRODUCC</t>
  </si>
  <si>
    <t>25615456</t>
  </si>
  <si>
    <t>MOGOLLON HERRERA WALTER</t>
  </si>
  <si>
    <t>OPER.EQUI.RETR-MOYOBAMBA-SAN MARTIN TURN</t>
  </si>
  <si>
    <t>76986306</t>
  </si>
  <si>
    <t>MONDRAGON CORDOVA CRISTOBAL</t>
  </si>
  <si>
    <t>23845128</t>
  </si>
  <si>
    <t>MONGE QUISPE MARTIN</t>
  </si>
  <si>
    <t>23981249</t>
  </si>
  <si>
    <t>MONGE QUISPE PABLO</t>
  </si>
  <si>
    <t>ESPC.EN COBERTURA PERIODISTICA I</t>
  </si>
  <si>
    <t>15693523</t>
  </si>
  <si>
    <t>MONTERO QUISPE MARIANO JULIAN</t>
  </si>
  <si>
    <t>08447713</t>
  </si>
  <si>
    <t>MONTES APAZA JESUS GUILLERMO</t>
  </si>
  <si>
    <t>05378752</t>
  </si>
  <si>
    <t>MONTES RODRIGUEZ PURIFICACION</t>
  </si>
  <si>
    <t>ESPECIALISTA EN REDES</t>
  </si>
  <si>
    <t>09751829</t>
  </si>
  <si>
    <t>MONTORO FAJARDO JORGE LUIS</t>
  </si>
  <si>
    <t>DIRECTOR DE TV.</t>
  </si>
  <si>
    <t>09645798</t>
  </si>
  <si>
    <t>MORA FERNANDINI DIEGO</t>
  </si>
  <si>
    <t>MECANICO</t>
  </si>
  <si>
    <t>06934822</t>
  </si>
  <si>
    <t>MORALES GUERRERO AURELIO</t>
  </si>
  <si>
    <t>80126541</t>
  </si>
  <si>
    <t>MORALES PRESENTACION VICENTE</t>
  </si>
  <si>
    <t>01157932</t>
  </si>
  <si>
    <t>MORALES ZUTA GENRRI</t>
  </si>
  <si>
    <t>ESP. PERIO EN UNIDAD DE INVESTIGACION II</t>
  </si>
  <si>
    <t>06792433</t>
  </si>
  <si>
    <t>MORAN CORZO NANCY GRACIELA</t>
  </si>
  <si>
    <t>OPERADOR / TECNICO</t>
  </si>
  <si>
    <t>00430718</t>
  </si>
  <si>
    <t>MORANTE COAQUIRA RAUL</t>
  </si>
  <si>
    <t>DISEÐADOR DE PANTALLA Y GRAFICOS</t>
  </si>
  <si>
    <t>73874283</t>
  </si>
  <si>
    <t>MUÑOZ HUAMAN RUBEN DARIO</t>
  </si>
  <si>
    <t>45812952</t>
  </si>
  <si>
    <t>MURGA RIVA OSCAR DAVID</t>
  </si>
  <si>
    <t>09994129</t>
  </si>
  <si>
    <t>MURILLO MONROY CRISTIAN OMAR</t>
  </si>
  <si>
    <t>COD.DE PRODUCCION DE PROG.CULTURALES</t>
  </si>
  <si>
    <t>40210261</t>
  </si>
  <si>
    <t>NEGRON MENDOZA BEATRIZ MARTINA</t>
  </si>
  <si>
    <t>44014937</t>
  </si>
  <si>
    <t>NINA HALANOCA MATEO EUSTAQUIO</t>
  </si>
  <si>
    <t>ASISTENTE DE CONTROL DE PERSONAL</t>
  </si>
  <si>
    <t>41138699</t>
  </si>
  <si>
    <t>NINAMANGO MUÑOZ LUIS ERNESTO</t>
  </si>
  <si>
    <t>40164183</t>
  </si>
  <si>
    <t>NORIEGA PAREDES GUILLERMO MANUEL</t>
  </si>
  <si>
    <t>ASISTENTE DE PRENSA</t>
  </si>
  <si>
    <t>41117060</t>
  </si>
  <si>
    <t>NUÑEZ BURNES ARTURO HERNANDO</t>
  </si>
  <si>
    <t>45351748</t>
  </si>
  <si>
    <t>OLAYA CEDILLO ERICKSON SAUL</t>
  </si>
  <si>
    <t>80526311</t>
  </si>
  <si>
    <t>OLIVERA CARDENAS ROGGER POOL</t>
  </si>
  <si>
    <t>SOPORTE TECNICO WEB</t>
  </si>
  <si>
    <t>40034513</t>
  </si>
  <si>
    <t>OMBONE GARCIA JOSE LUIS</t>
  </si>
  <si>
    <t>09693548</t>
  </si>
  <si>
    <t>ORBE VALLES DENGER</t>
  </si>
  <si>
    <t>REDACTOR DE PRENSA I</t>
  </si>
  <si>
    <t>42568587</t>
  </si>
  <si>
    <t>ORBEGOSO TELLO SILVIA LIZETH</t>
  </si>
  <si>
    <t>OPERADOR DE AUDIO II</t>
  </si>
  <si>
    <t>09662627</t>
  </si>
  <si>
    <t>ORDINOLA CASTRO MIGUEL CHRISTOPHER</t>
  </si>
  <si>
    <t>70249892</t>
  </si>
  <si>
    <t>ORDINOLA MONDRAGON FRANK JOSEPH</t>
  </si>
  <si>
    <t>25568986</t>
  </si>
  <si>
    <t>ORE GOMEZ PEDRO JULIO</t>
  </si>
  <si>
    <t>41451095</t>
  </si>
  <si>
    <t>ORE ROMERO DANIEL JESUS</t>
  </si>
  <si>
    <t>ASIST.DE SEGURIDAD Y SALUD EN EL TRABAJO</t>
  </si>
  <si>
    <t>08507787</t>
  </si>
  <si>
    <t>ORELLANO CHAQUIL OSWALDO</t>
  </si>
  <si>
    <t>REPORTERO I</t>
  </si>
  <si>
    <t>45451106</t>
  </si>
  <si>
    <t>OROPEZA ZEGARRA MICHAEL ABAD</t>
  </si>
  <si>
    <t>SONIDSITA OPERADOR VTR</t>
  </si>
  <si>
    <t>40429857</t>
  </si>
  <si>
    <t>ORTEGA RAMIREZ VICTOR HUGO</t>
  </si>
  <si>
    <t>02763070</t>
  </si>
  <si>
    <t>ORTIZ CARMEN CARLOS DAGOBERTO</t>
  </si>
  <si>
    <t>46623656</t>
  </si>
  <si>
    <t>OSORIO ROCCA BRENDA JOHANA</t>
  </si>
  <si>
    <t>25666802</t>
  </si>
  <si>
    <t>OTINIANO CACERES MIGUEL RAFAEL JOSE</t>
  </si>
  <si>
    <t>40571453</t>
  </si>
  <si>
    <t>OTSU SANCHEZ NOBUKO MARIA</t>
  </si>
  <si>
    <t>44826277</t>
  </si>
  <si>
    <t>PACHARI CCAHUAYA ROCIO DEL CARMEN</t>
  </si>
  <si>
    <t>07604238</t>
  </si>
  <si>
    <t>PACHECO PORRAS JORGE FELIPE</t>
  </si>
  <si>
    <t>09796253</t>
  </si>
  <si>
    <t>PACHECO SALINAS WILLIAM DIMAS</t>
  </si>
  <si>
    <t>ANALIS.DE SOPORTE  TECNI Y CONECTIVIDAD</t>
  </si>
  <si>
    <t>44927472</t>
  </si>
  <si>
    <t>PADILLA GAVINO ROGER MARINO</t>
  </si>
  <si>
    <t>16657550</t>
  </si>
  <si>
    <t>PAICO URBINA WALTER WILMER</t>
  </si>
  <si>
    <t>04073490</t>
  </si>
  <si>
    <t>PAJUELO OSORIO VILMA LUZ</t>
  </si>
  <si>
    <t>OPER.EQUIPOS RETRANSMISORA PISCO-ICA</t>
  </si>
  <si>
    <t>46374608</t>
  </si>
  <si>
    <t>PALACIOS HURTADO JOSE CARLOS</t>
  </si>
  <si>
    <t>42308715</t>
  </si>
  <si>
    <t>PALACIOS RAMIREZ WILLIAM FERNANDO</t>
  </si>
  <si>
    <t>INGENIERO 2(JUNIOR I)EQUIP.MULTIM.TV</t>
  </si>
  <si>
    <t>41127521</t>
  </si>
  <si>
    <t>PALOMARES RONDON LUIS EDUARDO</t>
  </si>
  <si>
    <t>TECNICO AUDIOVISUAL</t>
  </si>
  <si>
    <t>07483742</t>
  </si>
  <si>
    <t>PALOMINO ALBIRENA JUAN ANTONIO</t>
  </si>
  <si>
    <t>COOR.DE EDICION</t>
  </si>
  <si>
    <t>45061989</t>
  </si>
  <si>
    <t>PALOMINO ALVAREZ ANGELICA MARIA</t>
  </si>
  <si>
    <t>PRODUCTORA</t>
  </si>
  <si>
    <t>10076206</t>
  </si>
  <si>
    <t>PALOMINO FERNANDEZ VIOLETA NATIVIDAD</t>
  </si>
  <si>
    <t>OPER.EQUIPO.OFICINA.FILIAL AREQUIPA.</t>
  </si>
  <si>
    <t>73207719</t>
  </si>
  <si>
    <t>PAMPA CHAMBI MARCOS FERNANDO</t>
  </si>
  <si>
    <t>41185598</t>
  </si>
  <si>
    <t>PANIAGÜE CASSUSO DANTE MARTIN</t>
  </si>
  <si>
    <t>40863593</t>
  </si>
  <si>
    <t>PANTA RUIZ DEYVIS ALDO</t>
  </si>
  <si>
    <t>09923122</t>
  </si>
  <si>
    <t>PANTOJA OCHOA ANTONIO</t>
  </si>
  <si>
    <t>42787186</t>
  </si>
  <si>
    <t>PASICHE ABAD CARLOS JONATHAN</t>
  </si>
  <si>
    <t>09484736</t>
  </si>
  <si>
    <t>PAULINO ROBLES JAVIER</t>
  </si>
  <si>
    <t>OPERADOR DE EQUIPO</t>
  </si>
  <si>
    <t>70282468</t>
  </si>
  <si>
    <t>PAURO ALEJO EVER</t>
  </si>
  <si>
    <t>CONDUCTOR DE NOTICIERO II</t>
  </si>
  <si>
    <t>25744342</t>
  </si>
  <si>
    <t>PEJOVES TRELLES PAOLA CLAUDIA</t>
  </si>
  <si>
    <t>22289601</t>
  </si>
  <si>
    <t>PEÑA CHAVEZ LUIS ENRIQUE</t>
  </si>
  <si>
    <t>ASISTENTE DE TESORERIA</t>
  </si>
  <si>
    <t>09298110</t>
  </si>
  <si>
    <t>PEÑA GUERRA MERCEDES DEL CARMEN</t>
  </si>
  <si>
    <t>AUXILIAR SECRETARIADO CONSERJERIA</t>
  </si>
  <si>
    <t>22754322</t>
  </si>
  <si>
    <t>PEÑA ZELAYA EUGENIA</t>
  </si>
  <si>
    <t>OPERADOR DE 3D</t>
  </si>
  <si>
    <t>40054881</t>
  </si>
  <si>
    <t>PEREDA NUNURA JUAN PABLO</t>
  </si>
  <si>
    <t>00099608</t>
  </si>
  <si>
    <t>PEREZ BARTRA SEGUNDO ROGER</t>
  </si>
  <si>
    <t>REGI. INFOR.BD BIENES PATRIMONIALES IRTP</t>
  </si>
  <si>
    <t>06768549</t>
  </si>
  <si>
    <t>PEREZ JAUREGUI JOSE GUSTAVO</t>
  </si>
  <si>
    <t>COORDINADOR DE SONIDO</t>
  </si>
  <si>
    <t>09531123</t>
  </si>
  <si>
    <t>PEREZ MERCADO IVAN</t>
  </si>
  <si>
    <t>28276453</t>
  </si>
  <si>
    <t>PEREZ PALOMINO ALFONZO DAVID</t>
  </si>
  <si>
    <t>SUPERVISOR</t>
  </si>
  <si>
    <t>10636861</t>
  </si>
  <si>
    <t>PICHILINGUE MENDEZ ALEXANDRA</t>
  </si>
  <si>
    <t>15354683</t>
  </si>
  <si>
    <t>PISCONTI SANCHEZ HENRY GUILLERMO</t>
  </si>
  <si>
    <t>CO-CONDUCTOR PROG DE CORTE FOLKLORICO</t>
  </si>
  <si>
    <t>20050030</t>
  </si>
  <si>
    <t>PORRAS QUINTANILLA VICTORIA ANA</t>
  </si>
  <si>
    <t>REDACTOR PERIODISTICO</t>
  </si>
  <si>
    <t>10286013</t>
  </si>
  <si>
    <t>PORTOCARRERO REATEGUI SILVIA KARINA</t>
  </si>
  <si>
    <t>06669214</t>
  </si>
  <si>
    <t>PORTOCARRERO YATACO JUAN CARLOS</t>
  </si>
  <si>
    <t>80385991</t>
  </si>
  <si>
    <t>POZO CAMPOS WILMER WILFREDO</t>
  </si>
  <si>
    <t>ASISTENTE DE POST VENTA</t>
  </si>
  <si>
    <t>43563073</t>
  </si>
  <si>
    <t>PRIETO AVENDAÑO GLADYS JAQUELINE</t>
  </si>
  <si>
    <t>15587032</t>
  </si>
  <si>
    <t>PUICON AURICH LUIS MIGUEL</t>
  </si>
  <si>
    <t>09652378</t>
  </si>
  <si>
    <t>PULIDO ALMEYDA EDGARD ROBERT</t>
  </si>
  <si>
    <t>17446237</t>
  </si>
  <si>
    <t>PURIZACA CUBA ANA ESTHER</t>
  </si>
  <si>
    <t>09552761</t>
  </si>
  <si>
    <t>QUIMPER PARIONA JOHNNY EDUARDO</t>
  </si>
  <si>
    <t>10748764</t>
  </si>
  <si>
    <t>QUIROZ DIAZ HENRY FERNANDO</t>
  </si>
  <si>
    <t>41071967</t>
  </si>
  <si>
    <t>QUIROZ VIENA RONALD RAFAEL</t>
  </si>
  <si>
    <t>ASISTENTE DE SONIDO</t>
  </si>
  <si>
    <t>06260906</t>
  </si>
  <si>
    <t>QUISPE CHOQUE RODIL</t>
  </si>
  <si>
    <t>10161715</t>
  </si>
  <si>
    <t>QUISPE HUANACO HILDA</t>
  </si>
  <si>
    <t>ASISTENTE DE REMUNERACIONES</t>
  </si>
  <si>
    <t>41069938</t>
  </si>
  <si>
    <t>QUISPE TORIBIO JOEL JESUS</t>
  </si>
  <si>
    <t>07141966</t>
  </si>
  <si>
    <t>RAFAEL GARAY FELIX</t>
  </si>
  <si>
    <t>08125568</t>
  </si>
  <si>
    <t>RAFFO RODRIGUEZ EDBI CARMEN</t>
  </si>
  <si>
    <t>09803436</t>
  </si>
  <si>
    <t>RAMIREZ LLORCA RICARDO MANUEL</t>
  </si>
  <si>
    <t>47056678</t>
  </si>
  <si>
    <t>RAMIREZ MINAYA JOSE LUIS</t>
  </si>
  <si>
    <t>OPERADOR DE CONTROL MAESTRO</t>
  </si>
  <si>
    <t>45286630</t>
  </si>
  <si>
    <t>RAMIREZ RIOS LIZBETH LILIAN</t>
  </si>
  <si>
    <t>46916355</t>
  </si>
  <si>
    <t>RAMOS CHILON JOSE MARTIN</t>
  </si>
  <si>
    <t>TECNICO DE MICROONDAS (FILIAL AREQUIPA)</t>
  </si>
  <si>
    <t>43710594</t>
  </si>
  <si>
    <t>RAMOS DEL CARPIO JULIO CESAR</t>
  </si>
  <si>
    <t>26601723</t>
  </si>
  <si>
    <t>RAMOS MORO NATIVIDAD</t>
  </si>
  <si>
    <t>45124912</t>
  </si>
  <si>
    <t>RAPREY BRONCANO SILVERIO EXON</t>
  </si>
  <si>
    <t>ASISTENTE DE CAMARAS I</t>
  </si>
  <si>
    <t>10678194</t>
  </si>
  <si>
    <t>RAYMUNDO BALVIN JHON ANIBAL</t>
  </si>
  <si>
    <t>TORRERO</t>
  </si>
  <si>
    <t>10068213</t>
  </si>
  <si>
    <t>REBASA TORIBIO ELEUTERIO MAXIMO</t>
  </si>
  <si>
    <t>21262108</t>
  </si>
  <si>
    <t>RECUAY VILLARRUEL ARTURO HERMINIO</t>
  </si>
  <si>
    <t>CONDUC DEL PROGR. MUSEO PUERTAS ABIERTAS</t>
  </si>
  <si>
    <t>07965615</t>
  </si>
  <si>
    <t>REPETTO MALAGA LUIS ORLANDO</t>
  </si>
  <si>
    <t>46588501</t>
  </si>
  <si>
    <t>REVILLA FLORES PEDRO ALFREDO</t>
  </si>
  <si>
    <t>06180499</t>
  </si>
  <si>
    <t>REVOLLEDO HUNTER ROQUE FRANCISCO</t>
  </si>
  <si>
    <t>06240566</t>
  </si>
  <si>
    <t>REYES MORALES EDUARDO</t>
  </si>
  <si>
    <t>07344461</t>
  </si>
  <si>
    <t>REYES SALAZAR ANGEL AUGUSTO</t>
  </si>
  <si>
    <t>10352688</t>
  </si>
  <si>
    <t>REYNA GONZALEZ CARMEN ROSA</t>
  </si>
  <si>
    <t>42185656</t>
  </si>
  <si>
    <t>RIGUERA GOMEZ ANGEL RENATO</t>
  </si>
  <si>
    <t>08592297</t>
  </si>
  <si>
    <t>RIOJAS COTRINA EDUAR GILBERTO</t>
  </si>
  <si>
    <t>TEC.EN.MANTEN.Y.REPARACION DE EQUIPOS TV</t>
  </si>
  <si>
    <t>16686634</t>
  </si>
  <si>
    <t>RIOS RAMIREZ ALEXANDER HUMBERTO</t>
  </si>
  <si>
    <t>16502471</t>
  </si>
  <si>
    <t>RIVADENEIRA JUAREZ JUAN CARLOS</t>
  </si>
  <si>
    <t>EDITOR DE MADRUGADA</t>
  </si>
  <si>
    <t>42787324</t>
  </si>
  <si>
    <t>RIVERA GRANADOS LEODAN</t>
  </si>
  <si>
    <t>06892295</t>
  </si>
  <si>
    <t>RIVERA LUYO GERARDO ALBERTO</t>
  </si>
  <si>
    <t>ASISTENTE DE RR.PP.</t>
  </si>
  <si>
    <t>10382934</t>
  </si>
  <si>
    <t>RODRIGO LOPEZ LUIS ENRIQUE</t>
  </si>
  <si>
    <t>40461550</t>
  </si>
  <si>
    <t>RODRIGUEZ DIAZ DARWIN</t>
  </si>
  <si>
    <t>ESPC. EN ESTUDIO COSTO DE PRO TV Y TUPA</t>
  </si>
  <si>
    <t>07672588</t>
  </si>
  <si>
    <t>RODRIGUEZ ESPINOZA OSCAR ERNESTO</t>
  </si>
  <si>
    <t>OPER.EQUIPO.RET.CERRO CERROPON-CHICLAYO</t>
  </si>
  <si>
    <t>16535852</t>
  </si>
  <si>
    <t>RODRIGUEZ GOMEZ MANUEL ENRIQUE</t>
  </si>
  <si>
    <t>COORD.DE PRODUCCION PROGR.CULTURALES</t>
  </si>
  <si>
    <t>41212617</t>
  </si>
  <si>
    <t>RODRIGUEZ HUANCA HAROLD ALBERTO</t>
  </si>
  <si>
    <t>07520775</t>
  </si>
  <si>
    <t>RODRIGUEZ JIMENEZ JESSICA GIANINA</t>
  </si>
  <si>
    <t>PRODUCTOR GENERAL DEL PROGRAMA UMBRALES</t>
  </si>
  <si>
    <t>06806267</t>
  </si>
  <si>
    <t>RODRIGUEZ LASTRA MANUEL ERNESTO</t>
  </si>
  <si>
    <t>07262606</t>
  </si>
  <si>
    <t>RODRIGUEZ LUNA AILIN</t>
  </si>
  <si>
    <t>09491911</t>
  </si>
  <si>
    <t>RODRIGUEZ MONGE MARTIN JUAN</t>
  </si>
  <si>
    <t>47078732</t>
  </si>
  <si>
    <t>RODRIGUEZ PAREJA EVERT STANISLAV</t>
  </si>
  <si>
    <t>09592345</t>
  </si>
  <si>
    <t>RODRIGUEZ ROBLES MIGUEL ANGEL</t>
  </si>
  <si>
    <t>COORDINADOR DE PROGRAMACION</t>
  </si>
  <si>
    <t>44758684</t>
  </si>
  <si>
    <t>RODRIGUEZ RODRIGUEZ BRENDA ONALIA</t>
  </si>
  <si>
    <t>ESP.EN COBERTURA PERIODISTICA III</t>
  </si>
  <si>
    <t>10272417</t>
  </si>
  <si>
    <t>RODRIGUEZ SOTELO FAUSTO FLORENCIO</t>
  </si>
  <si>
    <t>ANALISTA DE SOPORTE TECNICO</t>
  </si>
  <si>
    <t>09653565</t>
  </si>
  <si>
    <t>ROJAS ASTUDILLO CARLOS ALBERTO</t>
  </si>
  <si>
    <t>28120401</t>
  </si>
  <si>
    <t>ROJAS BRAVO DELFOR NERY</t>
  </si>
  <si>
    <t>ESPECIALISAT EN PROYECTOS</t>
  </si>
  <si>
    <t>41480959</t>
  </si>
  <si>
    <t>ROJAS CALDERON ELIZABETH JUDITH</t>
  </si>
  <si>
    <t>APOYO EN RESGUARDO DE EQUIPOS RTX</t>
  </si>
  <si>
    <t>21854254</t>
  </si>
  <si>
    <t>ROJAS CONTRERAS DINO</t>
  </si>
  <si>
    <t>MEDICO GENERAL</t>
  </si>
  <si>
    <t>41654152</t>
  </si>
  <si>
    <t>ROJAS ESCOBAR JOHANNA</t>
  </si>
  <si>
    <t>MEDICO</t>
  </si>
  <si>
    <t>INVESTIG.GUIONIS.PROG.SUCEDIO EN EL PERU</t>
  </si>
  <si>
    <t>07490379</t>
  </si>
  <si>
    <t>ROJAS FERIA CARLOS HUMBERTO</t>
  </si>
  <si>
    <t>00126883</t>
  </si>
  <si>
    <t>ROJAS HERRERA MIGUEL ANGEL</t>
  </si>
  <si>
    <t>09974573</t>
  </si>
  <si>
    <t>ROJAS TAIRA PETER MATSUICHI</t>
  </si>
  <si>
    <t>28247923</t>
  </si>
  <si>
    <t>ROMAN CERDA MAXIMO</t>
  </si>
  <si>
    <t>06988527</t>
  </si>
  <si>
    <t>ROMERO ALARCON ROLANDO GAVINO</t>
  </si>
  <si>
    <t>09427380</t>
  </si>
  <si>
    <t>ROMERO PESCETTO LUIS RENATO</t>
  </si>
  <si>
    <t>PRODUCTOR PERIODISTICO II</t>
  </si>
  <si>
    <t>02801417</t>
  </si>
  <si>
    <t>RONCAL RODRIGUEZ MELVA DEL ROCIO</t>
  </si>
  <si>
    <t>ASISTENTE SOCIAL</t>
  </si>
  <si>
    <t>48935684</t>
  </si>
  <si>
    <t>ROSAS DE LA CRUZ ROXANA ROCIO</t>
  </si>
  <si>
    <t>02745421</t>
  </si>
  <si>
    <t>RUFINO BERECHE GABRIEL</t>
  </si>
  <si>
    <t>ASIST.DE MODULO DE TELEVISION</t>
  </si>
  <si>
    <t>40966865</t>
  </si>
  <si>
    <t>RUIZ ATAUJE DARWIN YOR</t>
  </si>
  <si>
    <t>32968792</t>
  </si>
  <si>
    <t>RUMAY MUÑOZ ADRIANO ROSENDO</t>
  </si>
  <si>
    <t>32774168</t>
  </si>
  <si>
    <t>RUMAY MUÑOZ JOSE CRUZ</t>
  </si>
  <si>
    <t>70841907</t>
  </si>
  <si>
    <t>RUMICHE TUME HENRY PAUL</t>
  </si>
  <si>
    <t>ANALISTA DE GETSION</t>
  </si>
  <si>
    <t>41843654</t>
  </si>
  <si>
    <t>RURUSH DIAZ JOHN ENRIQUE</t>
  </si>
  <si>
    <t>ASISTENTE DE CAMARAS</t>
  </si>
  <si>
    <t>45365484</t>
  </si>
  <si>
    <t>SAAVEDRA ARROYO MANOLO ANDRE</t>
  </si>
  <si>
    <t>08697230</t>
  </si>
  <si>
    <t>SAAVEDRA TAMAYO JORGE HUMBERTO</t>
  </si>
  <si>
    <t>OPERADOR DE MANTENIMIENTO Y LIMPIEZA</t>
  </si>
  <si>
    <t>40117749</t>
  </si>
  <si>
    <t>SACSA DUEÑAS BLANCA MARLUVI</t>
  </si>
  <si>
    <t>09308455</t>
  </si>
  <si>
    <t>SAENZ MEDINA JOSE RAUL</t>
  </si>
  <si>
    <t>41445621</t>
  </si>
  <si>
    <t>SAENZ VICUÑA RAUL DAVID</t>
  </si>
  <si>
    <t>COORD.EN PRODUC.PERIODIS.PARA NOTICIERO</t>
  </si>
  <si>
    <t>06797963</t>
  </si>
  <si>
    <t>SALAS GRANADOS STEVE ALBERTO</t>
  </si>
  <si>
    <t>10305184</t>
  </si>
  <si>
    <t>SALAS RUGEL JORGE ANDRES</t>
  </si>
  <si>
    <t>ASISTENTE PERIODISTICO EN PRENSA</t>
  </si>
  <si>
    <t>41485377</t>
  </si>
  <si>
    <t>SALAS TALLEDO OSCAR ENRIQUE</t>
  </si>
  <si>
    <t>ASISTENTE ADMIN GERENCIAL</t>
  </si>
  <si>
    <t>07263977</t>
  </si>
  <si>
    <t>SALAZAR GUTIERREZ FLOR DE MARIA</t>
  </si>
  <si>
    <t>05926338</t>
  </si>
  <si>
    <t>SALDAÑA CARDENAS JORGE LUIS</t>
  </si>
  <si>
    <t>CONDUC.APOYO.PERI.PROGRA.DEPORTI.TEL.RAD</t>
  </si>
  <si>
    <t>10320135</t>
  </si>
  <si>
    <t>SALDONID WESTRES FATIMA ROXANA</t>
  </si>
  <si>
    <t>09120209</t>
  </si>
  <si>
    <t>SANCHEZ GONZALES ANDRES NARCISO</t>
  </si>
  <si>
    <t>17833497</t>
  </si>
  <si>
    <t>SANCHEZ LAMADRID LUIS ENRIQUE</t>
  </si>
  <si>
    <t>ASIST.DE RPODUC DE PROGRAM CULTURALES</t>
  </si>
  <si>
    <t>45230318</t>
  </si>
  <si>
    <t>SANCHEZ PAJUELO HELEN MELISSA</t>
  </si>
  <si>
    <t>48172528</t>
  </si>
  <si>
    <t>SANCHEZ TORRES MARILE</t>
  </si>
  <si>
    <t>OPERADOR DE CAMARA DE VIDEO III</t>
  </si>
  <si>
    <t>25758153</t>
  </si>
  <si>
    <t>SANDOVAL GARCIA ARTURO</t>
  </si>
  <si>
    <t>ASISTENTE EN BIENES PATRIMONIALES</t>
  </si>
  <si>
    <t>03894876</t>
  </si>
  <si>
    <t>SANDOVAL NIEVES JULIO CESAR</t>
  </si>
  <si>
    <t>ASIST.DE PRODUCCION PERI.DE PRENSA</t>
  </si>
  <si>
    <t>001077254</t>
  </si>
  <si>
    <t>SANTANDER SIERRA ANGELA LILIANA</t>
  </si>
  <si>
    <t>PROGRAMADOR DE SISTEMAS</t>
  </si>
  <si>
    <t>45019827</t>
  </si>
  <si>
    <t>SANTILLAN ZARATE ERICK DAVID</t>
  </si>
  <si>
    <t>ESPECIALISTA. EN SISTEMAS. ADM</t>
  </si>
  <si>
    <t>07241458</t>
  </si>
  <si>
    <t>SARMIENTO RIVERA LUIS FRANCISCO</t>
  </si>
  <si>
    <t>18032235</t>
  </si>
  <si>
    <t>SCHARFF BARBARAN RUBEN</t>
  </si>
  <si>
    <t>EDITOR POST-PRODUCTOR</t>
  </si>
  <si>
    <t>43688431</t>
  </si>
  <si>
    <t>SEGOVIA CANELO ROGGER RUBEN</t>
  </si>
  <si>
    <t>27734631</t>
  </si>
  <si>
    <t>SEGURA GUEVARA ROBERTO CARLOS</t>
  </si>
  <si>
    <t>10182009</t>
  </si>
  <si>
    <t>SEVILLA SEVILLA CARLOS ERNESTO</t>
  </si>
  <si>
    <t>APOYO ADMINISTRATIVO Y ESPECIALISTA EN A</t>
  </si>
  <si>
    <t>08494960</t>
  </si>
  <si>
    <t>SEVILLANO MATA ISAIAS REYNALDO</t>
  </si>
  <si>
    <t>00122532</t>
  </si>
  <si>
    <t>SHAHUANO ZEVALLOS DENIS</t>
  </si>
  <si>
    <t>PERSONAL DE MANTENIMIENTO DE LOCALES</t>
  </si>
  <si>
    <t>40413585</t>
  </si>
  <si>
    <t>SICSI JARA ROCIO BEATRIZ</t>
  </si>
  <si>
    <t>42861200</t>
  </si>
  <si>
    <t>SILVA ALTAMIRANO JAIME</t>
  </si>
  <si>
    <t>45330323</t>
  </si>
  <si>
    <t>SILVA CALDERON KRISTY RIKLIS</t>
  </si>
  <si>
    <t>03693803</t>
  </si>
  <si>
    <t>SILVA MECHATO GASPAR AUGUSTO</t>
  </si>
  <si>
    <t>PRODUCTOR PERIODISTICO DE PRENSA RADIAL</t>
  </si>
  <si>
    <t>10784016</t>
  </si>
  <si>
    <t>SILVA REATEGUI PEDRO</t>
  </si>
  <si>
    <t>44723396</t>
  </si>
  <si>
    <t>SLEE TORRES JESUS JAVIER</t>
  </si>
  <si>
    <t>09613579</t>
  </si>
  <si>
    <t>SOLANO LARA CHARLY ASCENCIO</t>
  </si>
  <si>
    <t>01322165</t>
  </si>
  <si>
    <t>SONCCO LUCHIN JULIO WILBERT</t>
  </si>
  <si>
    <t>43212484</t>
  </si>
  <si>
    <t>SOTO BLAS JULIO CESAR</t>
  </si>
  <si>
    <t>COORDINADORA CON MEDIOS DE COMUNICACION</t>
  </si>
  <si>
    <t>40022935</t>
  </si>
  <si>
    <t>SOTO PAJUELO REGINA MERCEDES</t>
  </si>
  <si>
    <t>09674296</t>
  </si>
  <si>
    <t>SOTOMAYOR ESPINOZA OMIER JAMES</t>
  </si>
  <si>
    <t>45382481</t>
  </si>
  <si>
    <t>SUAREZ ELGUERA EMILIO</t>
  </si>
  <si>
    <t>09477050</t>
  </si>
  <si>
    <t>SUAREZ QUISPE CESAR ALBERTO</t>
  </si>
  <si>
    <t>28216045</t>
  </si>
  <si>
    <t>SULCA TINEO JULIO ANTONIO</t>
  </si>
  <si>
    <t>09884299</t>
  </si>
  <si>
    <t>TADEO RAMOS PEDRO</t>
  </si>
  <si>
    <t>41037894</t>
  </si>
  <si>
    <t>TALEXIO MOZOMBITE ROBERTO</t>
  </si>
  <si>
    <t>07922232</t>
  </si>
  <si>
    <t>TALLEDO BERROCAL EMILIO</t>
  </si>
  <si>
    <t>09850413</t>
  </si>
  <si>
    <t>TANGHERLINI CAMACHO RENATO MARTIN EUGENIO</t>
  </si>
  <si>
    <t>41900041</t>
  </si>
  <si>
    <t>TAVARA RAMIREZ MARCOS</t>
  </si>
  <si>
    <t>25637768</t>
  </si>
  <si>
    <t>TEJADA MELENDEZ ISAAC FERNANDO</t>
  </si>
  <si>
    <t>42231431</t>
  </si>
  <si>
    <t>TEJEDA RODRIGUEZ EDSON ALAN</t>
  </si>
  <si>
    <t>OPERADOR DE CAMARA ROBOTICA</t>
  </si>
  <si>
    <t>43325853</t>
  </si>
  <si>
    <t>TEMPLE CANO JOSHUA JOYCE</t>
  </si>
  <si>
    <t>10880424</t>
  </si>
  <si>
    <t>TEMPLE FLORES WILMER ORLANDO</t>
  </si>
  <si>
    <t>06669379</t>
  </si>
  <si>
    <t>TERRONES ERAS LUZ JOVITA</t>
  </si>
  <si>
    <t>ASISTENTE DE FINANZAS</t>
  </si>
  <si>
    <t>40840568</t>
  </si>
  <si>
    <t>TIBURCIO NATIVIDAD EDIHT MABEL</t>
  </si>
  <si>
    <t>10675130</t>
  </si>
  <si>
    <t>TICACALA HUAMANI ROBERTO ALEXANDER</t>
  </si>
  <si>
    <t>42211624</t>
  </si>
  <si>
    <t>TICSE CHOQUE HERBERT</t>
  </si>
  <si>
    <t>WEB MASTER</t>
  </si>
  <si>
    <t>43688904</t>
  </si>
  <si>
    <t>TORDOYA VICTORIA JIM ALBERTO</t>
  </si>
  <si>
    <t>UTILERIA Y VESTUARIO</t>
  </si>
  <si>
    <t>06190256</t>
  </si>
  <si>
    <t>TORREJON MARTINEZ LUIS JOSE</t>
  </si>
  <si>
    <t>ESPECIALISTA EN PROGRAMACION AUDIO VAULT</t>
  </si>
  <si>
    <t>10511306</t>
  </si>
  <si>
    <t>TORRES AMARU ZENON ALBERTO</t>
  </si>
  <si>
    <t>02174284</t>
  </si>
  <si>
    <t>TORRES MAMANI LADISLAO</t>
  </si>
  <si>
    <t>TEC.EN EQUIPOS DE AIRE ACONDICIONADO</t>
  </si>
  <si>
    <t>44194392</t>
  </si>
  <si>
    <t>TORRES PERALTA JORGE LUIS</t>
  </si>
  <si>
    <t>25769955</t>
  </si>
  <si>
    <t>TRIGOSO GARCIA BERMAN TANIOL</t>
  </si>
  <si>
    <t>43663937</t>
  </si>
  <si>
    <t>TROUSSOV  ALEXANDRE</t>
  </si>
  <si>
    <t>41661411</t>
  </si>
  <si>
    <t>TRUJILLO GALARZA JIMMY ROBERT</t>
  </si>
  <si>
    <t>CONDUCTOR DE PROGRAMA DOCUMENTALES</t>
  </si>
  <si>
    <t>09758893</t>
  </si>
  <si>
    <t>TUESTA ALTAMIRANO MARIELA SONALY</t>
  </si>
  <si>
    <t>CONDUCTORA DE PROGRAMA</t>
  </si>
  <si>
    <t>44422199</t>
  </si>
  <si>
    <t>ULLOQUE DELGADO PATRICIA DEL CARMEN</t>
  </si>
  <si>
    <t>00238967</t>
  </si>
  <si>
    <t>URBINA VARGAS MARCELINO</t>
  </si>
  <si>
    <t>DESARROLLO DE APLICACIONES SOFTWARE LIBR</t>
  </si>
  <si>
    <t>09639635</t>
  </si>
  <si>
    <t>URIBE BAZALAR MARCO ANTONIO</t>
  </si>
  <si>
    <t>OPERADOR DE CENTRAL DE TELEFONO</t>
  </si>
  <si>
    <t>07154223</t>
  </si>
  <si>
    <t>UTRILLA MORALES LILIANA</t>
  </si>
  <si>
    <t>70653246</t>
  </si>
  <si>
    <t>VALDERRAMA ROMERO MEYLI NOELIA</t>
  </si>
  <si>
    <t>ESPECIALISTA EN SEGURIDAD Y SALUD TRABAJ</t>
  </si>
  <si>
    <t>40327559</t>
  </si>
  <si>
    <t>VALENCIA ADAMA JENNY ROSMERY</t>
  </si>
  <si>
    <t>PRODUCTOR TELEVISION MODULO DE PALACIO I</t>
  </si>
  <si>
    <t>10345684</t>
  </si>
  <si>
    <t>VALENZUELA TAPIA BERNABE</t>
  </si>
  <si>
    <t>06923092</t>
  </si>
  <si>
    <t>VALLE QUIÑONES PEDRO</t>
  </si>
  <si>
    <t>40707442</t>
  </si>
  <si>
    <t>VALQUI ALVA CELESTINO DAVID</t>
  </si>
  <si>
    <t>AGENTE DE SEGURIDAD SIN ARMA</t>
  </si>
  <si>
    <t>46027999</t>
  </si>
  <si>
    <t>VARGAS CHAMPION MARCO RICARDO</t>
  </si>
  <si>
    <t>03361133</t>
  </si>
  <si>
    <t>VARGAS JUAREZ MEDARDO</t>
  </si>
  <si>
    <t>02750495</t>
  </si>
  <si>
    <t>VARONA PANTA EDUAR GUILLERMO</t>
  </si>
  <si>
    <t>06051039</t>
  </si>
  <si>
    <t>VASQUEZ ALIAGA PEDRO PABLO</t>
  </si>
  <si>
    <t>ESPC.PERIOD PRODUCCION DE PRENSA RADIAL</t>
  </si>
  <si>
    <t>08106663</t>
  </si>
  <si>
    <t>VASQUEZ CASTELLO AUGUSTO MEDARDO</t>
  </si>
  <si>
    <t>09215971</t>
  </si>
  <si>
    <t>VASQUEZ FLORES CORNELIO CIPRIANO</t>
  </si>
  <si>
    <t>00252958</t>
  </si>
  <si>
    <t>VASQUEZ PEÑA LUIS ALEXANDER</t>
  </si>
  <si>
    <t>09345155</t>
  </si>
  <si>
    <t>VELA MESONES MARIELA</t>
  </si>
  <si>
    <t>ESPECIALISTA EN DISEÐO DE GUIONES PERIOD</t>
  </si>
  <si>
    <t>06267749</t>
  </si>
  <si>
    <t>VELASQUEZ GONZALES JAVIER ENRIQUE</t>
  </si>
  <si>
    <t>22189237</t>
  </si>
  <si>
    <t>VELASQUEZ JANAMPA LUIS ALBERTO</t>
  </si>
  <si>
    <t>01320656</t>
  </si>
  <si>
    <t>VELASQUEZ PARI ROGER</t>
  </si>
  <si>
    <t>44829350</t>
  </si>
  <si>
    <t>VENEGAS PAJUELO LUIS ANTHONY</t>
  </si>
  <si>
    <t>15739009</t>
  </si>
  <si>
    <t>VERANO MILLAR ROBERTO ELIAS</t>
  </si>
  <si>
    <t>08095912</t>
  </si>
  <si>
    <t>VIGNATTY CALVO RICARDO</t>
  </si>
  <si>
    <t>REPORTERO DE PRENSA IV</t>
  </si>
  <si>
    <t>40052183</t>
  </si>
  <si>
    <t>VIGO TERAN HECTOR ALEXANDER</t>
  </si>
  <si>
    <t>01278387</t>
  </si>
  <si>
    <t>VILCA ARPASI JULIO</t>
  </si>
  <si>
    <t>ING1.EQUIP DE TRANSMISORES DE TV Y RADIO</t>
  </si>
  <si>
    <t>40666499</t>
  </si>
  <si>
    <t>VILLAFUERTE OLAZABAL YONY</t>
  </si>
  <si>
    <t>44812767</t>
  </si>
  <si>
    <t>VILLANUEVA GALARZA KAREN RUTH</t>
  </si>
  <si>
    <t>07448689</t>
  </si>
  <si>
    <t>VILLANUEVA POZO ADOLFO PEDRO</t>
  </si>
  <si>
    <t>JEFE DE MESA DE PRENSA</t>
  </si>
  <si>
    <t>06051775</t>
  </si>
  <si>
    <t>VILLANUEVA REGALADO JAIME ALBERTO</t>
  </si>
  <si>
    <t>ASIST.DEMAT.DEEQUI.DEAIRE.ACONDICIONADO</t>
  </si>
  <si>
    <t>06848442</t>
  </si>
  <si>
    <t>VILLARREAL VILCHEZ TOMAS</t>
  </si>
  <si>
    <t>09892736</t>
  </si>
  <si>
    <t>VILLAVICENCIO LIMA ANA</t>
  </si>
  <si>
    <t>44561040</t>
  </si>
  <si>
    <t>VILLEGAS MOSCOSO CYNTHIA DIANA</t>
  </si>
  <si>
    <t>ABOGADO EN CONTRATACIONES DEL ESTADO</t>
  </si>
  <si>
    <t>09428677</t>
  </si>
  <si>
    <t>VILLENA LLERENA SILVIA CECILIA</t>
  </si>
  <si>
    <t>UNIVERSITARIA COMPLETA</t>
  </si>
  <si>
    <t>09732563</t>
  </si>
  <si>
    <t>VILLODAS RIVERA ALEJANDRO CESAR</t>
  </si>
  <si>
    <t>20438095</t>
  </si>
  <si>
    <t>YALLICO RAMOS REIDER RICARDO</t>
  </si>
  <si>
    <t>10870077</t>
  </si>
  <si>
    <t>YARLEQUE GUZMAN DE RAMIREZ DEISY CAROLINA</t>
  </si>
  <si>
    <t>40348218</t>
  </si>
  <si>
    <t>YATACO POICON MANUEL EDUARDO</t>
  </si>
  <si>
    <t>TECNICO 1(SENIOR II)EQUIPOS TV</t>
  </si>
  <si>
    <t>07568143</t>
  </si>
  <si>
    <t>YOVERA CHICOMA OSCAR LEONARDO</t>
  </si>
  <si>
    <t>29422226</t>
  </si>
  <si>
    <t>ZAMBRANO HITO JAVIER</t>
  </si>
  <si>
    <t>OPERADOR LOGISTICO</t>
  </si>
  <si>
    <t>40649689</t>
  </si>
  <si>
    <t>ZAMORA AMIQUERO MARIO JESUS</t>
  </si>
  <si>
    <t>46199891</t>
  </si>
  <si>
    <t>ZEGARRA PAITAN JACQUELIN PATRICIA</t>
  </si>
  <si>
    <t>07176696</t>
  </si>
  <si>
    <t>ZURITA HUAMAN ALEX EDUARDO</t>
  </si>
  <si>
    <t>TECNICO 1 (JUNIOR II)EQUIPOS MULT.AUDIO</t>
  </si>
  <si>
    <t>44103249</t>
  </si>
  <si>
    <t>ZURITA RUIZ KARLOS HUMBERTO</t>
  </si>
  <si>
    <t>ESP.SIS.ADM.PUC</t>
  </si>
  <si>
    <t>08763067</t>
  </si>
  <si>
    <t>ABAD GONZALES MARCO ANTONIO</t>
  </si>
  <si>
    <t>COND.PROF.VEHIC</t>
  </si>
  <si>
    <t>10525730</t>
  </si>
  <si>
    <t>AGUILAR CARHUATOCTO WILLIAM SAUL</t>
  </si>
  <si>
    <t>TECNICO INCOMPLETO</t>
  </si>
  <si>
    <t>ANAL LEGAL I</t>
  </si>
  <si>
    <t>46332664</t>
  </si>
  <si>
    <t>ALVITES RAMIREZ ROSMERI LISSET</t>
  </si>
  <si>
    <t>COMMUNI.MANAGER</t>
  </si>
  <si>
    <t>46107217</t>
  </si>
  <si>
    <t>AMBULODEGUI ALTAMIRANO GRETA XAVIERA</t>
  </si>
  <si>
    <t>AGENTE SEGURIDA</t>
  </si>
  <si>
    <t>44344448</t>
  </si>
  <si>
    <t>ANDRADE GALVEZ CESAR</t>
  </si>
  <si>
    <t>ASIST.CONTR.CAL</t>
  </si>
  <si>
    <t>46238039</t>
  </si>
  <si>
    <t>AVALOS TORRES PIERO</t>
  </si>
  <si>
    <t>09770395</t>
  </si>
  <si>
    <t>BALVIN ACEVEDO VALENTIN</t>
  </si>
  <si>
    <t>ASISTCONTPREVIO</t>
  </si>
  <si>
    <t>48006460</t>
  </si>
  <si>
    <t>BARRERA SILVA KASSANDRA ZUELIT</t>
  </si>
  <si>
    <t>POST-PROD.TV</t>
  </si>
  <si>
    <t>10450695</t>
  </si>
  <si>
    <t>BARRIENTOS CASTILLO SUSAN ROSARIO</t>
  </si>
  <si>
    <t>40139706</t>
  </si>
  <si>
    <t>BAUTISTA HUAMANI PEDRO YGNACIO</t>
  </si>
  <si>
    <t>REPORT.PRENSA</t>
  </si>
  <si>
    <t>47160770</t>
  </si>
  <si>
    <t>BERRU MAYORGA TESSY MEDALITH</t>
  </si>
  <si>
    <t>ANALISTALEGAL</t>
  </si>
  <si>
    <t>43268852</t>
  </si>
  <si>
    <t>BOZA MONAGO CHARLES HENRY</t>
  </si>
  <si>
    <t>71421772</t>
  </si>
  <si>
    <t>BRAVO BARDALES KEVIN DERLY</t>
  </si>
  <si>
    <t>EDITOR TV</t>
  </si>
  <si>
    <t>40510814</t>
  </si>
  <si>
    <t>BREA ANGELES ORLANDO MARTIN</t>
  </si>
  <si>
    <t>COOR.VIOTYCONTR</t>
  </si>
  <si>
    <t>10804587</t>
  </si>
  <si>
    <t>CALDERON LINARES EDUARDO GODOFREDO</t>
  </si>
  <si>
    <t>ANAL.DEFEN.JUDI</t>
  </si>
  <si>
    <t>44436828</t>
  </si>
  <si>
    <t>CARDENAS VENTURA WALTER BRYAN</t>
  </si>
  <si>
    <t>ESP.CONTRATACIO</t>
  </si>
  <si>
    <t>40922093</t>
  </si>
  <si>
    <t>CARRASCO GALA FAUSTINO</t>
  </si>
  <si>
    <t>OFIC.SEG.INFORM</t>
  </si>
  <si>
    <t>45232117</t>
  </si>
  <si>
    <t>CARRILLO JUAREZ ELSA  ALICIA</t>
  </si>
  <si>
    <t>ANALSOPOTECNICO</t>
  </si>
  <si>
    <t>43226326</t>
  </si>
  <si>
    <t>CASAS ERROCH ORLANDO JUSTO</t>
  </si>
  <si>
    <t>10683039</t>
  </si>
  <si>
    <t>CAVERO CACERES TALIA ELVIRA</t>
  </si>
  <si>
    <t>ESPC.GESTPROYCA</t>
  </si>
  <si>
    <t>41578788</t>
  </si>
  <si>
    <t>CHUMPITAZ CHUMPITAZ SERGIO ERNESTO</t>
  </si>
  <si>
    <t>ASIS.ADM.DIV.PR</t>
  </si>
  <si>
    <t>25772819</t>
  </si>
  <si>
    <t>COLLAS CAPURRO FRECIA JOSELYNE</t>
  </si>
  <si>
    <t>ANALPROGSISTEMA</t>
  </si>
  <si>
    <t>41103747</t>
  </si>
  <si>
    <t>CORTEZ CHAUCA CRISTHIAN ITALO</t>
  </si>
  <si>
    <t>ASIST.PRODUCCIO</t>
  </si>
  <si>
    <t>46679076</t>
  </si>
  <si>
    <t>CRESPO BARRIONUEVO KENYI BRYAN</t>
  </si>
  <si>
    <t>08888448</t>
  </si>
  <si>
    <t>DAVALOS HUADO GERMAN ANTONIO</t>
  </si>
  <si>
    <t>ANSLIS.PROGRAMA</t>
  </si>
  <si>
    <t>44157134</t>
  </si>
  <si>
    <t>DE LA CRUZ AURELIO RICARDO WILLIAM</t>
  </si>
  <si>
    <t>45287301</t>
  </si>
  <si>
    <t>ESPEJO ROMANI AMELIA JESUS</t>
  </si>
  <si>
    <t>OPE.MULTIMEDIA</t>
  </si>
  <si>
    <t>76271460</t>
  </si>
  <si>
    <t>FABIAN DIAZ MIGUEL ANGEL</t>
  </si>
  <si>
    <t>ANAL.PRO.CON.WE</t>
  </si>
  <si>
    <t>10719515</t>
  </si>
  <si>
    <t>FERNANDEZ SANCHEZ JUAN LUIS</t>
  </si>
  <si>
    <t>10637508</t>
  </si>
  <si>
    <t>FLORES HERNANDEZ ALEX MITCHEL</t>
  </si>
  <si>
    <t>ASIS.ADM.GTV</t>
  </si>
  <si>
    <t>10765497</t>
  </si>
  <si>
    <t>GALVEZ CASTILLO MONICA PATRICIA</t>
  </si>
  <si>
    <t>ANAL.GEST.CONT.</t>
  </si>
  <si>
    <t>44791417</t>
  </si>
  <si>
    <t>GARAVITO NORIEGA RENAN JESUS</t>
  </si>
  <si>
    <t>41662903</t>
  </si>
  <si>
    <t>GOMEZ ANCCO ALEJANDRO</t>
  </si>
  <si>
    <t>ANALISTPROGRWEB</t>
  </si>
  <si>
    <t>42558660</t>
  </si>
  <si>
    <t>GUZMAN LOPEZ ROGER MIGUEL</t>
  </si>
  <si>
    <t>42761664</t>
  </si>
  <si>
    <t>HUAPAYA CARRASCO RUBEN DARIO</t>
  </si>
  <si>
    <t>DIR.TV.</t>
  </si>
  <si>
    <t>44426719</t>
  </si>
  <si>
    <t>HURTADO CALMET DIEGO DAVID</t>
  </si>
  <si>
    <t>48350717</t>
  </si>
  <si>
    <t>MADRID OBREGON GRACIELA JHANELLY</t>
  </si>
  <si>
    <t>09521934</t>
  </si>
  <si>
    <t>MAGUIÑA CUEVA ALICIA MAGDALENA</t>
  </si>
  <si>
    <t>ESP.SIS.ADM.HUA</t>
  </si>
  <si>
    <t>41660639</t>
  </si>
  <si>
    <t>MALDONADO MINAYA NICOLAS WALTER</t>
  </si>
  <si>
    <t>09807115</t>
  </si>
  <si>
    <t>MARCELO FERNANDEZ ANTONIO SIMEON</t>
  </si>
  <si>
    <t>10426640</t>
  </si>
  <si>
    <t>MERINO ARBOLEDA VICTOR GIANCARLO</t>
  </si>
  <si>
    <t>46261610</t>
  </si>
  <si>
    <t>MESCUA ARESTEGUI YOVANA MARGARITA</t>
  </si>
  <si>
    <t>41689486</t>
  </si>
  <si>
    <t>MONTALVO BORJAS FRANK JHONATHAN</t>
  </si>
  <si>
    <t>08571441</t>
  </si>
  <si>
    <t>MONTEZA PURIHUAMAN ROBERT ROGER</t>
  </si>
  <si>
    <t>41359963</t>
  </si>
  <si>
    <t>NORONHA ALVA CARMEN ROSEMARIE</t>
  </si>
  <si>
    <t>ESP.SIS.ADMINIS</t>
  </si>
  <si>
    <t>32921519</t>
  </si>
  <si>
    <t>OJEDA CARDENAS CARMEN ROSA</t>
  </si>
  <si>
    <t>CONS.ALTA.DIREC</t>
  </si>
  <si>
    <t>21527975</t>
  </si>
  <si>
    <t>PALACIOS MARTINEZ JOSE HENRY</t>
  </si>
  <si>
    <t>45764983</t>
  </si>
  <si>
    <t>PAREDES GUAYLUPO MICHAEL JOHN</t>
  </si>
  <si>
    <t>09959247</t>
  </si>
  <si>
    <t>PECEROS MENDOZA ROLANDO</t>
  </si>
  <si>
    <t>ASISCLOSECAPTIO</t>
  </si>
  <si>
    <t>43987177</t>
  </si>
  <si>
    <t>PERALES MIRANDA JOSE ANTONIO</t>
  </si>
  <si>
    <t>07503630</t>
  </si>
  <si>
    <t>PEREZ RODRIGUEZ SAUL ARMANDO</t>
  </si>
  <si>
    <t>40183139</t>
  </si>
  <si>
    <t>PRIETO RIVERA FREDDY ROMAN</t>
  </si>
  <si>
    <t>REPORTERA II</t>
  </si>
  <si>
    <t>72493976</t>
  </si>
  <si>
    <t>QUISPE MUNAYCO LESLIE EMILY</t>
  </si>
  <si>
    <t>72527805</t>
  </si>
  <si>
    <t>RAMIREZ SALAS JIMENA STEFANI</t>
  </si>
  <si>
    <t>47021959</t>
  </si>
  <si>
    <t>RAMIREZ PUA ANGEL MARTIN</t>
  </si>
  <si>
    <t>ASIST.CON.CALID</t>
  </si>
  <si>
    <t>44323618</t>
  </si>
  <si>
    <t>RAMIREZ CORRALES ALFONSO VICTOR</t>
  </si>
  <si>
    <t>ASIS.OPER.TRAFI</t>
  </si>
  <si>
    <t>40729253</t>
  </si>
  <si>
    <t>RAYMONDI VILLEGAS MIGUEL ANGEL</t>
  </si>
  <si>
    <t>ASISTENTE ADMIN</t>
  </si>
  <si>
    <t>08168471</t>
  </si>
  <si>
    <t>REYES CABRERA MYRIAM MILAGRITOS</t>
  </si>
  <si>
    <t>19248701</t>
  </si>
  <si>
    <t>REYES AVALOS EDWIN MICHAEL</t>
  </si>
  <si>
    <t>09540305</t>
  </si>
  <si>
    <t>ROBLES LEON RODOLFO FELIX</t>
  </si>
  <si>
    <t>ESP.JURID.ADM.</t>
  </si>
  <si>
    <t>42461214</t>
  </si>
  <si>
    <t>RODRIGUEZ AYCHO STHEFANNY</t>
  </si>
  <si>
    <t>ASIST.EDIC.PERI</t>
  </si>
  <si>
    <t>70300863</t>
  </si>
  <si>
    <t>RODRIGUEZ GAMARRA MAURICIO MOISES</t>
  </si>
  <si>
    <t>42856308</t>
  </si>
  <si>
    <t>ROSALES ESTRADA ANTHONY EINSTEN</t>
  </si>
  <si>
    <t>41613974</t>
  </si>
  <si>
    <t>RUBINA ESPINOZA MARCO ANTONIO</t>
  </si>
  <si>
    <t>ASIS.AUT.EMISRD</t>
  </si>
  <si>
    <t>71013081</t>
  </si>
  <si>
    <t>SALINAS CARRASCO WILLIAMS JHORDDY</t>
  </si>
  <si>
    <t>ASISTENTEPERIOD</t>
  </si>
  <si>
    <t>76685566</t>
  </si>
  <si>
    <t>SANCHEZ CASTRO JOSE ANTONIO</t>
  </si>
  <si>
    <t>LEGAL</t>
  </si>
  <si>
    <t>43869498</t>
  </si>
  <si>
    <t>SANCHEZ GLORIA ROCIO MILAGROS</t>
  </si>
  <si>
    <t>JEF.AREA.SEGURI</t>
  </si>
  <si>
    <t>43592826</t>
  </si>
  <si>
    <t>SANTA MARIA PUCCIO ERNESTO FERNANDO</t>
  </si>
  <si>
    <t>CORONEL EN RETIRO</t>
  </si>
  <si>
    <t>33591699</t>
  </si>
  <si>
    <t>SANTISTEBAN SALAS JOHNNY GILBERTH</t>
  </si>
  <si>
    <t>ASIST.PROGRAMAC</t>
  </si>
  <si>
    <t>72643496</t>
  </si>
  <si>
    <t>SIFUENTES ROJAS CARLA FATIMA</t>
  </si>
  <si>
    <t>47995780</t>
  </si>
  <si>
    <t>SILVA SANTOS GIDEL KENNIDYNG</t>
  </si>
  <si>
    <t>07766173</t>
  </si>
  <si>
    <t>SORIA RIOS JOE MIGUEL</t>
  </si>
  <si>
    <t>MED.OCUPACIONAL</t>
  </si>
  <si>
    <t>07524258</t>
  </si>
  <si>
    <t>SUCASACA ZAPANA VERONIKA ROSARIO</t>
  </si>
  <si>
    <t>46271961</t>
  </si>
  <si>
    <t>SULCA  ORTIZ DE ZEGARRA NATHALY NADIESDHA</t>
  </si>
  <si>
    <t>31182861</t>
  </si>
  <si>
    <t>TAYPE VILCAS ALFREDO</t>
  </si>
  <si>
    <t>46487014</t>
  </si>
  <si>
    <t>TITO SALINAS OMAR JHON</t>
  </si>
  <si>
    <t>ANALCONTRATACIO</t>
  </si>
  <si>
    <t>06274337</t>
  </si>
  <si>
    <t>VIERA LINARES MILUSKA</t>
  </si>
  <si>
    <t>43844858</t>
  </si>
  <si>
    <t>YABAR MORALES ALAN JHONATAN</t>
  </si>
  <si>
    <t>45842036</t>
  </si>
  <si>
    <t>YAYA CARBAJAL BRYAN ALEJANDRO</t>
  </si>
  <si>
    <t>OPE.TEC.COMERCI</t>
  </si>
  <si>
    <t>46310344</t>
  </si>
  <si>
    <t>ZUÑIGA PEREZ GLADYS</t>
  </si>
  <si>
    <t>ASISTENTE DE TAREAS DIGITALES DE R.N</t>
  </si>
  <si>
    <t>48078635</t>
  </si>
  <si>
    <t>ACERO BOCANEGRA KIMBERLY MILAGROS</t>
  </si>
  <si>
    <t>ASISTEN.PROD.PROGRAM DE TV</t>
  </si>
  <si>
    <t>44603046</t>
  </si>
  <si>
    <t>ARENAS IPARAGUIRRE LUIS ALBERTO</t>
  </si>
  <si>
    <t>ESPECIALISTA JURIDICO CONTROL INSTITUCIO</t>
  </si>
  <si>
    <t>42720405</t>
  </si>
  <si>
    <t>BARRETO LLANCE ANABEL MELINA</t>
  </si>
  <si>
    <t>COORDINADOR TECNICO ADMINISTRATIVO</t>
  </si>
  <si>
    <t>40863150</t>
  </si>
  <si>
    <t>CACEDA SANTILLAN OSCAR IVAN</t>
  </si>
  <si>
    <t>ASISTENTE DE NOTAS PERIODISTICAS</t>
  </si>
  <si>
    <t>76420962</t>
  </si>
  <si>
    <t>CAMPOS ALFARO MILAGROS STEFANY</t>
  </si>
  <si>
    <t>ANALISTA DE EDICION DE PROMOCIONES</t>
  </si>
  <si>
    <t>47349945</t>
  </si>
  <si>
    <t>CARPIO CHUCHON MARGARITA DEL PILAR</t>
  </si>
  <si>
    <t>ANA. DE GESTI. DE TECNOL DE LA INFOMACIO</t>
  </si>
  <si>
    <t>07268682</t>
  </si>
  <si>
    <t>CARRANZA CORNEJO RAQUEL LUZ</t>
  </si>
  <si>
    <t>ESPC.DE DIRECCION DE CONTENIDOS DIGITALE</t>
  </si>
  <si>
    <t>44645930</t>
  </si>
  <si>
    <t>CASTILLO BERNAL ALDO RAUL LEANDRO</t>
  </si>
  <si>
    <t>OPERADOR DE PREVENCION Y CONTROL DE PERD</t>
  </si>
  <si>
    <t>43784055</t>
  </si>
  <si>
    <t>DOMINGUEZ MARCHENA CESAR AUGUSTO</t>
  </si>
  <si>
    <t>ASISTENTE CAMAROGRAFO</t>
  </si>
  <si>
    <t>24468467</t>
  </si>
  <si>
    <t>ESTRADA ARREGUI EDGAR JORGE</t>
  </si>
  <si>
    <t>10131816</t>
  </si>
  <si>
    <t>GIL HUAMANI LUIS ALBERTO</t>
  </si>
  <si>
    <t>ESP.PRODUC.DE PROG.TV</t>
  </si>
  <si>
    <t>40239352</t>
  </si>
  <si>
    <t>GONZALES MOLINA VIRGINIA</t>
  </si>
  <si>
    <t>OPERA.DE TAREAS DIGITALES DE RD NACIONAL</t>
  </si>
  <si>
    <t>73048493</t>
  </si>
  <si>
    <t>GUTIERREZ SANCHEZ MILLI ELIANA</t>
  </si>
  <si>
    <t>ANALISTA DE DESARROLLO DE PERSONAS</t>
  </si>
  <si>
    <t>44707371</t>
  </si>
  <si>
    <t>HUAMANI HERNANDEZ LIZBETH YOLANDA</t>
  </si>
  <si>
    <t>ANALISTA REDACTOR DE PRENSA</t>
  </si>
  <si>
    <t>06782652</t>
  </si>
  <si>
    <t>INCIO BRICEÑO PACO ANTONIO</t>
  </si>
  <si>
    <t>09387445</t>
  </si>
  <si>
    <t>LOPEZ FLORES MANUEL AGUSTIN</t>
  </si>
  <si>
    <t>OPERADORA DE TAREAS DIGITALES DE R.N</t>
  </si>
  <si>
    <t>72152493</t>
  </si>
  <si>
    <t>LOPEZ PAREDES BLANCA NOELIA</t>
  </si>
  <si>
    <t>ASIS.DE REGISTRO Y CONTROL DE TEL.MOVIL</t>
  </si>
  <si>
    <t>43206106</t>
  </si>
  <si>
    <t>LOVERA ARMACANQUI EDER ALBERTO</t>
  </si>
  <si>
    <t>43479456</t>
  </si>
  <si>
    <t>MANRIQUE ESPINOZA GUILLERMO ALBERTO</t>
  </si>
  <si>
    <t>ASISTENTE TECNICO DE MANTENIMIENTO FILIA</t>
  </si>
  <si>
    <t>32129777</t>
  </si>
  <si>
    <t>MEJIA VERGARA ANANIAS ALCIDES</t>
  </si>
  <si>
    <t>09532199</t>
  </si>
  <si>
    <t>MERLUZZI MUNAR MARCO ANTONIO PIERO</t>
  </si>
  <si>
    <t>ANALISTA DE CONTROL DE ALMACEN TECNICO</t>
  </si>
  <si>
    <t>25625484</t>
  </si>
  <si>
    <t>MONTEGHIRFO ORREGO JORGE LUIS</t>
  </si>
  <si>
    <t>ANALISTA PROGRAMADOR DE SISTEMAS</t>
  </si>
  <si>
    <t>32921099</t>
  </si>
  <si>
    <t>OBESO CAMONES JOSE CARLOS</t>
  </si>
  <si>
    <t>ESPEC.JEFE DE COMISION DE CONTROL INSTI.</t>
  </si>
  <si>
    <t>06780995</t>
  </si>
  <si>
    <t>ORELLANA HOYOS NESTOR ENRIQUE</t>
  </si>
  <si>
    <t>10037849</t>
  </si>
  <si>
    <t>OSORIO FERNANDEZ RONALD IVAN</t>
  </si>
  <si>
    <t>ANALISTA DE TESORERIA</t>
  </si>
  <si>
    <t>10121225</t>
  </si>
  <si>
    <t>QUISPE TAIRO JOSE LUIS</t>
  </si>
  <si>
    <t>ANALISTA CREATIVO DE DISEÑO GRAFICO</t>
  </si>
  <si>
    <t>10799308</t>
  </si>
  <si>
    <t>RIOS DERTEANO RODOLFO ANTONIO</t>
  </si>
  <si>
    <t>ANALISTA REPORTERA DE PRENSA</t>
  </si>
  <si>
    <t>47470702</t>
  </si>
  <si>
    <t>SANCHEZ BIFFI VANESSA MILAGR</t>
  </si>
  <si>
    <t>43049908</t>
  </si>
  <si>
    <t>SANCHEZ TORRES PIERO LESTER</t>
  </si>
  <si>
    <t>75742403</t>
  </si>
  <si>
    <t>SITU RAMIREZ ALEJANDRA</t>
  </si>
  <si>
    <t>ESPECIALISTA EN CONTRATACIONES</t>
  </si>
  <si>
    <t>46285692</t>
  </si>
  <si>
    <t>TIPE CORDOVA REBECA</t>
  </si>
  <si>
    <t>ASISTE DE MESA DE AYUDA</t>
  </si>
  <si>
    <t>44251514</t>
  </si>
  <si>
    <t>TITO HUARAHUARA RITA RAQUEL</t>
  </si>
  <si>
    <t>ANALISTA AUDITOR DE CONTROL INSTU.</t>
  </si>
  <si>
    <t>41573723</t>
  </si>
  <si>
    <t>ZARRIA BURGA LARRY JONATHAN</t>
  </si>
  <si>
    <t>001 :INSTITUTO NACIONAL DE RADIO Y TELEVISION DEL PERU - IRTP</t>
  </si>
  <si>
    <t>PIA 
TODA FUENTE DE FINANCIAMIENTO</t>
  </si>
  <si>
    <t>PIM 
TODA FUENTE DE FINANCIAMIENTO</t>
  </si>
  <si>
    <t>EJECUCIÓN 
TODA FUENTE DE FINANCIAMIENTO</t>
  </si>
  <si>
    <t>FORMATO 10: INFORMACIÓN DE REMUNERACIONES Y NÚMERO DE PLAZAS - PRESUPUESTO 2019, 2020 Y PROYECTO 2021</t>
  </si>
  <si>
    <t>ARCHIVO GENERAL DE LA ANCION</t>
  </si>
  <si>
    <t>PROPIO</t>
  </si>
  <si>
    <t>X</t>
  </si>
  <si>
    <t>HASTA 15 OCTUBRE 2020</t>
  </si>
  <si>
    <t>060 ARCHIVO GENERAL DE LA NACIÓN</t>
  </si>
  <si>
    <t xml:space="preserve">ADQUISICIÓN DE AERONAVES NO TRIPULADAS (DRONES) Y ACCESORIOS </t>
  </si>
  <si>
    <t>ADJUDICACION SIMPLIFICADA</t>
  </si>
  <si>
    <t>PROCEDIMIENTO CLASICO</t>
  </si>
  <si>
    <t>A.S.N°037-2019-MC</t>
  </si>
  <si>
    <t>UVA DEL PERU</t>
  </si>
  <si>
    <t>EJECUTADO</t>
  </si>
  <si>
    <t xml:space="preserve">Contrato 060-2019-OGA/SG/MC </t>
  </si>
  <si>
    <t>ADQUISICIÓN DE IMPLEMENTOS DE SEGURIDAD Y VESTUARIO COMPLEMENTARIO PARA TRABAJO DE CAMPO ITEM N°2</t>
  </si>
  <si>
    <t>A.S.N°034-2019-MC</t>
  </si>
  <si>
    <t>JHONN ALEJO JACOBIN RIVERA</t>
  </si>
  <si>
    <t xml:space="preserve">Contrato 61-2019-OGA/SG/MC </t>
  </si>
  <si>
    <t>SERVICIO DE SEGURIDAD Y VIGILANCIA PARA LA SEDE CENTRAL, MUSEOS DE LIMA Y DIRECCIONES DESCONCENTRADAS DE CULTURA ITEM N°07 SEDE CENTRAL Y LOCALES BAJO LA ADMINISTRACION DEL MINISTERIO DE CULTURA</t>
  </si>
  <si>
    <t>CONCURSO PÚBLICO</t>
  </si>
  <si>
    <t>C.P.N°002-2017-MC</t>
  </si>
  <si>
    <t>PRETORIAN INTEGRAL SEGURIDAD INTEGRAL EX-SISTEMAS INTEGRALES DE SEGURIDAD S.A. - 20106641529</t>
  </si>
  <si>
    <t>EN EJECUCION</t>
  </si>
  <si>
    <t>Contrato 036-2017-OGA/SG/MC culmina el 26/10/2020, Adenda 01, 02, 03, 04, 05 y 06</t>
  </si>
  <si>
    <t>CONTRATACIÓN DEL SERVICIO DE LIMPIEZA Y FUMIGACIÓN PARA LOS LOCALES DEL MINISTERIO DE CULTURA  ITEM N°1 SEDE CENTRAL</t>
  </si>
  <si>
    <t>C.P.N°001-2017-MC</t>
  </si>
  <si>
    <t>CONSORCIO E&amp;A SERVICIOS Y AFINES S.R.L. – VIALVA SERVICIOS COMPLEMENTARIOS S.R.L. -</t>
  </si>
  <si>
    <t>Contrato 037-2017-OGA/SG/MC culmina el 26/10/2020, Adenda 01, y 02</t>
  </si>
  <si>
    <t xml:space="preserve">CONTARTACIÓN DEL SERVICIO DE LIMPIEZA Y FUMIGACIÓN PARA LOS LOCALES DEL MINISTERIO DE CULTURA  ITEM N°2 MUSEO JULIO C TELLO - ICA </t>
  </si>
  <si>
    <t>WELEV SERVICIOS GENERALES S.R.L</t>
  </si>
  <si>
    <t xml:space="preserve">Contrato 046-2017-OGA/SG/MC  + Adenda 01
Museo Cerrado se espera al nuevo procedimiento de selección </t>
  </si>
  <si>
    <t>SERVICIO DE SEGURIDAD Y VIGILANCIA PARA LAS SEDE CENTRAL, MUSEOS DE LIMA Y DIRECCIONES DESCONCENTRADAS DE CULTURA ITEM N°3 DDC-ANCASH</t>
  </si>
  <si>
    <t>EMPRESA DE PROTECCIÓN PARTICULAR S.A.C - 20445653404</t>
  </si>
  <si>
    <t>15.08.2017</t>
  </si>
  <si>
    <t>Contrato 044-2017-OGA/SG/MC Adenda 01, y 02</t>
  </si>
  <si>
    <t>CONTRATACIÓN COMPLEMENTARIA DEL CONTRATO N°041-2017-OGA-SG-MC,CONCURSO PÚBLICO N° 002-2017/MC, SERVICIO DE SEGURIDAD Y VIGILANCIA PARA LA SEDE CENTRAL, MUSEOS DE LIMA Y DIRECCIONES DESCONCENTRADAS DE CULTURA – ITEM 14–</t>
  </si>
  <si>
    <t>EMPRESA DE SEGURIDAD Y VIGILANCIA Y CONTROL S.A.C</t>
  </si>
  <si>
    <t>Contrato 041-2017-OGA/SG/MC + Adenda 01 + 01 Complementario</t>
  </si>
  <si>
    <t>SERVICIO DE SEGURIDAD Y VIGILANCIA PARA LA SEDE CENTRAL, MUSEOS DE LIMA Y DIRECCIONES DESCONCENTRADAS DE CULTURA ITEM N°09-DDC-TUMBES</t>
  </si>
  <si>
    <t>EMPRESA DE SEGURIDAD, VIGILANCIA Y CONTROL S.A.C. - ESVICSAC</t>
  </si>
  <si>
    <t>Contrato 040-2017-OGA/SG/MC + Adenda 01</t>
  </si>
  <si>
    <t>SERVICIO DE SEGURIDAD Y VIGILANCIA PARA LA DIRECCIÓN DESCONCENTRADA DE CULTURA LAMBAYEQUE</t>
  </si>
  <si>
    <t>EMPRESA DE SEGURIDAD LA FRONTERA SAC</t>
  </si>
  <si>
    <t>21/011/2020</t>
  </si>
  <si>
    <t xml:space="preserve">Contrato 034-2017-OGA/SG/MC + Adenda 01 + 01 O/S 01819-2020 </t>
  </si>
  <si>
    <t>SERVICIO DE AGENCIAMIENTO DE PASAJES AÉREOS NACIONALES E INTERNACIONALES</t>
  </si>
  <si>
    <t>C.P.N°001-2018-MC</t>
  </si>
  <si>
    <t>TRAVEL TIME S.A. - 20112846477</t>
  </si>
  <si>
    <t>Contrato 017-2018-OGA/SG/MC o hasta agotar monto contratado</t>
  </si>
  <si>
    <t>SERVICIO DE SEGURIDAD Y VIGILANCIA PARA LAS SEDE CENTRAL, MUSEOS DE LIMA Y DIRECCIONES DESCONCENTRADAS DE CULTURA ITEM N°6 DDC-PUNO</t>
  </si>
  <si>
    <t xml:space="preserve">CONTROL VIGILANCIA INTEGRAL MAX S.R.L. – COVIMAX S.R.L - 20490234137 </t>
  </si>
  <si>
    <t>Contrato 043-2017-OGA/SG/MC Adenda 01</t>
  </si>
  <si>
    <t>SERVICIO DE SEGURIDAD Y VIGILANCIA PARA LA DIRECCIÓN DESCONCENTRADA DE CULTURA CALLAO</t>
  </si>
  <si>
    <t>ANTEJO SAC</t>
  </si>
  <si>
    <t>Contrato 035-2017-OGA/SG/MC + Adenda 01</t>
  </si>
  <si>
    <t>SERVICIO DE SEGURIDAD Y VIGILANCIA PARA LA SEDE CENTRAL, MUSEOS DE LIMA Y DIRECCIONES DESCONCENTRADAS DE CULTURA ITEM N°10-DDC-CAJAMARCA</t>
  </si>
  <si>
    <t>ZV SERVICIOS GENERALES  CORPORATIVOS S.A.C - 20559757447</t>
  </si>
  <si>
    <t>Contrato 032-2017-OGA/SG/MC + Adenda 01 Contrato Complementario N° 004-2020-OGA</t>
  </si>
  <si>
    <t xml:space="preserve"> SERVICIO DE SEGURIDAD Y VIGILANCIA PARA SEDE CENTRAL, MUSEOS DE LIMA, DIRECCIONES DESCONCENTRADAS DE CULTURA ITEM N°12-DDC-ICA</t>
  </si>
  <si>
    <t>REAL SERVICE S.A.C. - 20410194768</t>
  </si>
  <si>
    <t>Contrato 045-2017-OGA/SG/MC + Adenda 01 
Museo cerrado hasta nueva ejecucion contractual</t>
  </si>
  <si>
    <t>CONTRATACION DE SEGUROS PARA EL MINISTERIO DE CULTURA</t>
  </si>
  <si>
    <t>A.S.N°036-2018-MC</t>
  </si>
  <si>
    <t>CONSORCIO RIMAC SEGUROS Y REASEGUROS Y RIMAC S.A. ENTIDAD PRESTADORA DE SALUD - 20100041953</t>
  </si>
  <si>
    <t xml:space="preserve">Contrato 063-2019-OGA/SG/MC + Adenda 01 
</t>
  </si>
  <si>
    <t>SERVICIO DE ACCESO A INTERNET, SEGURIDAD PERIMETRAL GESTIONADA, TELEFONIA E INTERCONEXIÓN DE DATOS</t>
  </si>
  <si>
    <t>C.P.N°010-2018-MC</t>
  </si>
  <si>
    <t>TELEFONICA DEL PERÚ S.A.A.</t>
  </si>
  <si>
    <t xml:space="preserve">Contrato 010-2018-OGA/SG/MC + Adenda 01 
</t>
  </si>
  <si>
    <t>CONTRATACIÓN DEL SERVICIO DE SEGURIDAD Y VIGILANCIA  PARA LA SEDE CENTRAL , MUSEOS DE LIMA Y DIRECCIONES DESCONCENTRADAS DE CULTURA  - ITEM N°1 -AYACUCHO</t>
  </si>
  <si>
    <t>ORGANIZADOS EN SEGURIDAD MACRO S.A.C - 20494824931</t>
  </si>
  <si>
    <t xml:space="preserve">Contrato 060-2017-OGA/SG/MC + Adenda 01 Contrato </t>
  </si>
  <si>
    <t>SERVICIO DE MANTENIMEINTO PREVENTIVO Y CORRECTIVO DE VEHICULOS PESADOS Y LIVIANOS FUERA DE GARANTIA DE FABRICA DE LA SEDE CENTRAL DEL MINISTERIO DE CULTURA</t>
  </si>
  <si>
    <t>C.P.N°011-2017-MC</t>
  </si>
  <si>
    <t>ALL JAPAN MOTOR S.A. - 20546561497</t>
  </si>
  <si>
    <t xml:space="preserve">Contrato 006-2018-OGA/SG/MC </t>
  </si>
  <si>
    <t>SERVICIO DE SEGURIDAD Y VIGILANCIA PARA LA SEDE CENTRAL, MUSEOS DE LIMA Y DIRECCIONES DESCONCENTRADAS DE CULTURA ITEM N°13-DDC-JUNIN</t>
  </si>
  <si>
    <t>EVA´Z SECURITY S.A.C</t>
  </si>
  <si>
    <t>Contrato 033-2017-OGA/SG/MC + Adenda 01 
Se genero O/S 1998-2020 culmina el 11/10/2020</t>
  </si>
  <si>
    <t>SERVICIO DE SEGURIDAD Y VIGILANCIA PARA LA SEDE CENTRAL, MUSEOS DE LIMA Y DIRECCIONES DESCONCENTRADAS DE CULTURA ITEM N°04-DDC-AMAZONAS</t>
  </si>
  <si>
    <t>COMPAÑÍA PERUANA DE SEGURIDAD Y VIGILANCIA S.R.L - 20480402929</t>
  </si>
  <si>
    <t>Contrato 038-2017-OGA/SG/MC + Adenda 01 + Complementario 03 meses</t>
  </si>
  <si>
    <t>SERVICIO DE SEGURIDAD Y VIGILANCIA PARA LA DIRECCIÓN DESCONCENTRADA DE CULTURA DE AREQUIPA</t>
  </si>
  <si>
    <t>A.S.N°037-2017-MC</t>
  </si>
  <si>
    <t>CORPROVISEG S.R.L - 20564091813</t>
  </si>
  <si>
    <t xml:space="preserve">Contrato 094-2017-OGA/SG/MC + Adenda 01 </t>
  </si>
  <si>
    <t>SERVICIO DE MANTNIMIENTO PREVENTIVO Y CORRECTIVO DE ASCENSORES , MONTACARGAS Y ESCALERAS MECANICAS DE LA MARCA OTIS O EQUIVALENTE DE LA SEDE CENTRAL DEL MINISTERIO DE CULTURA Y EL GRAN TEATRO NACIONAL.</t>
  </si>
  <si>
    <t>CONTRATACION DIRECTA</t>
  </si>
  <si>
    <t>C.D.N°003-2019-MC</t>
  </si>
  <si>
    <t>ASCENSORES SA - 20100057523</t>
  </si>
  <si>
    <t xml:space="preserve">Contrato 15-2019-OGA/SG/MC </t>
  </si>
  <si>
    <t>CONCURSO PUBLICO</t>
  </si>
  <si>
    <t>CONSORCIO MAFORSE PERU  MAC FORCE SECURITY PERÚ S.A.C. – PROTECCIÓN CUSTODIA Y SEGURIDAD S.R.L. - 20600877004</t>
  </si>
  <si>
    <t>Contrato 39-2017-OGA/SG/MC + Adenda 01 + O/S 1761-2020 culmina el 01/10/2020</t>
  </si>
  <si>
    <t>SERVICIO DE SEGURIDAD Y VIGILANCIA PARA LAS SEDE CENTRAL, MUSEOS DE LIMA Y DIRECCIONES DESCONCENTRADAS DE CULTURA ITEM N°2 DDC-TACNA</t>
  </si>
  <si>
    <t>CONTROL VIGILANCIA INTEGRAL MAX S.R.L. – COVIMAX S.R.L - 20490234137</t>
  </si>
  <si>
    <t>Contrato 42-2017-OGA/SG/MC + Adenda 01 + Contrato Complementario en proceso</t>
  </si>
  <si>
    <t>SUBASTA INVERSA ELECTRONICA</t>
  </si>
  <si>
    <t>S.I.E.N°001-2017-MC</t>
  </si>
  <si>
    <t>ASESORÍA COMERCIAL S.A.  - 20100094569</t>
  </si>
  <si>
    <t>Contrato 059-2017-OGA/SG/MC o hasta agotar el importe contratado</t>
  </si>
  <si>
    <t>A.S.N°004-2019-MC</t>
  </si>
  <si>
    <t>ISETEK S.A. - 20100862132</t>
  </si>
  <si>
    <t xml:space="preserve">Contrato 013-2019-OGA/SG/MC </t>
  </si>
  <si>
    <t>ADQUISICION DE MATERIALES ELECTRICOS</t>
  </si>
  <si>
    <t>AS.N°016-2019-MC</t>
  </si>
  <si>
    <t>LUZ Y COLOR S.A.C. -20491944553</t>
  </si>
  <si>
    <t xml:space="preserve">Contrato 033-2019-OGA/SG/MC </t>
  </si>
  <si>
    <t>AS.N°017-2019-MC</t>
  </si>
  <si>
    <t>GRUPO ELECTRODATA S.A.C. - 20516530686</t>
  </si>
  <si>
    <t xml:space="preserve">Contrato 034-2019-OGA/SG/MC </t>
  </si>
  <si>
    <t>CONTRATACIÓN DEL SERVICIO DE SEGURIDAD TEMPORAL PARA EVENTOS CULTURALES</t>
  </si>
  <si>
    <t>AS.N°018-2019-MC</t>
  </si>
  <si>
    <t>AMEREC S.A.C</t>
  </si>
  <si>
    <t>Contrato 002-2019-OGA/SG/MC o hasta agotar el importe contratado</t>
  </si>
  <si>
    <t>CONTRATACIÓN DEL SERVICIO DE APOYO LOGÍSTICO PARA ATENCIÓN Y PRIENTACIÓN EN LAS PRESENTACIONES PÚBLICAS A REALIZARSE EN EL GRAN TEATRO NACIONAL</t>
  </si>
  <si>
    <t>C.P.N°005-2018-MC</t>
  </si>
  <si>
    <t>NIKO ENRIQUE RODRIGUEZ KOECKLIN</t>
  </si>
  <si>
    <t>Contrato 005-2019-OGA/SG/MC o hasta agotar el importe contratado</t>
  </si>
  <si>
    <t>ADQUISICION DE EQUIPO DE AIRE ACONDICIONADO PARA EL MUSEO DE SITIO JULIO C. TELLO</t>
  </si>
  <si>
    <t>A.S.N°038-2019-MC</t>
  </si>
  <si>
    <t>CORPORACIÓN CHAUPIS S.A.C</t>
  </si>
  <si>
    <t>Contrato 005-2019-OGA/SG/MC en proceso de pago</t>
  </si>
  <si>
    <t>CONTRATACIÓN DEL SERVICIO DE SOPORTE TÉCNICO Y MANTENIMIENTO DE SERVIDORES DE ALMACENAMIENTO Y RESPALDO DE INFORMACIÓN DE ALTO RENDIMIENTO DEL MINISTERIO DE CULTURA DE LA MARCA HP O EQUIVALENTE</t>
  </si>
  <si>
    <t>AS.N°03-2019-MC</t>
  </si>
  <si>
    <t>ADEXUS PERÚ S.A.</t>
  </si>
  <si>
    <t>Contrato 016-2019-OGA/SG/MC PAGO EN EJECUCION</t>
  </si>
  <si>
    <t>CONTRATACIÓN DEL SERVICIO DE ALQUILER DE INMUEBLE PARA LA DIRECCIÓN DESCONCENTRADA DE CULTURA DE UCAYALI</t>
  </si>
  <si>
    <t>ADJUDICACION DE MENOR CUANTIA</t>
  </si>
  <si>
    <t>A.M.C. N°001-2015-MC (DERIVADA DE LA ADS N°035-2014-MC)</t>
  </si>
  <si>
    <t>KEVIN EUGENIO ALBERTI CASTILLO</t>
  </si>
  <si>
    <t>Contrato 015-2015-OGA/SG/MC + 01 Adenda</t>
  </si>
  <si>
    <t>CONTRATACIÓN PARA ALQUILER DE INMUEBLE PARA LA DIRECCIÓN DESCONCENTRADA DE CULTURA DE MADRE DE DIOS</t>
  </si>
  <si>
    <t>C.D.N°003-2016-MC</t>
  </si>
  <si>
    <t>GLORIA MARÍA KROSS DE RIOS</t>
  </si>
  <si>
    <t>Contrato 055-2016-OAB/OGA/SG/MC + 01 Adenda + 02 Adenda</t>
  </si>
  <si>
    <t>CONTRATACIÓN DEL SERVICIO DE ALQUILER DE INMUEBLE PARA LA DIRECCIÓN DESCONCENTRADA DE CULTURA DE PIURA</t>
  </si>
  <si>
    <t>A.M.C.N°078-2015-MC</t>
  </si>
  <si>
    <t>LEON QUIROGA CARMEN LUCILA</t>
  </si>
  <si>
    <t>Contrato 104-2015-/OGA/SG/MC + 01 Adenda + 02 Adenda</t>
  </si>
  <si>
    <t>CONTRATACIÓN DEL SERVICIO DE ARRENDAMIENTO DE UN LOCAL PARA EL FUNCIONAMIENTO DE LA OFICINA DE COORDINACIÓN NASCA, DE LA DIRECCIÓN DESCONCENTRADA DE ICA</t>
  </si>
  <si>
    <t>C.D.N°003-2017-MC</t>
  </si>
  <si>
    <t>PASCUALA ANTONIA CORDOVA HERENCIA</t>
  </si>
  <si>
    <t>Contrato 12-2017-/OGA/SG/MC + 01 Adenda + 02 Adenda + 03 Adenda</t>
  </si>
  <si>
    <t>SERVICIO DE MONITOREO SATELITAL GPS PARA CONTROLAR  Y AUTOMMATIZAR EN TIEMPO REAL LA GESTION DE LA FLOTA VEHICULAR DEL MINISTERIO DE CULTURA</t>
  </si>
  <si>
    <t>A.S.N°023-2017-MC</t>
  </si>
  <si>
    <t>GEOSATELITAL PERU E.I.R.L</t>
  </si>
  <si>
    <t xml:space="preserve">Contrato 79-2017-/OGA/SG/MC + 01 Adenda + 02 Adenda </t>
  </si>
  <si>
    <t>SERVICIO DE ARRENDAMIENTO  DE INMUEBLE PARA GABINETE, DEPOSITO , OFICINA Y ALOJAMIENTO  DEL PEROSNAL TECNICO EN LA ZONA ARQUEOLOGICA MONUMENTAL  INCAHUASI DE LUNAHUANA</t>
  </si>
  <si>
    <t>MENOR A 8 UIT</t>
  </si>
  <si>
    <t>ASP</t>
  </si>
  <si>
    <t>JULIA MELCHORA SANCHEZ GUANDO</t>
  </si>
  <si>
    <t>Contrato 009-2017-OAB/OGA/SG/MC + 01 Adenda + 02 Adenda +03 Adenda</t>
  </si>
  <si>
    <t>CONTRATACION DEL SERVICIO DE ARRENDAMIENTO DE UN INMUEBLE PROYECTO INTEGRAL HUAYCAN DE CIENEGUILLA</t>
  </si>
  <si>
    <t xml:space="preserve">EUGENIA ORELLANA OLIVERA </t>
  </si>
  <si>
    <t xml:space="preserve">Contrato 012-2017-OAB/OGA/SG/MC + 01 Adenda + 02 Adenda </t>
  </si>
  <si>
    <t>CONTRATACIÓN DEL SERVICIO DE FOTOCOPIADO  PARA EL MINISTERIO DE CULTURA</t>
  </si>
  <si>
    <t>C.P.N°007-2017-MC</t>
  </si>
  <si>
    <t>XPRESS TECHNOLOGY SERVICES S.A.C</t>
  </si>
  <si>
    <t xml:space="preserve">Contrato 001-2018-OGA/SG/MC </t>
  </si>
  <si>
    <t>CONTRATACION DEL SERVICIO DE ARRENDAMIENTO DE INMUEBLE PARA LAS OFICINAS ADMINISTRATIVAS DE LA DIRECCION DESCONCENTRADA DE CULTURA DE HUANCAVELICA</t>
  </si>
  <si>
    <t>C.D.N°002-2018-MC</t>
  </si>
  <si>
    <t>ROSA VIRGINIA CASTILLO DE CORONEL</t>
  </si>
  <si>
    <t xml:space="preserve">Contrato 011-2018/OGA/SG/MC </t>
  </si>
  <si>
    <t>SERVICIO DE ARRENDAMIENTO  DE LOCAL EN EL DEPARTAMENTO DE JUNIN PARA EL FUNCIONAMIENTO DE LA DIRECCIÓN DESCONCENTRADAD DE CULTURA DE JUNIN</t>
  </si>
  <si>
    <t>C.D.N°003-2018-MC</t>
  </si>
  <si>
    <t>CARMEN JESUS PIMENTEL GRANDE</t>
  </si>
  <si>
    <t xml:space="preserve">Contrato 016-2018/OGA/SG/MC + 01 Adenda + 02 Adenda </t>
  </si>
  <si>
    <t>SERVICIO DE MANTENIMIENTO PREVENTIVO DE CAMARAS DE VIDEO DE SEGURIDAD</t>
  </si>
  <si>
    <t>TECNOLOGIA INTEGRAL MULTISERVICIOS DEL PERU S.A.C</t>
  </si>
  <si>
    <t xml:space="preserve">Contrato 037-2018/OGA/SG/MC </t>
  </si>
  <si>
    <t>SERVICIO DE ARRENDAMIENTO DE UN INMUEBLE PARA OFICINAS DEL PERSONAL TÉCNICO DEL PROYECDTO DE TRAMO QUEBRADA DE LA VACA-TAMBOBAMBA</t>
  </si>
  <si>
    <t>GONZALO ALFONSO SALAZAR CARACELA</t>
  </si>
  <si>
    <t xml:space="preserve">Contrato 003-2018/OAB/OGA/SG/MC + 01 Adenda + 02 Adenda </t>
  </si>
  <si>
    <t>SERVICIO DE ARRENDAMIENTO DE INMUEBLE  PARA GABINETE, DEPOSITO Y OFICINA DE EQUIPO  TECNICO DEL PROYECTO DEL TRAMO XAUXA-PACHACAMAC</t>
  </si>
  <si>
    <t>ELVIRA OVIEDO QUINO DE BELLIDO</t>
  </si>
  <si>
    <t>Contrato 006-2018/OAB/OGA/SG/MC + 01 Adenda + 02 Adenda + 03 Adenda</t>
  </si>
  <si>
    <t>SERVICIO DE ARRENDAMIENTO DE INMUEBLE PARA GABINETE, DEPOSITO, LABORATORIO Y OFICINA DEL PERSONAL TECNICO DEL PROYECTO INTEGRAL CABEZA DE VACA</t>
  </si>
  <si>
    <t>TERESA DE JESUS ARELLANO TORRES</t>
  </si>
  <si>
    <t xml:space="preserve">Contrato 004-2019/OAB/OGA/SG/MC + 01 Adenda + 02 Adenda </t>
  </si>
  <si>
    <t>SERVICIO DE ARRENDAMIENTO DE INMUEBLE PARA GABINETE, LABORATORIO, DEPÓSITO Y OFICINA DEL EQUIPO TÉCNICO DEL PROYECTO TRAMO LA RAYA - DESAGUADERO</t>
  </si>
  <si>
    <t xml:space="preserve">JOSE VICTOR URIA BERMEJO </t>
  </si>
  <si>
    <t xml:space="preserve">Contrato 0010-2019/OAB/OGA/SG/MC </t>
  </si>
  <si>
    <t>SERVICIO DE ARRENDAMIENTO DE INMUEBLE PARA GABINETE, DEPOSITOS Y OFICINAS DEL EQUIPO TÉCNICO DEL PROYECTO INTEGRAL AYPATA</t>
  </si>
  <si>
    <t>CARMELA AUSTREBERTA GUERRERO DE MERINO</t>
  </si>
  <si>
    <t xml:space="preserve">Contrato 020-2019/OAB/OGA/SG/MC </t>
  </si>
  <si>
    <t>SERVICIO DE ARRENDAMIENTO DE INMUEBLE EN EL DEPARTAMENTO DE APURIMAC PARA EL FUNCIONAMIENTO DE LA DIRECCIÓN DESCONCENTRADA DE CULTURA DE APURÍMAC.</t>
  </si>
  <si>
    <t>C.D.N°001-2019-MC</t>
  </si>
  <si>
    <t>ASOCIACION  CENTRO DE INVETIGACION Y CAPACITACION CAMPESINA</t>
  </si>
  <si>
    <t xml:space="preserve">Contrato 004-2019/OGA/SG/MC </t>
  </si>
  <si>
    <t>CONTRATACIÓN DEL SERVICIO DE ALQUILER DE INMUEBLE PARA GABINETE, DEPÓSITO Y OFICINA DEL EQUIPO TÉCNICO DEL PROYECTO DEL TRAMO VILCAHUAMAN - SANGALLA</t>
  </si>
  <si>
    <t>CD N° 002-2019-MC</t>
  </si>
  <si>
    <t xml:space="preserve">JOSÉ ANTONIO VASQUEZ BUENAÑO </t>
  </si>
  <si>
    <t xml:space="preserve">Contrato 008-2019/OGA/SG/MC </t>
  </si>
  <si>
    <t>CONTRATACIÓN DEL SERVICIO DE ALQUILER DE AMBULANCIA PARA LOS EVENTOS PROGRAMADOS DEL GRAN TEATRTO NACIONAL</t>
  </si>
  <si>
    <t>A.S.N°001-2019-MC</t>
  </si>
  <si>
    <t>SERVICIOS MÉDICOS PROFESIONALES EMERLIFE S.A.C.</t>
  </si>
  <si>
    <t>Contrato 009-2019/OGA/SG/MC culmina aproximadamente en noviembre 2020</t>
  </si>
  <si>
    <t>CONTRATACIÓN DEL SERVICIO DE TELEFONÍA MÓVIL Y PLAN DE DATOS PARA EL MINISTERIO DE CULTURA</t>
  </si>
  <si>
    <t>C.P.N°001-2019-MC</t>
  </si>
  <si>
    <t>ENTEL PERÚ S.A.</t>
  </si>
  <si>
    <t xml:space="preserve">Contrato 10-2019/OGA/SG/MC </t>
  </si>
  <si>
    <t>CONTRATACIÓN DEL SERVICIO DE ARRENDAMIENTO DE INMUEBLE PARA GABINETE, LABORATORIO, DEPÓSITO Y OFICINA DE EQUIPO TÉCNICO DEL PROYECTO DEL TRAMO HUÁNUCO PAMPA - HUAMACHUCO</t>
  </si>
  <si>
    <t>C.D.N°004-2019-MC</t>
  </si>
  <si>
    <t>SANTIAGO SOTELO TRUJILLO</t>
  </si>
  <si>
    <t>Contrato 012-2019/OGA/SG/MC + Adenda 01 + Adenda 02</t>
  </si>
  <si>
    <t>CONTRATACIÓN DEL SERVICIO DE MENSAJERIA Y PAQUETERÍA NIVEL LOCAL Y NACIONAL</t>
  </si>
  <si>
    <t>A.S.N°003-2019/MC</t>
  </si>
  <si>
    <t>MITO COURIER SAC</t>
  </si>
  <si>
    <t>Contrato 017-2019/OGA/SG/MC -</t>
  </si>
  <si>
    <t>CONTRATACIÓN DEL SERVICIO DE ARRENDAMIENTO DE INMUEBLE PARA EL ARCHIVO CENTRAL, ALMACÉN DE MATERIAL ARQUEOLÓGICO Y DEPÓSITO DE MATERIALES PARA LA DIRECCIÓN DESCONCENTRADA DE CULTURA DE AMAZONAS</t>
  </si>
  <si>
    <t xml:space="preserve">C.D.N°005-2019-MC </t>
  </si>
  <si>
    <t>INDUGRAPH S.R.L.</t>
  </si>
  <si>
    <t xml:space="preserve">Contrato 019-2019/OGA/SG/MC </t>
  </si>
  <si>
    <t xml:space="preserve">SERVICIO DE ELABORACIÓN DE EXPEDIENTE TECNICO PARA MEJORAMIENTO DE LOS SERVICIOS ARCHIVISTICOS DEL ARCHIVO CENTRAL </t>
  </si>
  <si>
    <t>A.S.N°002-2019-MC</t>
  </si>
  <si>
    <t>TRAZA INGENIERIA Y CONSTRUCCION S.A.C.</t>
  </si>
  <si>
    <t xml:space="preserve">Contrato 021-2019/OGA/SG/MC se solicito ampliacion de plazo, pago se ejecutara en el presente año </t>
  </si>
  <si>
    <t>SERVICIO DE MANTENIMIENTO PREVENTIVO DEL SISTEMA DE AGUA HELADA UBICADO EN LA SEDE CENTRAL DEL MINISTERIO DE CULTURA</t>
  </si>
  <si>
    <t>A.S.N°007-2019-MC</t>
  </si>
  <si>
    <t>CONSORCIO REFRIELECTRIC S.A.C- ARREDONDO S.A.C-GRUPO ARREDONDO  S.A.C.</t>
  </si>
  <si>
    <t xml:space="preserve">Contrato 023-2019/OGA/SG/MC </t>
  </si>
  <si>
    <t>5CONTRATACIÓN DEL SERVICIO DE MANTENIMIENTO Y SOPORTE INTEGRAL AL CENTRO DE DATOS DEL MINISTERIO DE CULTURA</t>
  </si>
  <si>
    <t>C.P.N°003-2019-MC</t>
  </si>
  <si>
    <t>TOVAL SYSTEMS S.A.C.</t>
  </si>
  <si>
    <t xml:space="preserve">Contrato 026-2019/OGA/SG/MC </t>
  </si>
  <si>
    <t>CONTRATACIÓN DEL SERVICIO DE IMPRESIONES EN GENERAL PARA EL GRAN TEATRO NACIONAL</t>
  </si>
  <si>
    <t>A.S.N°018-2019-MC</t>
  </si>
  <si>
    <t>RAPIMAGEN S.A.</t>
  </si>
  <si>
    <t xml:space="preserve">Contrato 028-2019/OGA/SG/MC </t>
  </si>
  <si>
    <t>SERVICIO DE ACONDICIONAMIENTO DE PISOS DEL MINISTERIO DE CULTURA</t>
  </si>
  <si>
    <t>A.S.N°024-2019-MC</t>
  </si>
  <si>
    <t>G &amp; M ORIHUELA GRUPO ASOCIADO SRL</t>
  </si>
  <si>
    <t>Contrato 038-2019/OGA/SG/MC se solicito ampliacion de plazo, servicio para pago</t>
  </si>
  <si>
    <t>CONTRATACIÓN DEL SERVICIO DE GARANTÍA Y SOPORTE TÉCNICO DE SWITCHES DE LA MARCA CISCO O EQUIVALENTE, UBICADOS EN LA SEDE CENTRAL Y GRAN TEATRO NACIONAL DEL MINISTERIO DE CULTURA</t>
  </si>
  <si>
    <t>C.P.N°004-2019-MC</t>
  </si>
  <si>
    <t xml:space="preserve">Contrato 039-2019/OGA/SG/MC </t>
  </si>
  <si>
    <t>CONTRATACIÓN DEL SERVICIO DE INSTALACIÓN DEL SISTEMA DE UTILIZACIÓN EN MEDIA TENSIÓN EN 22.9 KV</t>
  </si>
  <si>
    <t>A.S.N°020-2019-MC</t>
  </si>
  <si>
    <t>TÉCNICA INGENIEROS S.R.L.</t>
  </si>
  <si>
    <t>Contrato 040-2019/OGA/SG/MC Se encuentra en conciliacion Arbitraje</t>
  </si>
  <si>
    <t>SERVICIO DE ALQUILER DE BAÑOS PORTATILES PARA LOS CIRCUITOS VISITANTES EN LOS SITIOS ARQUEOLÓGICOS DEL QHAPAQ ÑAN</t>
  </si>
  <si>
    <t>A.S.N°009-2019-MC</t>
  </si>
  <si>
    <t>ECO YURAC S.A.C.</t>
  </si>
  <si>
    <t xml:space="preserve">Contrato 041-2019/OGA/SG/MC </t>
  </si>
  <si>
    <t>CONTRATACIÓN DEL SERVICIO DE ARRENDAMIENTO DE INMUEBLE PARA GABINETE, LABORATORIO, DEPÓSITO Y OFICINA DEL EQUIPO TÉCNICO DEL PROYECTO INTEGRAL EL HUARCO</t>
  </si>
  <si>
    <t>C.D. N° 007-2019-MC</t>
  </si>
  <si>
    <t>BLANCA CARMELA OCHARAN BARRON</t>
  </si>
  <si>
    <t xml:space="preserve">Contrato 047-2019/OGA/SG/MC </t>
  </si>
  <si>
    <t>SERVICIO DE DESMONTAJE DE TABIQUERIA Y ACONDICIONAMIENTO DE PUNTOS ELECTRICOS E INFORMATICOS</t>
  </si>
  <si>
    <t>A.S.N°032-2019-MC</t>
  </si>
  <si>
    <t xml:space="preserve">CONSORCIO ESPERANZA </t>
  </si>
  <si>
    <t>Contrato 054-2019/OGA/SG/MC+ 01 Adenda ; EN PROCESO DE PAGO</t>
  </si>
  <si>
    <t>SERVICIO DE ARRENDAMIENTO DE DDC PASCO</t>
  </si>
  <si>
    <t>C.D.N°008-2019-MC</t>
  </si>
  <si>
    <t>DE LA ROSA ROQUE DANIEL ELIAS</t>
  </si>
  <si>
    <t>Contrato 066-2019/OGA/SG/MC</t>
  </si>
  <si>
    <t>SERVICIO DE ACONDICIONAMIENTO DE CIRCUITO PARA PERSONAS VISITANTES CON DISCAPACIDAD EN EL COMPLEJO ARQUEOLÓGICO HUAYCAN DE CIENEGUILLA</t>
  </si>
  <si>
    <t>A.S.N°014-2019-MC</t>
  </si>
  <si>
    <t>SIZA CONSTRUCTORES CONSULTORES S.A.C</t>
  </si>
  <si>
    <t>Contrato 001-2020/OGA/SG/MC, en proceso de pago</t>
  </si>
  <si>
    <t>SERVICIO DE SOPORTE TÉCNICO Y MANTENIMIENTO DE LA PLATAFORMA DE LA SOLUCIÓN DE SERVIDORES Y ALMACENAMIENTO CENTRALIZADO DE LA MARCA HP O SU EQUIVALENTE.</t>
  </si>
  <si>
    <t>A.S.N°001-2020-MC</t>
  </si>
  <si>
    <t>ADEXUS S.A.</t>
  </si>
  <si>
    <t>Contrato 003-2020/OGA/SG/MC</t>
  </si>
  <si>
    <t>SERVICIO DE SOPORTE PARA PLATAFORMA DE RESPALDO Y RECUPERACIÓN DE DATOS</t>
  </si>
  <si>
    <t>A.S.N°002-2020-MC</t>
  </si>
  <si>
    <t>Contrato 007-2020/OGA/SG/MC</t>
  </si>
  <si>
    <t>AS-SM-1-2019-ZAC-UE.003/MC-1</t>
  </si>
  <si>
    <t>XERTICA LAB SAC</t>
  </si>
  <si>
    <t>NINGUNA</t>
  </si>
  <si>
    <t>AS-SM-2-2019-ZAC-UE.003/MC-1</t>
  </si>
  <si>
    <t>PETROPACK SAC</t>
  </si>
  <si>
    <t>AS-SM-4-2019-ZAC-UE.003/MC-1</t>
  </si>
  <si>
    <t>JAHIR SERVICE COMPANY SAC</t>
  </si>
  <si>
    <t>AS-SM-5-2019-ZAC-UE.003/MC-1</t>
  </si>
  <si>
    <t>CONSORCIO PROTECTA SANITAS</t>
  </si>
  <si>
    <t>AS-SM-6-2019-ZAC-UE.003/MC-1</t>
  </si>
  <si>
    <t>AS-SM-3-2019-ZAC-UE.003/MC-3</t>
  </si>
  <si>
    <t>INVERSIONES Y &amp; G OUTSORCING SAC</t>
  </si>
  <si>
    <t>AS-SM-7-2019-ZAC-UE.003/MC-1</t>
  </si>
  <si>
    <t>ALPHA SEGURIDAD INTEGRAL SAC</t>
  </si>
  <si>
    <t>AS-SM-8-2019-ZAC-UE.003/MC-1</t>
  </si>
  <si>
    <t>SISTEMAS EMPRESARIALES COMPUTARIZADOS SA</t>
  </si>
  <si>
    <t>AS-SM-9-2019-ZAC-UE.003/MC-1</t>
  </si>
  <si>
    <t>GEO SYSTEM SAC</t>
  </si>
  <si>
    <t>AS-SM-10-2019-ZAC-UE.003/MC-1</t>
  </si>
  <si>
    <t>MITSUI AUTOMOTRIZ SA</t>
  </si>
  <si>
    <t>AS-SM-1-2020-ZAC-UE.003/MC-1</t>
  </si>
  <si>
    <t>LA POSITIVA SEGUROS Y REASEGUROS</t>
  </si>
  <si>
    <t>AS-SM-2-2020-ZAC-UE.003/MC-1</t>
  </si>
  <si>
    <t>AS-SM-3-2020-ZAC-UE.003/MC-1</t>
  </si>
  <si>
    <t>MAURO ALBERTO ORDOÑEZ LIVIA</t>
  </si>
  <si>
    <t>AS-SM-4-2020-ZAC-UE.003/MC-1</t>
  </si>
  <si>
    <t>JORDAN KEVYN, DE PAZ ROBLES</t>
  </si>
  <si>
    <t>AS-SM-5-2020-ZAC-UE.003/MC-1</t>
  </si>
  <si>
    <t>ASIA GRIFOS Y SERVICIOS GENERALES SAC</t>
  </si>
  <si>
    <t>AS-SM-6-2020-ZAC-UE.003/MC-2</t>
  </si>
  <si>
    <t>CONVOCADO</t>
  </si>
  <si>
    <t>AS-SM-7-2020-ZAC-UE.003/MC-1</t>
  </si>
  <si>
    <t>CONTRATACIÓN DEL SERVICIO DE CONSULTORIA PARA LA ELABORACION DEL ESTUDIO DE PREINVERSION A NIVEL DE PERFIL DEL PROYECTO DE INVERSION CREACION DE LOS SERVICIOS DE INTERPRETACION CULTURAL A TRAVES DE UN CENTRO DE INTERPRETACION DE LAS LINEAS Y GEOGLIFOS DE NAZCA Y PALPA DISTRITO DE EL INGENIO PROVINCIA DE NAZCA DEPARTAMENTO DE ICA</t>
  </si>
  <si>
    <t>SUMA ALZADA</t>
  </si>
  <si>
    <t>1-2019-UE 008-PE</t>
  </si>
  <si>
    <t>CONSORCIO SAN AGUSTIN (GESTIONA Y APRENDE SAC - MBE CONSULTING EIRL - ERICK ERLEE TANTALEAN 20477886761 - 206027293980- 10408527681</t>
  </si>
  <si>
    <t>CON CONTRATO SUSCRITO</t>
  </si>
  <si>
    <t>CONTRATACION DEL SERVICIO DE CONSULTORIA PARA LA ELABORACION DEL ESTUDIO DE PRE INVERSION A NIVEL DE PERFIL DEL PROYECTO DENOMINADO TENTATIVAMENTE CREACION DE SERVICIOS DE INFORMACION CULTURAL A TRAVES DE LA DIGITALIZACION DE DOCUMENTACION HISTORICA DEL ARCHIVO GENERAL DE LA NACION BIBLIOTECA NACIONAL DEL PERU E INSTITUTO NACIONAL DE RADIO Y TELEVISIÓN DEL PERU</t>
  </si>
  <si>
    <t>ADJUCICACIÓN SIMPLIFICADA</t>
  </si>
  <si>
    <t>1-2019-UE 008-PE-2</t>
  </si>
  <si>
    <t xml:space="preserve">CONSORCIO IPDESAC, conformado por la empresa CORPORACION CONSTRUCTEKNIKA SAC - INSTITUTO PERUANO DE DESARROLLO ECONOMICO SAC  20554406387 - 20554138510, </t>
  </si>
  <si>
    <t>CONTRATACIÓN DEL SERVICIO DE CONSULTORÍA PARA LA ELABORACIÓN DEL ESTUDIO DE PRE INVERSIÓN A NIVEL DE PERFIL DEL PROYECTO DE INVERSIÓN“CREACIÓN DE SERVICIOS CULTURALES DE INTERPRETACIÓN A TRAVÉS DEL INSTITUTO PERUANO DE LENGUAS INDÍGENAS DEL PERÚ, REGIÓN LIMA, PROVINCIA DE LIMA</t>
  </si>
  <si>
    <t>2-2019-UE 008-PE-2</t>
  </si>
  <si>
    <t>CONTRATACIÓN DEL SERVICIO DE CONSULTORÍA PARA LA ELABORACIÓN DEL ESTUDIO DE PREINVERSIÓN A NIVEL DE PERFIL DEL PROYECTO DE INVERSIÓN: CREACIÓN DE LOS SERVICIOS CULTURALES A TRAVÉS DEL PARQUE CULTURAL BICENTENARIO REGIÓN AYACUCHO, PROVINCIA DE HUAMANGA</t>
  </si>
  <si>
    <t>4-2019-UE 008-PE-2</t>
  </si>
  <si>
    <t>KORM CONSULTORES ASOCIADOS S.A.C. 20514941301</t>
  </si>
  <si>
    <t>CONTRATACION DEL SERVICIO DE CONSULTORIA PARA LA ELABORACION DEL ESTUDIO DE PREINVERSION A NIVEL DE PERFIL DEL PROYECTO DE INVERSION CREACION DE LOS SERVICIOS CULTURALES Y RECUPERACION DE LA CASA HACIENDA PUNCHAUCA</t>
  </si>
  <si>
    <t>8-2019-UE 008-PE</t>
  </si>
  <si>
    <t>CONSORCIO CONSULTOR PRIMAVERA :
20601230560 - INVERSIONES Y PROYECTOS UCAYALI S.A.C.
10182053321 - RAFAEL LEAN FERNANDO 20605607773</t>
  </si>
  <si>
    <t>CONTRATACION DEL SERVICIO DE CONSULTORIA PARA LA ELABORACION DEL ESTUDIO DE PREINVERSION A NIVEL DE PERFIL DEL PROYECTO DE INVERSION CREACION DE LOS SERVICIOS CULTURALES EN EL PARQUE LINEAL PACHACAMAC</t>
  </si>
  <si>
    <t>5-2019-UE 008-PE</t>
  </si>
  <si>
    <t>MARCO LOGICO CONSULTORES E.I.R.L. 20512685391</t>
  </si>
  <si>
    <t>CONTRATACION DEL SERVICIO DE CONSULTORIA PARA LA ELABORACION DEL ESTUDIO DE PREINVERSION A NIVEL DE PERFIL DEL PROYECTO DE INVERSION MEJORAMIENTO DE LOS SERVICIOS BIBLIOTECARIOS Y CULTURALES DE LA GRAN BIBLIOTECA PUBLICA DE LIMA  SEDE AV ABANCAY DISTRITO PROVINCIA Y DEPARTAMENTO DE LIMA</t>
  </si>
  <si>
    <t>2-2019-UE 008-PE</t>
  </si>
  <si>
    <t>GESTIONA Y APRENDE SOCIEDAD ANONIMA CERRADA 20477886761</t>
  </si>
  <si>
    <t>CONTRATACIÓN DEL SERVICIO DE CONSULTORÍA PARA LA ELABORACIÓN DEL ESTUDIO DE PRE INVERSIÓN DEL PROYECTO DE INVERSIÓN MEJORAMIENTO DE SERVICIOS DE INTERPRETACIÓN CULTURAL EN EL EX HOTEL COMERCIO DEL DISTRITO DE CERCADO DE LIMA, PROVINCIA Y DEPARTAMENTO DE LIMA</t>
  </si>
  <si>
    <t>12-2019-UE 008-PE</t>
  </si>
  <si>
    <t>CONTRATACION DEL SERVICIO DE CONSULTORIA PARA LA ELABORACION DEL ESTUDIO DE PREINVERSION A NIVEL DE PERFIL DEL PROYECTO DE INVERSION CREACION DE LOS SERVICIOS CULTURALES A TRAVES DEL CENTRO CULTURAL DEL MINISTERIO DE CULTURA DEL PERU</t>
  </si>
  <si>
    <t>6-2019-UE 008-PE</t>
  </si>
  <si>
    <t>CONSORCIO 
RODRIGUEZ CABELLOS LINCOLN (10072513059) - PERUPROJECTS E.I.R.L. (20603990243) RODRIGUEZ CABELLOS LINCOLN (10072513059) - PERUPROJECTS E.I.R.L. (20603990243)</t>
  </si>
  <si>
    <t xml:space="preserve">CONTRATACION DEL SERVICIO DE CONSULTORIA PARA LA ELABORACION DEL ESTUDIO DE PRE INVERSION A NIVEL DE PERFIL DEL PROGRAMA DE INVERSION MEJORAMIENTO Y CREACION DE SERVICIOS CULTURALES EN EL MARCO DE LA CONMEMORACION DEL BICENTENARIO DE LA INDEPENDENCI A A NIVEL NACIONAL                                                                                                                                                                                               </t>
  </si>
  <si>
    <t>3-2019-UE 008-PE-3</t>
  </si>
  <si>
    <t xml:space="preserve">CONTRATACION DEL SERVICIO DE CONSULTORIA PARA LA ELABORACION DE: A) FICHA TECNICA SIMPLIFICADA E INSTRUCTIVO PARA FORMULAR INVERSIONES VINCULADAS A ELENCOS NACIONALES, B) FICHA TECNICA ESTANDAR E INSTRUCTIVO PARA FORMULAR INVERSIONES VINCULADAS A ELE NCOS NACIONALES, C) ESTUDIO DE PRE INVERSION DE LA FICHA TECNICA CORRESPONDIENTE PARA EL PROYECTO DENOMINADO TENTATIVAMENTE CREACION DE SERVICIOS CULTURALES A TRAVES DE LA PUESTA EN ESCENA DEL ELENCO NACIONAL DE FOLCLORE                          </t>
  </si>
  <si>
    <t>7-2019-UE 008-PE-2</t>
  </si>
  <si>
    <t>GRUPO LIVIC INGENIERIA Y CONSTRUCCION SOCIEDAD ANONIMA CERRADA    20564348954</t>
  </si>
  <si>
    <t>SERVICIO DE CONSULTORÍA PARA LA ELABORACIÓN DE: A) ESTUDIO DE PRE INVERSIÓN A NIVEL DE FICHA TECNICA SIMPLIFICADA DEL PROYECTO DE INVERSIÓN “CREACIÓN DE SERVICIOS DE INTERPRETACIÓN CULTURAL A TRAVÉS DE LA COLECCIÓN BICENTENARIO 25 LIBROS QUE TODO PERUANO DEBE LEER”; B) ESTUDIO DE PRE INVERSIÓN A NIVEL DE FICHA TECNICA SIMPLIFICADA DEL PROYECTO DE INVERSIÓN “CREACION SERVICIOS DE INFORMACIÓN CULTURAL A TRAVÉS DE LA COLECCIÓN NUESTROS PUEBLOS INDÍGENAS”; y C) ESTUDIO DE PRE INVERSIÓN A NIVEL DE FICHA TECNICA SIMPLIFICADA DEL PROYECTO DE INVERSIÓN “CREACION DE SERVICIOS DE INFORMACIÓN CULTURAL A TRAVÉS DE LA COLECCIÓN HISTÓRICA TRADICIÓN ORAL POBLACIÓN AFROPERUANA”</t>
  </si>
  <si>
    <t>9-2019-UE 008-PE-2</t>
  </si>
  <si>
    <t>ELABORACIÓN DEL EXPEDIENTE TÉCNICO DEL PROYECTO: MEJORAMIENTO DEL SERVICIO DE RESGUARDO Y CONSERVACIÓN DEL PATRIMONIO CULTURAL ARCHIVÍSTICO DE LA NACIÓN DEL ARCHIVO GENERAL DE LA NACIÓN - SEDE PUEBLO LIBRE, DISTRITO PUEBLO LIBRE, PROVINCIA Y DEPARTAMENTO DE LIMA - CON CÓDIGO N° 2233917</t>
  </si>
  <si>
    <t>1-2020-OEI-CULTURA</t>
  </si>
  <si>
    <t>IDP INGENIERIA Y ARQUITECTURA IBERIA S.L. SUCURSAL DEL PERÚ 20600549198</t>
  </si>
  <si>
    <t>SUPERVISION DE LA ELABORACIÓN DEL EXPEDIENTE TÉCNICO DEL PROYECTO: MEJORAMIENTO DEL SERVICIO DE RESGUARDO Y CONSERVACIÓN DEL PATRIMONIO CULTURAL ARCHIVÍSTICO DE LA NACIÓN DEL ARCHIVO GENERAL DE LA NACIÓN - SEDE PUEBLO LIBRE, DISTRITO PUEBLO LIBRE, PROVINCIA Y DEPARTAMENTO DE LIMA - CON CÓDIGO N° 2233917</t>
  </si>
  <si>
    <t>2-2020-OEI-CULTURA</t>
  </si>
  <si>
    <t>CONSORCIO PROYECTO SAN VICENTE (conformado por las empresas CHUNG &amp; TONG INGENIEROS S.A.C. (60%) con RUC N° 20503563704 y CAYSA ASOCIADOS S.A.C. (40%) con RUC N° 20508114096) CHUNG &amp; TONG INGENIEROS S.A.C. con RUC N° 20503563704 y CAYSA ASOCIADOS S.A.C. con RUC N° 20508114096</t>
  </si>
  <si>
    <t>SERVICIO DE CONSULTORÍA DE OBRA CONSULTORÍA PARA LA ELABORACIÓN DE EXPEDIENTE TÉCNICO DE LA IOARR “REPARACIÓN DE EDIFICACIÓN Y OBRAS EXTERIORES; CONSTRUCCIÓN DE BAÑO O SERVICIOS SANITARIOS; ADQUISICIÓN DE MUSEOGRAFÍA; EN EL MONUMENTO CONMEMORATIVO DE LA BATALLA DE AYACUCHO (OBELISCO), DISTRITO DE QUINUA, PROVINCIA HUAMANGA, DEPARTAMENTO AYACUCHO”, CON CÓDIGO ÚNICO 2456689</t>
  </si>
  <si>
    <t>3-2020-UE 008-PE</t>
  </si>
  <si>
    <t>ÁNGEL MARTÍN MIRANDA FIGUEROA 10181406157</t>
  </si>
  <si>
    <t>SERVICIO DE CONSULTORÍA DE OBRA PARA LA ELABORACIÓN DE EXPEDIENTE TÉCNICO DEL PROYECTO DE INVERSIÓN “MEJORAMIENTO ADECUADO ACCESO A LOS SERVICIOS CULTURALES DE INTERPRETACIÓN CULTURAL EN EL MONUMENTO HISTÓRICO ASOCIADO AL BALCÓN DE HUAURA, DISTRITO HUAURA, PROVINCIA DE HUAURA, DEPARTAMENTO DE LIMA” – CÓDIGO ÚNICO DE INVERSIÓN 2469016</t>
  </si>
  <si>
    <t>5-2020-UE 008-PE</t>
  </si>
  <si>
    <t>SERVICIO DE CONSULTORÍA DE OBRA PARA LA ELABORACIÓN DE EXPEDIENTE TÉCNICO DE LA IOARR “REPARACIÓN DE EDIFICACIÓN Y OBRAS EXTERIORES; CONSTRUCCIÓN DE BAÑO O SERVICIOS SANITARIOS; ADQUISICIÓN DE GRUPO ELECTRÓGENO Y MUSEOGRAFÍA; EN EL MONUMENTO A LOS VENCEDORES DE JUNÍN, UBICADO EN LA PAMPA DE CHACAMARCA, CASA HACIENDA SAN FRANCISCO DE CHICHAUSIRI, DISTRITO DE JUNÍN, PROVINCIA JUNÍN, DEPARTAMENTO JUNÍN” - CÓDIGO ÚNICO DE INVERSIÓN 2456690</t>
  </si>
  <si>
    <t>4-2020-UE 008-PE</t>
  </si>
  <si>
    <t>SERVICIO CONSULTORÍA PARA LA ELABORACIÓN DE LA DOCUMENTACIÓN TÉCNICA CORRESPONDIENTE A LA IMPLEMENTACIÓN DE LA MUSEOGRAFÍA Y PLAN DE CONTINGENCIA PARA LA IOARR REPARACIÓN DE EDIFICACIÓN Y OBRAS EXTERIORES; CONSTRUCCIÓN DE BAÑO O SERVICIOS SANITARIOS; ADQUISICIÓN DE MUSEOGRAFÍA; EN EL (LA) MONUMENTO CONMEMORATIVO DE LA BATALLA DE AYACUCHO (OBELISCO), DISTRITO DE QUINUA, PROVINCIA HUAMANGA, DEPARTAMENTO AYACUCHO CON CÓDIGO ÚNICO 2456689</t>
  </si>
  <si>
    <t>6-2020-UE 008-PE</t>
  </si>
  <si>
    <t>Los pagos iniciarán en el 2021</t>
  </si>
  <si>
    <t>SERVICIO CONSULTORÍA PARA LA ELABORACIÓN DE LA DOCUMENTACIÓN TÉCNICA CORRESPONDIENTE A LA IMPLEMENTACIÓN DE LA MUSEOGRAFÍA Y PLAN DE CONTINGENCIA PARA EL MONUMENTO CONMEMORATIVO A LOS VENCEDORES DE JUNÍN UBICADO EN LA PAMPA DE CHACAMARCA, CASA HACIENDA DE FRANCISCO DE CHICHAUSIRI EN EL DISTRITO DE JUNÍN, PROVINCIA Y DEPARTAMENTO DE JUNÍN CON CÓDIGO ÚNICO 2456690</t>
  </si>
  <si>
    <t>7-2020-UE 008-PE</t>
  </si>
  <si>
    <t>SERVICIO DE CONSULTORÍA PARA LA ELABORACIÓN DE ESTUDIOS DEFINITIVOS DE LOS COMPONENTES 3, 4 Y 5 DEL PROYECTO DE INVERSIÓN MEJORAMIENTO ADECUADO ACCESO A LOS SERVICIOS CULTURALES DE INTERPRETACIÓN CULTURAL EN EL MONUMENTO HISTÓRICO ASOCIADO AL BALCÓN DE HUAURA - DISTRITO DE HUAURA - PROVINCIA DE HUAURA ¿ DEPARTAMENTO DE LIMA CON CÓDIGO ÚNICO 2469016</t>
  </si>
  <si>
    <t>8-2020-UE 008-PE</t>
  </si>
  <si>
    <t>SERVICIO DE MEJORAMIENTO DE AMBIENTES PARA LAS OFICINAS ADMINISTRATIVAS DE LA UE008, EN EL MARCO DE LA EJECUCIÓN DE LA IOARR CON CU 2475770</t>
  </si>
  <si>
    <t>9-2020-UE 008-PE</t>
  </si>
  <si>
    <t>Se ha previsto ejecutar el 90% del monto que se contrate</t>
  </si>
  <si>
    <t>SERVICIO DE CONSULTORÍA PARA LA ELABORACIÓN DEL ESTUDIO DE PREINVERSIÓN A NIVEL DE PERFIL: CREACIÓN DE SEIS CENTROS DESCENTRALIZADOS DE PRODUCCIÓN DE RADIO Y TELEVISIÓN DEL IRTP EN LAS CIUDADES DE PIURA, HUANCAYO, AREQUIPA, CUSCO, PUCALLPA Y TACNA</t>
  </si>
  <si>
    <t>10-2020-UE 008-PE</t>
  </si>
  <si>
    <t>CONTRATACION DE SERVICIO DE ALQUILER DE LOCAL PARALA UNIDAD EJECUTORA 007 MARCAHUAMACHUCO</t>
  </si>
  <si>
    <t>SIN MODALIDAD</t>
  </si>
  <si>
    <t xml:space="preserve">007-2018-MARCAH/VMPCIC/MC      </t>
  </si>
  <si>
    <t>10404715866 ROJAS AMOROTO PAOLA LIZETH</t>
  </si>
  <si>
    <t>ENTREGADO</t>
  </si>
  <si>
    <t>AÑO 2019</t>
  </si>
  <si>
    <t>CONTRATACION DE SERVICIO DE SERVICIOS DE SEGURIDAD Y VIGILANCIA PARA LA UNIDAD EJECUTORA 007 MARCAHUAMACHUCO</t>
  </si>
  <si>
    <t xml:space="preserve">002-2018-OAF-MARCAH/VMPCIC/MC     </t>
  </si>
  <si>
    <t>20559757447 ZV SERVICIOS GENERALES CORPORATIVOS S.A.C. - SERGECOR S.A.C.</t>
  </si>
  <si>
    <t>CULMINADO</t>
  </si>
  <si>
    <t>CONTRATACION DE SERVICIO DEL ABOGADO PARA LA UNIDAD EJECUTORA 007 MARCAHUAMACHUCO</t>
  </si>
  <si>
    <t>ADJUDICACION SIN PROCEDIMIENTO</t>
  </si>
  <si>
    <t>PRESENCIAL</t>
  </si>
  <si>
    <t>10167316153 DIAZ SANCHEZ ROBERTO CARLOS</t>
  </si>
  <si>
    <t>CONTRATACION DE SERVICIO DE ARQUEOLOGO PARA LA UNIDAD EJECUTORA 007 MARCAHUAMACHUCO</t>
  </si>
  <si>
    <t>10179386866 JIMENEZ SALDANA JAIME LEONCIO</t>
  </si>
  <si>
    <t>CONTRATACION DE UN CONSERVADOR PARA EL SITIO ARQUEOLOGICO DE MARCAHUAMACHUCO</t>
  </si>
  <si>
    <t>10182010605 AVILA MORA FREDDY ALFONSO</t>
  </si>
  <si>
    <t>CONTRATACION DE UN ESPECIALISTA EN CONSERVACION PARA EL SITIO ARQUEOLOGICO DE MARCAHUAMACHUCO</t>
  </si>
  <si>
    <t>10190889730 REYES PONCE DE LEON JULIO ALBERTO</t>
  </si>
  <si>
    <t>CONTRATACION DE UN ARQUEOLOGO PARA EL SITIO ARQUEOLOGICO DE MARCAHUAMACHUCO</t>
  </si>
  <si>
    <t>10413159330 RISCO PATIÑO LORENZO ANTONIO</t>
  </si>
  <si>
    <t>CONTRATACION DE UN ANTROPOLOGO PARA LA UNIDAD EJECUTORA 007 MARCAHUAMACHUCO</t>
  </si>
  <si>
    <t>10415584933 ABANTO CHAVEZ FRANKLIN ELDER</t>
  </si>
  <si>
    <t>CONTRATACION DE UN ARQUEOLOGO PARA EL SITIO ARQUEOLOGICO DE WIRAQOCHAPAMPA</t>
  </si>
  <si>
    <t>10447250590 RUIZ SAAVEDRA JORGE LUIS</t>
  </si>
  <si>
    <t>ADQUISICION DE EPI PARA EL PROYECTO</t>
  </si>
  <si>
    <t>20477613528 CORPORACION SIFUENTES S.A.C.</t>
  </si>
  <si>
    <t>SERVICIO DE CONFECCION DE INDUMENTARIA PARA WIRAQOCHAPAMPA</t>
  </si>
  <si>
    <t>20512621318 CREACIONES KAVECA E.I.R.L</t>
  </si>
  <si>
    <t>SERVICIO DE MANTENIMIENTO DE ESTACION TOTAL SCANNER</t>
  </si>
  <si>
    <t>20546357377 QSI PERU S.A.</t>
  </si>
  <si>
    <t>SERVICIO DE SEGURIDAD Y VIGILANCIA PARA LA UE 007 MARCAHUAMACHUCO</t>
  </si>
  <si>
    <t>SERVICIO DE ELABORACION Y DISEÑO DE SEÑALETICA WIRAQOCHAPAMPA</t>
  </si>
  <si>
    <t>20600488181 WORKARQ CONSTRUCTORES S.A.C.</t>
  </si>
  <si>
    <t>AÑO 2020</t>
  </si>
  <si>
    <t>CONTRATACION DE SERVICIO DE ESPECILISTA EN CONTROL PATRIMONIAL PARA LA UNIDAD EJECUTORA 007 MARCAHUAMACHUCO</t>
  </si>
  <si>
    <t>10094546007 BELLOTA VILLEGAS LUIS REMBERTO</t>
  </si>
  <si>
    <t>CONTRATACION DE UN CONSERVADOR RESPONSABLE PARA EL SITIO ARQUEOLOGICO DE WIRAQOCHAPAMPA</t>
  </si>
  <si>
    <t>10178667799 MORALES HUAMAN JUAN GENARO</t>
  </si>
  <si>
    <t>CONTRATACION DE SERVICIO DE ELABORACION Y DISEÑO DE PASARELAS PARA WIRAQOCHAPAMPA</t>
  </si>
  <si>
    <t>10190961384 DIAZ HURTADO JESSICA CECILIA</t>
  </si>
  <si>
    <t>CONTRATACION DE SERVICIO DE RESIDENTE DE PROYECTO DE WIRAQOCHAPAMPA</t>
  </si>
  <si>
    <t>10191040711 LEON ESTRADA JORGE CRISTIAN</t>
  </si>
  <si>
    <t>CONTRATACION DE SERVICIO DE ARQUEOLOGO RESIDENTE PARA PROYECTO DE WIRAQOCHAPAMPA</t>
  </si>
  <si>
    <t>10195206029 VILLA VERA HERLINDA NANCI</t>
  </si>
  <si>
    <t>CONTATACION DE SERVICIO DE ASISTENTE DE LA UNIDAD DE PARTICIPACION CIUDADANA E INTEGRACION CULTURAL</t>
  </si>
  <si>
    <t>10408410075 SIFUENTES FLORES NESTOR GILMER</t>
  </si>
  <si>
    <t>CONTRATACION DE UN ARQUEOLOGO PARA INVENTARIO DE BIENES CULTURALES</t>
  </si>
  <si>
    <t>10432156414 MONZON LAYZA ELVIS PAUL</t>
  </si>
  <si>
    <t>CONTRATACION DE UN TOPOGRAFO PARA LA UNIDAD EJECUTORA 007 MARCAHUAMACHUCO</t>
  </si>
  <si>
    <t>10467866236 SANCHEZ PEREZ VLADIMIR ALEXANDER</t>
  </si>
  <si>
    <t>10712720536 ROJAS RODRIGUEZ MANUEL ANTHONY</t>
  </si>
  <si>
    <t>CONTRATACION DE SERVICIO DE CONFECCION DE INDUEMENTARIA PARA EL PROYECTO DE WIRAQOCHAPAMPA</t>
  </si>
  <si>
    <t>CONTRATACION DE SERVICIO PARA ELABORACION Y DISEÑO Y ACONDICIONAMIENTO DE PASARELAS EN WIRAQOCHAPAMPA</t>
  </si>
  <si>
    <t>20481341656 GEMAPAR S.A.C.</t>
  </si>
  <si>
    <t>CONTRATACION DE SERVICIO DE INTERNET PARA LA UNIDAD EJECUTORA 007 MARCAHUAMACHUCO</t>
  </si>
  <si>
    <t>20559554333 PLANET CABLE S.A.C.</t>
  </si>
  <si>
    <t>CP-SM-1-2019-UE 009 LA LIBERTAD-1</t>
  </si>
  <si>
    <t>PROXUS SECURITY SAC (RUC 20477591702)</t>
  </si>
  <si>
    <t>AS-SM-1-2019-UE 009 LA LIBERTAD-1</t>
  </si>
  <si>
    <t>PROTECCION RESGUARDO CONTROL S.A.C. (RUC 20602343350)</t>
  </si>
  <si>
    <t>SUBASTA INVERSA ELECTRÓNICA</t>
  </si>
  <si>
    <t>SIE-SIE-1-2019-UE 009 LA LIBERTAD-1</t>
  </si>
  <si>
    <t>VILBO NEGOCIOS SAC (RUC 20477536787)</t>
  </si>
  <si>
    <t>AS-SM-2-2019-UE 009 LA LIBERTAD-1</t>
  </si>
  <si>
    <t>INVAMAX CORPORATION S.A.C. (RUC 20601700388)</t>
  </si>
  <si>
    <t>CP-SM-2-2019-UE 009 LA LIBERTAD-1</t>
  </si>
  <si>
    <t>NULO</t>
  </si>
  <si>
    <t>AS-SM-1-2020-UE 009 LA LIBERTAD-1</t>
  </si>
  <si>
    <t>GRAFICA FENIX SRL (RUC 20164648053)</t>
  </si>
  <si>
    <t>AS-SM-2-2020-UE 009 LA LIBERTAD-1</t>
  </si>
  <si>
    <t>EVER CALZADA CORONEL (RUC 10443797951)</t>
  </si>
  <si>
    <t>AS-SM-4-2020-UE 009 LA LIBERTAD-1</t>
  </si>
  <si>
    <t>NEGOCIACIONES Y PROYECTOS YAURI S.C.R.L. (RUC 20440465472)</t>
  </si>
  <si>
    <t>AS-SM-6-2020-UE 009 LA LIBERTAD-1</t>
  </si>
  <si>
    <t>JORGE NICHOLAS MENESES BARTRA (RUC 10415633918)</t>
  </si>
  <si>
    <t>AS-SM-3-2020-UE 009 LA LIBERTAD-1</t>
  </si>
  <si>
    <t>FELIPE ANTONIO IGLESIAS MEDRANO (RUC 10181225799)</t>
  </si>
  <si>
    <t>AS-SM-5-2020-UE 009 LA LIBERTAD-1</t>
  </si>
  <si>
    <t>AS-SM-9-2020-UE 009 LA LIBERTAD-1</t>
  </si>
  <si>
    <t>CÉSAR ALFREDO VELÁSQUEZ SEMINARIO (RUC 10033686914)</t>
  </si>
  <si>
    <t>AS-SM-7-2020-UE 009 LA LIBERTAD-1</t>
  </si>
  <si>
    <t>ISABEL JOSEFINA RUBIO SANCHEZ (RUC 10181266835)</t>
  </si>
  <si>
    <t>AS-SM-8-2020-UE 009 LA LIBERTAD-1</t>
  </si>
  <si>
    <t>VICTOR EDINSON SALINAS CRUZ (RUC 10181450628)</t>
  </si>
  <si>
    <t>SIE-SIE-1-2020-UE 009 LA LIBERTAD-1</t>
  </si>
  <si>
    <t>ESTACIÓN DE SERVICIOS SAN JOSÉ S.A.C. (RUC 20175642341)</t>
  </si>
  <si>
    <t>AS-SM-10-2020-UE 009 LA LIBERTAD-1</t>
  </si>
  <si>
    <t>PROTECCIÓN RESGUARDO CONTROL S.A.C. (RUC 20602343350)</t>
  </si>
  <si>
    <t>CP-SM-1-2020-UE 009 LA LIBERTAD-1</t>
  </si>
  <si>
    <t>EMPRESA DE SEGURIDAD INTEGRAL Y VIGILANCIA PRIVADA CENTURY SOCIEDAD ANONIMA CERRADA (RUC 20540085383)</t>
  </si>
  <si>
    <t>BUENA PRO CONSENTIDA</t>
  </si>
  <si>
    <t>Adquisición de Lijar, Mangueras, Sogas, Brochas, Badilejo, Hachas, Martillos, Machetes, Segadera, Serrucho, Tijera y Wincha para la DDC-C (Segunda Convocatoria)</t>
  </si>
  <si>
    <t>Adjudicación Simplificada</t>
  </si>
  <si>
    <t>Clasica</t>
  </si>
  <si>
    <t>Adjudicacion Simplificada N° 001-2019-UEMC-C -2</t>
  </si>
  <si>
    <t>20392529374 - JN VIRDCO S.A.C</t>
  </si>
  <si>
    <t>Contratado</t>
  </si>
  <si>
    <t>11/07/2019</t>
  </si>
  <si>
    <t>10 dias</t>
  </si>
  <si>
    <t>Ejecutado</t>
  </si>
  <si>
    <t>Adquisición de Maderas para los diferentes Parques, Zonas y Sitios Arqueológicos administrados por la DDC-C</t>
  </si>
  <si>
    <t>Adjudicacion Simplificada N° 002-2019-UEMC-C -1</t>
  </si>
  <si>
    <t>20563863782 - PROVEEDORA DE MADERA GRAN AMANECER SOCIEDAD ANONIMA CERRADA-PROMAGRAA S.A.C.</t>
  </si>
  <si>
    <t>22/04/2019</t>
  </si>
  <si>
    <t>15 dias</t>
  </si>
  <si>
    <t>Adquisición de Cartuchos de Tinta para impresoras e la DDC-C</t>
  </si>
  <si>
    <t>Adjudicacion Simplificada N° 003-2019-UEMC-C -1</t>
  </si>
  <si>
    <t>20527655952 - CHANINTEC SOCIEDAD ANONIMA CERRADA</t>
  </si>
  <si>
    <t>02/05/2019</t>
  </si>
  <si>
    <t>ITEM I: Madera Aguano y Corriente</t>
  </si>
  <si>
    <t xml:space="preserve">Adjudicacion Simplificada </t>
  </si>
  <si>
    <t>&lt;</t>
  </si>
  <si>
    <t>20527954780 - INVERSIONES HOMACO S.R.L.</t>
  </si>
  <si>
    <t>24/05/2019</t>
  </si>
  <si>
    <t>ITEM II: Madera Aserrada de eucalipto</t>
  </si>
  <si>
    <t>Adjudicacion Simplificada N° 005-2019-UEMC-C -1</t>
  </si>
  <si>
    <t>10428956970 - SUMA HUARACCA MARCO</t>
  </si>
  <si>
    <t>21/05/2019</t>
  </si>
  <si>
    <t>ITEM III: Rollizo de Eucalipto</t>
  </si>
  <si>
    <t xml:space="preserve">10238037340 - SALAS ALFARO CLAUDIO FRANCISCO </t>
  </si>
  <si>
    <t>10/06/2019</t>
  </si>
  <si>
    <t>Adquisición de Equipos de Protección Personal (EPPs) para el personal de Obras y Mantenimiento de la DDC-C</t>
  </si>
  <si>
    <t>Adjudicacion Simplificada</t>
  </si>
  <si>
    <t>Adjudicacion Simplificada N° 006-2019-UEMC-C -1</t>
  </si>
  <si>
    <t>20600068530 - PROMACEM SOCIEDAD ANONIMA - PROMACEM S.A..</t>
  </si>
  <si>
    <t>31/05/2019</t>
  </si>
  <si>
    <t>Adquisición de Aceros para la obra: "Restauración y Puesta en valor del Monumento Prehispánico zona Arqueológica de Qotakalli" (puesto en obra)</t>
  </si>
  <si>
    <t>Adjudicacion Simplificada N° 007-2019-UEMC-C -1</t>
  </si>
  <si>
    <t>10444130208 - VERA USCA KARINA</t>
  </si>
  <si>
    <t>20/05/2019</t>
  </si>
  <si>
    <t>8 dias</t>
  </si>
  <si>
    <t>Adquisición de armarios, escritorios, mesas, sillas y estantes para las diferentes dependencias de la DDC-C.</t>
  </si>
  <si>
    <t>Adjudicacion Simplificada N° 008-2019-UEMC-C -1</t>
  </si>
  <si>
    <t>10421490932 - QUISPE DAVALOS LENIN</t>
  </si>
  <si>
    <t>28/06/2019</t>
  </si>
  <si>
    <t>20 dias</t>
  </si>
  <si>
    <t>Adquisición de Materiales de Limpieza para la DDC-C</t>
  </si>
  <si>
    <t>Adjudicacion Simplificada N° 009-2019-UEMC-C -1</t>
  </si>
  <si>
    <t>20601357446 - EFFICIENT SUPPLIER EMPRESA INDIVIDUAL DE RESPONSABILIDAD LIMITADA</t>
  </si>
  <si>
    <t>30/05/2019</t>
  </si>
  <si>
    <t>5 dias</t>
  </si>
  <si>
    <t>Adquisición de Piedra Preparada para la obra Rec. Del M.V.R. Templo Santa Catalina de Marcaconga (puesto en obra).</t>
  </si>
  <si>
    <t>Adjudicacion Simplificada N° 011-2019-UEMC-C -1</t>
  </si>
  <si>
    <t>10244822377 - QQUERAR MAMANI ROSALIO</t>
  </si>
  <si>
    <t>26/06/2019</t>
  </si>
  <si>
    <t xml:space="preserve">ITEM I: Zapatos punta de acero </t>
  </si>
  <si>
    <t>Adjudicacion Simplificada N° 012-2019-UEMC-C -1</t>
  </si>
  <si>
    <t>10239426153 - CALLANAUPA HUAMAN REMIGIA</t>
  </si>
  <si>
    <t>ITEM II: Camisa Oxford, Casaca y Guardapolvo.</t>
  </si>
  <si>
    <t>20277897734 - INDUST.DEL VESTIDO SAN ANTONIO E.I.R.LTD</t>
  </si>
  <si>
    <t>27/06/2019</t>
  </si>
  <si>
    <t>19 dias</t>
  </si>
  <si>
    <t>ITEM III: Conjunto camisa pantalón denim, Conjunto camisa pantalón denim liviano,  pantalón denim</t>
  </si>
  <si>
    <t>20485242067 - RAMIC SPORT E.I.R.L</t>
  </si>
  <si>
    <t>19/06/2019</t>
  </si>
  <si>
    <t>29 dias</t>
  </si>
  <si>
    <t>Contratación de Servicio de Consultoría para la elaboración del Estudio Hidrogeológico para la Llaqta de Machupicchu y sectores anexos (Fase II)</t>
  </si>
  <si>
    <t>Adjudicacion Simplificada N° 014-2019-UEMC-C -1</t>
  </si>
  <si>
    <t>Consorcio: 10238267655 - APAZA IDME DIMAS y 20543238083 - HIDROANDES CONSULTORES S.A.C.</t>
  </si>
  <si>
    <t>23/10/219</t>
  </si>
  <si>
    <t>90 días</t>
  </si>
  <si>
    <t>Adquisición de Gaviones para la obra REC. M. PRE-HISP. Raqayraqayniyoc San Jeronimo</t>
  </si>
  <si>
    <t>Adjudicacion Simplificada N° 016-2019-UEMC-C -1</t>
  </si>
  <si>
    <t>20601050367 - D Y C INVERSIONES Y CONSULTORIAS S.A.C</t>
  </si>
  <si>
    <t>17/07/2019</t>
  </si>
  <si>
    <t xml:space="preserve">05 dias </t>
  </si>
  <si>
    <t>Adquisición de Sistema de Caminera/Parrillas Drenantes para el P.A. de Machupicchu</t>
  </si>
  <si>
    <t>Adjudicacion Simplificada N° 017-2019-UEMC-C -2</t>
  </si>
  <si>
    <t>20125309276 - ANDEX DEL NORTE S A</t>
  </si>
  <si>
    <t>26/07/2019</t>
  </si>
  <si>
    <t>ITEM I:  Laja de piedra y Sardinel de piedra</t>
  </si>
  <si>
    <t>Adjudicacion Simplificada N° 019-2019-UEMC-C -2</t>
  </si>
  <si>
    <t>20527612129 - MAFETSUR INVERSIONES GENERALES SOCIEDAD ANONIMA CERRADA</t>
  </si>
  <si>
    <t>16/09/2019</t>
  </si>
  <si>
    <t>33 dias</t>
  </si>
  <si>
    <t>ITEM II: Arena fina, Arena gruesa, Hormigón, Piedra Caliza , Piedra Canto rodado, Piedra mediana</t>
  </si>
  <si>
    <t>20490400088 - FETRACO HNOS ESPINOZA SRL</t>
  </si>
  <si>
    <t>25/09/2019</t>
  </si>
  <si>
    <t xml:space="preserve">Adquisición de Vehiculos Aereos no tripulados </t>
  </si>
  <si>
    <t>Adjudicacion Simplificada N° 020-2019-UEMC-C -1</t>
  </si>
  <si>
    <t>20100131359 - DATACONT S.A.C.</t>
  </si>
  <si>
    <t>26/08/2019</t>
  </si>
  <si>
    <t>ITEM I: Madera Aguano, Cedro y Corriente</t>
  </si>
  <si>
    <t>Adjudicacion Simplificada N° 021-2019-UEMC-C -1</t>
  </si>
  <si>
    <t>20114743811 - INDUSTRIAL MADERERA PROGRESO E.I.R.LTDA..</t>
  </si>
  <si>
    <t>04/09/2019</t>
  </si>
  <si>
    <t xml:space="preserve">ITEM II: Rollizo de Eucalipto
</t>
  </si>
  <si>
    <t>10238037340 - SALAS ALFARO CLAUDIO FRANCISCO</t>
  </si>
  <si>
    <t>Contratación de agenciamiento de pasajes aereos internacionales para la DDC-Cusco</t>
  </si>
  <si>
    <t>Adjudicacion Simplificada N° 022-2019-UEMC-C -1</t>
  </si>
  <si>
    <t>20102399154 - CONTACT TOURS S.A.C.</t>
  </si>
  <si>
    <t>28/08/2019</t>
  </si>
  <si>
    <t>06 meses</t>
  </si>
  <si>
    <t>ITEM I:   Piedra Caliza</t>
  </si>
  <si>
    <t>Adjudicacion Simplificada N° 023-2019-UEMC-C -1</t>
  </si>
  <si>
    <t>20601572053 - MIHANE S.A.C.</t>
  </si>
  <si>
    <t>21/08/2019</t>
  </si>
  <si>
    <t>ITEM II: Hormigón, Piedra andesita y Piedra chancada</t>
  </si>
  <si>
    <t>Servicio de Alquiler e Instalación de stands y otros módulos complementarios para la realización de la 6ta Feria Internacional del Libro de Cusco (Incluido Sistema Eléctrico e Iluminación)</t>
  </si>
  <si>
    <t>Adjudicacion Simplificada N° 024-2019-UEMC-C -1</t>
  </si>
  <si>
    <t>20508768533 - ECHOS PERU S.A.C.</t>
  </si>
  <si>
    <t>23/08/2019</t>
  </si>
  <si>
    <t>12 dias</t>
  </si>
  <si>
    <t>Adquisición de Radio Transmisores para la DDC-C</t>
  </si>
  <si>
    <t>Adjudicacion Simplificada N° 025-2019-UEMC-C -1</t>
  </si>
  <si>
    <t>20520755307 - CAMED COMUNICACIONES SOCIEDAD ANONIMA CERRADA - CAMED COMUNICACIONES S.A.C.</t>
  </si>
  <si>
    <t>03/10/2019</t>
  </si>
  <si>
    <t>Adquisición de Escáner 3D de Luz Estructurada</t>
  </si>
  <si>
    <t>Adjudicacion Simplificada N° 026-2019-UEMC-C -1</t>
  </si>
  <si>
    <t xml:space="preserve">20517999688 - CAD SOLUTIONS SA </t>
  </si>
  <si>
    <t>02/10/2019</t>
  </si>
  <si>
    <t>ITEM I: Mant. y Conserv. en los caminos insc. en la lista del Pat. Mundial, secc. del tramo Vitkus – Choquequirao</t>
  </si>
  <si>
    <t>Adjudicacion Simplificada N° 027-2019-UEMC-C -1 y 2</t>
  </si>
  <si>
    <t>20527145326 - SDCON S.CIVIL DE R.L.</t>
  </si>
  <si>
    <t>27/09/2019</t>
  </si>
  <si>
    <t>90 dias</t>
  </si>
  <si>
    <t>ITEM II: Mant. y Conserv. en los caminos insc. en la lista del Pat. Mundial, secc. del tramo Ollantaytambo – Lares – Valle de Lacco</t>
  </si>
  <si>
    <t xml:space="preserve">ITEM III: Mant. y Conserv. en los caminos insc. en la lista del Pat. Mundial, puente Queswachaka y secciones del tramo Cusco – La Raya </t>
  </si>
  <si>
    <t>20604079889 - CORPORACION CIMACD SOCIEDAD ANONIMA CERRADA</t>
  </si>
  <si>
    <t>04/11/2019</t>
  </si>
  <si>
    <t>60 dias</t>
  </si>
  <si>
    <t>Contratación del Servicio de Ambientación de salas del Centro de Convenciones del Cusco para el desarrollo del Congreso Internacional de Lenguas Indigenas.</t>
  </si>
  <si>
    <t>Adjudicacion Simplificada N° 029-2019-UEMC-C -1</t>
  </si>
  <si>
    <t>CONSORCIO CATERING CUSCO : 10447861050 - ALARCON BAZAN ALEXANDER BORIS y  10432778466 - AYQUIPA TUERO BERTHA</t>
  </si>
  <si>
    <t>20/09/2019</t>
  </si>
  <si>
    <t xml:space="preserve">6 dias </t>
  </si>
  <si>
    <t>Contratación del Servicio de Operador Logistico para la atencion de servicios de Alimentacion, Alojamiento y traslado de panelistas y delegaciones invitadas para el Congreso Internacional de Lenguas Indigenas.</t>
  </si>
  <si>
    <t>Adjudicacion Simplificada N° 030-2019-UEMC-C -1</t>
  </si>
  <si>
    <t>10464258421 - HUACHOHUILCA ALEGRIA VIDAL ENRIQUE</t>
  </si>
  <si>
    <t>23/09/2019</t>
  </si>
  <si>
    <t xml:space="preserve">
Adquisición de Lubricantes para las unidades vehiculares de la DDC C </t>
  </si>
  <si>
    <t>Adjudicacion Simplificada N° 031-2019-UEMC-C -1</t>
  </si>
  <si>
    <t>20490364936 - COMPAÑIA NEGOCIADORA DEL SUR SOCIEDAD COMERCIAL DE RESPONSABILIDAD LIMITADA-"COMPAÑIA NEGOCIADORA DE</t>
  </si>
  <si>
    <t>30/12/2019</t>
  </si>
  <si>
    <t>ITEM I: Coffee breaks o refrigerio 1</t>
  </si>
  <si>
    <t>Adjudicacion Simplificada N° 032-2019-UEMC-C -1</t>
  </si>
  <si>
    <t>10239609118 - VILLAFANE PEREZ CARMEN ROSA</t>
  </si>
  <si>
    <t>ITEM II: Coffee breaks o refrigerio 2</t>
  </si>
  <si>
    <t>ITEM III: Coffee breaks o refrigerio para el Congreso Internacional de Lenguas Indígenas y el foro permanente de los pueblos indígenas</t>
  </si>
  <si>
    <t>3 dias</t>
  </si>
  <si>
    <t>Adquisición de Maderamen para la meta Coordinación de Conservación y Mantenimiento del PANM de la DDC-C</t>
  </si>
  <si>
    <t>Adjudicacion Simplificada N° 036-2019-UEMC-C -1</t>
  </si>
  <si>
    <t>10249940301 - QUISPE TOROBEO VILMA</t>
  </si>
  <si>
    <t>26/12/2019</t>
  </si>
  <si>
    <t>07 dias</t>
  </si>
  <si>
    <t>Adquisición de Camisas y Blusas para el personal de la DDC-C</t>
  </si>
  <si>
    <t>Adjudicacion Simplificada N° 037-2019-UEMC-C -1</t>
  </si>
  <si>
    <t>20600506936 - GRUPO GINO PAGANI S.A.C.</t>
  </si>
  <si>
    <t>16/10/2019</t>
  </si>
  <si>
    <t>ITEM I: Casaca</t>
  </si>
  <si>
    <t>Adjudicacion Simplificada N° 038-2019-UEMC-C -1</t>
  </si>
  <si>
    <t>15/11/2019</t>
  </si>
  <si>
    <t>44 dias</t>
  </si>
  <si>
    <t>ITEM II: Chaleco</t>
  </si>
  <si>
    <t>34 dias</t>
  </si>
  <si>
    <t>ITEM III: Ropa de trabajo en denim</t>
  </si>
  <si>
    <t>20454178085 - TELARES AREQUIPA E.I.R.L.</t>
  </si>
  <si>
    <t>13/01/2020</t>
  </si>
  <si>
    <t>74 dias</t>
  </si>
  <si>
    <t>ITEM VI: Ropa de trabajo en drill y otros</t>
  </si>
  <si>
    <t>30 dias</t>
  </si>
  <si>
    <t>ITEM I: Calzados de vestir para varon y dama</t>
  </si>
  <si>
    <t>Adjudicacion Simplificada N° 039-2019-UEMC-C -1</t>
  </si>
  <si>
    <t>11/03/2020</t>
  </si>
  <si>
    <t>ITEM II: Zapatos caña alta punta de acero</t>
  </si>
  <si>
    <t>14/11/2019</t>
  </si>
  <si>
    <t>25 dias</t>
  </si>
  <si>
    <t>ITEM III: Zapatos de Trekking</t>
  </si>
  <si>
    <t>Contratación de Estructura, Luces, Sonido y Audiovisuales del Programa Cultural del II Congreso Internacional de Lenguas Indígenas</t>
  </si>
  <si>
    <t>Adjudicacion Simplificada N° 042-2019-UEMC-C -1</t>
  </si>
  <si>
    <t>20545112133 - STRUC SHOW SAC</t>
  </si>
  <si>
    <t>05 dias</t>
  </si>
  <si>
    <t>Servicios de Operador Logístico para la realización y puesta en escena del Programa Cultural del Congreso Regional de Lenguas Indígenas para América Latina y el Caribe (despliegue artístico)</t>
  </si>
  <si>
    <t>Adjudicacion Simplificada N° 043-2019-UEMC-C -1</t>
  </si>
  <si>
    <t>03 dias</t>
  </si>
  <si>
    <t>Contratación del Servicio de Refacción de Coberturas y Cielo raso de la Casa del Inka Garcilaso de la Vega ¿ Museo Histórico Regional (a todo costo)</t>
  </si>
  <si>
    <t>Adjudicacion Simplificada N° 045-2019-UEMC-C -1</t>
  </si>
  <si>
    <t>CONSORCIO YANAMAYO : 20604079889 - CORPORACION CIMACD SOCIEDAD ANONIMA CERRADA y 20601112401 - MYKON SOCIEDAD ANONIMA CERRADA - MYKON SAC.</t>
  </si>
  <si>
    <t>22/11/2019</t>
  </si>
  <si>
    <t>30 días</t>
  </si>
  <si>
    <t>Adquisición de Sismógrafo para la DDC-C</t>
  </si>
  <si>
    <t>Adjudicacion Simplificada N° 046-2019-UEMC-C -1</t>
  </si>
  <si>
    <t>20100862132 - ISETEK S A</t>
  </si>
  <si>
    <t>05/11/2019</t>
  </si>
  <si>
    <t xml:space="preserve">Contratacion de Servicio de courier y mensajeria </t>
  </si>
  <si>
    <t>Adjudicacion Simplificada N° 048-2019-UEMC-C -1</t>
  </si>
  <si>
    <t>20387377167 - MACRO POST S.A.C.</t>
  </si>
  <si>
    <t>17/12/2019</t>
  </si>
  <si>
    <t>12 Meses</t>
  </si>
  <si>
    <t>Adquisicion de Rack de poder para la DDC-C</t>
  </si>
  <si>
    <t>Adjudicacion Simplificada N° 049-2019-UEMC-C -1</t>
  </si>
  <si>
    <t>20600734904 - CORPORACION QUANTUM SOCIEDAD ANONIMA CERRADA</t>
  </si>
  <si>
    <t>13/11/2019</t>
  </si>
  <si>
    <t>Adquisicion de escaner portatil 3D para la DDC-C</t>
  </si>
  <si>
    <t>Adjudicacion Simplificada N° 050-2019-UEMC-C -1</t>
  </si>
  <si>
    <t>10479008618 - RODRIGUEZ ALVAREZ JUAN LUIS</t>
  </si>
  <si>
    <t>14/01/2020</t>
  </si>
  <si>
    <t>Adquisición de Geotextil, para la obra: Rec. Del M.P.H. sector B del SH. de Machuquente del PA Machupicchu.</t>
  </si>
  <si>
    <t>Adjudicacion Simplificada N° 052-2019-UEMC-C -1</t>
  </si>
  <si>
    <t>20601567335 - FERCONSS CORPORATIVO S.A</t>
  </si>
  <si>
    <t>05/12/2019</t>
  </si>
  <si>
    <t>Adquisicion de Repuestos para las Unidades Vehiculares de la DDC-C (TOYOTA Y NISSAN)</t>
  </si>
  <si>
    <t>Adjudicacion Simplificada N° 053-2019-UEMC-C -1</t>
  </si>
  <si>
    <t>20114701221 - REPUESTOS LIMA S.R.L.</t>
  </si>
  <si>
    <t>Item I: Terno para varones</t>
  </si>
  <si>
    <t xml:space="preserve">Adjudicacion Simplificada  </t>
  </si>
  <si>
    <t>Adjudicacion Simplificada N° 056-2019-UEMC-C -1  derivada de la Licitacion Publica N° 001-2019-UEMC-C -1</t>
  </si>
  <si>
    <t>20166103054 - CASA OMAR CUSCO S.R.L.</t>
  </si>
  <si>
    <t>10/01/2020</t>
  </si>
  <si>
    <t>69 dias</t>
  </si>
  <si>
    <t>Item II: Terno para dama</t>
  </si>
  <si>
    <t>10238707108 - VARGAS PALOMINO GREGORIO</t>
  </si>
  <si>
    <t>07/01/2020</t>
  </si>
  <si>
    <t>item III: sacon para dama</t>
  </si>
  <si>
    <t>ITEM I: Adquisición de zapatos caña alta punta de acero</t>
  </si>
  <si>
    <t>Adjudicacion Simplificada N° 057-2019-UEMC-C -1</t>
  </si>
  <si>
    <t>11/03/2019</t>
  </si>
  <si>
    <t>Adjudicacion Simplificada N° 059-2019-UEMC-C -1</t>
  </si>
  <si>
    <t>05/03/2020</t>
  </si>
  <si>
    <t>Contratacion para la impresión de Libros para la DDC-C</t>
  </si>
  <si>
    <t>Adjudicacion Simplificada N° 060-2019-UEMC-C -1</t>
  </si>
  <si>
    <t>601332681 - GD IMPACTO SOCIEDAD ANONIMA CERRADA</t>
  </si>
  <si>
    <t xml:space="preserve">Item III:Sacon para varon </t>
  </si>
  <si>
    <t xml:space="preserve">Licitacion Publica </t>
  </si>
  <si>
    <t>Licitacion Publica N° 001-2019-UEMC-C -1</t>
  </si>
  <si>
    <t>Item I: Equipo completo de GPS geodésico (01 GPS BASE, 02 ROVER Y RADIO externa para el gps base )</t>
  </si>
  <si>
    <t>Licitacion Publica N° 002-2019-UEMC-C -1</t>
  </si>
  <si>
    <t>20524743532 - GEODESIA Y TOPOGRAFIA S.A.C.</t>
  </si>
  <si>
    <t>10 dias (O/C)</t>
  </si>
  <si>
    <t>Item II: Estación total electrónica de precisión angular de 1 seg.</t>
  </si>
  <si>
    <t>20509125407 - SURVEY RENTAL &amp; SALES S.A.C</t>
  </si>
  <si>
    <t>27/12/2019</t>
  </si>
  <si>
    <t>19 dias (O/C)</t>
  </si>
  <si>
    <t>Item III: Estacion total con Scaner 3D</t>
  </si>
  <si>
    <t>20158165113 - GEO SYSTEMS S.A.C.</t>
  </si>
  <si>
    <t>13/12/2019</t>
  </si>
  <si>
    <t>Item I: GAVION TIPO CAJA GALVANIZADO TRIPLE ZINC 10X12 CM DE ABERTURA; 5.0 X 1.0 X 1.0</t>
  </si>
  <si>
    <t>Licitacion Publica N° 003-2019-UEMC-C -1</t>
  </si>
  <si>
    <t>23/12/2019</t>
  </si>
  <si>
    <t>08 dias</t>
  </si>
  <si>
    <t>Item II: GAVION TIPO COLCHON GALVANIZADO DE 5.0 X 2.0 X 0.3, H=0.30</t>
  </si>
  <si>
    <t>20549008641 - FREYSSINET TIERRA ARMADA PERU S.A.C. - TIERRA ARMADA S.A.C.</t>
  </si>
  <si>
    <t>02/01/2020</t>
  </si>
  <si>
    <t>Item I: Analizador portátil XRF</t>
  </si>
  <si>
    <t>Licitacion Publica N° 004-2019-UEMC-C -1</t>
  </si>
  <si>
    <t>20255430417 - ENVIROEQUIP SOCIEDAD ANONIMA CERRADA - ENVIROEQUIP S.A.C.</t>
  </si>
  <si>
    <t>20 dias  (O/C)</t>
  </si>
  <si>
    <t>Item II: Petrotomo de corte removedor de precisión y pulidor de muestras</t>
  </si>
  <si>
    <t>20296395821 - DIECOM S.R.L.</t>
  </si>
  <si>
    <t>Adquisición de Cemento Portland Tipo IP X 42.5 Kg para la Obra: " Restauración y Puesta en valor del Monumento Prehispánico Zona Arqueológica de Qotakalli " (Puesto en Obra)</t>
  </si>
  <si>
    <t xml:space="preserve">Subasta Inversa electronica </t>
  </si>
  <si>
    <t>Subasta Inversa electronica N° 001-2019-UEMC-C-1</t>
  </si>
  <si>
    <t>20600705289 - INVERSIONES CECO. S.A.C</t>
  </si>
  <si>
    <t>22/05/2019</t>
  </si>
  <si>
    <t>Suministro</t>
  </si>
  <si>
    <t>ITEM I: Diesel B5 S-50</t>
  </si>
  <si>
    <t>Subasta Inversa electronica N° 002-2019-UEMC-C-1</t>
  </si>
  <si>
    <t>05/08/2019</t>
  </si>
  <si>
    <t>ITEM II: Gasohol 90 Plus</t>
  </si>
  <si>
    <t>Adquisición de Fierros Corrugados para la obra: REC. PV. del camino troncal del Chinchaysuyo tramo Hawkaypata - Izcuchaca</t>
  </si>
  <si>
    <t>Subasta Inversa electronica N° 003-2019-UEMC-C-1</t>
  </si>
  <si>
    <t>26/19/2019</t>
  </si>
  <si>
    <t>Adquisición de Cemento Portland para la obra: REC. PV. del camino troncal del Chinchaysuyo tramo Hawkaypata - Izcuchaca</t>
  </si>
  <si>
    <t>Subasta Inversa electronica N° 004-2019-UEMC-C-1</t>
  </si>
  <si>
    <t>20604712531 - CORPORACION CONSTRUCSUR SOCIEDAD ANONIMA CERRADA - CORPORACION CONSTRUCSUR S.A.C.</t>
  </si>
  <si>
    <t>24/12/2019</t>
  </si>
  <si>
    <t>Adquisición de Concreto Premezclado de FC=210 kg/cm2 para la obra: REC. PV. del camino troncal del Chinchaysuyo tramo Hawkaypata - Izcuchaca</t>
  </si>
  <si>
    <t>Subasta Inversa electronica N° 005-2019-UEMC-C-1</t>
  </si>
  <si>
    <t>20490759795 - CONARENA C &amp; G SOCIEDAD COMERCIAL DE RESPONSABILIDAD LIMITADA - CONARENA S.R.L.</t>
  </si>
  <si>
    <t>24/09/2019</t>
  </si>
  <si>
    <t>Item I: Diesel B5 S-50</t>
  </si>
  <si>
    <t>Subasta Inversa electronica N° 006-2019-UEMC-C-1</t>
  </si>
  <si>
    <t>20401030230 - SERVICENTRO AMERICANO S.R.L.</t>
  </si>
  <si>
    <t>27/11/2019</t>
  </si>
  <si>
    <t>Item II: Gasohol 90 plus</t>
  </si>
  <si>
    <t>Adquisición de Zapatos Trekking para los Trabajadores de obras de la DDC-C</t>
  </si>
  <si>
    <t xml:space="preserve">Comparación de Precios </t>
  </si>
  <si>
    <t>Comparación de Precios N° 001-2019-UEMC-C-1</t>
  </si>
  <si>
    <t>FLORE HUAMAN YOLANDA</t>
  </si>
  <si>
    <t>07/06/2019</t>
  </si>
  <si>
    <t>Adquisición de Techos y Coberturas para las diferentes dependencias de la DDC-C</t>
  </si>
  <si>
    <t>Comparación de Precios N° 002-2019-UEMC-C-1</t>
  </si>
  <si>
    <t>20557942271 - CORPORACION DAYLUM SOCIEDAD ANONIMA CERRADA</t>
  </si>
  <si>
    <t>09/04/2019</t>
  </si>
  <si>
    <t>ADQUISICION DE FILTROS PARA LAS UNIDADES VEHICULARES DE LA DDC-C</t>
  </si>
  <si>
    <t>Comparación de Precios N° 003-2019-UEMC-C-1</t>
  </si>
  <si>
    <t>10/09/2019</t>
  </si>
  <si>
    <t>Adquisición de Cables y Conductores eléctricos para la obra: "Restauración y Puesta en valor del Monumento Prehispánico zona Arqueológica de Qotakalli"</t>
  </si>
  <si>
    <t>Comparación de Precios N° 004-2019-UEMC-C-1</t>
  </si>
  <si>
    <t>20564452263 - CODISER INVERSIONES S.A.C.</t>
  </si>
  <si>
    <t>22/10/2019</t>
  </si>
  <si>
    <t>CONTRATACIÓN DEL SERVICIO DE ALQUILER DE INMUEBLE PARA LA OPERATIVIDAD INSTITUCIONAL DE LA SUB DIRECCIÓN DE INTERCULTURALIDAD, SUB DIRECCIÓN DE INDUSTRIAS CULTURALES Y AREA FUNCIONAL DE DEFENSA NACIONAL DE LA DIRECCIÓN DESCONCENTRADA DE CULTURA CUSCO</t>
  </si>
  <si>
    <t xml:space="preserve">Contratacion Directa </t>
  </si>
  <si>
    <t>Contratacion Directa N°001-2019-MC</t>
  </si>
  <si>
    <t>ASOCIACION  ARARIWA PARA LA PROMOCION TECNICO CULTURAL ANDINA</t>
  </si>
  <si>
    <t>03/07/2019</t>
  </si>
  <si>
    <t>CONTRATACIÓN DEL SERVICIO DE ALQUILER DE LOCAL PARA ARCHIVO CENTRAL DE LA DDC-C</t>
  </si>
  <si>
    <t>Contratacion Directa N°003-2019-MC</t>
  </si>
  <si>
    <t>10244637081 - MONTALVO MORMONTOY FLORENCIO</t>
  </si>
  <si>
    <t>24/10/2019</t>
  </si>
  <si>
    <t>24 Meses</t>
  </si>
  <si>
    <t>ALQUILER DE INMUEBLE PARA EL PROYECTO QHAPAQ ÑAN DE LA DIRECCIÓN DESCONCENTRADA DE CULTURA CUSCO.</t>
  </si>
  <si>
    <t>Contratacion Directa N°004-2019-MC</t>
  </si>
  <si>
    <t>10240049746 - BARCENA TORRES MARIA KARINA</t>
  </si>
  <si>
    <t>Servicio de corte de vegetación y traslado de material excedente para el "Proyecto de Investigación Arqueológica sin excavaciones del Sistema Vial Andino al Chinchaysuyu en los cuatro tramos y sub tramo Arma - Chilliwa - Comballa - Totora"</t>
  </si>
  <si>
    <t xml:space="preserve">Concurso Público </t>
  </si>
  <si>
    <t>Concurso Público N° 002-2019-UEMC-C-1</t>
  </si>
  <si>
    <t>20602136478 - CONSULTORES E INVERSIONES HUANCAR S.A.C.</t>
  </si>
  <si>
    <t>04/12/2019</t>
  </si>
  <si>
    <t xml:space="preserve"> Servicio de corte de vegetación y traslado de material excedente para el "Proyecto de Inv. Arqueológica sin excavaciones, identificación y registro del emplaz. geográfico y los elementos que conf. el paisaje del Sistema vial Andino hacia el Antisuyu"</t>
  </si>
  <si>
    <t>Contratación del Servicio de seguridad y vigilancia privada para los locales institucionales y puestos de vigilancia del PAN Machupicchu de la DDC-C</t>
  </si>
  <si>
    <t>Concurso Público N° 003-2019-UEMC-C-1</t>
  </si>
  <si>
    <t xml:space="preserve">Consorcio World Security: 20528026100 - WORLD SECURITY AND SERVICES S.A.C,  20490359002 - SERVICIOS GENERALES SEGESTONGER. SOCIEDAD ANONIMA CERRADA-"SERVICIOS GENERALES SEGESTONGER. S.A.C." </t>
  </si>
  <si>
    <t>27/02/2020</t>
  </si>
  <si>
    <t xml:space="preserve">Servicio de Alimentacion para el personal del Parque Arqueologica Nacional de Machupicchu de la DDC C </t>
  </si>
  <si>
    <t>Concurso Público N° 005-2019-UEMC-C-1</t>
  </si>
  <si>
    <t>20601912636 - MALU PROVEEDORES SERVICIOS GENERALES S.A.C. - MAPROS S.A.C.</t>
  </si>
  <si>
    <t>Perfeccionamiento</t>
  </si>
  <si>
    <t>27/09/2020</t>
  </si>
  <si>
    <t>36 Meses</t>
  </si>
  <si>
    <t>ADQUISICIÓN DEL BOLETO TURÍSTICO DEL CUSCO</t>
  </si>
  <si>
    <t>A.S N° 001-2020-UEMC-C -1</t>
  </si>
  <si>
    <t>PENDIENTE DE RESPUESTA DE CARTA DE CANCELACIÓN</t>
  </si>
  <si>
    <t xml:space="preserve">CONTRATCION DE SEGUROS 3D MULTIRRIESGO / ACCIDENTES / MULTIRRIESGO </t>
  </si>
  <si>
    <t>A.S N° 002-2020-UEMC-C -1</t>
  </si>
  <si>
    <t>CON CONTRATO FIRMADO</t>
  </si>
  <si>
    <t>ADQUISICIÓN DE PIEDRA GRANDE PARA LA OBRA RAQAYRAQAYNIYUQ DE LA DDC-C</t>
  </si>
  <si>
    <t>A.S N° 003-2020-UEMC-C -1</t>
  </si>
  <si>
    <t>MAFETSUR INVERSIONES GENERALES SOCIEDAD ANONIMA</t>
  </si>
  <si>
    <t>EJECUCION CONTRACTUAL</t>
  </si>
  <si>
    <t>ADQUISICIÓN DE TIERRA CERNIDA Y TIERRA NEGRA PARA LA OBRA: RECUPERACIÓN DEL MA. PRE-HISP MARÍA FORTALEZA TÁQRACHULLO</t>
  </si>
  <si>
    <t>A.S N° 004-2020-UEMC-C -1</t>
  </si>
  <si>
    <t>APROBACION DE EXPEDIENTE</t>
  </si>
  <si>
    <t>ADQUISICIÓN DE PIEDRAS PARA LA OBRA: RECUPERACIÓN DEL MA. PRE-HISP MARÍA FORTALEZA TÁQRACHULLO</t>
  </si>
  <si>
    <t>A.S  N° 005-2020-UEMC-C -1</t>
  </si>
  <si>
    <t>SOLICITUD DE CERTIFICACION</t>
  </si>
  <si>
    <t>ADQUISICION DE VESTUARIO Y CALZADOS PARA EL PERSONAL DE OBRAS 2020 EJECUTADAS POR LA DDC-C</t>
  </si>
  <si>
    <t>A.S  N° 006-2020-UEMC-C -1</t>
  </si>
  <si>
    <t>TRAMITES DE CERTIFICACION, APROBACION, EXPEDIENTE Y BASES.</t>
  </si>
  <si>
    <t>ADQUISICIÓN DE IMPLEMENTOS DE SEGURIDAD PARA LA DDC</t>
  </si>
  <si>
    <t>A.S  N° 009-2020-UEMC-C -1</t>
  </si>
  <si>
    <t>INGENIERIA MONCAT SRL</t>
  </si>
  <si>
    <t>ADQUISICIÓN DE ARCILLA ROJA PARA LA OBRA REC. DEL CAMINO P.H. DEL KUNTISUYO, SUB TRAMO HAWKAYPATA- CHANCA</t>
  </si>
  <si>
    <t>A.S  N° 011-2020-UEMC-C -1</t>
  </si>
  <si>
    <t>DESIERTO, A LA ESPERA DE SU CANCELACIÓN</t>
  </si>
  <si>
    <t>TIERRA CERNIDA PARA LA OBRA: "REC. DEL CAMINO P.H. DEL KUNTISUYO SUB TRAMO HAWKAYPATA-CHANCA, PROV. CUSCO (DIST. CUSCO, SANTIAGO, CCORCA) PROV. PARURO</t>
  </si>
  <si>
    <t>A.S  N° 012-2020-UEMC-C -1</t>
  </si>
  <si>
    <t>FARPAC INGENIEROS S.A.C.</t>
  </si>
  <si>
    <t>ADQUISICIÓN DE BIOMANTA PARA LAS OBRAS DE LA DDC-C</t>
  </si>
  <si>
    <t>A.S  N° 013-2020-UEMC-C -1</t>
  </si>
  <si>
    <t>PROCESO CONVOCADO</t>
  </si>
  <si>
    <t>ADQUISICIÓN DE PIEDRAS LAJA PARA LA OBRA: RECUPERACIÓN DEL MONUMENTO HISTÓRICO RELIGIOSO TEMPLO DE PACCAREQTAMBO</t>
  </si>
  <si>
    <t>A.S  N° 014-2020-UEMC-C -1</t>
  </si>
  <si>
    <t>ADQUISICIÓN DE AGREGADOS PARA LA OBRA: "REC. DEL CAMINO P.H. DEL KUNTISUYO SUB TRAMO HAWKAYPATA-CHANCA, PROV. CUSCO (DIST. CUSCO, SANTIAGO, CCORCA) PROV. PARURO</t>
  </si>
  <si>
    <t>A.S N° 015-2020-UEMC-C -1</t>
  </si>
  <si>
    <t>MIHANE S.A.C.</t>
  </si>
  <si>
    <t>CONTRATACION DE SERVICIO DE INTERCONEXION RED PRIVADA DE DATOS (VLAN) PARA LA DDC-C</t>
  </si>
  <si>
    <t>A.S  N° 016-2020-UEMC-C -1</t>
  </si>
  <si>
    <t>INTERNET PERU CABLE S.R.L.</t>
  </si>
  <si>
    <t>ADQUISICIÓN DE EQUIPOS DE INGENIERIA PARA LA DDC-C (ITEM IV: VEHÍCULO AEREO NO TRIPULADO CON ALA FIJA)</t>
  </si>
  <si>
    <t>A.S  N° 017-2020-UEMC-C -1, derivado de la LP 01-2019</t>
  </si>
  <si>
    <t>EN ESTUDIO DE MERCADO, POR VARIACIÓN DE ESPECIFICACIONES</t>
  </si>
  <si>
    <t>CONTRATACION DE SERVICIO DE EXAMENES MÉDICOS PRE OCUPACIONALES PARA EL PERSONAL DE LOS PROYECTOS DE INVERSIÓN PUBLICA DE LA DDC-C</t>
  </si>
  <si>
    <t>A.S N° 018-2020-UEMC-C -1</t>
  </si>
  <si>
    <t>CONVOCADO, A LA ESPERA DE SUBSANACIÓN DE PROPUESTAS</t>
  </si>
  <si>
    <t>CONTRATACION DE SERVICIO DE REALIZACIÓN DE PRUEBAS PARA DESCARTE DE COVID-19 PARA EL PERSONAL DE LOS PROYECTOS DE INVERSIÓN PUBLICA DE LA DDC-C</t>
  </si>
  <si>
    <t xml:space="preserve">Contratacion DIrecta </t>
  </si>
  <si>
    <t xml:space="preserve">C. D N° 001-2020-UEMC-C </t>
  </si>
  <si>
    <t>CLINICA DR VICTOR PAREDES E.I.R.L.</t>
  </si>
  <si>
    <t>A LA ESPERA DE DOCUMENTOS PARA LA FORMALIZACION DE CONTRATO</t>
  </si>
  <si>
    <t>CONTRATACION DE SERVICIO DE INTERNET Y  RED PRIVADA DE DATOS (LOCAL SAPHY CUSCO Y CENTRO CULTURAL PUEBLO MACHUPICCHU) PARA LA DDC-C</t>
  </si>
  <si>
    <t>C.P N° 001-2020-UEMC-C -1</t>
  </si>
  <si>
    <t>PARA CERTIFICACIOIN PRESUPUESTAL</t>
  </si>
  <si>
    <t>ADQUISICIÓN DE COMBUSTIBLE PARA LA DDC-C</t>
  </si>
  <si>
    <t>S.I.E -01-2020-UEMC-C-1</t>
  </si>
  <si>
    <t>INVERSIONES CECO SAC</t>
  </si>
  <si>
    <t>ADQUISICIÓN CEMENTO PORTLAND PARA LA OBRA CREACIÓN DE LA CASA DE LA CULTURA DE ACCOMOCO</t>
  </si>
  <si>
    <t>S.I.E-02-2020-UEMC-C-1</t>
  </si>
  <si>
    <t>CORPORACION CABLE SRL</t>
  </si>
  <si>
    <t>ADQUISICION DE VESTUARIO Y ZAPATOS PUNTA DE ACERO PARA EL PERSONAL DE OBRAS EJECUTADAS POR LA DDC-C</t>
  </si>
  <si>
    <t>Adjudicacion Simplificada N° 057-2019-UEMC-C -2</t>
  </si>
  <si>
    <t>A.S N° 057-2019-UEMC-C -2</t>
  </si>
  <si>
    <t>INDUST.DEL VESTIDO SAN ANTONIO E.I.R.LTD</t>
  </si>
  <si>
    <t>ADJUDICADO Y ENTEGADO</t>
  </si>
  <si>
    <t>ADQUISICIÓN DE AUTOCLAVE PARA ESTERILIZACION, MICROSCOPIO, MEDIDOR MULTIPARAMETRO, DESMINERALIZADOR, LAMPARAS PARA LA DDC-C</t>
  </si>
  <si>
    <t>A.S  N° 051-2019-UEMC-C -2</t>
  </si>
  <si>
    <t>ADQUISICION DE CALZADOS Y ZAPATOS PARA EL PERSONAL DE LA DDC-C</t>
  </si>
  <si>
    <t>A.S N° 039-2019-UEMC-C -3</t>
  </si>
  <si>
    <t>CALLANAUPA HUAMAN REMIGIA</t>
  </si>
  <si>
    <t>ADQUISICIÓN DE LIBROS  PARA LA DDC-C</t>
  </si>
  <si>
    <t>A.S N° 060-2019-UEMC-C -2</t>
  </si>
  <si>
    <t>GD IMPACTO SAC</t>
  </si>
  <si>
    <t>ADQUISICIÓN DE EQUIPOS Y ACCESORIOS DE SONIDO PARA LA DDC-C</t>
  </si>
  <si>
    <t>A.S N° 047-2019-UEMC-C -3</t>
  </si>
  <si>
    <t>ESTUDIO DE MERCADO</t>
  </si>
  <si>
    <t>ADQUISICIÓN DE EQUIPOS DE ILUMINACION PARA LA DDC-C</t>
  </si>
  <si>
    <t>A.S N° 054-2019-UEMC-C -2</t>
  </si>
  <si>
    <t>ADQUISICIÓN DE CUERDAS Y PARCHES  PARA LOS INSTRUMENTOS MUSICALES DE LA ORQUESTA SINFÓNICA DEL CUSCO – IOARR 2020</t>
  </si>
  <si>
    <t>ADQUISICIÓN DE INSTRUMENTOS MUSICALES PARA LA ORQUESTA SINFÓNICA DEL CUSCO – IOARR 2020</t>
  </si>
  <si>
    <t>ADQUISICIÓN DE PANELES ACÚSTICOS PARA LA ORQUESTA SINFÓNICA DEL CUSCO – IOARR 2020</t>
  </si>
  <si>
    <t>ADQUISICIÓN DE MOBILIARIO PARA LA ORQUESTA SINFÓNICA DEL CUSCO – IOARR 2020</t>
  </si>
  <si>
    <t>ADQUISICIÓN DE PARTITURAS PARA LA ORQUESTA SINFÓNICA DEL CUSCO – IOARR 2020</t>
  </si>
  <si>
    <t>ADQUISICIÓN DE VEHÍCULOS AÉREOS NO TRIPULADOS PARA EL ÁREA FUNCIONAL DE DEFENSA NACIONAL - IOARR 2020</t>
  </si>
  <si>
    <t>VERIFICACION Y REVISION DE REQUERIMIENTO Y EE.TT</t>
  </si>
  <si>
    <t>ADQUISICIÓN DE IMPLEMENTOS DE PROTECCIÓN PERSONAL (EPP), EQUIPOS Y HERRAMIENTAS MANUALES, PARA EL COMBATE ANTE LOS INCENDIOS FORESTALES PARA EL ÁREA FUNCIONAL DE DEFENSA NACIONAL - IOARR 2020</t>
  </si>
  <si>
    <t>Licitación Pública</t>
  </si>
  <si>
    <t>ADQUISICIÓN DE EQUIPOS DE RESCATE PARA TRABAJOS EN ALTURA Y ATENCIÓN DE EMERGENCIAS PARA EL ÁREA FUNCIONAL DE DEFENSA NACIONAL - IOARR 2020</t>
  </si>
  <si>
    <t>ADQUISICIÓN DE CÁMARAS FOTOGRÁFICAS, CÁMARAS DE VIDEO Y LENTES - IOARR 2020</t>
  </si>
  <si>
    <t>ADQUISICIÓN DE SISTEMAS CONTRA INCENDIOS - IOARR 2020</t>
  </si>
  <si>
    <t>ADQUISICIÓN DE MATERIAL ELÉCTRICO- IOARR 2020</t>
  </si>
  <si>
    <t>ORDEN DE COMPRA</t>
  </si>
  <si>
    <t>ADQUISICION DE TABLEDS ROBUSTAS</t>
  </si>
  <si>
    <t>ADQUISICION DE COMBUSTIBLE DIESEL B5 S-50 PARA LA UNIDAD EJECUTORA 005 NAYLAMP LAMBAYEQUE Y MUSEOS ADSCRITOS.</t>
  </si>
  <si>
    <t>SUBASTA INVERSA</t>
  </si>
  <si>
    <t>SIE 001-2019-UE005-PENL</t>
  </si>
  <si>
    <t>GRIFO SEÑOR DE SIPAN EIRL</t>
  </si>
  <si>
    <t>PLAZO DE 730 DIAS CALENDARIOS.</t>
  </si>
  <si>
    <t>SERVICIO DE ALQUILER DE CAMIONETA 4X4 DOBLE CABINA PARA LA DIRECCION DEL MUSEO DE SITIO TUCUME ADSCRITO A LA UNIDAD EJECUTORA 005 NAYLAMP LAMBAYEQUE</t>
  </si>
  <si>
    <t>001-2020-UE005/PENLVMPCI</t>
  </si>
  <si>
    <t>ALEX OSWALDO SUCLUPE INOÑAN</t>
  </si>
  <si>
    <t>PLAZO DE 395 DIAS CALENDARIOS.</t>
  </si>
  <si>
    <t>SERVICIO DE SEGURIDAD Y VIGILANCIA INSTITUCIONAL PARA LA SEDE DE LA UNIDAD EJECUTORA N° 005 NAYLAMP LAMBAYEQUE, ASI COMO PARA EL MUSEO NACIONAL SICAN, MUSEO ARQUEOLOGICO NACIONAL BRUNING Y MUSEO TUMBAS REALES DE SIPAN.</t>
  </si>
  <si>
    <t>002-2019-UE005/MC</t>
  </si>
  <si>
    <t>SG FORCE S.A.C.</t>
  </si>
  <si>
    <t>PLAZO DE 24 MESES.</t>
  </si>
  <si>
    <t>SERVICIO DE ALQUILER DE LOCAL PARA LA SEDE INSTITUCIONAL DE  UNIDAD EJECUTORA 005 NAYLAMP – LAMBAYEQUE</t>
  </si>
  <si>
    <t>001-2019-UE005-PENLVMPCI</t>
  </si>
  <si>
    <t>MAGDA ELENA LARREA SERQUEN</t>
  </si>
  <si>
    <t>SERVICIO DE SEGURIDAD Y VIGILANCIA PARA LA SEDE CENTRAL, MUSEOS DE LIMA Y DIRECCIONES DESCONCENTRADAS DE CULTURA ITEM N°15-DDC-PIURA</t>
  </si>
  <si>
    <t>CONTRATACIÓN DE SUMINISTRO DE COMBUSTIBLE  LIQUIDO PARA LA FLOTA VEHICULAR DEL MINISTERIO DE CULTURA</t>
  </si>
  <si>
    <t>ADQUISICIÓN DE UN (01) EQUIPO RECEPTOR GNSS DIFERENCIAL DE LA MARCA TRIMBLE O EQUIVALENTE</t>
  </si>
  <si>
    <t>ADQUISICION DE SOFTWARE DE VIRTUALIZACION DE LA MARCA VMWARE O EQUIVALENTE</t>
  </si>
  <si>
    <t>SERVICIO DE MENSAJERIA ELECTRONICA PARA LA ZONA ARQUEOLOGICA CARAL</t>
  </si>
  <si>
    <t>ADQUISICION DE MANGAS DE POLIETILENO PARA LA ZONA ARQUEOLOGICA CARAL</t>
  </si>
  <si>
    <t>SERVICIO DE VIGILANCIA EN LA SEDE VICHAMA DE LA ZONA ARQUEOLOGICA CARAL.</t>
  </si>
  <si>
    <t>SERVICIO DE SEGURO COMPLEMENTARIO DE TRABAJO DE RIESGO (SALUD Y PENSIÓN) PARA LOS TRABAJADORES DE LA ZONA ARQUEOLÓGICA CARAL.</t>
  </si>
  <si>
    <t>CONTRATACION DEL SERVICIO DE UN ABOGADO PARA EL SEGUIMIENTO DE PROCESOS JUDICIALES EN DEFENSA DEL PATRIMONIO CULTURAL, SANEAMIENTO LEGAL DE ZONAS ARQUEOLOGICAS, CASOS FISCALES Y PROCESOS JUDICIALES DE DIVERSAS MATERIAS DE COMPETENCIA DE LA ZAC ANTE LA CORTE SUPERIOR DE JUSTICIA DE HUAURA.</t>
  </si>
  <si>
    <t>SERVICIO DE VIGILANCIA PARA LA SEDE EL ASPERO DE LA ZONA ARQUEOLOGICA CARAL.</t>
  </si>
  <si>
    <t>SERVICIOS DE RENOVACION DE LICENCIA SOFTWARE PARA LA ZONA ARQUEOLOGICA CARAL.</t>
  </si>
  <si>
    <t>ADQUISICIÓN DE UNA ESTACIÓN TOTAL PARA EL PIP PEÑICO DE LA ZONA ARQUEOLÓGICA CARAL</t>
  </si>
  <si>
    <t>ADQUISICIÓN DE UNA CAMIONETA 4X4 PARA EL PROYECTO DE INVERSION PUBLICA - PEÑICO DE LA ZONA ARQUEOLOGICA CARAL.</t>
  </si>
  <si>
    <t>CONTRATACION DE SEGUROS PATRIMONIALES Y PERSONALES PARA LA ZONA ARQUEOLOGICA CARAL - UNIDAD EJECUTORA N° 003 ADSCRITA AL MINISTERIO DE CULTURA.</t>
  </si>
  <si>
    <t>SERVICIO DE MENSAJERÍA ELECTRÓNICA PARA LA ZONA ARQUEOLÓGICA CARAL</t>
  </si>
  <si>
    <t>CONTRATACION DE UNA PERSONA NATURAL O JURÍDICA PARA EL SERVICIO DE RESIDENTE DE OBRA PARA EL COMPONENTE DE INVESTIGACIÓN Y CONSERVACIÓN ARQUEOLÓGICA - PROYECTO DE INVERSIÓN RECUPERACIÓN DE LOS SECTORES A Y B DE LA ZONA ARQUEOLÓGICA MONUMENTAL DE PEÑICO EN EL VALLE DE SUPE, DISTRITO DE HUARA, HUARA</t>
  </si>
  <si>
    <t>CONTRATACION DE UNA PERSONA NATURAL O JURIDICA PARA EL SERVICIO DE ADMINISTRADOR DE OBRA PARA EL COMPONENTE DE INVESTIGACIÓN Y CONSERVACIÓN ARQUEOLÓGICA - PROYECTO DE INVERSIÓN RECUPERACIÓN DE LOS SECTORES A Y B DE LA ZONA ARQUEOLÓGICA MONUMENTAL DE PEÑICO EN EL VALLE DE SUPE, DISTRITO DE HUARA.</t>
  </si>
  <si>
    <t>ADQUISICIÓN DE COMBUSTIBLE DIESEL B5 S-50 PARA LAS UNIDADES VEHICULARES DE LA ZONA ARQUEOLÓGICA CARAL</t>
  </si>
  <si>
    <t>CONTRATACION DEL SERVICIO DE VIGILANCIA PARA LA SEDE VICHAMA DE LA ZONA ARQUEOLOGICA CARAL</t>
  </si>
  <si>
    <t>CONTRATACIÓN DEL SERVICIO DE VIGILANCIA PARA LA SEDE EL ASPERO DE LA ZONA ARQUEOLOGICA CARAL</t>
  </si>
  <si>
    <t>ADQUISICIÓN DE UNA CAMIONETA 4X4 PARA LA ZONA ARQUEOLOGICA CARAL.</t>
  </si>
  <si>
    <t>CONTRATACION DEL SERVICIO DE SEGURIDAD Y VIGILANCIA PARA EL PALACIO NIKAN MUSEO DE SITIO Y DIRECCION DESCONCENTRADA DE CULTURA LA LIBERTAD</t>
  </si>
  <si>
    <t>CONTRATACION DEL SERVICIO DE SEGURIDAD Y VIGILANCIA PARA EL COMPLEJO ARQUEOLOGICO EL BRUJO</t>
  </si>
  <si>
    <t>ADQUISICION DEL SUMINISTRO DE COMBUSTIBLE DIESEL B5 S50 PARA VEHICULOS OFICIALES DE LA DDC LA LIBERTAD</t>
  </si>
  <si>
    <t>SERVICIO DE RECOJO, TRANSPORTE Y DISPOSICION FINAL DE DESMONTE, PARA EL PROYECTO RECUPERACION DE LA HUACA TOLEDO DEL COMPLEJO ARQUEOLOGICO CHAN CHAN</t>
  </si>
  <si>
    <t>SERVICIO DE SEGURIDAD Y VIGILANCIA PARA EL COMPLEJO ARQUEOLOGICO EL BRUJO</t>
  </si>
  <si>
    <t>CONTRATACIÓN DEL SERVICIO DE IMPRESIÓN DE LIBRO “CHAN CHAN ESPLENDOR Y LEGADO” – PROYECTO ESPECIAL COMPLEJO ARQUEOLÓGICO CHAN CHAN – DIRECCIÓN DESCONCENTRADA DE CULTURA LA LIBERTAD</t>
  </si>
  <si>
    <t>CONTRATACION DEL SERVICIO DE CONSULTORIA EN GENERAL DE RESIDENTE DE OBRA PARA EL PROYECTO “RESTAURACIÓN DE LOS MUROS PERIMETRALES DEL CONJUNTO AMURALLADO UTZH - AN, EX PALACIO GRAN CHIMÚ - COMPLEJO ARQUEOLÓGICO CHAN CHAN” -  TEMPORADA 2020</t>
  </si>
  <si>
    <t>ADQUISICION DEL SUMINISTRO DE TIERRA ARCILLOSA PARA PI 2281822: “RECUPERACIÓN DE LA HUACA TAKAYNAMO DEL COMPLEJO ARQUEOLÓGICO CHAN CHAN DISTRITO DE LA ESPERANZA, PROVINCIA DE TRUJILLO, LA LIBERTAD” – I ETAPA</t>
  </si>
  <si>
    <t>CONTRATACIÓN DEL SERVICIO DE CONSULTORIA EN GENERAL DE ARQUEÓLOGO(A) RESPONSABLE PARA EL PROYECTO “RECUPERACION DE LA HUACA TAKAYNAMO DEL COMPLEJO ARQUEOLOGICO CHAN CHAN DISTRITO DE LA ESPERANZA, PROVINCIA DE TRUJILLO, LA LIBERTAD” - I ETAPA</t>
  </si>
  <si>
    <t>CONTRATACION DEL SERVICIO DE CONSULTORIA EN GENERAL DE RESIDENTE DE OBRA PARA EL PROYECTO “RECUPERACION DE LA HUACA TAKAYNAMO DEL COMPLEJO ARQUEOLOGICO CHAN CHAN DISTRITO DE LA ESPERANZA, PROVINCIA DE TRUJILLO, LA LIBERTAD” -  I ETAPA</t>
  </si>
  <si>
    <t>CONTRATACIÓN DEL SERVICIO DE CONSULTORIA EN GENERAL DE ARQUEÓLOGO(A) RESPONSABLE PARA EL PROYECTO “RESTAURACIÓN DE LOS MUROS PERIMETRALES DEL CONJUNTO AMURALLADO UTZH - AN, EX PALACIO GRAN CHIMÚ – COMPLEJO ARQUEOLÓGICO CHAN CHAN” - TEMPORADA 2020</t>
  </si>
  <si>
    <t>CONTRATACION DEL SERVICIO DE CONSULTORÍA EN GENERAL DE CONSERVADOR (A) RESPONSABLE PARA EL PROYECTO “RESTAURACIÓN DE LOS MUROS PERIMETRALES DEL CONJUNTO AMURALLADO UTZH AN, EX PALACIO GRAN CHIMU - COMPLEJO ARQUEOLÓGICO CHAN CHAN, DISTRITO DE HUANCHACO, PROVINCIA DE TRUJILLO, LA LIBERTAD” – TEMPORADA 2020</t>
  </si>
  <si>
    <t>CONTRATACIÓN DEL SERVICIO DE CONSULTORÍA DE OBRA PARA SUPERVISOR DE OBRA DEL PROYECTO “RESTAURACIÓN DE LOS MUROS PERIMETRALES DEL CONJUNTO AMURALLADO UTZH - AN, EX PALACIO GRAN CHIMÚ - COMPLEJO ARQUEOLÓGICO CHAN CHAN” -  TEMPORADA 2020</t>
  </si>
  <si>
    <t>CONTRATACIÓN DEL SERVICIO DE CONSULTORIA DE OBRA PARA SUPERVISOR DE OBRA DEL PROYECTO “RECUPERACION DE LA HUACA TAKAYNAMO DEL COMPLEJO ARQUEOLOGICO CHAN CHAN DISTRITO DE LA ESPERANZA, PROVINCIA DE TRUJILLO, LA LIBERTAD” -  I ETAPA</t>
  </si>
  <si>
    <t>ADQUISICIÓN DE COMBUSTIBLE (DIESEL B5 S-50) PARA LAS UNIDADES VEHICULARES DE LA DDC LA LIBERTAD</t>
  </si>
  <si>
    <t>CONTRATACIÓN DEL SERVICIO DE SEGURIDAD Y VIGILANCIA PARA EL COMPLEJO ARQUEOLÓGICO EL BRUJO</t>
  </si>
  <si>
    <t>CONTRATACION DEL SERVICIO DE SEGURIDAD Y VIGILANCIA PARA LA DDC LA LIBERTAD, MUSEO DE SITIO, ALMACENES DEL SECTOR REPLICAS Y PALACIO TSCHUDI</t>
  </si>
  <si>
    <t>CONTRATACION DE PROGRAMA DE SEGUROS (MULTISEGUROS) INCENDIO MULTIRIESGO, SEGURO DE DESHONESTIDAD 3D, SEGURO DE VEHICULOS, SEGURO ACCIDENTE  PARA EL ARCHIVO GENERAL DE LA NACION</t>
  </si>
  <si>
    <t>AS-SM-2-2019-AGN-1</t>
  </si>
  <si>
    <t>LA POSITIVA SEGUROS Y REASEGUROS S.A.A.</t>
  </si>
  <si>
    <t>ES UN SERVICIO Y EL PLAZO DE EJECUCION DEL CONTRATO ES POR 365 DIAS, DESDE EL 23.12.2019 HASTA 22.12.2020.</t>
  </si>
  <si>
    <t>ADQUISICIÓN DE UNIFORMES INSTITUCIONAL PARA TRABAJADORES (VARONES Y DAMAS) DEL ARCHIVO GENERAL  DE LA NACIÓN</t>
  </si>
  <si>
    <t>AS-SM-1-2019-AGN-2</t>
  </si>
  <si>
    <t>ZABARBURU DAZA DIOMIRA</t>
  </si>
  <si>
    <t>FINALIZADO</t>
  </si>
  <si>
    <t>PLAZO DE 42 DIAS CALENDARIOS</t>
  </si>
  <si>
    <t>CREACIONES NICOLE S.R.L.</t>
  </si>
  <si>
    <t>EN ACTOS PREPARATORIOS</t>
  </si>
  <si>
    <t>ADQUISICION, INSTALACION Y SOPORTE DE SERVIDORES PARA VIRTUALIZACION Y ALMACENAMIENTO DE DATOS PROCESADOS DEL AGN</t>
  </si>
  <si>
    <t>Licitacion Publica</t>
  </si>
  <si>
    <t>ESTE REQUERIMIENTO NO ESTA INCLUIDO EN EL PAC, SE ESTA REALIZANDO LA INDAGACION DE MERCADO DE MANERA FORMAL. EN UNA INDAGACION PREVIA PARA LA FORMULACION DE LAS EETT POR EL AREA USUARIA, SE OBTUVO UN VALOR APROXIMADO.</t>
  </si>
  <si>
    <t>SERVICIO DE ACCESO A INTERNET E INTERCONEXIONES DE DATOS ENTRE LAS SEDES</t>
  </si>
  <si>
    <t>SERVICIO DE SEGURIDAD Y VIGILANCIA</t>
  </si>
  <si>
    <t>Concurso Publico</t>
  </si>
  <si>
    <t>SERVICIO DE LIMPIEZA DE LAS SEDES AGN</t>
  </si>
  <si>
    <t>Adquisicion de Uniformes Institucionales para la Biblioteca Nacional del Peru</t>
  </si>
  <si>
    <t>AS-SM-10-2019-BNP-1</t>
  </si>
  <si>
    <t>20100306337 INDUSTRIAL GORAK SA</t>
  </si>
  <si>
    <t>Servicio de Mantenimiento y Soporte Técnico de las Licencias del Software Absysnet</t>
  </si>
  <si>
    <t>DIRECTA-PROC-3-2019-BNP-1</t>
  </si>
  <si>
    <t>20101890041 EXECUTIVE PLANNING SYSTEMS DEL PERU SAC</t>
  </si>
  <si>
    <t>ADQUISICIÓN DE LICENCIAS DE SOFTWARE DE DISEÑO GRÁFICO PARA LA BIBLIOTECA NACIONAL DEL PERÚ</t>
  </si>
  <si>
    <t>AS-SM-9-2019-BNP-1</t>
  </si>
  <si>
    <t>20507498940 HARDFOFT PERU INTEGRAL SOLUTIONS EIRL</t>
  </si>
  <si>
    <t>Servicio de Mantenimiento Preventivo y Correctivo de las Puertas de Emergencia de la Biblioteca Nacional del Peru, Sede San Borja y Gran Biblioteca Publica de Lima</t>
  </si>
  <si>
    <t>AS-SM-8-2019-BNP-1</t>
  </si>
  <si>
    <t>20556598852 SERVIGEM JC SAC</t>
  </si>
  <si>
    <t>ADQUISICIÓN DE SISTEMA ININTERRUMPIDO DE ENERGÍA (UPS) Y ESTABILIZADOR EN LA BIBLIOTECA NACIONAL DEL PERÚ.</t>
  </si>
  <si>
    <t>AS-SM-5-2019-BNP-2</t>
  </si>
  <si>
    <t>20432841937 TRIDECOM SOCIEDAD COMERCIAL DE RESPONSABILIDAD TDA</t>
  </si>
  <si>
    <t>ADQUISICION DE SOFTWARE PARA LA GESTIÓN DE LA BASE DE DATOS DE LA BIBLIOTECA NACIONAL DEL PERÚ</t>
  </si>
  <si>
    <t>AS-SM-6-2019-BNP-1</t>
  </si>
  <si>
    <t>20516605104 INTEGRIT SAC</t>
  </si>
  <si>
    <t>SERVICIO DE SEGUROS PATRIMONIALES Y PERSONALES PARA LA BIBLIOTECA NACIONAL DEL PERÚ</t>
  </si>
  <si>
    <t>CP-SM-3-2019-BNP-1</t>
  </si>
  <si>
    <t>20332970411 PACIFICO COMPAÑÍA DE SEGUROS Y REASEGUROS</t>
  </si>
  <si>
    <t>SERVICIO DE MANTENIMIENTO DE ESTRUCTURAS METÁLICAS DE LA BIBLIOTECA NACIONAL DEL PERÚ - SEDE SAN BORJA</t>
  </si>
  <si>
    <t>AS-SM-4-2019-BNP-1</t>
  </si>
  <si>
    <t>20493224701 J&amp;C CONSTRUCCIONES CIVILES SRL</t>
  </si>
  <si>
    <t>SERVICIO DE SEGURIDAD Y VIGILANCIA PARA LOS LOCALES DE LA BIBLIOTECA NACIONAL DEL PERÚ</t>
  </si>
  <si>
    <t>DIRECTA-PROC-2-2019-BNP-1</t>
  </si>
  <si>
    <t>20544738691GRUPO DELTA SEGURIDAD INTEGRAL SAC</t>
  </si>
  <si>
    <t>SERVICIO DE LIMPIEZA DE AMBIENTES DE LA BIBLIOTECA NACIONAL DEL PERU</t>
  </si>
  <si>
    <t>DIRECTA-PROC-1-2019-BNP-1</t>
  </si>
  <si>
    <t>20110698781 EB CONTRATISTAS GENERALES SAC</t>
  </si>
  <si>
    <t>SERVICIO DE ACCESO A INTERNET, INTERCONEXIÓN PARA LA SEDE SAN BORJA, SEDES ESTACIONARIAS Y GRAN BIBLIOTECA PÚBLICA DE LIMA Y SEGURIDAD INFORMÁTICA PARA LA GRAN BIBLIOTECA PÚBLICA DE LIMA</t>
  </si>
  <si>
    <t>CP-SM-2-2018-BNP-1</t>
  </si>
  <si>
    <t>20421780472 GTD PERU SA</t>
  </si>
  <si>
    <t>ADQUISICIÓN DE SOLUCIÓN DE SERVIDORES Y ALMACENAMIENTO VIRTUALIZADO PARA PLATAFORMA TECNOLOGÍA DE LA BIBLIOTECA NACIONAL DEL PERÚ</t>
  </si>
  <si>
    <t>LICITACION PUBLICA</t>
  </si>
  <si>
    <t>LP-SM-1-2019-BNP-1</t>
  </si>
  <si>
    <t>20601365007 INFORMÁTICA EL CORTE INGLÉS SA</t>
  </si>
  <si>
    <t>CP-SM-1-2019-BNP-1</t>
  </si>
  <si>
    <t>20110698781 EB CONTRATISTAS GENERALES SAC    20512912801 SECURITY APOSTOL SANTIAGO SAC</t>
  </si>
  <si>
    <t>CONTRATO NULO</t>
  </si>
  <si>
    <t>ADQUISICION DE SOLUCION DE ANTIVIRUS CORPORATIVO PARA PROTECCION DE INFORMACION Y SERVICIOS INFORMATICOS PARA LA BNP</t>
  </si>
  <si>
    <t>AS-SM-2-2019-BNP-1</t>
  </si>
  <si>
    <t>CANCELADO</t>
  </si>
  <si>
    <t>SERVICIO DE EVALUACIÓN DEL ESTADO DE CONSERVACIÓN DE LOS MATERIALES Y LA SEGURIDAD ESTRUCTURAL DEL EDIFICIO DE LA GRAN BIBLIOTECA PÚBLICA DE LIMA</t>
  </si>
  <si>
    <t>AS-SM-1-2019-BNP-1</t>
  </si>
  <si>
    <t>10214632808 HUGO JAVIER ESPINOZA SALCEDO</t>
  </si>
  <si>
    <t>SERVICIO DE IMPLEMENTACIÓN DE CABLEADO ESTRUCTURADO PARA LA DIRECCIÓN DE DESARROLLO DE POLÍTICAS BIBLIOTECARIAS, OFICINA DE TECNOLOGÍAS DE LA INFORMACIÓN Y ESTADÍSTICA Y OFICINA DE PLANEAMIENTO Y PRESUPUESTO DE LA BIBLIOTECA NACIONAL DEL PERÚ</t>
  </si>
  <si>
    <t>AS-SM-19-2018-BNP-2</t>
  </si>
  <si>
    <t>20520655001ELECTRICOM ELECTRICIDAD &amp; COMUNICACIONES SAC</t>
  </si>
  <si>
    <t>ADQUISICION DE GAS LICUADO DE PETROLEO</t>
  </si>
  <si>
    <t>PRECIOS UNITARIOS</t>
  </si>
  <si>
    <t>SIE-SIE-1-2019-BNP-1</t>
  </si>
  <si>
    <t>20100176450 SOLGAS SA</t>
  </si>
  <si>
    <t>0711/2019</t>
  </si>
  <si>
    <t>MANTENIMIENTO PREVENTIVO DE GRUPO ELECTROGENO</t>
  </si>
  <si>
    <t>AS N° 005-2019-IRTP</t>
  </si>
  <si>
    <t>CONSTRUCTORA Y MULTISERVICIOS MINEROS JONS SA</t>
  </si>
  <si>
    <t>365 DIAS  CALENDARIO</t>
  </si>
  <si>
    <t>SERVICIO DE ALOJAMIENTO Y ALMACENAMIENTO EN EL SERVICIO DE LA NUBE</t>
  </si>
  <si>
    <t>ADENDUM N° 001</t>
  </si>
  <si>
    <t>AS N° 18-2017-IRTP</t>
  </si>
  <si>
    <t>SOFTLINE INTERNATIONAL</t>
  </si>
  <si>
    <t>HASTA CONSUMIR EL MONTO CONTRACTUAL</t>
  </si>
  <si>
    <t>SERVICIO DE INTERNET, TRANSMISION DE DATOS E INFRAESTRUCTURA PARA EL IRTP</t>
  </si>
  <si>
    <t>AS N° 001-2018-IRTP</t>
  </si>
  <si>
    <t>AMERICA MOVIL PERU S.A.C.</t>
  </si>
  <si>
    <t>24 MESES</t>
  </si>
  <si>
    <t>SEGUROS PATRIMONIALES PARA EL IRTP</t>
  </si>
  <si>
    <t xml:space="preserve">CONTRATACION COMPLEMENTARIA N° 007-2018-OA.2/IRTP </t>
  </si>
  <si>
    <t>CP N° 007-2018-OA.2/IRTP</t>
  </si>
  <si>
    <t xml:space="preserve">PACIFICO COMPAÑÍA DE SEGUROS </t>
  </si>
  <si>
    <t>108 DIAS CALENDARIO</t>
  </si>
  <si>
    <t>TRANSPORTE Y TRASLADO DE CARGA AEREA</t>
  </si>
  <si>
    <t>CP N° 003-2018-IRTP</t>
  </si>
  <si>
    <t>JYJ CARGO SAC</t>
  </si>
  <si>
    <t>12 MESES O HASTA AG0TAR EL MONTO CONTRACTUAL</t>
  </si>
  <si>
    <t>SERVICIO DE CORREO EN LA NUBE Y HERRAMIENTAS  DE COLABORACION PARA EL IRTP</t>
  </si>
  <si>
    <t xml:space="preserve">CONCURSO PUBLICO </t>
  </si>
  <si>
    <t>CP N° 001-2019-OA.2/IRTP</t>
  </si>
  <si>
    <t>XERTICA LABS SAC</t>
  </si>
  <si>
    <t>12 MESES</t>
  </si>
  <si>
    <t xml:space="preserve">SERVICIO DE INTERCONEXION DE FIBRA OPTICA BIDIRECCIONAL ENTRE SEDES LIMA Y LAS CIUDADES DE CUSCO, HUANCAYO, PIURA Y TRUJILLO </t>
  </si>
  <si>
    <t>AS N° 02-2019-OA.2/IRTP</t>
  </si>
  <si>
    <t>ECONOCABLE MEDIA SAC</t>
  </si>
  <si>
    <t>365 DIAS CALENDARIO</t>
  </si>
  <si>
    <t>SERVICIO DE ALQUILER DE CAPACIDAD SATELITAL</t>
  </si>
  <si>
    <t>CONTRATO INTERNACIONAL</t>
  </si>
  <si>
    <t>CEX-N° 19-2018-IRTP</t>
  </si>
  <si>
    <t>INTELSAT US LLC</t>
  </si>
  <si>
    <t>3 AÑOS</t>
  </si>
  <si>
    <t>SERVICIO DE MENSAJERIA A NIVEL NACIONAL Y LOCAL PARA LAS OFICINAS DE FILIALES DEL IRTP</t>
  </si>
  <si>
    <t>MENOR 8 UIT</t>
  </si>
  <si>
    <t>OLVA COURIER SAC</t>
  </si>
  <si>
    <t>SERVICIO DE PLAN DE DATOS  PORTATIL</t>
  </si>
  <si>
    <t>CONTRATACIÓN DE SUMINISTRO DE DIESEL B5 S50 (ITEM 3)</t>
  </si>
  <si>
    <t>Subasta Inversa Electrónica</t>
  </si>
  <si>
    <t>001-2019</t>
  </si>
  <si>
    <t>ESTACION DE SERVICIOS SAN JOSE S.A.C</t>
  </si>
  <si>
    <t>24 MESES O HASTA AGOTAR EL MONTO CONTRACTUAL</t>
  </si>
  <si>
    <t>CONTRATACIÓN DE SUMINISTRO DE GASOHOL 95 PLUS (ITEM 2)</t>
  </si>
  <si>
    <t>CONTRATACIÓN DE SUMINISTRO DE GASOHOL 90 PLUS (ITEM 1)</t>
  </si>
  <si>
    <t>08/11/2019.</t>
  </si>
  <si>
    <t>SERVICIO DE MEDICIO ELECTRONICA DE AUDIENCIA DE TELEVISION DE LIMA Y CIUDADES AL MENOS QUE INCLUYAN PIURA, TRUJILLO, CHICLAYO, AREQUIPA, CUSCO Y HUANCAYO</t>
  </si>
  <si>
    <t>Contratacion Directa</t>
  </si>
  <si>
    <t>01-2020-IRTP</t>
  </si>
  <si>
    <t>KANTAR IBOPE MEDIA PERU SAC</t>
  </si>
  <si>
    <t>SERVICIO DE TELEFONIA FIJA INTEGRAL PARA EL IRTP</t>
  </si>
  <si>
    <t>04-2017-IRTP</t>
  </si>
  <si>
    <t>AMERICA MOVIL PERU SAC</t>
  </si>
  <si>
    <t>SERVICIO DE SEGUROS PERSONALES PARA EL IRTP</t>
  </si>
  <si>
    <t>015-2018-IRTP</t>
  </si>
  <si>
    <t>CONSORCIO MAPFRE</t>
  </si>
  <si>
    <t>03 MESES</t>
  </si>
  <si>
    <t>SERVICIO DE SEGUROS PATRIMONIALES PARA EL IRTP</t>
  </si>
  <si>
    <t>02-2019-IRTP</t>
  </si>
  <si>
    <t>PACIFICO COMPAÑÍA DE SEGUROS</t>
  </si>
  <si>
    <t>SERVICIO DE SOPORTE TECNICO DE FABRICA</t>
  </si>
  <si>
    <t>02-2020-IRTP</t>
  </si>
  <si>
    <t>VIDEO BROAD CAST SA.</t>
  </si>
  <si>
    <t>SERVICIO DE TELEFONIA FIJA PARA EL IRTP</t>
  </si>
  <si>
    <t>04-2019-OA.2/IRTP</t>
  </si>
  <si>
    <t>SERVICIO DE PLAN DE DATOS TIPO II PARA TRANSMISION DE DATOS PORTATIL</t>
  </si>
  <si>
    <t>SERVICIO TELEFONIA MOVIL PARA EL IRTP</t>
  </si>
  <si>
    <t>03-2019-IRTP</t>
  </si>
  <si>
    <t>SERVICIO DE ALOJAMIENTO, APROVISIONAMIENTO, ALMACENAMIENTO Y RESPALDO EN ELSERVICIO DE NUBE PARA EL PROGRAMA APRENDO EN CASA</t>
  </si>
  <si>
    <t>04-2020-IRTP</t>
  </si>
  <si>
    <t>SOFTLINE INTERNATIONAL PERU SAC</t>
  </si>
  <si>
    <t>150 DIAS</t>
  </si>
  <si>
    <t>ADQUISICION DE RESPIRADORES CONTRA PARTICULAS Y FILTROS PARA IRTP</t>
  </si>
  <si>
    <t>06-2020-IRTP</t>
  </si>
  <si>
    <t>BULLCORP PERU SAC</t>
  </si>
  <si>
    <t>02 DIAS</t>
  </si>
  <si>
    <t>SERVICIO DE TOMA DE MUESTRAS Y DETECCION MEDIANTE PRUEBAS MOLECULARES Y DESCARTE DE INFECCION COVID-19 PARA SERVIDORES DEL IRTP</t>
  </si>
  <si>
    <t>CONTRATCION DIRECTA</t>
  </si>
  <si>
    <t>05-2020-OA.2/IRTP</t>
  </si>
  <si>
    <t>UNILABS LABORATORY DIAGNOSTICS</t>
  </si>
  <si>
    <t>30 DIAS</t>
  </si>
  <si>
    <t>SERVICIO DE PLAN DE DATOS TIPO I PARA TRANSMISOR DE DATOS PORTATIL</t>
  </si>
  <si>
    <t>TELEFONICA DEL PERU SAA</t>
  </si>
  <si>
    <t>SERVICIO DE TRANSPORTE DE CARGA TERRESTRE Y/O ENVIO DE EQUIPOS A NIVEL LOCAL Y/O NACIONAL</t>
  </si>
  <si>
    <t>ALFA LOGISTIC SAC</t>
  </si>
  <si>
    <t>SERVICIOO DE SEGURO COMPLEMENTARIO DE TRABAJO DE RIESGO- PENSION PARA EL IRTP</t>
  </si>
  <si>
    <t>MAPFRE PERU VIDA</t>
  </si>
  <si>
    <t>SERVICIO DE INTERNET Y TRANSMISION DE DATOS PARA EL IRTP</t>
  </si>
  <si>
    <t>01-2018-IRTP</t>
  </si>
  <si>
    <t>SERVICIO DE TRANSMISION DE AUDIO Y VIDEO EN VIVO POR INTERNET</t>
  </si>
  <si>
    <t xml:space="preserve">ADJUDICACION SIMPLIFICADA </t>
  </si>
  <si>
    <t>11-2018-IRTP</t>
  </si>
  <si>
    <t>IBLUPS SAC</t>
  </si>
  <si>
    <t>108 DIAS</t>
  </si>
  <si>
    <t xml:space="preserve">SERVICIO PARA EL PROYECTO DE REGULARIZACION DE RESERVAS DE PUEBLOS EN AISLAMIENTO </t>
  </si>
  <si>
    <t>HUAMANCIZA LOPEZ ELIZABETH CON DNI: 9300989</t>
  </si>
  <si>
    <t>SERVICIO PARA EL PROYECTO DE REGULARIZACION DE RESERVAS DE PUEBLOS EN AISLAMIENTO.</t>
  </si>
  <si>
    <t>21 - CULTURA Y DEPORTE</t>
  </si>
  <si>
    <t xml:space="preserve">SERVICIO DE COORDINADORA ADMINISTRATIVA PARA EL PROYECTO REGULARIZACION DE RESERVA DE PUEBLOS INDIGENAS EN AISLAMIENTO </t>
  </si>
  <si>
    <t>SERVICIO ADMINISTRATIVO Y FINANCIERO PARA EL PROYECTO REGULARIZACION DE RESERVA DE PUEBLOS INDIGENAS EN AISLAMIENTO</t>
  </si>
  <si>
    <t>ZEGARRA NAVARRO HUGO  CON DNI: 9923160</t>
  </si>
  <si>
    <t>SERVICIO DE CONSULTORIA INDIVIDUAL PARA REALIZAR LA EVALUACION FINAL DEL PROYECTO DE REGULARIZACION DE RESEVAS DE PUEBLOS INDIGENAS EN AISLAMIENTO</t>
  </si>
  <si>
    <t>MAYO D'ARRIGO MARITZA JESUS  CON DNI: 7835728</t>
  </si>
  <si>
    <t xml:space="preserve">ASISTENTE ADMINISTRATIVO Y FINANCIERO PARA EL PROYECTO REGULARIZACIÓN DE RESERVAS DE PUEBLOS INDIGENAS EN AISLAMIENTO. </t>
  </si>
  <si>
    <t>ZEGARRA NAVARRO HUGO CON DNI: 9923160</t>
  </si>
  <si>
    <t xml:space="preserve">SERVICIO DE ASISTENTE ADMINISTRATIVO Y FINANCIERO PARA EL PROYECTO REGULARIZACIÓN DE RESERVAS DE PUEBLOS INDIGENAS EN AISLAMIENTO </t>
  </si>
  <si>
    <t>SERVICIO PRE-AUDITORIA DE CERTIFICACION AL SISTEMA DE GESTION DE SEGURIDAD DE LA INFORMACION DEL MINITERIO DE CULTURA- OGETIC.</t>
  </si>
  <si>
    <t>NQA LATAM S.A.C.   CON RUC: 20602027016</t>
  </si>
  <si>
    <t>EKODES CONSULTORES SA</t>
  </si>
  <si>
    <t>CONTRATACIÓN DEL SERVICIO DE CONSULTORIA PARA LA ACTUALIZACIÓN DEL PLAN MAESTRO PARA UN DESARROLLO INTEGRAL Y SOSTENIBLE DE SUPE Y BARRANCA DE LA ZONA ARQUEOLÓGICA CARAL.</t>
  </si>
  <si>
    <t>FORMULACION DE ESTUDIO DE PRE INVERSION</t>
  </si>
  <si>
    <t>021: CULTURA Y DEPORTE</t>
  </si>
  <si>
    <t>ELABORACIÓN DE EXPEDIENTE TÉCNICO</t>
  </si>
  <si>
    <t>SUPERVISIÓN DE ELABORACIÓN DE EXPEDIENTE TÉCNICO</t>
  </si>
  <si>
    <t>AZAÑA CHAUCA CINDY ( DNI: 70415329)</t>
  </si>
  <si>
    <t>SERVICIO PARA IMPLEMENTACION DEL SISTEMA DE GESTION ADMINISTRATIVA QUIPU- UNIDAD EJECUTORA 009 LA LIBERTAD</t>
  </si>
  <si>
    <t xml:space="preserve">0009 Soporte tecnológico </t>
  </si>
  <si>
    <t>GOLD COORPORATION PERU SAC ( RUC: 20603238878)</t>
  </si>
  <si>
    <t>CONSULTORIA EN ELABORACION DE ESTUDIO HIDROGEOLOGICO</t>
  </si>
  <si>
    <t>SATISAC EIRL ( RUC:20481430837)</t>
  </si>
  <si>
    <t>EXPEDIENTE TECNICO DE PROYECTO DE OBRA</t>
  </si>
  <si>
    <t>MARTINEZ VARGAS LUIS FERNANDO ( DNI:08176357)</t>
  </si>
  <si>
    <t>INGENIERIA GEOTECNIA</t>
  </si>
  <si>
    <t>CONTRATACION DEL SERVICIO DE EVALUACIÓN Y ACTUALIZACIÓN DE LA VISIÓN ESTRATÉGICA PARA NUEVA GESTIÓN DEL SHM-PANM</t>
  </si>
  <si>
    <t>MUJICA BARREDA ELIAS JOSE FRANCISCO JULIO CON DNI07007730</t>
  </si>
  <si>
    <t xml:space="preserve">CONTRATACION DEL SERVICIO DE FORMULACIÓN DEL
ESTUDIO DENOMINADO “HISTORIA MÍNIMA Y EL ESTADO DE CONOCIMIENTO ACTUAL DE
MACHUPICCHU”
</t>
  </si>
  <si>
    <t>VARON GABAI RAFAEL CON DNI 07761774</t>
  </si>
  <si>
    <t>Consorcio Hidroandes Consultores SAC - Dimas Apaza Idme
20543238083
10238267655</t>
  </si>
  <si>
    <t>Estudio Hidrogeológico para la Llaqta de Machupicchu y sectores anexos (Fase II)</t>
  </si>
  <si>
    <t>CONTRATACION DEL SERVICIO PARA IMPLEMENTACION DEL SISTEMA DE GESTION ADMINISTRATIVA QUIPU- UNIDAD EJECUTORA 009 LA LIBERTAD</t>
  </si>
  <si>
    <t>CONTRATACION DEL SERVICIO DE ESTUDIO DE AGUAS SUBTERRANEAS- MODELAMIENTO ACUIFERO- NAPA FREATICA</t>
  </si>
  <si>
    <t>CONTRATACION SERVICIO CONSULTORIA PARA LA ELABORACION DEL ESTUDIO DE IMPACTO AMBIENTAL PARA EL PROYECTO DE INVERSION " RECUPERACION DE LA HUACA TAKAYNAMO DEL COMPLEJO ARQUEOLOGIO CHAN CHAN "</t>
  </si>
  <si>
    <t>CONTRATACION PARA ESTUDIOS DE AGUAS SUBTERRANEAS ( ESTUDIO GEOFISICO-NAPA FREATICA) PARA EL AREA FUNCIONAL DE LA UNIDAD CENTRO PANAMERICANO</t>
  </si>
  <si>
    <t xml:space="preserve">CONTRATACION DEL SERVICIO DE FORMULACIÓN DEL ESTUDIO DENOMINADO “HISTORIA MÍNIMA Y EL ESTADO DE CONOCIMIENTO ACTUAL DE
MACHUPICCHU”
</t>
  </si>
  <si>
    <t>SERVICIO DE CONSULTORIA PARA LA ACTUALIZACION DE LA ESTRUCTURA DE COSTOS DE LOS PROCEDIMIENTOS ADMINISTRATIVOS Y SERVICIOS PRESTADOS EN EXCLUSIVIDAD DE LA BNP DE CONFORMIDAD CON LA METODOLOGIA DE COSTOS (TUPA 2019)</t>
  </si>
  <si>
    <t>ACTUALIZACION DE LA ESTRUCTURA DE COSTOS DE LOS PROCEDIMIENTOS ADMINISTRATIVOS Y SERVICIOS PRESTADOS EN EXCLUSIVIDAD DE LA BNP DE CONFORMIDAD CON LA METODOLOGIA DE COSTOS (TUPA 2019)</t>
  </si>
  <si>
    <t>SERVICIO DE CONSULTORIA PARA LA PROMOCION Y GESTION DE POLITICAS BIBLIOTECOLOGICAS, REDES DE BIBLIOTECAS Y ACCIONES DE COORDINACION Y ARTICULACION TERRITORIAL PARA EL FORTALECIMIENTO DEL SISTEMA NACIONAL DE BIBLIOTECAS</t>
  </si>
  <si>
    <t>08679098</t>
  </si>
  <si>
    <t>PROMOCION Y GESTION DE POLITICAS BIBLIOTECOLOGICAS, REDES DE BIBLIOTECAS Y ACCIONES DE COORDINACION Y ARTICULACION TERRITORIAL PARA EL FORTALECIMIENTO DEL SISTEMA NACIONAL DE BIBLIOTECAS</t>
  </si>
  <si>
    <t>SERVICIO ESPECIALIZADO EN ASISTENCIA TÉCNICA PARA LA GENERACION DE INSUMOS ORIENTADOS A LA PREPARACION DE ACTIVIDADES OPERATIVAS INSTITUCIONALES DEL POI Y COMPLEMENTACION DEL PEI PARA LA OPP</t>
  </si>
  <si>
    <t>06767888</t>
  </si>
  <si>
    <t>ASISTENCIA TÉCNICA PARA LA GENERACION DE INSUMOS ORIENTADOS A LA PREPARACION DE ACTIVIDADES OPERATIVAS INSTITUCIONALES DEL POI Y COMPLEMENTACION DEL PEI PARA LA OPP</t>
  </si>
  <si>
    <t>SERVICIO DE CONSULTORIA PARA LA DETERMINACION DE LA ESTRUCTURA DE COSTOS DE LOS SERVICIOS NO PRESTADOS EN EXCLUSIVIDAD DE LA BNP</t>
  </si>
  <si>
    <t>CONSULTORIA PARA LA DETERMINACION DE LA ESTRUCTURA DE COSTOS DE LOS SERVICIOS NO PRESTADOS EN EXCLUSIVIDAD DE LA BNP</t>
  </si>
  <si>
    <t>SERVICIO DE ASESORIA INTEGRAL PARA LA IMPLEMENTACION DEL PLAN DE ECOEFICIENCIA 2019 Y DESARROLLO DEL PROGRAMA "INICIATIVA INSTITUCIONES PUBLICAS ECOEFICIENTES MODELO (ECOIP) 2019" PARA LA BNP</t>
  </si>
  <si>
    <t>ASESORIA INTEGRAL PARA LA IMPLEMENTACION DEL PLAN DE ECOEFICIENCIA 2019 Y DESARROLLO DEL PROGRAMA "INICIATIVA INSTITUCIONES PUBLICAS ECOEFICIENTES MODELO (ECOIP) 2019" PARA LA BNP</t>
  </si>
  <si>
    <t>SERVICIO DE CONSULTORIA EN INFRAESTRUCTURA TECNOLOGICA</t>
  </si>
  <si>
    <t>CONSULTORIA EN INFRAESTRUCTURA TECNOLOGICA</t>
  </si>
  <si>
    <t>SERVICIO DE ASESORIA ESPECIALIZADA PARA LA ADQUISICION DE UNIFORME INSTITUCIONAL DE VERANO E INVIERNO PARA EL PERSONAL DE LA BIBLIOTECA NACIONAL DEL PERU</t>
  </si>
  <si>
    <t>08436143</t>
  </si>
  <si>
    <t>ASESORIA ESPECIALIZADA PARA LA ADQUISICION DE UNIFORME INSTITUCIONAL DE VERANO E INVIERNO PARA EL PERSONAL DE LA BIBLIOTECA NACIONAL DEL PERU</t>
  </si>
  <si>
    <t>SERVICIO DE ASESORIA ESPECIALIZADA PARA LA ADQUISICION DE UNIFORME INSTITUCIONAL DE VERANO E INVIERNO PARA EL PERSONAL DE LA BNP</t>
  </si>
  <si>
    <t>ASESORIA ESPECIALIZADA PARA LA ADQUISICION DE UNIFORME INSTITUCIONAL DE VERANO E INVIERNO PARA EL PERSONAL DE LA BNP</t>
  </si>
  <si>
    <t>PPTO 2019 (AL 31/12)</t>
  </si>
  <si>
    <t>PPTO 2020 (AL 30/06)</t>
  </si>
  <si>
    <t>PPTO 2020 (PROYECCI{ON 31/12)</t>
  </si>
  <si>
    <t>ELIZABETH M.FLORES ESQUIVEL</t>
  </si>
  <si>
    <t>´04018062</t>
  </si>
  <si>
    <t>PROPIO DEL ARRENDADOR</t>
  </si>
  <si>
    <t>P13010624</t>
  </si>
  <si>
    <t>ADENDA 02 - 13/12/2018 AL 14/12/2019 (12 ARMADAS)</t>
  </si>
  <si>
    <t>MENSUAL</t>
  </si>
  <si>
    <t>GLORIA MARIA KROSS DE RIOS</t>
  </si>
  <si>
    <t>´04802950</t>
  </si>
  <si>
    <t>P11000398</t>
  </si>
  <si>
    <t>ADENDA 02  DEL CONTRATO N° 055-2016-OAB/OGA-MC 28/07/2019 AL 27/07/2021 (12 ARMADAS)</t>
  </si>
  <si>
    <t>EDGARDO MALLQUI  CAPCHA</t>
  </si>
  <si>
    <t>´08569636</t>
  </si>
  <si>
    <t>P39007089</t>
  </si>
  <si>
    <t>4TA  ADENDANAL CONTRATO N° 018-2018-OAB-OGA/MC// 01/06/2020 AL 30/06/2020 (12 ARMADAS)</t>
  </si>
  <si>
    <t>P11054093</t>
  </si>
  <si>
    <t>ADENDA 01 AL CONTRATO N° 015-2015-OGA-SG-MC- 03/05/2018 AL 02/05/2021 (36 ARMADAS)</t>
  </si>
  <si>
    <t>CORDOVA HERENCIA PASCUALA ANTONIA</t>
  </si>
  <si>
    <t>P02002001</t>
  </si>
  <si>
    <t>ADENDA 03 AL CONTRATO N° 012-2017-OGA-SG/MC- 08/05/2020 AL 07/05/2021 (12 ARMADAS)</t>
  </si>
  <si>
    <t>CARMEN LUCILA LEON QUIROGA</t>
  </si>
  <si>
    <t>´02784794</t>
  </si>
  <si>
    <t>P00018335</t>
  </si>
  <si>
    <t>JARDIN Y PILETA</t>
  </si>
  <si>
    <t>ADENDA 02 AL CONTRATO N° 104-2015-OGA-SG/MC - 17/12/2019 AL 16/12/2020 (12 ARMADAS)</t>
  </si>
  <si>
    <t>SOCIEDAD DE BENEFICIENCIA PÚBLICA DE HUÁNUCO</t>
  </si>
  <si>
    <t>P11002104</t>
  </si>
  <si>
    <t>ADENDA 01 Y 02 -AL  CONTRATO Nº  007-2017/OGA/SG/MC   10/03/2018 AL 09/05/2019</t>
  </si>
  <si>
    <t>CENTRO DE INVESTIGACIÓN Y CAPACITACIÓN CAMPESINA</t>
  </si>
  <si>
    <t>05002517</t>
  </si>
  <si>
    <t>CONTRATO N° 004-2019/OGA/SG/MC//06/03/2019 AL 05/03/2021</t>
  </si>
  <si>
    <t>EMILIANA ELVIRA OVIEDO QUINO DE BELLIDO</t>
  </si>
  <si>
    <t>06838540</t>
  </si>
  <si>
    <t>P13663460</t>
  </si>
  <si>
    <t>ADENDA 03 AL CONTRATO  N° 006-2018-OGA-SG/MC  25/07/20 AL 24/07/21</t>
  </si>
  <si>
    <t>ROBERTO ROJAS CCANTO</t>
  </si>
  <si>
    <t>Posecion de Predio</t>
  </si>
  <si>
    <t>O/S - 01/02/2020 AL 31/01/2020</t>
  </si>
  <si>
    <t>08181460</t>
  </si>
  <si>
    <t>P17034017</t>
  </si>
  <si>
    <t>ADENDA 03 AL CONTRATO N° 009-2017-OAB-OGA/MC  15/01/20 AL 14/01/2021</t>
  </si>
  <si>
    <t>EUGENIA ORELLANA OLIVERA</t>
  </si>
  <si>
    <t>Minuta k-126880</t>
  </si>
  <si>
    <t>ADENDA 02  DEL CONTRATO N° 012-2017-OAB-OGA/MC 25/11/2019 AL 24/11/2020</t>
  </si>
  <si>
    <t>P11199082</t>
  </si>
  <si>
    <t>ADENDA 02 DEL CONTRATO N°016-2018-OGA-SG-MC  14/06/2020 AL 13/06/2021</t>
  </si>
  <si>
    <t>JOSE ANTONIO VASQUEZ BUENAÑO</t>
  </si>
  <si>
    <t>P11016996</t>
  </si>
  <si>
    <t>CONTRATO N° 08-2019-OGA-SG-MC08/04/19 AL 07/04/2020</t>
  </si>
  <si>
    <t>IP54739</t>
  </si>
  <si>
    <t>CONTRATO N° 011-2018-OGA-SG-MC 01/05/2018 AL 30/04/2021</t>
  </si>
  <si>
    <t>P06190414</t>
  </si>
  <si>
    <t>ADENDA 02 AL N° 003-2018/OAB/OGA/SG/MC  29/03/2020 AL 28/03/2021</t>
  </si>
  <si>
    <t>SOTELO TRUJILLO SANTIAGO</t>
  </si>
  <si>
    <t>P37017966</t>
  </si>
  <si>
    <t>ADENDA 02 AL CONTRATO N° 012-2019/OGA/SG/MC 27/07/2020 AL 28/07/2021</t>
  </si>
  <si>
    <t>OCHARAN BARRON BLANCA CARMELA</t>
  </si>
  <si>
    <t>P17019144</t>
  </si>
  <si>
    <t>CONTRATO N°047-2019-OGA/SG/MC 27/09/2019 AL 26/09/2022</t>
  </si>
  <si>
    <t>ARELLANO TORRES TERESA DEJESUS</t>
  </si>
  <si>
    <t>P15229548</t>
  </si>
  <si>
    <t>ADENDA 01 CONTRATO N° 04-2019/OAB/OGA/SG/MC 26/04/2019 AL 25/04/2019</t>
  </si>
  <si>
    <t>CONTRATO N°° 19-2019/OGA/SG/MC 22/06/2019 AL 21/06/2021</t>
  </si>
  <si>
    <t>COMUNIDAD NATIVA DE SHIPETIARI</t>
  </si>
  <si>
    <t>COMUNIDAD</t>
  </si>
  <si>
    <t>P05009361</t>
  </si>
  <si>
    <t>O/S   01/02/2020 AL 31/12/2020</t>
  </si>
  <si>
    <t>UREA BERMEJO JOSÉ VICTOR</t>
  </si>
  <si>
    <t>01/08/2019 AL 31/07/2020</t>
  </si>
  <si>
    <t>COMUNIDAD NATIVA DIAMANTE</t>
  </si>
  <si>
    <t>Resolución directoral 048-2003-MA-DRA-MDD</t>
  </si>
  <si>
    <t>O/S DEL 01/02 AL 31/12/2020</t>
  </si>
  <si>
    <t>DANIEL ELIÁS DE LA ROSA ROQUE</t>
  </si>
  <si>
    <t>P13026596</t>
  </si>
  <si>
    <t>N° 066-2019-OGA/SG/MC // AL 09/12/2020</t>
  </si>
  <si>
    <t>Propio</t>
  </si>
  <si>
    <t>KONNO MIGUITA DE HIURA MARTHA ISABEL</t>
  </si>
  <si>
    <t>Alquilado</t>
  </si>
  <si>
    <t>31.12.2020</t>
  </si>
  <si>
    <t>VISE MENDOZA SHIRLEY JASMINE</t>
  </si>
  <si>
    <t>GIRON ESPINOZA NEIL ROLAND</t>
  </si>
  <si>
    <t>MORENO GONZALES REYNALDO</t>
  </si>
  <si>
    <t>24.08.2020</t>
  </si>
  <si>
    <t>ANUAL</t>
  </si>
  <si>
    <t>ROJAS AMOROTO PAOLA LIZETH</t>
  </si>
  <si>
    <t>SESION DE USO</t>
  </si>
  <si>
    <t>01-01-2020 AL 31-12-2020</t>
  </si>
  <si>
    <t>SAIHUA DUEÑAS AGRIPINA</t>
  </si>
  <si>
    <t>BIEN PROPIO DE AJENOS</t>
  </si>
  <si>
    <t>RODRIGUEZ RODRIGUEZ JUAN</t>
  </si>
  <si>
    <t>FLORES SANTOS ANA MARIA</t>
  </si>
  <si>
    <t>BEJAR DE OVIEDO JULIA PETRONILA</t>
  </si>
  <si>
    <t>OLIVARES FIGUEROA WALTER RICHARD</t>
  </si>
  <si>
    <t>DURAN JUAREZ NELLY</t>
  </si>
  <si>
    <t>AUCCACUSI QUISPE ISABEL</t>
  </si>
  <si>
    <t>CLEMENTE QUISPE HENRY</t>
  </si>
  <si>
    <t>ZARATE CASTILLO ELENA</t>
  </si>
  <si>
    <t>ARQQUE LEON ROGER</t>
  </si>
  <si>
    <t>QUINTANA MONZON PEDRO JAVIER</t>
  </si>
  <si>
    <t>MERCADO ANDRADE YANET MARLENE</t>
  </si>
  <si>
    <t>GONZALES RODRIGUEZ CARMEN ROCIO</t>
  </si>
  <si>
    <t>MAMANI HUARAYA JUSTO</t>
  </si>
  <si>
    <t>MAYHUA PIMENTEL MARTHA SABINA</t>
  </si>
  <si>
    <t>GORDILLO BAYONA ABELINA</t>
  </si>
  <si>
    <t>BAYONA RIVERA FRANCISCO</t>
  </si>
  <si>
    <t>CASAS PALOMINO WALTER</t>
  </si>
  <si>
    <t>LOPEZ LOAYZA JESUS</t>
  </si>
  <si>
    <t>ZAVALETA QUISPE JOSE ENRIQUE</t>
  </si>
  <si>
    <t>HINOJOSA VALDEZ VALENTIN</t>
  </si>
  <si>
    <t>CARDENAS FUENTES ANDRES RAUL</t>
  </si>
  <si>
    <t>MONZON VALDIGLESIAS KEVIN</t>
  </si>
  <si>
    <t>OVIEDO QUISPE CORNELIO</t>
  </si>
  <si>
    <t>PEÑA HUACHACA RICHAR</t>
  </si>
  <si>
    <t>AMACHI LONCONI JEAN PAUL</t>
  </si>
  <si>
    <t>BARCENA TORRES MARIA KARINA</t>
  </si>
  <si>
    <t>SUCESION SANTOS GIRALDA</t>
  </si>
  <si>
    <t>MONTALVO MORMONTOY FLORENCIO</t>
  </si>
  <si>
    <t>CCORIMANYA CANO GRIMALDO</t>
  </si>
  <si>
    <t>PEÑA CONCHA CIPRIANO</t>
  </si>
  <si>
    <t>ASOCIACION ARARIWA PARA LA PROMOCION TECNICO CULTURAL</t>
  </si>
  <si>
    <t>LUIS REVILLA SANTA CRUZ</t>
  </si>
  <si>
    <t>U.E. 005 NAYLAMP LAMBAYEQUE</t>
  </si>
  <si>
    <t xml:space="preserve">SERQUEN DE LARREA JOSEFINA </t>
  </si>
  <si>
    <t>NO</t>
  </si>
  <si>
    <t>03/01/2019 – 31/12/2019</t>
  </si>
  <si>
    <t>LARREA SERQUEN MAGDA ELENA</t>
  </si>
  <si>
    <t>01/12/2020- 31/12/2020</t>
  </si>
  <si>
    <t xml:space="preserve">UE 001 ADMINISTRACION GENERAL MINISTERIO DE CULTURA  </t>
  </si>
  <si>
    <t xml:space="preserve">UE 001 ADMINISTRACION GENERAL MINISTERIO DE CULTURA </t>
  </si>
  <si>
    <t>UE 001 ADMINISTRACION GENERAL MINISTERIO DE CULTURA</t>
  </si>
  <si>
    <t>007: MC-MARCAHUAMACHUCO</t>
  </si>
  <si>
    <t>002-MC CUSCO</t>
  </si>
  <si>
    <t>003: M. DE CULTURA</t>
  </si>
  <si>
    <t>MARTIN DESIDERIO LINO MALPASO</t>
  </si>
  <si>
    <t>TERCEROS</t>
  </si>
  <si>
    <t>APAC CARRASCO ROSARIO DEL PILAR</t>
  </si>
  <si>
    <t>TELLO SUYON JACQUELINE IVON</t>
  </si>
  <si>
    <t>ORREGO VASQUEZ OLGA</t>
  </si>
  <si>
    <t>P060025839</t>
  </si>
  <si>
    <t>BELLIDO RUBIO MAXIMO ALBERTO</t>
  </si>
  <si>
    <t>08271785</t>
  </si>
  <si>
    <t>SI</t>
  </si>
  <si>
    <t>LUIS RODOLFO OSORES VARILLAS</t>
  </si>
  <si>
    <t>CAFFERATA TOCE YANINA EDDA MARIA SOCORRO</t>
  </si>
  <si>
    <t xml:space="preserve">40492755, 40492763, 40492771, 40492798, 40492801, 40492828, 40492836, 40492844 Y 40492852 </t>
  </si>
  <si>
    <t>INSTITUTO NACIONAL PERUANO DEL DEPORTE</t>
  </si>
  <si>
    <t>SOCIEDAD DE BENEFICENCIA PUBLICA DE TRUJILLO</t>
  </si>
  <si>
    <t xml:space="preserve">116: INSTITUTO NACIONAL DE RADIO Y TELEVISIÓN DEL PERU-IRTP </t>
  </si>
  <si>
    <t>04-2018</t>
  </si>
  <si>
    <t xml:space="preserve">20603599960
CONSORCIO PUEBLO NUEVO  </t>
  </si>
  <si>
    <t>00060967</t>
  </si>
  <si>
    <t xml:space="preserve">03-2018      </t>
  </si>
  <si>
    <t>20482676538-AVC INFRAESTRUCTURAS E.I.R.L</t>
  </si>
  <si>
    <t>___</t>
  </si>
  <si>
    <t>05-2018</t>
  </si>
  <si>
    <t>20600355776-J &amp; M NAVARRO EJECUTORES Y CONSULTORES S.A.C.</t>
  </si>
  <si>
    <t xml:space="preserve">PUESTA EN VALOR DEL COMPLEJO ARQUEOLOGICO DE SALTUR DE LA LOCALIDAD DE ZAÑA ITEM 2 COMPONENTES AMBIENTALES PARA TRABAJOS 
ARQUEOLOGICOS  "CONSTRUCCION DE ALMACENES Y TRABAJO 
DE GABINETE" CORRESPONDE A DELANTO DE MATERIALES </t>
  </si>
  <si>
    <t>00143513</t>
  </si>
  <si>
    <t xml:space="preserve">20603648138-CONSORCIO SALTUR                                                                                                                                      </t>
  </si>
  <si>
    <t>00299072</t>
  </si>
  <si>
    <t xml:space="preserve"> 001-2018</t>
  </si>
  <si>
    <t>20561308706-AGRONEGOCIOS, INDUSTRIAS Y SERVICIOS GENERALES RUBIO E.I.R.L</t>
  </si>
  <si>
    <t>EN ARBITRAJE</t>
  </si>
  <si>
    <t>02-2019</t>
  </si>
  <si>
    <t>20487963543-VIELSO CONTRATISTAS GENERALES SOCIEDAD ANONIMA CERRADA</t>
  </si>
  <si>
    <t>PROYECTO EN EL COMPONENTE AMBIENTES PARA TRABAJOS ARQUEOLOGICOS (SALAS
 EXPOSITIVAS Y AREAS DE TRABAJO) ETAPA I-2019 DEL PIP PUESTA EN VALOR DEL COMPLEJO
 ARQUEOLOGICO DE SALTUR DE LA LOCALIDAD DE SAÑA CODIGO N° 2158492</t>
  </si>
  <si>
    <t>ADJUDICACIÓN SIMPLIFICADA</t>
  </si>
  <si>
    <t>045-2019</t>
  </si>
  <si>
    <t>2019 S/. 491,557.00
2020 S/. 1´278,398.00</t>
  </si>
  <si>
    <t>CONSORCIO PERÚ
LENPAC S.R.L. 20508364289
ATICSA CONTRATISTAS S.R.L. 20511052654</t>
  </si>
  <si>
    <t>031-2020</t>
  </si>
  <si>
    <t>2019 S/. 315,676.00
2020 S/. 326,426.00</t>
  </si>
  <si>
    <t>MGM CONSTRUCTORA Y CONSULTORA S.A.C. 20494711908</t>
  </si>
  <si>
    <t>029-2021</t>
  </si>
  <si>
    <t>2019 S/. 776,197.00
2020 S/. 396,098.00</t>
  </si>
  <si>
    <t>H&amp;R FULL CONSTRUCCIONES S.R.L. 20534703270</t>
  </si>
  <si>
    <t xml:space="preserve"> CONSTRUCCION DE PARADOR TURISTICO DEL PIP: ACONDICIONAMIENTO Y PUESTA EN VALOR DEL MONUMENTO ARQUEOLOGICO CERRO PATAPO DISTRITO DE PATAPO PROVINCIA DE CHICLAYO
</t>
  </si>
  <si>
    <t>CONSTRUCCION DE PARADOR TURISTICO DEL PIP: ACONDICIONAMIENTO 
CONSERVACION Y PROTECCION DEL COMPLEJO ARQUEOLOGICO JOTORO
JAYANCA PROVINCIA DE LAMBAYEQUE,</t>
  </si>
  <si>
    <t>PUESTA EN VALOR DEL COMPLEJO ARQUEOLOGICO DE SALTUR
 DE LA LOCALIDAD DE ZAÑA ITEM I COMPONENTES Y MECANISMOS 
DE PRETOECCION Y SEGURIDAD "INSTALACION DE COBERTURAS PERMANENTES Y CERCO DE PROTECCION"</t>
  </si>
  <si>
    <t>PAGO A CUENTA DE VALORIZACION N°02 DEL ITEM II "Construcción de almacenes y
 Áreas de trabajo del PIP puesta en valor del complejo arqueológico SALTUR de la
 Localidad de Zaña, con código de inversión 2158492.</t>
  </si>
  <si>
    <t>PARA LA CONTINUIDAD DE INVERSION 2018 E INCORPORACION DE SALDO DE
 BALANCE DEL PROYECTO 2158492" PUESTA EN VALOR DEL COMPLEJO
 ARQUEOLOGICO DE SALTUR DE LA LOCALIDAD DE ZAÑA" ITEM II: COMPONENTES
 AMBIENTES PARA TRABAJOS ARQUEOLOGICOS "CONSTRUCCION DE ALMACENES Y TRABAJO DE GABINETE"</t>
  </si>
  <si>
    <t>SERVICIO A TODO COSTO PARA LA EJECUCIÓN DE PARTIDAS PARA PERFORACIÓN DE POZO
 TUBULAR DEL PROYECTO: "RECUPERACION DE HUACA LOS GAVILANES, CEMENTERIO LOS
 GAVILANES, HUACA LAS ABEJAS Y HUACA FACHO DEL SECTOR SUROESTE DEL COMPLEJO
 ARQUEOLÓGICO DE TÚCUME, DISTRITO DE TÚCUME, PROVINCIAY DEPARTAMENTO DE
 LAMBAYEQUE</t>
  </si>
  <si>
    <t>EJECUCION DE LA OBRA: "COMPONENTE AMBIENTES PARA TRABAJOS ARQUEOLÓGICOS(SALAS, EXPOSICIÓN Y ÁREAS DE TRABAJO) ETAPA I -2019 DEL PIP: PUESTA EN VALOR DEL COMPLEJO
ARQUEOLÓGICO DE SALTUR DE LA LOCALIDAD DE ZAÑA-PROVINCIA DE CHICLAYO-
DEPARTAMENTO DE LAMBAYEQUE"</t>
  </si>
  <si>
    <t xml:space="preserve">MURO PERIMÉTRICO DEL SANTUARIO ARQUEOLÓGICO DE PACHACAMAC
</t>
  </si>
  <si>
    <t xml:space="preserve">PUESTA EN VALOR DEL SECTOR I DE LA HUACA MONTERREY EN EL DISTRITO DE ATE - LIMA" </t>
  </si>
  <si>
    <t>75 DIAS CALENDARIOS</t>
  </si>
  <si>
    <t>90 DIAS CALENDARIOS.</t>
  </si>
  <si>
    <t>90 DIAS CALENDARIOS</t>
  </si>
  <si>
    <t>60 DIAS CALENDARIOS</t>
  </si>
  <si>
    <t>30 DIAS CALENDARIOS</t>
  </si>
  <si>
    <t>45 DIAS CALENDARIOS.</t>
  </si>
  <si>
    <t>45 DIAS CALENDARIOS</t>
  </si>
  <si>
    <t>03 DIAS CALENDARIOS</t>
  </si>
  <si>
    <t>07 DIAS CALENDARIOS</t>
  </si>
  <si>
    <t>136 DIAS CALENDARIOS</t>
  </si>
  <si>
    <t>149 DIAS CALENDARIOS</t>
  </si>
  <si>
    <t>REMODELACIÓN DE AMBIENTE DE ALMACÉN O ARCHIVO; ADQUISICIÓN DE ESTANTERÍAS PARA ALMACENAJE; EN EL (LA) MUSEO NACIONAL DE ARQUEOLOGÍA, ANTROPOLOGÍA E HISTORIA DEL PERÚ-DEPÓSITO LA VICTORIA EN LA LOCALIDAD LA VICTORIA, DISTRITO DE LA VICTORIA, PROVINCIA LIMA, DEPARTAMENTO LIMA”</t>
  </si>
  <si>
    <t>017-2019-IRTP</t>
  </si>
  <si>
    <t>20409357203 - 20409252363: CONSORCIO MARASAWI</t>
  </si>
  <si>
    <t>75 DIAS</t>
  </si>
  <si>
    <t>107 DIAS</t>
  </si>
  <si>
    <t>REHABILITACION DEL CERCO PERIMETRICO DE LA RETRANSMISORA SULLANA, PROVINCIA DE SULLANA, DEPARTAMENTO DE PIURA DEL IRTP"</t>
  </si>
  <si>
    <t>FORMATO 03: DISTRIBUCIÓN DEL PRESUPUESTO  2019, 2020 Y PROYECTO 2021</t>
  </si>
  <si>
    <t>SALDO 2019 (*)</t>
  </si>
  <si>
    <t>SALDO 2020 (**)</t>
  </si>
  <si>
    <t>EJECUCIÓN 2019</t>
  </si>
  <si>
    <t>EJECUCIÓN 2020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</si>
</sst>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_-;\-* #,##0.00_-;_-* &quot;-&quot;??_-;_-@_-"/>
    <numFmt numFmtId="164" formatCode="_ &quot;S/.&quot;\ * #,##0.00_ ;_ &quot;S/.&quot;\ * \-#,##0.00_ ;_ &quot;S/.&quot;\ * &quot;-&quot;??_ ;_ @_ "/>
    <numFmt numFmtId="165" formatCode="_ * #,##0.00_ ;_ * \-#,##0.00_ ;_ * &quot;-&quot;??_ ;_ @_ "/>
    <numFmt numFmtId="166" formatCode="[$-280A]d&quot; de &quot;mmmm&quot; de &quot;yyyy;@"/>
    <numFmt numFmtId="167" formatCode="0.0%"/>
    <numFmt numFmtId="168" formatCode="0.000%"/>
    <numFmt numFmtId="169" formatCode="&quot;S/&quot;#,##0.00"/>
    <numFmt numFmtId="170" formatCode="&quot;S/.&quot;\ #,##0.00"/>
    <numFmt numFmtId="171" formatCode="#,##0.0000"/>
    <numFmt numFmtId="172" formatCode="_-* #,##0_-;\-* #,##0_-;_-* &quot;-&quot;??_-;_-@_-"/>
    <numFmt numFmtId="173" formatCode="#,##0_ ;\-#,##0\ "/>
    <numFmt numFmtId="174" formatCode="0.0"/>
    <numFmt numFmtId="175" formatCode="#,##0.00_ ;\-#,##0.00\ "/>
    <numFmt numFmtId="176" formatCode="000"/>
    <numFmt numFmtId="177" formatCode="dd/mm/yy"/>
  </numFmts>
  <fonts count="29"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Narrow"/>
      <family val="2"/>
    </font>
    <font>
      <sz val="10"/>
      <name val="Arial"/>
      <family val="2"/>
    </font>
    <font>
      <b/>
      <sz val="8"/>
      <name val="Arial"/>
      <family val="2"/>
    </font>
    <font>
      <sz val="10"/>
      <name val="Courier"/>
      <family val="3"/>
    </font>
    <font>
      <b/>
      <sz val="12"/>
      <name val="Arial"/>
      <family val="2"/>
    </font>
    <font>
      <sz val="9"/>
      <name val="Arial"/>
      <family val="2"/>
    </font>
    <font>
      <b/>
      <sz val="9"/>
      <name val="Arial"/>
      <family val="2"/>
    </font>
    <font>
      <sz val="8"/>
      <name val="Arial"/>
      <family val="2"/>
    </font>
    <font>
      <sz val="8"/>
      <color indexed="81"/>
      <name val="Tahoma"/>
      <family val="2"/>
    </font>
    <font>
      <sz val="12"/>
      <name val="Arial"/>
      <family val="2"/>
    </font>
    <font>
      <sz val="8"/>
      <name val="Calibri"/>
      <family val="2"/>
      <scheme val="minor"/>
    </font>
    <font>
      <b/>
      <sz val="8"/>
      <name val="Calibri"/>
      <family val="2"/>
      <scheme val="minor"/>
    </font>
    <font>
      <sz val="8"/>
      <color indexed="8"/>
      <name val="Arial"/>
      <family val="2"/>
    </font>
    <font>
      <b/>
      <u/>
      <sz val="8"/>
      <name val="Arial"/>
      <family val="2"/>
    </font>
    <font>
      <b/>
      <sz val="26"/>
      <name val="Arial"/>
      <family val="2"/>
    </font>
    <font>
      <sz val="8"/>
      <color theme="1"/>
      <name val="Calibri"/>
      <family val="2"/>
      <scheme val="minor"/>
    </font>
    <font>
      <sz val="8"/>
      <color theme="1"/>
      <name val="Arial"/>
      <family val="2"/>
    </font>
    <font>
      <sz val="8"/>
      <color indexed="8"/>
      <name val="Calibri"/>
      <family val="2"/>
      <scheme val="minor"/>
    </font>
    <font>
      <b/>
      <sz val="8"/>
      <color indexed="8"/>
      <name val="Arial"/>
      <family val="2"/>
    </font>
    <font>
      <sz val="8"/>
      <color rgb="FF000000"/>
      <name val="Arial"/>
      <family val="2"/>
    </font>
    <font>
      <sz val="10"/>
      <name val="Arial"/>
      <family val="2"/>
    </font>
    <font>
      <b/>
      <sz val="8"/>
      <color rgb="FF333333"/>
      <name val="Arial"/>
      <family val="2"/>
    </font>
    <font>
      <sz val="8"/>
      <color indexed="32"/>
      <name val="Arial"/>
      <family val="2"/>
    </font>
  </fonts>
  <fills count="13">
    <fill>
      <patternFill patternType="none"/>
    </fill>
    <fill>
      <patternFill patternType="gray125"/>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9" tint="-0.249977111117893"/>
        <bgColor indexed="64"/>
      </patternFill>
    </fill>
    <fill>
      <patternFill patternType="solid">
        <fgColor theme="2" tint="-9.9978637043366805E-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6" tint="0.79998168889431442"/>
        <bgColor indexed="64"/>
      </patternFill>
    </fill>
  </fills>
  <borders count="88">
    <border>
      <left/>
      <right/>
      <top/>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diagonal/>
    </border>
    <border>
      <left style="medium">
        <color indexed="64"/>
      </left>
      <right style="medium">
        <color indexed="64"/>
      </right>
      <top/>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ck">
        <color indexed="64"/>
      </bottom>
      <diagonal/>
    </border>
    <border>
      <left style="medium">
        <color indexed="64"/>
      </left>
      <right style="medium">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style="medium">
        <color indexed="64"/>
      </bottom>
      <diagonal/>
    </border>
    <border>
      <left/>
      <right style="medium">
        <color indexed="64"/>
      </right>
      <top/>
      <bottom style="thin">
        <color indexed="64"/>
      </bottom>
      <diagonal/>
    </border>
    <border>
      <left style="medium">
        <color indexed="64"/>
      </left>
      <right style="thin">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medium">
        <color indexed="64"/>
      </right>
      <top/>
      <bottom style="thick">
        <color indexed="64"/>
      </bottom>
      <diagonal/>
    </border>
    <border>
      <left style="thin">
        <color indexed="64"/>
      </left>
      <right style="thin">
        <color indexed="64"/>
      </right>
      <top/>
      <bottom style="thick">
        <color indexed="64"/>
      </bottom>
      <diagonal/>
    </border>
    <border>
      <left/>
      <right/>
      <top style="thin">
        <color indexed="64"/>
      </top>
      <bottom style="thin">
        <color indexed="64"/>
      </bottom>
      <diagonal/>
    </border>
    <border>
      <left/>
      <right/>
      <top style="thin">
        <color indexed="64"/>
      </top>
      <bottom/>
      <diagonal/>
    </border>
    <border>
      <left style="medium">
        <color indexed="64"/>
      </left>
      <right/>
      <top/>
      <bottom style="thin">
        <color indexed="64"/>
      </bottom>
      <diagonal/>
    </border>
    <border>
      <left style="medium">
        <color indexed="64"/>
      </left>
      <right style="medium">
        <color indexed="64"/>
      </right>
      <top style="thin">
        <color indexed="64"/>
      </top>
      <bottom/>
      <diagonal/>
    </border>
    <border>
      <left/>
      <right/>
      <top/>
      <bottom style="medium">
        <color indexed="64"/>
      </bottom>
      <diagonal/>
    </border>
    <border>
      <left style="thin">
        <color indexed="64"/>
      </left>
      <right style="medium">
        <color indexed="64"/>
      </right>
      <top/>
      <bottom style="medium">
        <color indexed="64"/>
      </bottom>
      <diagonal/>
    </border>
    <border>
      <left/>
      <right style="thin">
        <color indexed="64"/>
      </right>
      <top style="thin">
        <color indexed="64"/>
      </top>
      <bottom/>
      <diagonal/>
    </border>
    <border>
      <left style="thin">
        <color theme="1"/>
      </left>
      <right style="thin">
        <color indexed="64"/>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thin">
        <color theme="1"/>
      </right>
      <top style="thin">
        <color theme="1"/>
      </top>
      <bottom style="thin">
        <color theme="1"/>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s>
  <cellStyleXfs count="12">
    <xf numFmtId="0" fontId="0" fillId="0" borderId="0"/>
    <xf numFmtId="0" fontId="6" fillId="0" borderId="0"/>
    <xf numFmtId="0" fontId="6" fillId="0" borderId="0"/>
    <xf numFmtId="49" fontId="9" fillId="0" borderId="0"/>
    <xf numFmtId="0" fontId="3" fillId="0" borderId="0"/>
    <xf numFmtId="0" fontId="2" fillId="0" borderId="0"/>
    <xf numFmtId="0" fontId="3" fillId="0" borderId="0"/>
    <xf numFmtId="165" fontId="3" fillId="0" borderId="0" applyFont="0" applyFill="0" applyBorder="0" applyAlignment="0" applyProtection="0"/>
    <xf numFmtId="0" fontId="3" fillId="0" borderId="0"/>
    <xf numFmtId="43" fontId="3" fillId="0" borderId="0" applyFont="0" applyFill="0" applyBorder="0" applyAlignment="0" applyProtection="0"/>
    <xf numFmtId="164" fontId="26" fillId="0" borderId="0" applyFont="0" applyFill="0" applyBorder="0" applyAlignment="0" applyProtection="0"/>
    <xf numFmtId="0" fontId="1" fillId="0" borderId="0"/>
  </cellStyleXfs>
  <cellXfs count="1001">
    <xf numFmtId="0" fontId="0" fillId="0" borderId="0" xfId="0"/>
    <xf numFmtId="0" fontId="11" fillId="0" borderId="0" xfId="2" applyFont="1" applyFill="1" applyBorder="1" applyAlignment="1">
      <alignment horizontal="left" vertical="center"/>
    </xf>
    <xf numFmtId="0" fontId="12" fillId="0" borderId="0" xfId="2" applyFont="1" applyFill="1" applyBorder="1" applyAlignment="1">
      <alignment vertical="center"/>
    </xf>
    <xf numFmtId="0" fontId="11" fillId="0" borderId="0" xfId="0" applyFont="1"/>
    <xf numFmtId="0" fontId="11" fillId="0" borderId="0" xfId="0" applyFont="1" applyFill="1"/>
    <xf numFmtId="0" fontId="11" fillId="0" borderId="0" xfId="0" applyFont="1" applyBorder="1"/>
    <xf numFmtId="49" fontId="11" fillId="0" borderId="0" xfId="3" applyFont="1" applyAlignment="1">
      <alignment vertical="center"/>
    </xf>
    <xf numFmtId="49" fontId="11" fillId="0" borderId="0" xfId="1" applyNumberFormat="1" applyFont="1" applyFill="1" applyAlignment="1">
      <alignment horizontal="left" vertical="center"/>
    </xf>
    <xf numFmtId="0" fontId="12" fillId="0" borderId="0" xfId="2" applyFont="1" applyFill="1" applyBorder="1" applyAlignment="1">
      <alignment horizontal="center" vertical="center"/>
    </xf>
    <xf numFmtId="0" fontId="12" fillId="2" borderId="14" xfId="2" applyFont="1" applyFill="1" applyBorder="1" applyAlignment="1">
      <alignment horizontal="center" vertical="center"/>
    </xf>
    <xf numFmtId="0" fontId="12" fillId="2" borderId="5" xfId="2" applyFont="1" applyFill="1" applyBorder="1" applyAlignment="1">
      <alignment horizontal="center" vertical="center"/>
    </xf>
    <xf numFmtId="0" fontId="12" fillId="2" borderId="18" xfId="2" applyFont="1" applyFill="1" applyBorder="1" applyAlignment="1">
      <alignment vertical="center"/>
    </xf>
    <xf numFmtId="0" fontId="12" fillId="2" borderId="5" xfId="2" applyFont="1" applyFill="1" applyBorder="1" applyAlignment="1">
      <alignment vertical="center"/>
    </xf>
    <xf numFmtId="0" fontId="12" fillId="2" borderId="21" xfId="2" applyFont="1" applyFill="1" applyBorder="1" applyAlignment="1">
      <alignment horizontal="center" vertical="center"/>
    </xf>
    <xf numFmtId="0" fontId="12" fillId="2" borderId="8" xfId="2" applyFont="1" applyFill="1" applyBorder="1" applyAlignment="1">
      <alignment horizontal="center" vertical="center"/>
    </xf>
    <xf numFmtId="0" fontId="12" fillId="2" borderId="4" xfId="2" applyFont="1" applyFill="1" applyBorder="1" applyAlignment="1">
      <alignment horizontal="center" vertical="center"/>
    </xf>
    <xf numFmtId="0" fontId="11" fillId="0" borderId="0" xfId="2" applyFont="1" applyFill="1" applyBorder="1" applyAlignment="1">
      <alignment vertical="center"/>
    </xf>
    <xf numFmtId="0" fontId="4" fillId="0" borderId="0" xfId="0" applyFont="1" applyAlignment="1">
      <alignment horizontal="center" vertical="center" wrapText="1"/>
    </xf>
    <xf numFmtId="0" fontId="4" fillId="0" borderId="0" xfId="0" applyFont="1"/>
    <xf numFmtId="0" fontId="4" fillId="0" borderId="0" xfId="0" applyFont="1" applyAlignment="1">
      <alignment wrapText="1"/>
    </xf>
    <xf numFmtId="0" fontId="11" fillId="0" borderId="0" xfId="0" applyFont="1"/>
    <xf numFmtId="0" fontId="12" fillId="2" borderId="21" xfId="2" applyFont="1" applyFill="1" applyBorder="1" applyAlignment="1">
      <alignment horizontal="center" vertical="center"/>
    </xf>
    <xf numFmtId="0" fontId="11" fillId="0" borderId="0" xfId="0" applyFont="1"/>
    <xf numFmtId="0" fontId="12" fillId="2" borderId="21" xfId="2" applyFont="1" applyFill="1" applyBorder="1" applyAlignment="1">
      <alignment horizontal="center" vertical="center"/>
    </xf>
    <xf numFmtId="0" fontId="8" fillId="0" borderId="14" xfId="2" applyFont="1" applyBorder="1" applyAlignment="1">
      <alignment vertical="center"/>
    </xf>
    <xf numFmtId="0" fontId="12" fillId="0" borderId="0" xfId="0" applyFont="1" applyFill="1"/>
    <xf numFmtId="0" fontId="8" fillId="5" borderId="0" xfId="2" applyFont="1" applyFill="1" applyBorder="1" applyAlignment="1">
      <alignment horizontal="center" vertical="center"/>
    </xf>
    <xf numFmtId="0" fontId="8" fillId="5" borderId="0" xfId="2" applyFont="1" applyFill="1" applyBorder="1" applyAlignment="1">
      <alignment horizontal="center" vertical="center" textRotation="90" wrapText="1"/>
    </xf>
    <xf numFmtId="0" fontId="11" fillId="0" borderId="0" xfId="0" applyFont="1"/>
    <xf numFmtId="0" fontId="10" fillId="4" borderId="0" xfId="0" applyFont="1" applyFill="1" applyAlignment="1">
      <alignment vertical="center"/>
    </xf>
    <xf numFmtId="0" fontId="15" fillId="4" borderId="0" xfId="0" applyFont="1" applyFill="1" applyAlignment="1">
      <alignment vertical="center" wrapText="1"/>
    </xf>
    <xf numFmtId="0" fontId="15" fillId="4" borderId="0" xfId="0" applyFont="1" applyFill="1" applyAlignment="1">
      <alignment vertical="center"/>
    </xf>
    <xf numFmtId="0" fontId="0" fillId="0" borderId="0" xfId="0" applyAlignment="1">
      <alignment vertical="center"/>
    </xf>
    <xf numFmtId="0" fontId="0" fillId="0" borderId="0" xfId="0" applyAlignment="1">
      <alignment vertical="center" wrapText="1"/>
    </xf>
    <xf numFmtId="0" fontId="7" fillId="0" borderId="0" xfId="0" applyFont="1" applyAlignment="1">
      <alignment vertical="center"/>
    </xf>
    <xf numFmtId="0" fontId="5" fillId="0" borderId="0" xfId="0" applyFont="1" applyAlignment="1">
      <alignment vertical="center"/>
    </xf>
    <xf numFmtId="0" fontId="15" fillId="0" borderId="0" xfId="0" applyFont="1" applyFill="1" applyAlignment="1">
      <alignment vertical="center"/>
    </xf>
    <xf numFmtId="0" fontId="0" fillId="0" borderId="0" xfId="0" applyFill="1" applyAlignment="1">
      <alignment vertical="center"/>
    </xf>
    <xf numFmtId="0" fontId="7" fillId="0" borderId="0" xfId="0" applyFont="1" applyFill="1" applyAlignment="1">
      <alignment vertical="center"/>
    </xf>
    <xf numFmtId="0" fontId="11" fillId="0" borderId="0" xfId="0" applyFont="1"/>
    <xf numFmtId="0" fontId="12" fillId="0" borderId="0" xfId="2" applyFont="1" applyFill="1" applyAlignment="1">
      <alignment vertical="center"/>
    </xf>
    <xf numFmtId="0" fontId="8" fillId="0" borderId="0" xfId="0" applyFont="1" applyFill="1" applyAlignment="1">
      <alignment horizontal="left"/>
    </xf>
    <xf numFmtId="0" fontId="4" fillId="0" borderId="0" xfId="0" applyFont="1" applyFill="1" applyAlignment="1">
      <alignment horizontal="left"/>
    </xf>
    <xf numFmtId="0" fontId="8" fillId="0" borderId="0" xfId="2" applyFont="1" applyFill="1" applyAlignment="1">
      <alignment vertical="center"/>
    </xf>
    <xf numFmtId="0" fontId="4" fillId="0" borderId="0" xfId="0" applyFont="1" applyAlignment="1">
      <alignment horizontal="justify" vertical="center" wrapText="1"/>
    </xf>
    <xf numFmtId="0" fontId="17" fillId="0" borderId="0" xfId="0" applyFont="1" applyFill="1"/>
    <xf numFmtId="0" fontId="17" fillId="0" borderId="0" xfId="2" applyFont="1" applyFill="1" applyAlignment="1">
      <alignment vertical="center"/>
    </xf>
    <xf numFmtId="0" fontId="16" fillId="0" borderId="0" xfId="0" applyFont="1" applyFill="1"/>
    <xf numFmtId="0" fontId="16" fillId="0" borderId="0" xfId="0" applyFont="1"/>
    <xf numFmtId="0" fontId="17" fillId="0" borderId="0" xfId="0" applyFont="1"/>
    <xf numFmtId="0" fontId="16" fillId="0" borderId="0" xfId="0" applyFont="1" applyAlignment="1">
      <alignment vertical="center" wrapText="1"/>
    </xf>
    <xf numFmtId="0" fontId="16" fillId="0" borderId="0" xfId="0" applyFont="1" applyAlignment="1">
      <alignment wrapText="1"/>
    </xf>
    <xf numFmtId="49" fontId="17" fillId="0" borderId="0" xfId="3" applyFont="1" applyBorder="1" applyAlignment="1">
      <alignment horizontal="left" vertical="center"/>
    </xf>
    <xf numFmtId="3" fontId="16" fillId="0" borderId="0" xfId="3" applyNumberFormat="1" applyFont="1" applyBorder="1" applyAlignment="1">
      <alignment vertical="center"/>
    </xf>
    <xf numFmtId="3" fontId="16" fillId="0" borderId="0" xfId="3" applyNumberFormat="1" applyFont="1" applyAlignment="1">
      <alignment vertical="center"/>
    </xf>
    <xf numFmtId="3" fontId="16" fillId="0" borderId="0" xfId="3" applyNumberFormat="1" applyFont="1" applyAlignment="1">
      <alignment horizontal="right" vertical="center"/>
    </xf>
    <xf numFmtId="0" fontId="17" fillId="0" borderId="0" xfId="0" applyFont="1" applyAlignment="1">
      <alignment horizontal="center" vertical="center" textRotation="90"/>
    </xf>
    <xf numFmtId="0" fontId="17" fillId="0" borderId="0" xfId="0" applyFont="1" applyFill="1" applyAlignment="1">
      <alignment horizontal="center" vertical="center" wrapText="1"/>
    </xf>
    <xf numFmtId="0" fontId="16" fillId="0" borderId="0" xfId="0" applyFont="1" applyBorder="1"/>
    <xf numFmtId="0" fontId="5" fillId="0" borderId="0" xfId="0" applyFont="1" applyAlignment="1">
      <alignment horizontal="center" vertical="center"/>
    </xf>
    <xf numFmtId="0" fontId="3" fillId="0" borderId="0" xfId="0" applyFont="1" applyFill="1"/>
    <xf numFmtId="0" fontId="3" fillId="0" borderId="0" xfId="0" applyFont="1" applyFill="1" applyBorder="1"/>
    <xf numFmtId="0" fontId="3" fillId="0" borderId="0" xfId="0" applyFont="1" applyFill="1" applyAlignment="1">
      <alignment vertical="center"/>
    </xf>
    <xf numFmtId="0" fontId="16" fillId="0" borderId="0" xfId="0" applyFont="1"/>
    <xf numFmtId="0" fontId="8" fillId="7" borderId="32" xfId="0" applyFont="1" applyFill="1" applyBorder="1" applyAlignment="1">
      <alignment horizontal="center" vertical="center" wrapText="1"/>
    </xf>
    <xf numFmtId="0" fontId="8" fillId="7" borderId="23" xfId="0" applyFont="1" applyFill="1" applyBorder="1" applyAlignment="1">
      <alignment horizontal="center" vertical="center" wrapText="1"/>
    </xf>
    <xf numFmtId="0" fontId="8" fillId="7" borderId="61" xfId="2" applyFont="1" applyFill="1" applyBorder="1" applyAlignment="1">
      <alignment horizontal="center" vertical="center"/>
    </xf>
    <xf numFmtId="0" fontId="8" fillId="7" borderId="44" xfId="2" applyFont="1" applyFill="1" applyBorder="1" applyAlignment="1">
      <alignment horizontal="center" vertical="center" wrapText="1"/>
    </xf>
    <xf numFmtId="0" fontId="4" fillId="7" borderId="27" xfId="2" applyFont="1" applyFill="1" applyBorder="1" applyAlignment="1">
      <alignment horizontal="center" vertical="center" textRotation="90" wrapText="1"/>
    </xf>
    <xf numFmtId="0" fontId="4" fillId="7" borderId="28" xfId="2" applyFont="1" applyFill="1" applyBorder="1" applyAlignment="1">
      <alignment horizontal="center" vertical="center" textRotation="90" wrapText="1"/>
    </xf>
    <xf numFmtId="0" fontId="8" fillId="7" borderId="28" xfId="2" applyFont="1" applyFill="1" applyBorder="1" applyAlignment="1">
      <alignment horizontal="center" vertical="center" textRotation="90" wrapText="1"/>
    </xf>
    <xf numFmtId="0" fontId="8" fillId="7" borderId="1" xfId="2" applyFont="1" applyFill="1" applyBorder="1" applyAlignment="1">
      <alignment horizontal="center" vertical="center" textRotation="90" wrapText="1"/>
    </xf>
    <xf numFmtId="0" fontId="8" fillId="7" borderId="29" xfId="2" applyFont="1" applyFill="1" applyBorder="1" applyAlignment="1">
      <alignment horizontal="center" vertical="center" textRotation="90" wrapText="1"/>
    </xf>
    <xf numFmtId="0" fontId="4" fillId="0" borderId="0" xfId="0" applyFont="1" applyFill="1" applyAlignment="1">
      <alignment horizontal="centerContinuous"/>
    </xf>
    <xf numFmtId="0" fontId="4" fillId="0" borderId="0" xfId="0" applyFont="1" applyFill="1"/>
    <xf numFmtId="49" fontId="18" fillId="7" borderId="39" xfId="3" applyFont="1" applyFill="1" applyBorder="1" applyAlignment="1">
      <alignment horizontal="center" textRotation="90" wrapText="1"/>
    </xf>
    <xf numFmtId="49" fontId="18" fillId="7" borderId="16" xfId="3" applyFont="1" applyFill="1" applyBorder="1" applyAlignment="1">
      <alignment horizontal="center" textRotation="90" wrapText="1"/>
    </xf>
    <xf numFmtId="49" fontId="18" fillId="7" borderId="17" xfId="3" applyFont="1" applyFill="1" applyBorder="1" applyAlignment="1">
      <alignment horizontal="center" textRotation="90" wrapText="1"/>
    </xf>
    <xf numFmtId="49" fontId="8" fillId="7" borderId="39" xfId="3" applyNumberFormat="1" applyFont="1" applyFill="1" applyBorder="1" applyAlignment="1" applyProtection="1">
      <alignment horizontal="center" textRotation="90" wrapText="1"/>
    </xf>
    <xf numFmtId="49" fontId="8" fillId="7" borderId="40" xfId="3" applyFont="1" applyFill="1" applyBorder="1" applyAlignment="1">
      <alignment horizontal="center" textRotation="90" wrapText="1"/>
    </xf>
    <xf numFmtId="4" fontId="8" fillId="0" borderId="22" xfId="3" applyNumberFormat="1" applyFont="1" applyBorder="1" applyAlignment="1">
      <alignment vertical="center"/>
    </xf>
    <xf numFmtId="4" fontId="8" fillId="0" borderId="23" xfId="3" applyNumberFormat="1" applyFont="1" applyBorder="1" applyAlignment="1">
      <alignment vertical="center"/>
    </xf>
    <xf numFmtId="4" fontId="8" fillId="0" borderId="24" xfId="3" applyNumberFormat="1" applyFont="1" applyBorder="1" applyAlignment="1">
      <alignment vertical="center"/>
    </xf>
    <xf numFmtId="4" fontId="8" fillId="0" borderId="25" xfId="3" applyNumberFormat="1" applyFont="1" applyBorder="1" applyAlignment="1">
      <alignment vertical="center"/>
    </xf>
    <xf numFmtId="4" fontId="8" fillId="2" borderId="39" xfId="3" applyNumberFormat="1" applyFont="1" applyFill="1" applyBorder="1" applyAlignment="1">
      <alignment horizontal="right" vertical="center"/>
    </xf>
    <xf numFmtId="4" fontId="8" fillId="2" borderId="16" xfId="3" applyNumberFormat="1" applyFont="1" applyFill="1" applyBorder="1" applyAlignment="1">
      <alignment horizontal="right" vertical="center"/>
    </xf>
    <xf numFmtId="4" fontId="8" fillId="2" borderId="17" xfId="3" applyNumberFormat="1" applyFont="1" applyFill="1" applyBorder="1" applyAlignment="1">
      <alignment horizontal="right" vertical="center"/>
    </xf>
    <xf numFmtId="0" fontId="8" fillId="0" borderId="0" xfId="0" applyFont="1" applyFill="1" applyAlignment="1"/>
    <xf numFmtId="0" fontId="8" fillId="0" borderId="0" xfId="0" quotePrefix="1" applyFont="1" applyFill="1" applyAlignment="1"/>
    <xf numFmtId="0" fontId="8" fillId="7" borderId="39" xfId="0" applyFont="1" applyFill="1" applyBorder="1" applyAlignment="1">
      <alignment horizontal="center" vertical="center" textRotation="90" wrapText="1"/>
    </xf>
    <xf numFmtId="0" fontId="8" fillId="7" borderId="16" xfId="0" applyFont="1" applyFill="1" applyBorder="1" applyAlignment="1">
      <alignment horizontal="center" vertical="center" textRotation="90" wrapText="1"/>
    </xf>
    <xf numFmtId="0" fontId="8" fillId="7" borderId="15" xfId="0" applyFont="1" applyFill="1" applyBorder="1" applyAlignment="1">
      <alignment horizontal="center" vertical="center" textRotation="90" wrapText="1"/>
    </xf>
    <xf numFmtId="0" fontId="8" fillId="7" borderId="18" xfId="0" applyFont="1" applyFill="1" applyBorder="1" applyAlignment="1">
      <alignment horizontal="center" vertical="center" textRotation="90" wrapText="1"/>
    </xf>
    <xf numFmtId="0" fontId="8" fillId="0" borderId="12" xfId="0" applyFont="1" applyBorder="1" applyAlignment="1">
      <alignment horizontal="center" wrapText="1"/>
    </xf>
    <xf numFmtId="0" fontId="8" fillId="0" borderId="57" xfId="0" applyFont="1" applyBorder="1" applyAlignment="1">
      <alignment horizontal="center"/>
    </xf>
    <xf numFmtId="0" fontId="8" fillId="0" borderId="47" xfId="0" applyFont="1" applyBorder="1" applyAlignment="1">
      <alignment horizontal="center"/>
    </xf>
    <xf numFmtId="0" fontId="8" fillId="0" borderId="13" xfId="0" applyFont="1" applyBorder="1" applyAlignment="1">
      <alignment horizontal="center"/>
    </xf>
    <xf numFmtId="0" fontId="8" fillId="0" borderId="4" xfId="0" applyFont="1" applyBorder="1" applyAlignment="1">
      <alignment horizontal="center"/>
    </xf>
    <xf numFmtId="0" fontId="19" fillId="0" borderId="14" xfId="0" applyFont="1" applyFill="1" applyBorder="1" applyAlignment="1">
      <alignment wrapText="1"/>
    </xf>
    <xf numFmtId="3" fontId="8" fillId="0" borderId="54" xfId="0" applyNumberFormat="1" applyFont="1" applyBorder="1"/>
    <xf numFmtId="3" fontId="8" fillId="0" borderId="47" xfId="0" applyNumberFormat="1" applyFont="1" applyBorder="1"/>
    <xf numFmtId="3" fontId="8" fillId="0" borderId="13" xfId="0" applyNumberFormat="1" applyFont="1" applyBorder="1"/>
    <xf numFmtId="3" fontId="8" fillId="0" borderId="4" xfId="0" applyNumberFormat="1" applyFont="1" applyBorder="1"/>
    <xf numFmtId="0" fontId="4" fillId="0" borderId="14" xfId="0" applyFont="1" applyFill="1" applyBorder="1" applyAlignment="1">
      <alignment wrapText="1"/>
    </xf>
    <xf numFmtId="3" fontId="4" fillId="0" borderId="54" xfId="0" applyNumberFormat="1" applyFont="1" applyBorder="1"/>
    <xf numFmtId="3" fontId="4" fillId="0" borderId="47" xfId="0" applyNumberFormat="1" applyFont="1" applyBorder="1"/>
    <xf numFmtId="3" fontId="4" fillId="0" borderId="13" xfId="0" applyNumberFormat="1" applyFont="1" applyBorder="1"/>
    <xf numFmtId="3" fontId="4" fillId="0" borderId="4" xfId="0" applyNumberFormat="1" applyFont="1" applyBorder="1"/>
    <xf numFmtId="0" fontId="8" fillId="0" borderId="14" xfId="0" applyFont="1" applyFill="1" applyBorder="1" applyAlignment="1">
      <alignment wrapText="1"/>
    </xf>
    <xf numFmtId="0" fontId="4" fillId="0" borderId="14" xfId="0" applyFont="1" applyFill="1" applyBorder="1" applyAlignment="1">
      <alignment horizontal="left" wrapText="1"/>
    </xf>
    <xf numFmtId="0" fontId="4" fillId="0" borderId="14" xfId="0" quotePrefix="1" applyFont="1" applyFill="1" applyBorder="1" applyAlignment="1">
      <alignment horizontal="left" wrapText="1"/>
    </xf>
    <xf numFmtId="0" fontId="19" fillId="0" borderId="14" xfId="0" applyFont="1" applyFill="1" applyBorder="1" applyAlignment="1">
      <alignment horizontal="left" wrapText="1"/>
    </xf>
    <xf numFmtId="0" fontId="4" fillId="0" borderId="7" xfId="0" applyFont="1" applyBorder="1" applyAlignment="1">
      <alignment wrapText="1"/>
    </xf>
    <xf numFmtId="0" fontId="4" fillId="0" borderId="3" xfId="0" applyFont="1" applyFill="1" applyBorder="1" applyAlignment="1">
      <alignment wrapText="1"/>
    </xf>
    <xf numFmtId="0" fontId="8" fillId="0" borderId="43" xfId="0" applyFont="1" applyFill="1" applyBorder="1" applyAlignment="1">
      <alignment horizontal="center" wrapText="1"/>
    </xf>
    <xf numFmtId="3" fontId="8" fillId="0" borderId="67" xfId="0" applyNumberFormat="1" applyFont="1" applyFill="1" applyBorder="1"/>
    <xf numFmtId="3" fontId="8" fillId="0" borderId="68" xfId="0" applyNumberFormat="1" applyFont="1" applyFill="1" applyBorder="1"/>
    <xf numFmtId="3" fontId="8" fillId="0" borderId="69" xfId="0" applyNumberFormat="1" applyFont="1" applyFill="1" applyBorder="1"/>
    <xf numFmtId="3" fontId="8" fillId="0" borderId="66" xfId="0" applyNumberFormat="1" applyFont="1" applyFill="1" applyBorder="1"/>
    <xf numFmtId="0" fontId="8" fillId="0" borderId="5" xfId="0" applyFont="1" applyFill="1" applyBorder="1" applyAlignment="1">
      <alignment horizontal="center" wrapText="1"/>
    </xf>
    <xf numFmtId="3" fontId="8" fillId="0" borderId="39" xfId="0" applyNumberFormat="1" applyFont="1" applyFill="1" applyBorder="1"/>
    <xf numFmtId="3" fontId="8" fillId="0" borderId="20" xfId="0" applyNumberFormat="1" applyFont="1" applyFill="1" applyBorder="1"/>
    <xf numFmtId="3" fontId="8" fillId="0" borderId="15" xfId="0" applyNumberFormat="1" applyFont="1" applyFill="1" applyBorder="1"/>
    <xf numFmtId="3" fontId="8" fillId="0" borderId="18" xfId="0" applyNumberFormat="1" applyFont="1" applyFill="1" applyBorder="1"/>
    <xf numFmtId="3" fontId="8" fillId="0" borderId="70" xfId="0" applyNumberFormat="1" applyFont="1" applyFill="1" applyBorder="1"/>
    <xf numFmtId="3" fontId="4" fillId="0" borderId="57" xfId="0" applyNumberFormat="1" applyFont="1" applyFill="1" applyBorder="1"/>
    <xf numFmtId="3" fontId="4" fillId="0" borderId="45" xfId="0" applyNumberFormat="1" applyFont="1" applyFill="1" applyBorder="1"/>
    <xf numFmtId="3" fontId="4" fillId="0" borderId="51" xfId="0" applyNumberFormat="1" applyFont="1" applyFill="1" applyBorder="1"/>
    <xf numFmtId="3" fontId="4" fillId="0" borderId="50" xfId="0" applyNumberFormat="1" applyFont="1" applyFill="1" applyBorder="1"/>
    <xf numFmtId="3" fontId="4" fillId="0" borderId="21" xfId="0" applyNumberFormat="1" applyFont="1" applyFill="1" applyBorder="1"/>
    <xf numFmtId="3" fontId="8" fillId="0" borderId="40" xfId="0" applyNumberFormat="1" applyFont="1" applyFill="1" applyBorder="1"/>
    <xf numFmtId="3" fontId="8" fillId="0" borderId="71" xfId="0" applyNumberFormat="1" applyFont="1" applyFill="1" applyBorder="1"/>
    <xf numFmtId="3" fontId="4" fillId="0" borderId="46" xfId="0" applyNumberFormat="1" applyFont="1" applyFill="1" applyBorder="1"/>
    <xf numFmtId="3" fontId="8" fillId="0" borderId="16" xfId="0" applyNumberFormat="1" applyFont="1" applyFill="1" applyBorder="1"/>
    <xf numFmtId="0" fontId="0" fillId="5" borderId="0" xfId="0" applyFill="1" applyAlignment="1">
      <alignment horizontal="left" vertical="center" wrapText="1"/>
    </xf>
    <xf numFmtId="0" fontId="0" fillId="0" borderId="0" xfId="0" applyAlignment="1">
      <alignment horizontal="left" vertical="center"/>
    </xf>
    <xf numFmtId="0" fontId="0" fillId="0" borderId="0" xfId="0" applyFill="1" applyAlignment="1">
      <alignment horizontal="left" vertical="center"/>
    </xf>
    <xf numFmtId="0" fontId="4" fillId="0" borderId="73" xfId="0" applyFont="1" applyFill="1" applyBorder="1" applyAlignment="1">
      <alignment horizontal="left" indent="2"/>
    </xf>
    <xf numFmtId="0" fontId="4" fillId="0" borderId="0" xfId="0" applyFont="1" applyFill="1" applyBorder="1" applyAlignment="1">
      <alignment horizontal="left" indent="2"/>
    </xf>
    <xf numFmtId="0" fontId="5" fillId="0" borderId="28" xfId="0" applyFont="1" applyBorder="1" applyAlignment="1">
      <alignment horizontal="left" vertical="center"/>
    </xf>
    <xf numFmtId="4" fontId="4" fillId="0" borderId="28" xfId="0" applyNumberFormat="1" applyFont="1" applyFill="1" applyBorder="1"/>
    <xf numFmtId="0" fontId="8" fillId="7" borderId="28" xfId="0" applyFont="1" applyFill="1" applyBorder="1" applyAlignment="1">
      <alignment horizontal="center" vertical="center" wrapText="1"/>
    </xf>
    <xf numFmtId="0" fontId="8" fillId="7" borderId="28" xfId="0" applyFont="1" applyFill="1" applyBorder="1" applyAlignment="1">
      <alignment horizontal="center" vertical="center"/>
    </xf>
    <xf numFmtId="0" fontId="4" fillId="0" borderId="28" xfId="0" applyFont="1" applyFill="1" applyBorder="1"/>
    <xf numFmtId="0" fontId="8" fillId="6" borderId="28" xfId="0" applyFont="1" applyFill="1" applyBorder="1" applyAlignment="1">
      <alignment horizontal="right" vertical="center" indent="2"/>
    </xf>
    <xf numFmtId="0" fontId="8" fillId="6" borderId="28" xfId="0" applyFont="1" applyFill="1" applyBorder="1"/>
    <xf numFmtId="4" fontId="8" fillId="6" borderId="28" xfId="0" applyNumberFormat="1" applyFont="1" applyFill="1" applyBorder="1"/>
    <xf numFmtId="0" fontId="4" fillId="0" borderId="28" xfId="0" applyFont="1" applyFill="1" applyBorder="1" applyAlignment="1">
      <alignment horizontal="left" indent="2"/>
    </xf>
    <xf numFmtId="0" fontId="8" fillId="6" borderId="28" xfId="0" applyFont="1" applyFill="1" applyBorder="1" applyAlignment="1">
      <alignment horizontal="right" vertical="center"/>
    </xf>
    <xf numFmtId="4" fontId="8" fillId="6" borderId="28" xfId="0" applyNumberFormat="1" applyFont="1" applyFill="1" applyBorder="1" applyAlignment="1">
      <alignment vertical="center"/>
    </xf>
    <xf numFmtId="165" fontId="8" fillId="6" borderId="28" xfId="0" applyNumberFormat="1" applyFont="1" applyFill="1" applyBorder="1"/>
    <xf numFmtId="165" fontId="4" fillId="0" borderId="28" xfId="0" applyNumberFormat="1" applyFont="1" applyFill="1" applyBorder="1"/>
    <xf numFmtId="165" fontId="8" fillId="6" borderId="28" xfId="0" applyNumberFormat="1" applyFont="1" applyFill="1" applyBorder="1" applyAlignment="1">
      <alignment vertical="center"/>
    </xf>
    <xf numFmtId="0" fontId="8" fillId="6" borderId="34" xfId="0" applyFont="1" applyFill="1" applyBorder="1" applyAlignment="1">
      <alignment horizontal="right" vertical="center"/>
    </xf>
    <xf numFmtId="0" fontId="0" fillId="0" borderId="0" xfId="0" applyNumberFormat="1"/>
    <xf numFmtId="49" fontId="4" fillId="0" borderId="74" xfId="3" applyFont="1" applyBorder="1" applyAlignment="1">
      <alignment vertical="center"/>
    </xf>
    <xf numFmtId="0" fontId="8" fillId="0" borderId="61" xfId="0" applyFont="1" applyBorder="1" applyAlignment="1">
      <alignment horizontal="left" vertical="center" wrapText="1"/>
    </xf>
    <xf numFmtId="49" fontId="8" fillId="5" borderId="58" xfId="3" applyNumberFormat="1" applyFont="1" applyFill="1" applyBorder="1" applyAlignment="1" applyProtection="1">
      <alignment horizontal="center" vertical="center" wrapText="1"/>
    </xf>
    <xf numFmtId="0" fontId="16" fillId="5" borderId="75" xfId="0" applyFont="1" applyFill="1" applyBorder="1" applyAlignment="1">
      <alignment vertical="center" wrapText="1"/>
    </xf>
    <xf numFmtId="0" fontId="4" fillId="0" borderId="59" xfId="0" applyFont="1" applyBorder="1" applyAlignment="1">
      <alignment vertical="center" wrapText="1"/>
    </xf>
    <xf numFmtId="0" fontId="4" fillId="5" borderId="14" xfId="0" applyFont="1" applyFill="1" applyBorder="1" applyAlignment="1">
      <alignment vertical="center" wrapText="1"/>
    </xf>
    <xf numFmtId="49" fontId="4" fillId="5" borderId="14" xfId="3" applyFont="1" applyFill="1" applyBorder="1" applyAlignment="1">
      <alignment vertical="center" wrapText="1"/>
    </xf>
    <xf numFmtId="49" fontId="4" fillId="5" borderId="65" xfId="3" applyFont="1" applyFill="1" applyBorder="1" applyAlignment="1">
      <alignment vertical="center" wrapText="1"/>
    </xf>
    <xf numFmtId="0" fontId="8" fillId="0" borderId="44" xfId="0" applyFont="1" applyBorder="1" applyAlignment="1">
      <alignment vertical="center" wrapText="1"/>
    </xf>
    <xf numFmtId="49" fontId="8" fillId="0" borderId="44" xfId="3" applyFont="1" applyBorder="1" applyAlignment="1">
      <alignment vertical="center" wrapText="1"/>
    </xf>
    <xf numFmtId="0" fontId="4" fillId="0" borderId="44" xfId="0" applyFont="1" applyBorder="1" applyAlignment="1">
      <alignment vertical="center" wrapText="1"/>
    </xf>
    <xf numFmtId="49" fontId="4" fillId="0" borderId="44" xfId="3" applyFont="1" applyBorder="1" applyAlignment="1">
      <alignment vertical="center" wrapText="1"/>
    </xf>
    <xf numFmtId="3" fontId="8" fillId="0" borderId="23" xfId="3" applyNumberFormat="1" applyFont="1" applyBorder="1" applyAlignment="1">
      <alignment vertical="center"/>
    </xf>
    <xf numFmtId="3" fontId="8" fillId="0" borderId="24" xfId="3" applyNumberFormat="1" applyFont="1" applyBorder="1" applyAlignment="1">
      <alignment vertical="center"/>
    </xf>
    <xf numFmtId="3" fontId="8" fillId="0" borderId="22" xfId="3" applyNumberFormat="1" applyFont="1" applyBorder="1" applyAlignment="1">
      <alignment vertical="center"/>
    </xf>
    <xf numFmtId="3" fontId="4" fillId="0" borderId="23" xfId="3" applyNumberFormat="1" applyFont="1" applyBorder="1" applyAlignment="1">
      <alignment vertical="center"/>
    </xf>
    <xf numFmtId="3" fontId="4" fillId="0" borderId="22" xfId="3" applyNumberFormat="1" applyFont="1" applyBorder="1" applyAlignment="1">
      <alignment vertical="center"/>
    </xf>
    <xf numFmtId="3" fontId="8" fillId="0" borderId="42" xfId="3" applyNumberFormat="1" applyFont="1" applyBorder="1" applyAlignment="1">
      <alignment vertical="center"/>
    </xf>
    <xf numFmtId="4" fontId="8" fillId="0" borderId="31" xfId="3" applyNumberFormat="1" applyFont="1" applyBorder="1" applyAlignment="1">
      <alignment vertical="center"/>
    </xf>
    <xf numFmtId="3" fontId="8" fillId="2" borderId="16" xfId="3" applyNumberFormat="1" applyFont="1" applyFill="1" applyBorder="1" applyAlignment="1">
      <alignment horizontal="right" vertical="center"/>
    </xf>
    <xf numFmtId="3" fontId="8" fillId="2" borderId="17" xfId="3" applyNumberFormat="1" applyFont="1" applyFill="1" applyBorder="1" applyAlignment="1">
      <alignment horizontal="right" vertical="center"/>
    </xf>
    <xf numFmtId="3" fontId="8" fillId="2" borderId="39" xfId="3" applyNumberFormat="1" applyFont="1" applyFill="1" applyBorder="1" applyAlignment="1">
      <alignment horizontal="right" vertical="center"/>
    </xf>
    <xf numFmtId="167" fontId="8" fillId="0" borderId="25" xfId="3" applyNumberFormat="1" applyFont="1" applyBorder="1" applyAlignment="1">
      <alignment vertical="center"/>
    </xf>
    <xf numFmtId="167" fontId="8" fillId="2" borderId="40" xfId="3" applyNumberFormat="1" applyFont="1" applyFill="1" applyBorder="1" applyAlignment="1">
      <alignment horizontal="right" vertical="center"/>
    </xf>
    <xf numFmtId="0" fontId="8" fillId="0" borderId="0" xfId="0" applyFont="1" applyAlignment="1">
      <alignment horizontal="center" vertical="center"/>
    </xf>
    <xf numFmtId="0" fontId="4" fillId="0" borderId="0" xfId="0" applyFont="1" applyFill="1" applyAlignment="1">
      <alignment vertical="center"/>
    </xf>
    <xf numFmtId="0" fontId="4" fillId="0" borderId="23" xfId="0" applyFont="1" applyBorder="1"/>
    <xf numFmtId="3" fontId="4" fillId="0" borderId="28" xfId="0" applyNumberFormat="1" applyFont="1" applyBorder="1"/>
    <xf numFmtId="3" fontId="4" fillId="0" borderId="28" xfId="0" applyNumberFormat="1" applyFont="1" applyFill="1" applyBorder="1"/>
    <xf numFmtId="3" fontId="8" fillId="6" borderId="28" xfId="0" applyNumberFormat="1" applyFont="1" applyFill="1" applyBorder="1" applyAlignment="1">
      <alignment vertical="center"/>
    </xf>
    <xf numFmtId="3" fontId="4" fillId="0" borderId="30" xfId="0" applyNumberFormat="1" applyFont="1" applyBorder="1"/>
    <xf numFmtId="3" fontId="4" fillId="0" borderId="32" xfId="0" applyNumberFormat="1" applyFont="1" applyBorder="1"/>
    <xf numFmtId="3" fontId="4" fillId="0" borderId="26" xfId="0" applyNumberFormat="1" applyFont="1" applyBorder="1"/>
    <xf numFmtId="0" fontId="4" fillId="0" borderId="60" xfId="0" applyNumberFormat="1" applyFont="1" applyBorder="1"/>
    <xf numFmtId="3" fontId="4" fillId="0" borderId="31" xfId="0" applyNumberFormat="1" applyFont="1" applyBorder="1"/>
    <xf numFmtId="0" fontId="4" fillId="0" borderId="30" xfId="0" applyNumberFormat="1" applyFont="1" applyBorder="1"/>
    <xf numFmtId="0" fontId="4" fillId="0" borderId="32" xfId="0" applyNumberFormat="1" applyFont="1" applyBorder="1"/>
    <xf numFmtId="0" fontId="4" fillId="0" borderId="31" xfId="0" applyNumberFormat="1" applyFont="1" applyBorder="1"/>
    <xf numFmtId="0" fontId="4" fillId="0" borderId="63" xfId="0" applyNumberFormat="1" applyFont="1" applyBorder="1"/>
    <xf numFmtId="0" fontId="4" fillId="0" borderId="2" xfId="0" applyNumberFormat="1" applyFont="1" applyBorder="1"/>
    <xf numFmtId="0" fontId="4" fillId="0" borderId="29" xfId="0" applyNumberFormat="1" applyFont="1" applyBorder="1"/>
    <xf numFmtId="0" fontId="4" fillId="0" borderId="26" xfId="0" applyNumberFormat="1" applyFont="1" applyBorder="1"/>
    <xf numFmtId="0" fontId="4" fillId="0" borderId="28" xfId="0" applyNumberFormat="1" applyFont="1" applyBorder="1"/>
    <xf numFmtId="0" fontId="4" fillId="0" borderId="27" xfId="0" applyNumberFormat="1" applyFont="1" applyBorder="1"/>
    <xf numFmtId="0" fontId="4" fillId="3" borderId="35" xfId="0" applyNumberFormat="1" applyFont="1" applyFill="1" applyBorder="1"/>
    <xf numFmtId="0" fontId="4" fillId="3" borderId="37" xfId="0" applyNumberFormat="1" applyFont="1" applyFill="1" applyBorder="1"/>
    <xf numFmtId="0" fontId="4" fillId="3" borderId="36" xfId="0" applyNumberFormat="1" applyFont="1" applyFill="1" applyBorder="1"/>
    <xf numFmtId="0" fontId="4" fillId="3" borderId="49" xfId="0" applyNumberFormat="1" applyFont="1" applyFill="1" applyBorder="1"/>
    <xf numFmtId="0" fontId="4" fillId="0" borderId="22" xfId="0" applyNumberFormat="1" applyFont="1" applyBorder="1"/>
    <xf numFmtId="0" fontId="4" fillId="0" borderId="23" xfId="0" applyNumberFormat="1" applyFont="1" applyBorder="1"/>
    <xf numFmtId="0" fontId="4" fillId="0" borderId="25" xfId="0" applyNumberFormat="1" applyFont="1" applyBorder="1"/>
    <xf numFmtId="0" fontId="4" fillId="0" borderId="42" xfId="0" applyNumberFormat="1" applyFont="1" applyBorder="1"/>
    <xf numFmtId="3" fontId="4" fillId="0" borderId="29" xfId="0" applyNumberFormat="1" applyFont="1" applyBorder="1"/>
    <xf numFmtId="4" fontId="3" fillId="0" borderId="0" xfId="0" applyNumberFormat="1" applyFont="1" applyFill="1"/>
    <xf numFmtId="3" fontId="4" fillId="3" borderId="37" xfId="0" applyNumberFormat="1" applyFont="1" applyFill="1" applyBorder="1"/>
    <xf numFmtId="3" fontId="4" fillId="3" borderId="35" xfId="0" applyNumberFormat="1" applyFont="1" applyFill="1" applyBorder="1"/>
    <xf numFmtId="3" fontId="4" fillId="0" borderId="46" xfId="0" applyNumberFormat="1" applyFont="1" applyBorder="1"/>
    <xf numFmtId="3" fontId="4" fillId="0" borderId="23" xfId="0" applyNumberFormat="1" applyFont="1" applyBorder="1"/>
    <xf numFmtId="3" fontId="4" fillId="0" borderId="25" xfId="0" applyNumberFormat="1" applyFont="1" applyBorder="1"/>
    <xf numFmtId="9" fontId="4" fillId="3" borderId="37" xfId="0" applyNumberFormat="1" applyFont="1" applyFill="1" applyBorder="1"/>
    <xf numFmtId="10" fontId="4" fillId="3" borderId="37" xfId="0" applyNumberFormat="1" applyFont="1" applyFill="1" applyBorder="1"/>
    <xf numFmtId="10" fontId="4" fillId="3" borderId="36" xfId="0" applyNumberFormat="1" applyFont="1" applyFill="1" applyBorder="1"/>
    <xf numFmtId="168" fontId="4" fillId="3" borderId="37" xfId="0" applyNumberFormat="1" applyFont="1" applyFill="1" applyBorder="1"/>
    <xf numFmtId="168" fontId="4" fillId="3" borderId="35" xfId="0" applyNumberFormat="1" applyFont="1" applyFill="1" applyBorder="1"/>
    <xf numFmtId="168" fontId="4" fillId="3" borderId="49" xfId="0" applyNumberFormat="1" applyFont="1" applyFill="1" applyBorder="1"/>
    <xf numFmtId="10" fontId="4" fillId="0" borderId="31" xfId="0" applyNumberFormat="1" applyFont="1" applyBorder="1"/>
    <xf numFmtId="10" fontId="4" fillId="0" borderId="29" xfId="0" applyNumberFormat="1" applyFont="1" applyBorder="1"/>
    <xf numFmtId="0" fontId="8" fillId="0" borderId="0" xfId="0" applyFont="1" applyFill="1"/>
    <xf numFmtId="0" fontId="4" fillId="0" borderId="0" xfId="0" applyFont="1" applyBorder="1"/>
    <xf numFmtId="49" fontId="4" fillId="0" borderId="0" xfId="3" applyFont="1" applyAlignment="1">
      <alignment vertical="center"/>
    </xf>
    <xf numFmtId="0" fontId="4" fillId="0" borderId="14" xfId="2" applyFont="1" applyFill="1" applyBorder="1" applyAlignment="1">
      <alignment horizontal="left" vertical="center"/>
    </xf>
    <xf numFmtId="4" fontId="4" fillId="0" borderId="0" xfId="2" applyNumberFormat="1" applyFont="1" applyFill="1" applyBorder="1" applyAlignment="1">
      <alignment vertical="center"/>
    </xf>
    <xf numFmtId="0" fontId="8" fillId="0" borderId="0" xfId="2" applyFont="1" applyFill="1" applyBorder="1" applyAlignment="1">
      <alignment vertical="center"/>
    </xf>
    <xf numFmtId="0" fontId="4" fillId="0" borderId="0" xfId="2" applyFont="1" applyBorder="1" applyAlignment="1">
      <alignment vertical="center"/>
    </xf>
    <xf numFmtId="0" fontId="4" fillId="0" borderId="53" xfId="2" applyFont="1" applyBorder="1" applyAlignment="1">
      <alignment vertical="center"/>
    </xf>
    <xf numFmtId="0" fontId="4" fillId="0" borderId="13" xfId="2" applyFont="1" applyBorder="1" applyAlignment="1">
      <alignment vertical="center"/>
    </xf>
    <xf numFmtId="0" fontId="4" fillId="0" borderId="14" xfId="2" applyFont="1" applyBorder="1" applyAlignment="1">
      <alignment vertical="center"/>
    </xf>
    <xf numFmtId="0" fontId="4" fillId="0" borderId="3" xfId="2" applyFont="1" applyBorder="1" applyAlignment="1">
      <alignment vertical="center"/>
    </xf>
    <xf numFmtId="0" fontId="4" fillId="0" borderId="52" xfId="2" applyFont="1" applyBorder="1" applyAlignment="1">
      <alignment vertical="center"/>
    </xf>
    <xf numFmtId="0" fontId="4" fillId="0" borderId="54" xfId="2" applyFont="1" applyBorder="1" applyAlignment="1">
      <alignment vertical="center"/>
    </xf>
    <xf numFmtId="0" fontId="4" fillId="0" borderId="4" xfId="2" applyFont="1" applyBorder="1" applyAlignment="1">
      <alignment vertical="center"/>
    </xf>
    <xf numFmtId="0" fontId="8" fillId="2" borderId="19" xfId="2" applyFont="1" applyFill="1" applyBorder="1" applyAlignment="1">
      <alignment horizontal="center" vertical="center"/>
    </xf>
    <xf numFmtId="0" fontId="8" fillId="2" borderId="20" xfId="2" applyFont="1" applyFill="1" applyBorder="1" applyAlignment="1">
      <alignment vertical="center"/>
    </xf>
    <xf numFmtId="0" fontId="8" fillId="2" borderId="39" xfId="2" applyFont="1" applyFill="1" applyBorder="1" applyAlignment="1">
      <alignment vertical="center"/>
    </xf>
    <xf numFmtId="4" fontId="4" fillId="0" borderId="51" xfId="2" applyNumberFormat="1" applyFont="1" applyFill="1" applyBorder="1" applyAlignment="1">
      <alignment vertical="center"/>
    </xf>
    <xf numFmtId="4" fontId="4" fillId="0" borderId="53" xfId="2" applyNumberFormat="1" applyFont="1" applyFill="1" applyBorder="1" applyAlignment="1">
      <alignment vertical="center"/>
    </xf>
    <xf numFmtId="4" fontId="4" fillId="0" borderId="57" xfId="2" applyNumberFormat="1" applyFont="1" applyFill="1" applyBorder="1" applyAlignment="1">
      <alignment vertical="center"/>
    </xf>
    <xf numFmtId="4" fontId="4" fillId="0" borderId="54" xfId="2" applyNumberFormat="1" applyFont="1" applyFill="1" applyBorder="1" applyAlignment="1">
      <alignment vertical="center"/>
    </xf>
    <xf numFmtId="4" fontId="4" fillId="0" borderId="12" xfId="2" applyNumberFormat="1" applyFont="1" applyFill="1" applyBorder="1" applyAlignment="1">
      <alignment vertical="center"/>
    </xf>
    <xf numFmtId="4" fontId="4" fillId="0" borderId="14" xfId="2" applyNumberFormat="1" applyFont="1" applyFill="1" applyBorder="1" applyAlignment="1">
      <alignment vertical="center"/>
    </xf>
    <xf numFmtId="4" fontId="8" fillId="2" borderId="19" xfId="2" applyNumberFormat="1" applyFont="1" applyFill="1" applyBorder="1" applyAlignment="1">
      <alignment vertical="center"/>
    </xf>
    <xf numFmtId="4" fontId="8" fillId="2" borderId="40" xfId="2" applyNumberFormat="1" applyFont="1" applyFill="1" applyBorder="1" applyAlignment="1">
      <alignment vertical="center"/>
    </xf>
    <xf numFmtId="4" fontId="8" fillId="2" borderId="15" xfId="2" applyNumberFormat="1" applyFont="1" applyFill="1" applyBorder="1" applyAlignment="1">
      <alignment vertical="center"/>
    </xf>
    <xf numFmtId="4" fontId="8" fillId="2" borderId="20" xfId="2" applyNumberFormat="1" applyFont="1" applyFill="1" applyBorder="1" applyAlignment="1">
      <alignment vertical="center"/>
    </xf>
    <xf numFmtId="4" fontId="8" fillId="2" borderId="5" xfId="2" applyNumberFormat="1" applyFont="1" applyFill="1" applyBorder="1" applyAlignment="1">
      <alignment vertical="center"/>
    </xf>
    <xf numFmtId="4" fontId="4" fillId="0" borderId="3" xfId="2" applyNumberFormat="1" applyFont="1" applyFill="1" applyBorder="1" applyAlignment="1">
      <alignment vertical="center"/>
    </xf>
    <xf numFmtId="167" fontId="4" fillId="0" borderId="52" xfId="2" applyNumberFormat="1" applyFont="1" applyFill="1" applyBorder="1" applyAlignment="1">
      <alignment vertical="center"/>
    </xf>
    <xf numFmtId="167" fontId="4" fillId="0" borderId="4" xfId="2" applyNumberFormat="1" applyFont="1" applyFill="1" applyBorder="1" applyAlignment="1">
      <alignment vertical="center"/>
    </xf>
    <xf numFmtId="167" fontId="8" fillId="2" borderId="17" xfId="2" applyNumberFormat="1" applyFont="1" applyFill="1" applyBorder="1" applyAlignment="1">
      <alignment vertical="center"/>
    </xf>
    <xf numFmtId="4" fontId="8" fillId="2" borderId="39" xfId="2" applyNumberFormat="1" applyFont="1" applyFill="1" applyBorder="1" applyAlignment="1">
      <alignment vertical="center"/>
    </xf>
    <xf numFmtId="167" fontId="8" fillId="2" borderId="18" xfId="2" applyNumberFormat="1" applyFont="1" applyFill="1" applyBorder="1" applyAlignment="1">
      <alignment vertical="center"/>
    </xf>
    <xf numFmtId="0" fontId="4" fillId="0" borderId="0" xfId="0" applyFont="1" applyFill="1" applyBorder="1"/>
    <xf numFmtId="0" fontId="8" fillId="5" borderId="0" xfId="0" applyFont="1" applyFill="1"/>
    <xf numFmtId="0" fontId="8" fillId="5" borderId="0" xfId="0" applyFont="1" applyFill="1" applyBorder="1"/>
    <xf numFmtId="0" fontId="4" fillId="0" borderId="0" xfId="2" applyFont="1" applyAlignment="1">
      <alignment vertical="center"/>
    </xf>
    <xf numFmtId="0" fontId="8" fillId="0" borderId="0" xfId="2" applyFont="1" applyFill="1" applyBorder="1" applyAlignment="1">
      <alignment horizontal="center" vertical="center"/>
    </xf>
    <xf numFmtId="0" fontId="4" fillId="5" borderId="0" xfId="0" applyFont="1" applyFill="1" applyBorder="1"/>
    <xf numFmtId="0" fontId="4" fillId="0" borderId="14" xfId="2" applyFont="1" applyBorder="1" applyAlignment="1">
      <alignment horizontal="center" vertical="center"/>
    </xf>
    <xf numFmtId="0" fontId="8" fillId="2" borderId="14" xfId="2" applyFont="1" applyFill="1" applyBorder="1" applyAlignment="1">
      <alignment horizontal="center" vertical="center"/>
    </xf>
    <xf numFmtId="0" fontId="8" fillId="2" borderId="0" xfId="2" applyFont="1" applyFill="1" applyBorder="1" applyAlignment="1">
      <alignment vertical="center"/>
    </xf>
    <xf numFmtId="0" fontId="8" fillId="5" borderId="0" xfId="2" applyFont="1" applyFill="1" applyBorder="1" applyAlignment="1">
      <alignment vertical="center"/>
    </xf>
    <xf numFmtId="0" fontId="8" fillId="2" borderId="5" xfId="2" applyFont="1" applyFill="1" applyBorder="1" applyAlignment="1">
      <alignment horizontal="center" vertical="center"/>
    </xf>
    <xf numFmtId="0" fontId="4" fillId="0" borderId="0" xfId="2" applyFont="1" applyFill="1" applyBorder="1" applyAlignment="1">
      <alignment horizontal="left" vertical="center"/>
    </xf>
    <xf numFmtId="0" fontId="8" fillId="5" borderId="0" xfId="2" applyFont="1" applyFill="1" applyAlignment="1">
      <alignment horizontal="center" vertical="center"/>
    </xf>
    <xf numFmtId="0" fontId="4" fillId="0" borderId="0" xfId="4" applyFont="1"/>
    <xf numFmtId="0" fontId="4" fillId="7" borderId="30" xfId="2" applyFont="1" applyFill="1" applyBorder="1" applyAlignment="1">
      <alignment horizontal="center" vertical="center" textRotation="90" wrapText="1"/>
    </xf>
    <xf numFmtId="0" fontId="4" fillId="7" borderId="63" xfId="2" applyFont="1" applyFill="1" applyBorder="1" applyAlignment="1">
      <alignment horizontal="center" vertical="center" textRotation="90" wrapText="1"/>
    </xf>
    <xf numFmtId="0" fontId="4" fillId="7" borderId="32" xfId="2" applyFont="1" applyFill="1" applyBorder="1" applyAlignment="1">
      <alignment horizontal="center" vertical="center" textRotation="90" wrapText="1"/>
    </xf>
    <xf numFmtId="0" fontId="8" fillId="7" borderId="32" xfId="2" applyFont="1" applyFill="1" applyBorder="1" applyAlignment="1">
      <alignment horizontal="center" vertical="center" textRotation="90" wrapText="1"/>
    </xf>
    <xf numFmtId="0" fontId="8" fillId="7" borderId="33" xfId="2" applyFont="1" applyFill="1" applyBorder="1" applyAlignment="1">
      <alignment horizontal="center" vertical="center" textRotation="90" wrapText="1"/>
    </xf>
    <xf numFmtId="0" fontId="8" fillId="7" borderId="31" xfId="2" applyFont="1" applyFill="1" applyBorder="1" applyAlignment="1">
      <alignment horizontal="center" vertical="center" textRotation="90" wrapText="1"/>
    </xf>
    <xf numFmtId="0" fontId="8" fillId="5" borderId="0" xfId="2" applyFont="1" applyFill="1" applyAlignment="1">
      <alignment horizontal="center" vertical="center" textRotation="90" wrapText="1"/>
    </xf>
    <xf numFmtId="0" fontId="4" fillId="0" borderId="0" xfId="4" applyFont="1" applyAlignment="1">
      <alignment wrapText="1"/>
    </xf>
    <xf numFmtId="0" fontId="12" fillId="2" borderId="0" xfId="2" applyFont="1" applyFill="1" applyAlignment="1">
      <alignment vertical="center"/>
    </xf>
    <xf numFmtId="0" fontId="16" fillId="0" borderId="14" xfId="2" applyFont="1" applyBorder="1" applyAlignment="1">
      <alignment horizontal="center" vertical="center"/>
    </xf>
    <xf numFmtId="0" fontId="8" fillId="0" borderId="0" xfId="2" applyFont="1" applyAlignment="1">
      <alignment vertical="center"/>
    </xf>
    <xf numFmtId="0" fontId="8" fillId="5" borderId="0" xfId="4" applyFont="1" applyFill="1"/>
    <xf numFmtId="0" fontId="8" fillId="0" borderId="0" xfId="2" applyFont="1" applyAlignment="1">
      <alignment horizontal="center" vertical="center"/>
    </xf>
    <xf numFmtId="0" fontId="4" fillId="5" borderId="0" xfId="4" applyFont="1" applyFill="1"/>
    <xf numFmtId="0" fontId="8" fillId="2" borderId="3" xfId="2" applyFont="1" applyFill="1" applyBorder="1" applyAlignment="1">
      <alignment vertical="center"/>
    </xf>
    <xf numFmtId="0" fontId="8" fillId="2" borderId="0" xfId="2" applyFont="1" applyFill="1" applyAlignment="1">
      <alignment vertical="center"/>
    </xf>
    <xf numFmtId="4" fontId="8" fillId="2" borderId="4" xfId="2" applyNumberFormat="1" applyFont="1" applyFill="1" applyBorder="1" applyAlignment="1">
      <alignment vertical="center"/>
    </xf>
    <xf numFmtId="0" fontId="8" fillId="5" borderId="0" xfId="2" applyFont="1" applyFill="1" applyAlignment="1">
      <alignment vertical="center"/>
    </xf>
    <xf numFmtId="4" fontId="4" fillId="0" borderId="4" xfId="2" applyNumberFormat="1" applyFont="1" applyBorder="1" applyAlignment="1">
      <alignment vertical="center"/>
    </xf>
    <xf numFmtId="0" fontId="21" fillId="0" borderId="3" xfId="5" applyFont="1" applyBorder="1"/>
    <xf numFmtId="0" fontId="8" fillId="8" borderId="14" xfId="2" applyFont="1" applyFill="1" applyBorder="1" applyAlignment="1">
      <alignment horizontal="center" vertical="center"/>
    </xf>
    <xf numFmtId="0" fontId="4" fillId="8" borderId="3" xfId="2" applyFont="1" applyFill="1" applyBorder="1" applyAlignment="1">
      <alignment vertical="center"/>
    </xf>
    <xf numFmtId="0" fontId="4" fillId="8" borderId="0" xfId="2" applyFont="1" applyFill="1" applyAlignment="1">
      <alignment vertical="center"/>
    </xf>
    <xf numFmtId="4" fontId="4" fillId="8" borderId="4" xfId="2" applyNumberFormat="1" applyFont="1" applyFill="1" applyBorder="1" applyAlignment="1">
      <alignment vertical="center"/>
    </xf>
    <xf numFmtId="0" fontId="4" fillId="0" borderId="7" xfId="2" applyFont="1" applyBorder="1" applyAlignment="1">
      <alignment vertical="center"/>
    </xf>
    <xf numFmtId="0" fontId="4" fillId="0" borderId="76" xfId="2" applyFont="1" applyBorder="1" applyAlignment="1">
      <alignment vertical="center"/>
    </xf>
    <xf numFmtId="4" fontId="4" fillId="0" borderId="8" xfId="2" applyNumberFormat="1" applyFont="1" applyBorder="1" applyAlignment="1">
      <alignment vertical="center"/>
    </xf>
    <xf numFmtId="4" fontId="8" fillId="2" borderId="18" xfId="2" applyNumberFormat="1" applyFont="1" applyFill="1" applyBorder="1" applyAlignment="1">
      <alignment vertical="center"/>
    </xf>
    <xf numFmtId="3" fontId="8" fillId="2" borderId="20" xfId="2" applyNumberFormat="1" applyFont="1" applyFill="1" applyBorder="1" applyAlignment="1">
      <alignment vertical="center"/>
    </xf>
    <xf numFmtId="0" fontId="4" fillId="0" borderId="0" xfId="2" applyFont="1" applyAlignment="1">
      <alignment horizontal="left" vertical="center"/>
    </xf>
    <xf numFmtId="4" fontId="4" fillId="0" borderId="0" xfId="2" applyNumberFormat="1" applyFont="1" applyAlignment="1">
      <alignment vertical="center"/>
    </xf>
    <xf numFmtId="3" fontId="4" fillId="0" borderId="0" xfId="2" applyNumberFormat="1" applyFont="1" applyAlignment="1">
      <alignment vertical="center"/>
    </xf>
    <xf numFmtId="0" fontId="22" fillId="9" borderId="28" xfId="5" applyFont="1" applyFill="1" applyBorder="1" applyAlignment="1">
      <alignment horizontal="left" wrapText="1"/>
    </xf>
    <xf numFmtId="0" fontId="21" fillId="10" borderId="0" xfId="5" applyFont="1" applyFill="1"/>
    <xf numFmtId="3" fontId="8" fillId="2" borderId="3" xfId="2" applyNumberFormat="1" applyFont="1" applyFill="1" applyBorder="1" applyAlignment="1">
      <alignment vertical="center"/>
    </xf>
    <xf numFmtId="3" fontId="8" fillId="2" borderId="0" xfId="2" applyNumberFormat="1" applyFont="1" applyFill="1" applyAlignment="1">
      <alignment vertical="center"/>
    </xf>
    <xf numFmtId="3" fontId="4" fillId="8" borderId="0" xfId="2" applyNumberFormat="1" applyFont="1" applyFill="1" applyAlignment="1">
      <alignment vertical="center"/>
    </xf>
    <xf numFmtId="3" fontId="4" fillId="0" borderId="76" xfId="2" applyNumberFormat="1" applyFont="1" applyBorder="1" applyAlignment="1">
      <alignment vertical="center"/>
    </xf>
    <xf numFmtId="49" fontId="8" fillId="0" borderId="0" xfId="3" applyFont="1" applyFill="1" applyBorder="1" applyAlignment="1">
      <alignment vertical="center"/>
    </xf>
    <xf numFmtId="49" fontId="8" fillId="0" borderId="0" xfId="3" applyFont="1" applyFill="1" applyAlignment="1">
      <alignment vertical="center"/>
    </xf>
    <xf numFmtId="0" fontId="8" fillId="7" borderId="12" xfId="2" applyFont="1" applyFill="1" applyBorder="1" applyAlignment="1">
      <alignment horizontal="center" vertical="center"/>
    </xf>
    <xf numFmtId="0" fontId="4" fillId="0" borderId="44" xfId="2" applyFont="1" applyFill="1" applyBorder="1" applyAlignment="1">
      <alignment horizontal="left" vertical="center"/>
    </xf>
    <xf numFmtId="0" fontId="4" fillId="0" borderId="65" xfId="2" applyFont="1" applyFill="1" applyBorder="1" applyAlignment="1">
      <alignment horizontal="left" vertical="center"/>
    </xf>
    <xf numFmtId="0" fontId="8" fillId="7" borderId="5" xfId="2" applyFont="1" applyFill="1" applyBorder="1" applyAlignment="1">
      <alignment horizontal="center" vertical="center" wrapText="1"/>
    </xf>
    <xf numFmtId="0" fontId="8" fillId="7" borderId="18" xfId="2" applyFont="1" applyFill="1" applyBorder="1" applyAlignment="1">
      <alignment horizontal="center" vertical="center" wrapText="1"/>
    </xf>
    <xf numFmtId="0" fontId="8" fillId="7" borderId="40" xfId="2" applyFont="1" applyFill="1" applyBorder="1" applyAlignment="1">
      <alignment horizontal="center" vertical="center" wrapText="1"/>
    </xf>
    <xf numFmtId="0" fontId="4" fillId="0" borderId="42" xfId="2" applyFont="1" applyFill="1" applyBorder="1" applyAlignment="1">
      <alignment vertical="center"/>
    </xf>
    <xf numFmtId="3" fontId="4" fillId="0" borderId="42" xfId="2" applyNumberFormat="1" applyFont="1" applyFill="1" applyBorder="1" applyAlignment="1">
      <alignment vertical="center"/>
    </xf>
    <xf numFmtId="3" fontId="4" fillId="0" borderId="31" xfId="2" applyNumberFormat="1" applyFont="1" applyFill="1" applyBorder="1" applyAlignment="1">
      <alignment vertical="center"/>
    </xf>
    <xf numFmtId="3" fontId="4" fillId="0" borderId="25" xfId="2" applyNumberFormat="1" applyFont="1" applyFill="1" applyBorder="1" applyAlignment="1">
      <alignment vertical="center"/>
    </xf>
    <xf numFmtId="3" fontId="4" fillId="0" borderId="77" xfId="2" applyNumberFormat="1" applyFont="1" applyFill="1" applyBorder="1" applyAlignment="1">
      <alignment vertical="center"/>
    </xf>
    <xf numFmtId="3" fontId="8" fillId="2" borderId="18" xfId="2" applyNumberFormat="1" applyFont="1" applyFill="1" applyBorder="1" applyAlignment="1">
      <alignment vertical="center"/>
    </xf>
    <xf numFmtId="3" fontId="8" fillId="2" borderId="40" xfId="2" applyNumberFormat="1" applyFont="1" applyFill="1" applyBorder="1" applyAlignment="1">
      <alignment vertical="center"/>
    </xf>
    <xf numFmtId="0" fontId="4" fillId="0" borderId="22" xfId="2" applyFont="1" applyFill="1" applyBorder="1" applyAlignment="1">
      <alignment vertical="center"/>
    </xf>
    <xf numFmtId="0" fontId="4" fillId="8" borderId="0" xfId="2" applyFont="1" applyFill="1" applyBorder="1" applyAlignment="1">
      <alignment vertical="center"/>
    </xf>
    <xf numFmtId="0" fontId="4" fillId="0" borderId="12" xfId="4" applyFont="1" applyBorder="1"/>
    <xf numFmtId="0" fontId="4" fillId="0" borderId="14" xfId="4" applyFont="1" applyBorder="1"/>
    <xf numFmtId="0" fontId="4" fillId="0" borderId="13" xfId="4" applyFont="1" applyBorder="1"/>
    <xf numFmtId="0" fontId="4" fillId="0" borderId="54" xfId="4" applyFont="1" applyBorder="1"/>
    <xf numFmtId="0" fontId="4" fillId="0" borderId="4" xfId="4" applyFont="1" applyBorder="1"/>
    <xf numFmtId="0" fontId="4" fillId="0" borderId="14" xfId="6" applyFont="1" applyBorder="1" applyAlignment="1">
      <alignment horizontal="center"/>
    </xf>
    <xf numFmtId="4" fontId="4" fillId="0" borderId="4" xfId="4" applyNumberFormat="1" applyFont="1" applyBorder="1"/>
    <xf numFmtId="4" fontId="4" fillId="0" borderId="14" xfId="6" applyNumberFormat="1" applyFont="1" applyBorder="1" applyAlignment="1">
      <alignment horizontal="right"/>
    </xf>
    <xf numFmtId="0" fontId="4" fillId="0" borderId="11" xfId="4" applyFont="1" applyBorder="1"/>
    <xf numFmtId="0" fontId="8" fillId="0" borderId="11" xfId="4" applyFont="1" applyBorder="1" applyAlignment="1">
      <alignment horizontal="center"/>
    </xf>
    <xf numFmtId="4" fontId="4" fillId="0" borderId="0" xfId="4" applyNumberFormat="1" applyFont="1"/>
    <xf numFmtId="3" fontId="4" fillId="0" borderId="0" xfId="4" applyNumberFormat="1" applyFont="1"/>
    <xf numFmtId="0" fontId="8" fillId="7" borderId="12" xfId="4" applyFont="1" applyFill="1" applyBorder="1" applyAlignment="1">
      <alignment horizontal="center" vertical="center" textRotation="90" wrapText="1"/>
    </xf>
    <xf numFmtId="0" fontId="8" fillId="7" borderId="13" xfId="4" applyFont="1" applyFill="1" applyBorder="1" applyAlignment="1">
      <alignment horizontal="center" vertical="center" textRotation="90" wrapText="1"/>
    </xf>
    <xf numFmtId="0" fontId="8" fillId="7" borderId="47" xfId="4" applyFont="1" applyFill="1" applyBorder="1" applyAlignment="1">
      <alignment horizontal="center" vertical="center" textRotation="90" wrapText="1"/>
    </xf>
    <xf numFmtId="0" fontId="8" fillId="7" borderId="52" xfId="4" applyFont="1" applyFill="1" applyBorder="1" applyAlignment="1">
      <alignment horizontal="center" vertical="center" textRotation="90" wrapText="1"/>
    </xf>
    <xf numFmtId="0" fontId="8" fillId="7" borderId="57" xfId="4" applyFont="1" applyFill="1" applyBorder="1" applyAlignment="1">
      <alignment horizontal="center" vertical="center" textRotation="90" wrapText="1"/>
    </xf>
    <xf numFmtId="0" fontId="8" fillId="7" borderId="21" xfId="4" applyFont="1" applyFill="1" applyBorder="1" applyAlignment="1">
      <alignment horizontal="center" vertical="center" textRotation="90" wrapText="1"/>
    </xf>
    <xf numFmtId="0" fontId="8" fillId="7" borderId="14" xfId="4" applyFont="1" applyFill="1" applyBorder="1" applyAlignment="1">
      <alignment horizontal="center" vertical="center" textRotation="90" wrapText="1"/>
    </xf>
    <xf numFmtId="0" fontId="8" fillId="7" borderId="11" xfId="4" applyFont="1" applyFill="1" applyBorder="1" applyAlignment="1">
      <alignment horizontal="center"/>
    </xf>
    <xf numFmtId="0" fontId="8" fillId="7" borderId="10" xfId="4" applyFont="1" applyFill="1" applyBorder="1" applyAlignment="1">
      <alignment horizontal="center"/>
    </xf>
    <xf numFmtId="0" fontId="8" fillId="7" borderId="48" xfId="4" applyFont="1" applyFill="1" applyBorder="1" applyAlignment="1">
      <alignment horizontal="center"/>
    </xf>
    <xf numFmtId="0" fontId="8" fillId="7" borderId="48" xfId="4" quotePrefix="1" applyFont="1" applyFill="1" applyBorder="1" applyAlignment="1">
      <alignment horizontal="center"/>
    </xf>
    <xf numFmtId="0" fontId="8" fillId="7" borderId="55" xfId="4" quotePrefix="1" applyFont="1" applyFill="1" applyBorder="1" applyAlignment="1">
      <alignment horizontal="center"/>
    </xf>
    <xf numFmtId="0" fontId="8" fillId="7" borderId="9" xfId="4" quotePrefix="1" applyFont="1" applyFill="1" applyBorder="1" applyAlignment="1">
      <alignment horizontal="center"/>
    </xf>
    <xf numFmtId="0" fontId="8" fillId="7" borderId="8" xfId="4" quotePrefix="1" applyFont="1" applyFill="1" applyBorder="1" applyAlignment="1">
      <alignment horizontal="center"/>
    </xf>
    <xf numFmtId="0" fontId="8" fillId="7" borderId="8" xfId="4" applyFont="1" applyFill="1" applyBorder="1" applyAlignment="1">
      <alignment horizontal="center"/>
    </xf>
    <xf numFmtId="0" fontId="8" fillId="7" borderId="5" xfId="0" applyFont="1" applyFill="1" applyBorder="1" applyAlignment="1">
      <alignment horizontal="center" vertical="center" textRotation="90" wrapText="1"/>
    </xf>
    <xf numFmtId="0" fontId="8" fillId="7" borderId="20" xfId="0" applyFont="1" applyFill="1" applyBorder="1" applyAlignment="1">
      <alignment horizontal="center" vertical="center" textRotation="90" wrapText="1"/>
    </xf>
    <xf numFmtId="0" fontId="4" fillId="0" borderId="14" xfId="0" applyFont="1" applyBorder="1"/>
    <xf numFmtId="3" fontId="4" fillId="0" borderId="14" xfId="0" applyNumberFormat="1" applyFont="1" applyBorder="1"/>
    <xf numFmtId="3" fontId="4" fillId="0" borderId="0" xfId="0" applyNumberFormat="1" applyFont="1" applyBorder="1"/>
    <xf numFmtId="3" fontId="4" fillId="0" borderId="14" xfId="0" applyNumberFormat="1" applyFont="1" applyBorder="1" applyAlignment="1">
      <alignment horizontal="right"/>
    </xf>
    <xf numFmtId="3" fontId="8" fillId="0" borderId="0" xfId="0" applyNumberFormat="1" applyFont="1" applyBorder="1"/>
    <xf numFmtId="167" fontId="8" fillId="0" borderId="14" xfId="0" applyNumberFormat="1" applyFont="1" applyBorder="1"/>
    <xf numFmtId="0" fontId="8" fillId="0" borderId="14" xfId="0" applyFont="1" applyBorder="1" applyAlignment="1"/>
    <xf numFmtId="3" fontId="4" fillId="0" borderId="0" xfId="0" applyNumberFormat="1" applyFont="1" applyBorder="1" applyAlignment="1"/>
    <xf numFmtId="3" fontId="4" fillId="0" borderId="14" xfId="0" applyNumberFormat="1" applyFont="1" applyBorder="1" applyAlignment="1"/>
    <xf numFmtId="3" fontId="4" fillId="0" borderId="4" xfId="0" applyNumberFormat="1" applyFont="1" applyBorder="1" applyAlignment="1"/>
    <xf numFmtId="49" fontId="8" fillId="0" borderId="19" xfId="3" applyFont="1" applyBorder="1" applyAlignment="1">
      <alignment horizontal="left" vertical="center"/>
    </xf>
    <xf numFmtId="0" fontId="4" fillId="0" borderId="5" xfId="0" applyFont="1" applyBorder="1"/>
    <xf numFmtId="3" fontId="8" fillId="0" borderId="5" xfId="0" applyNumberFormat="1" applyFont="1" applyBorder="1"/>
    <xf numFmtId="0" fontId="8" fillId="0" borderId="5" xfId="0" applyFont="1" applyBorder="1"/>
    <xf numFmtId="167" fontId="8" fillId="0" borderId="5" xfId="0" applyNumberFormat="1" applyFont="1" applyBorder="1"/>
    <xf numFmtId="0" fontId="8" fillId="0" borderId="0" xfId="0" applyFont="1" applyFill="1" applyAlignment="1">
      <alignment horizontal="center"/>
    </xf>
    <xf numFmtId="49" fontId="18" fillId="7" borderId="35" xfId="3" applyFont="1" applyFill="1" applyBorder="1" applyAlignment="1">
      <alignment horizontal="center" textRotation="90" wrapText="1"/>
    </xf>
    <xf numFmtId="49" fontId="18" fillId="7" borderId="37" xfId="3" applyFont="1" applyFill="1" applyBorder="1" applyAlignment="1">
      <alignment horizontal="center" textRotation="90" wrapText="1"/>
    </xf>
    <xf numFmtId="49" fontId="18" fillId="7" borderId="36" xfId="3" applyFont="1" applyFill="1" applyBorder="1" applyAlignment="1">
      <alignment horizontal="center" textRotation="90" wrapText="1"/>
    </xf>
    <xf numFmtId="49" fontId="18" fillId="7" borderId="49" xfId="3" applyFont="1" applyFill="1" applyBorder="1" applyAlignment="1">
      <alignment horizontal="center" textRotation="90" wrapText="1"/>
    </xf>
    <xf numFmtId="49" fontId="24" fillId="7" borderId="37" xfId="3" applyFont="1" applyFill="1" applyBorder="1" applyAlignment="1">
      <alignment horizontal="center" textRotation="90" wrapText="1"/>
    </xf>
    <xf numFmtId="49" fontId="8" fillId="7" borderId="36" xfId="3" applyFont="1" applyFill="1" applyBorder="1" applyAlignment="1">
      <alignment horizontal="center" textRotation="90" wrapText="1"/>
    </xf>
    <xf numFmtId="0" fontId="4" fillId="5" borderId="6" xfId="0" applyFont="1" applyFill="1" applyBorder="1"/>
    <xf numFmtId="0" fontId="4" fillId="5" borderId="12" xfId="0" applyFont="1" applyFill="1" applyBorder="1"/>
    <xf numFmtId="49" fontId="4" fillId="5" borderId="3" xfId="0" applyNumberFormat="1" applyFont="1" applyFill="1" applyBorder="1" applyAlignment="1">
      <alignment horizontal="left"/>
    </xf>
    <xf numFmtId="0" fontId="4" fillId="5" borderId="14" xfId="0" applyFont="1" applyFill="1" applyBorder="1"/>
    <xf numFmtId="0" fontId="4" fillId="5" borderId="7" xfId="0" applyFont="1" applyFill="1" applyBorder="1" applyAlignment="1">
      <alignment horizontal="right"/>
    </xf>
    <xf numFmtId="0" fontId="4" fillId="3" borderId="62" xfId="0" applyFont="1" applyFill="1" applyBorder="1" applyAlignment="1">
      <alignment horizontal="right"/>
    </xf>
    <xf numFmtId="3" fontId="23" fillId="0" borderId="0" xfId="0" applyNumberFormat="1" applyFont="1"/>
    <xf numFmtId="3" fontId="4" fillId="0" borderId="0" xfId="0" applyNumberFormat="1" applyFont="1"/>
    <xf numFmtId="0" fontId="4" fillId="5" borderId="3" xfId="0" applyFont="1" applyFill="1" applyBorder="1" applyAlignment="1">
      <alignment horizontal="left"/>
    </xf>
    <xf numFmtId="0" fontId="4" fillId="5" borderId="3" xfId="0" applyFont="1" applyFill="1" applyBorder="1" applyAlignment="1">
      <alignment horizontal="center"/>
    </xf>
    <xf numFmtId="0" fontId="4" fillId="0" borderId="21" xfId="4" applyFont="1" applyBorder="1"/>
    <xf numFmtId="0" fontId="4" fillId="0" borderId="57" xfId="4" applyFont="1" applyBorder="1"/>
    <xf numFmtId="0" fontId="4" fillId="0" borderId="46" xfId="4" applyFont="1" applyBorder="1"/>
    <xf numFmtId="0" fontId="4" fillId="0" borderId="51" xfId="4" applyFont="1" applyBorder="1"/>
    <xf numFmtId="4" fontId="4" fillId="0" borderId="47" xfId="6" applyNumberFormat="1" applyFont="1" applyBorder="1" applyAlignment="1">
      <alignment horizontal="right"/>
    </xf>
    <xf numFmtId="4" fontId="4" fillId="0" borderId="47" xfId="7" applyNumberFormat="1" applyFont="1" applyBorder="1" applyAlignment="1">
      <alignment horizontal="right"/>
    </xf>
    <xf numFmtId="4" fontId="4" fillId="0" borderId="54" xfId="7" applyNumberFormat="1" applyFont="1" applyBorder="1" applyAlignment="1">
      <alignment horizontal="right"/>
    </xf>
    <xf numFmtId="4" fontId="4" fillId="0" borderId="53" xfId="6" applyNumberFormat="1" applyFont="1" applyBorder="1" applyAlignment="1">
      <alignment horizontal="right"/>
    </xf>
    <xf numFmtId="4" fontId="4" fillId="0" borderId="53" xfId="7" applyNumberFormat="1" applyFont="1" applyBorder="1" applyAlignment="1">
      <alignment horizontal="right"/>
    </xf>
    <xf numFmtId="4" fontId="4" fillId="0" borderId="4" xfId="6" applyNumberFormat="1" applyFont="1" applyBorder="1" applyAlignment="1">
      <alignment horizontal="right"/>
    </xf>
    <xf numFmtId="4" fontId="4" fillId="0" borderId="4" xfId="4" applyNumberFormat="1" applyFont="1" applyBorder="1" applyAlignment="1">
      <alignment horizontal="right"/>
    </xf>
    <xf numFmtId="0" fontId="8" fillId="7" borderId="13" xfId="4" applyFont="1" applyFill="1" applyBorder="1" applyAlignment="1">
      <alignment horizontal="center" vertical="center" textRotation="90"/>
    </xf>
    <xf numFmtId="0" fontId="23" fillId="0" borderId="3" xfId="6" applyFont="1" applyBorder="1" applyAlignment="1">
      <alignment horizontal="center"/>
    </xf>
    <xf numFmtId="0" fontId="23" fillId="0" borderId="3" xfId="6" applyFont="1" applyBorder="1" applyAlignment="1">
      <alignment horizontal="center" wrapText="1"/>
    </xf>
    <xf numFmtId="0" fontId="16" fillId="0" borderId="47" xfId="6" applyFont="1" applyBorder="1" applyAlignment="1">
      <alignment horizontal="center" vertical="center"/>
    </xf>
    <xf numFmtId="4" fontId="4" fillId="0" borderId="54" xfId="4" applyNumberFormat="1" applyFont="1" applyBorder="1" applyAlignment="1">
      <alignment horizontal="right"/>
    </xf>
    <xf numFmtId="4" fontId="4" fillId="0" borderId="47" xfId="4" applyNumberFormat="1" applyFont="1" applyBorder="1" applyAlignment="1">
      <alignment horizontal="right"/>
    </xf>
    <xf numFmtId="4" fontId="4" fillId="0" borderId="53" xfId="4" applyNumberFormat="1" applyFont="1" applyBorder="1" applyAlignment="1">
      <alignment horizontal="right"/>
    </xf>
    <xf numFmtId="0" fontId="4" fillId="0" borderId="54" xfId="4" applyFont="1" applyBorder="1" applyAlignment="1">
      <alignment horizontal="right"/>
    </xf>
    <xf numFmtId="0" fontId="4" fillId="0" borderId="53" xfId="4" applyFont="1" applyBorder="1" applyAlignment="1">
      <alignment horizontal="right"/>
    </xf>
    <xf numFmtId="0" fontId="4" fillId="0" borderId="53" xfId="4" applyFont="1" applyBorder="1"/>
    <xf numFmtId="0" fontId="4" fillId="0" borderId="14" xfId="4" applyFont="1" applyBorder="1" applyAlignment="1">
      <alignment horizontal="center"/>
    </xf>
    <xf numFmtId="0" fontId="8" fillId="5" borderId="0" xfId="4" applyFont="1" applyFill="1" applyBorder="1"/>
    <xf numFmtId="169" fontId="8" fillId="7" borderId="13" xfId="4" applyNumberFormat="1" applyFont="1" applyFill="1" applyBorder="1" applyAlignment="1">
      <alignment horizontal="center" vertical="center" textRotation="90" wrapText="1"/>
    </xf>
    <xf numFmtId="169" fontId="8" fillId="7" borderId="47" xfId="4" applyNumberFormat="1" applyFont="1" applyFill="1" applyBorder="1" applyAlignment="1">
      <alignment horizontal="center" vertical="center" textRotation="90" wrapText="1"/>
    </xf>
    <xf numFmtId="169" fontId="8" fillId="7" borderId="21" xfId="4" applyNumberFormat="1" applyFont="1" applyFill="1" applyBorder="1" applyAlignment="1">
      <alignment horizontal="center" vertical="center" textRotation="90" wrapText="1"/>
    </xf>
    <xf numFmtId="0" fontId="8" fillId="7" borderId="4" xfId="4" applyFont="1" applyFill="1" applyBorder="1" applyAlignment="1">
      <alignment horizontal="center"/>
    </xf>
    <xf numFmtId="169" fontId="8" fillId="7" borderId="10" xfId="4" applyNumberFormat="1" applyFont="1" applyFill="1" applyBorder="1" applyAlignment="1">
      <alignment horizontal="center"/>
    </xf>
    <xf numFmtId="169" fontId="8" fillId="7" borderId="48" xfId="4" applyNumberFormat="1" applyFont="1" applyFill="1" applyBorder="1" applyAlignment="1">
      <alignment horizontal="center"/>
    </xf>
    <xf numFmtId="169" fontId="8" fillId="7" borderId="48" xfId="4" quotePrefix="1" applyNumberFormat="1" applyFont="1" applyFill="1" applyBorder="1" applyAlignment="1">
      <alignment horizontal="center"/>
    </xf>
    <xf numFmtId="169" fontId="8" fillId="7" borderId="11" xfId="4" applyNumberFormat="1" applyFont="1" applyFill="1" applyBorder="1" applyAlignment="1">
      <alignment horizontal="center"/>
    </xf>
    <xf numFmtId="0" fontId="4" fillId="0" borderId="6" xfId="4" applyFont="1" applyBorder="1" applyAlignment="1">
      <alignment horizontal="center"/>
    </xf>
    <xf numFmtId="169" fontId="4" fillId="0" borderId="13" xfId="4" applyNumberFormat="1" applyFont="1" applyBorder="1"/>
    <xf numFmtId="169" fontId="4" fillId="0" borderId="14" xfId="4" applyNumberFormat="1" applyFont="1" applyBorder="1"/>
    <xf numFmtId="0" fontId="4" fillId="0" borderId="3" xfId="4" applyFont="1" applyBorder="1" applyAlignment="1">
      <alignment horizontal="center"/>
    </xf>
    <xf numFmtId="4" fontId="4" fillId="0" borderId="13" xfId="4" applyNumberFormat="1" applyFont="1" applyBorder="1"/>
    <xf numFmtId="4" fontId="4" fillId="0" borderId="54" xfId="4" applyNumberFormat="1" applyFont="1" applyBorder="1"/>
    <xf numFmtId="4" fontId="4" fillId="0" borderId="14" xfId="4" applyNumberFormat="1" applyFont="1" applyBorder="1"/>
    <xf numFmtId="0" fontId="4" fillId="5" borderId="0" xfId="4" applyFont="1" applyFill="1" applyAlignment="1">
      <alignment horizontal="center"/>
    </xf>
    <xf numFmtId="0" fontId="4" fillId="0" borderId="7" xfId="4" applyFont="1" applyBorder="1" applyAlignment="1">
      <alignment horizontal="center"/>
    </xf>
    <xf numFmtId="4" fontId="4" fillId="0" borderId="42" xfId="4" applyNumberFormat="1" applyFont="1" applyBorder="1"/>
    <xf numFmtId="4" fontId="4" fillId="0" borderId="41" xfId="4" applyNumberFormat="1" applyFont="1" applyBorder="1"/>
    <xf numFmtId="4" fontId="4" fillId="0" borderId="56" xfId="4" applyNumberFormat="1" applyFont="1" applyBorder="1"/>
    <xf numFmtId="4" fontId="4" fillId="0" borderId="65" xfId="4" applyNumberFormat="1" applyFont="1" applyBorder="1"/>
    <xf numFmtId="0" fontId="8" fillId="0" borderId="7" xfId="4" applyFont="1" applyBorder="1" applyAlignment="1">
      <alignment horizontal="center"/>
    </xf>
    <xf numFmtId="4" fontId="8" fillId="0" borderId="39" xfId="4" applyNumberFormat="1" applyFont="1" applyBorder="1"/>
    <xf numFmtId="4" fontId="8" fillId="0" borderId="16" xfId="4" applyNumberFormat="1" applyFont="1" applyBorder="1"/>
    <xf numFmtId="4" fontId="8" fillId="0" borderId="17" xfId="4" applyNumberFormat="1" applyFont="1" applyBorder="1"/>
    <xf numFmtId="4" fontId="8" fillId="5" borderId="5" xfId="4" applyNumberFormat="1" applyFont="1" applyFill="1" applyBorder="1"/>
    <xf numFmtId="0" fontId="8" fillId="0" borderId="0" xfId="4" applyFont="1" applyAlignment="1">
      <alignment horizontal="center"/>
    </xf>
    <xf numFmtId="169" fontId="4" fillId="0" borderId="0" xfId="4" applyNumberFormat="1" applyFont="1"/>
    <xf numFmtId="0" fontId="4" fillId="0" borderId="0" xfId="4" applyFont="1" applyAlignment="1">
      <alignment horizontal="center"/>
    </xf>
    <xf numFmtId="170" fontId="4" fillId="0" borderId="0" xfId="4" applyNumberFormat="1" applyFont="1"/>
    <xf numFmtId="171" fontId="4" fillId="0" borderId="0" xfId="4" applyNumberFormat="1" applyFont="1"/>
    <xf numFmtId="4" fontId="8" fillId="0" borderId="40" xfId="4" applyNumberFormat="1" applyFont="1" applyBorder="1"/>
    <xf numFmtId="4" fontId="8" fillId="5" borderId="18" xfId="4" applyNumberFormat="1" applyFont="1" applyFill="1" applyBorder="1"/>
    <xf numFmtId="4" fontId="8" fillId="0" borderId="5" xfId="4" applyNumberFormat="1" applyFont="1" applyBorder="1"/>
    <xf numFmtId="3" fontId="4" fillId="0" borderId="14" xfId="4" applyNumberFormat="1" applyFont="1" applyBorder="1"/>
    <xf numFmtId="3" fontId="8" fillId="0" borderId="39" xfId="4" applyNumberFormat="1" applyFont="1" applyBorder="1" applyAlignment="1">
      <alignment horizontal="center"/>
    </xf>
    <xf numFmtId="4" fontId="8" fillId="0" borderId="15" xfId="4" applyNumberFormat="1" applyFont="1" applyBorder="1"/>
    <xf numFmtId="3" fontId="8" fillId="0" borderId="5" xfId="4" applyNumberFormat="1" applyFont="1" applyBorder="1" applyAlignment="1">
      <alignment horizontal="center"/>
    </xf>
    <xf numFmtId="3" fontId="4" fillId="0" borderId="14" xfId="4" applyNumberFormat="1" applyFont="1" applyBorder="1" applyAlignment="1">
      <alignment horizontal="center"/>
    </xf>
    <xf numFmtId="4" fontId="4" fillId="0" borderId="47" xfId="4" applyNumberFormat="1" applyFont="1" applyBorder="1"/>
    <xf numFmtId="4" fontId="4" fillId="0" borderId="48" xfId="4" applyNumberFormat="1" applyFont="1" applyBorder="1"/>
    <xf numFmtId="3" fontId="4" fillId="0" borderId="4" xfId="4" applyNumberFormat="1" applyFont="1" applyBorder="1" applyAlignment="1">
      <alignment horizontal="center"/>
    </xf>
    <xf numFmtId="3" fontId="4" fillId="0" borderId="56" xfId="4" applyNumberFormat="1" applyFont="1" applyBorder="1" applyAlignment="1">
      <alignment horizontal="center"/>
    </xf>
    <xf numFmtId="0" fontId="8" fillId="5" borderId="0" xfId="8" applyFont="1" applyFill="1"/>
    <xf numFmtId="0" fontId="4" fillId="5" borderId="0" xfId="8" applyFont="1" applyFill="1"/>
    <xf numFmtId="0" fontId="4" fillId="0" borderId="0" xfId="8" applyFont="1"/>
    <xf numFmtId="0" fontId="8" fillId="7" borderId="12" xfId="8" applyFont="1" applyFill="1" applyBorder="1" applyAlignment="1">
      <alignment horizontal="center" vertical="center" textRotation="90" wrapText="1"/>
    </xf>
    <xf numFmtId="0" fontId="8" fillId="7" borderId="13" xfId="8" applyFont="1" applyFill="1" applyBorder="1" applyAlignment="1">
      <alignment horizontal="center" vertical="center" textRotation="90" wrapText="1"/>
    </xf>
    <xf numFmtId="0" fontId="8" fillId="7" borderId="47" xfId="8" applyFont="1" applyFill="1" applyBorder="1" applyAlignment="1">
      <alignment horizontal="center" vertical="center" textRotation="90" wrapText="1"/>
    </xf>
    <xf numFmtId="0" fontId="8" fillId="7" borderId="52" xfId="8" applyFont="1" applyFill="1" applyBorder="1" applyAlignment="1">
      <alignment horizontal="center" vertical="center" textRotation="90" wrapText="1"/>
    </xf>
    <xf numFmtId="0" fontId="8" fillId="7" borderId="57" xfId="8" applyFont="1" applyFill="1" applyBorder="1" applyAlignment="1">
      <alignment horizontal="center" vertical="center" textRotation="90" wrapText="1"/>
    </xf>
    <xf numFmtId="0" fontId="8" fillId="7" borderId="21" xfId="8" applyFont="1" applyFill="1" applyBorder="1" applyAlignment="1">
      <alignment horizontal="center" vertical="center" textRotation="90" wrapText="1"/>
    </xf>
    <xf numFmtId="0" fontId="8" fillId="7" borderId="46" xfId="8" applyFont="1" applyFill="1" applyBorder="1" applyAlignment="1">
      <alignment horizontal="center" vertical="center" textRotation="90" wrapText="1"/>
    </xf>
    <xf numFmtId="0" fontId="8" fillId="7" borderId="51" xfId="8" applyFont="1" applyFill="1" applyBorder="1" applyAlignment="1">
      <alignment horizontal="center" vertical="center" textRotation="90" wrapText="1"/>
    </xf>
    <xf numFmtId="0" fontId="8" fillId="7" borderId="11" xfId="8" applyFont="1" applyFill="1" applyBorder="1" applyAlignment="1">
      <alignment horizontal="center" vertical="center"/>
    </xf>
    <xf numFmtId="0" fontId="8" fillId="7" borderId="10" xfId="8" applyFont="1" applyFill="1" applyBorder="1" applyAlignment="1">
      <alignment horizontal="center" vertical="center"/>
    </xf>
    <xf numFmtId="0" fontId="8" fillId="7" borderId="48" xfId="8" applyFont="1" applyFill="1" applyBorder="1" applyAlignment="1">
      <alignment horizontal="center" vertical="center"/>
    </xf>
    <xf numFmtId="0" fontId="8" fillId="7" borderId="48" xfId="8" quotePrefix="1" applyFont="1" applyFill="1" applyBorder="1" applyAlignment="1">
      <alignment horizontal="center" vertical="center"/>
    </xf>
    <xf numFmtId="0" fontId="8" fillId="7" borderId="55" xfId="8" quotePrefix="1" applyFont="1" applyFill="1" applyBorder="1" applyAlignment="1">
      <alignment horizontal="center" vertical="center"/>
    </xf>
    <xf numFmtId="0" fontId="8" fillId="7" borderId="9" xfId="8" quotePrefix="1" applyFont="1" applyFill="1" applyBorder="1" applyAlignment="1">
      <alignment horizontal="center" vertical="center"/>
    </xf>
    <xf numFmtId="0" fontId="8" fillId="7" borderId="8" xfId="8" quotePrefix="1" applyFont="1" applyFill="1" applyBorder="1" applyAlignment="1">
      <alignment horizontal="center" vertical="center"/>
    </xf>
    <xf numFmtId="0" fontId="8" fillId="7" borderId="9" xfId="8" applyFont="1" applyFill="1" applyBorder="1" applyAlignment="1">
      <alignment horizontal="center" vertical="center"/>
    </xf>
    <xf numFmtId="0" fontId="8" fillId="7" borderId="77" xfId="8" quotePrefix="1" applyFont="1" applyFill="1" applyBorder="1" applyAlignment="1">
      <alignment horizontal="center" vertical="center"/>
    </xf>
    <xf numFmtId="0" fontId="8" fillId="7" borderId="8" xfId="8" applyFont="1" applyFill="1" applyBorder="1" applyAlignment="1">
      <alignment horizontal="center" vertical="center"/>
    </xf>
    <xf numFmtId="0" fontId="4" fillId="0" borderId="12" xfId="8" applyFont="1" applyBorder="1"/>
    <xf numFmtId="0" fontId="4" fillId="0" borderId="14" xfId="8" applyFont="1" applyBorder="1"/>
    <xf numFmtId="0" fontId="4" fillId="0" borderId="13" xfId="8" applyFont="1" applyBorder="1"/>
    <xf numFmtId="0" fontId="4" fillId="0" borderId="54" xfId="8" applyFont="1" applyBorder="1"/>
    <xf numFmtId="0" fontId="4" fillId="0" borderId="4" xfId="8" applyFont="1" applyBorder="1"/>
    <xf numFmtId="0" fontId="4" fillId="0" borderId="14" xfId="8" applyFont="1" applyBorder="1" applyAlignment="1">
      <alignment horizontal="center"/>
    </xf>
    <xf numFmtId="172" fontId="4" fillId="0" borderId="14" xfId="9" applyNumberFormat="1" applyFont="1" applyBorder="1" applyAlignment="1"/>
    <xf numFmtId="43" fontId="4" fillId="0" borderId="14" xfId="9" applyFont="1" applyBorder="1" applyAlignment="1">
      <alignment horizontal="center"/>
    </xf>
    <xf numFmtId="43" fontId="4" fillId="0" borderId="13" xfId="9" applyFont="1" applyBorder="1"/>
    <xf numFmtId="43" fontId="4" fillId="0" borderId="0" xfId="9" applyFont="1" applyBorder="1"/>
    <xf numFmtId="43" fontId="4" fillId="0" borderId="54" xfId="9" applyFont="1" applyBorder="1"/>
    <xf numFmtId="43" fontId="4" fillId="0" borderId="4" xfId="9" applyFont="1" applyBorder="1"/>
    <xf numFmtId="43" fontId="4" fillId="0" borderId="14" xfId="9" applyFont="1" applyBorder="1"/>
    <xf numFmtId="43" fontId="4" fillId="0" borderId="0" xfId="8" applyNumberFormat="1" applyFont="1"/>
    <xf numFmtId="0" fontId="4" fillId="0" borderId="0" xfId="8" applyFont="1" applyBorder="1"/>
    <xf numFmtId="0" fontId="8" fillId="0" borderId="5" xfId="8" applyFont="1" applyBorder="1" applyAlignment="1">
      <alignment horizontal="center"/>
    </xf>
    <xf numFmtId="3" fontId="4" fillId="0" borderId="14" xfId="8" applyNumberFormat="1" applyFont="1" applyBorder="1"/>
    <xf numFmtId="4" fontId="4" fillId="0" borderId="14" xfId="9" applyNumberFormat="1" applyFont="1" applyBorder="1"/>
    <xf numFmtId="4" fontId="4" fillId="0" borderId="14" xfId="8" applyNumberFormat="1" applyFont="1" applyBorder="1"/>
    <xf numFmtId="4" fontId="8" fillId="0" borderId="5" xfId="8" applyNumberFormat="1" applyFont="1" applyBorder="1"/>
    <xf numFmtId="4" fontId="4" fillId="0" borderId="13" xfId="9" applyNumberFormat="1" applyFont="1" applyBorder="1"/>
    <xf numFmtId="4" fontId="4" fillId="0" borderId="0" xfId="9" applyNumberFormat="1" applyFont="1" applyBorder="1" applyAlignment="1">
      <alignment horizontal="right"/>
    </xf>
    <xf numFmtId="4" fontId="4" fillId="0" borderId="54" xfId="9" applyNumberFormat="1" applyFont="1" applyBorder="1"/>
    <xf numFmtId="4" fontId="4" fillId="0" borderId="4" xfId="9" applyNumberFormat="1" applyFont="1" applyBorder="1"/>
    <xf numFmtId="4" fontId="4" fillId="0" borderId="13" xfId="8" applyNumberFormat="1" applyFont="1" applyBorder="1"/>
    <xf numFmtId="4" fontId="4" fillId="0" borderId="0" xfId="8" applyNumberFormat="1" applyFont="1" applyAlignment="1">
      <alignment horizontal="right"/>
    </xf>
    <xf numFmtId="4" fontId="4" fillId="0" borderId="54" xfId="8" applyNumberFormat="1" applyFont="1" applyBorder="1"/>
    <xf numFmtId="4" fontId="4" fillId="0" borderId="4" xfId="8" applyNumberFormat="1" applyFont="1" applyBorder="1"/>
    <xf numFmtId="4" fontId="4" fillId="0" borderId="14" xfId="8" applyNumberFormat="1" applyFont="1" applyBorder="1" applyAlignment="1">
      <alignment horizontal="center"/>
    </xf>
    <xf numFmtId="4" fontId="8" fillId="0" borderId="15" xfId="8" applyNumberFormat="1" applyFont="1" applyBorder="1"/>
    <xf numFmtId="4" fontId="4" fillId="0" borderId="16" xfId="8" applyNumberFormat="1" applyFont="1" applyBorder="1"/>
    <xf numFmtId="4" fontId="8" fillId="0" borderId="20" xfId="8" applyNumberFormat="1" applyFont="1" applyBorder="1" applyAlignment="1">
      <alignment horizontal="right"/>
    </xf>
    <xf numFmtId="4" fontId="8" fillId="0" borderId="39" xfId="8" applyNumberFormat="1" applyFont="1" applyBorder="1"/>
    <xf numFmtId="4" fontId="8" fillId="0" borderId="18" xfId="8" applyNumberFormat="1" applyFont="1" applyBorder="1"/>
    <xf numFmtId="3" fontId="8" fillId="0" borderId="5" xfId="8" applyNumberFormat="1" applyFont="1" applyBorder="1" applyAlignment="1">
      <alignment horizontal="center"/>
    </xf>
    <xf numFmtId="3" fontId="4" fillId="0" borderId="14" xfId="9" applyNumberFormat="1" applyFont="1" applyBorder="1" applyAlignment="1">
      <alignment horizontal="center"/>
    </xf>
    <xf numFmtId="3" fontId="4" fillId="0" borderId="5" xfId="8" applyNumberFormat="1" applyFont="1" applyBorder="1" applyAlignment="1">
      <alignment horizontal="center"/>
    </xf>
    <xf numFmtId="3" fontId="4" fillId="0" borderId="13" xfId="8" applyNumberFormat="1" applyFont="1" applyBorder="1"/>
    <xf numFmtId="0" fontId="4" fillId="11" borderId="0" xfId="4" applyFont="1" applyFill="1"/>
    <xf numFmtId="0" fontId="4" fillId="11" borderId="14" xfId="8" applyFont="1" applyFill="1" applyBorder="1" applyAlignment="1">
      <alignment horizontal="center"/>
    </xf>
    <xf numFmtId="0" fontId="4" fillId="11" borderId="13" xfId="8" applyFont="1" applyFill="1" applyBorder="1"/>
    <xf numFmtId="0" fontId="4" fillId="11" borderId="54" xfId="8" applyFont="1" applyFill="1" applyBorder="1"/>
    <xf numFmtId="0" fontId="4" fillId="11" borderId="4" xfId="8" applyFont="1" applyFill="1" applyBorder="1"/>
    <xf numFmtId="0" fontId="4" fillId="11" borderId="14" xfId="8" applyFont="1" applyFill="1" applyBorder="1"/>
    <xf numFmtId="0" fontId="8" fillId="5" borderId="0" xfId="8" applyFont="1" applyFill="1" applyBorder="1"/>
    <xf numFmtId="0" fontId="4" fillId="11" borderId="0" xfId="8" applyFont="1" applyFill="1" applyBorder="1"/>
    <xf numFmtId="4" fontId="4" fillId="0" borderId="13" xfId="8" applyNumberFormat="1" applyFont="1" applyFill="1" applyBorder="1"/>
    <xf numFmtId="3" fontId="4" fillId="0" borderId="54" xfId="8" applyNumberFormat="1" applyFont="1" applyBorder="1"/>
    <xf numFmtId="3" fontId="4" fillId="0" borderId="4" xfId="8" applyNumberFormat="1" applyFont="1" applyBorder="1"/>
    <xf numFmtId="3" fontId="4" fillId="0" borderId="13" xfId="8" applyNumberFormat="1" applyFont="1" applyFill="1" applyBorder="1"/>
    <xf numFmtId="0" fontId="8" fillId="12" borderId="5" xfId="8" applyFont="1" applyFill="1" applyBorder="1" applyAlignment="1">
      <alignment horizontal="center"/>
    </xf>
    <xf numFmtId="0" fontId="4" fillId="12" borderId="16" xfId="8" applyFont="1" applyFill="1" applyBorder="1"/>
    <xf numFmtId="3" fontId="4" fillId="12" borderId="16" xfId="8" applyNumberFormat="1" applyFont="1" applyFill="1" applyBorder="1"/>
    <xf numFmtId="3" fontId="4" fillId="12" borderId="17" xfId="8" applyNumberFormat="1" applyFont="1" applyFill="1" applyBorder="1"/>
    <xf numFmtId="3" fontId="8" fillId="12" borderId="16" xfId="8" applyNumberFormat="1" applyFont="1" applyFill="1" applyBorder="1"/>
    <xf numFmtId="3" fontId="8" fillId="12" borderId="39" xfId="8" applyNumberFormat="1" applyFont="1" applyFill="1" applyBorder="1"/>
    <xf numFmtId="3" fontId="8" fillId="12" borderId="40" xfId="8" applyNumberFormat="1" applyFont="1" applyFill="1" applyBorder="1"/>
    <xf numFmtId="3" fontId="4" fillId="0" borderId="0" xfId="8" applyNumberFormat="1" applyFont="1"/>
    <xf numFmtId="0" fontId="8" fillId="7" borderId="14" xfId="8" applyFont="1" applyFill="1" applyBorder="1" applyAlignment="1">
      <alignment horizontal="center" vertical="center" textRotation="90" wrapText="1"/>
    </xf>
    <xf numFmtId="0" fontId="8" fillId="7" borderId="11" xfId="8" applyFont="1" applyFill="1" applyBorder="1" applyAlignment="1">
      <alignment horizontal="center"/>
    </xf>
    <xf numFmtId="0" fontId="8" fillId="7" borderId="10" xfId="8" applyFont="1" applyFill="1" applyBorder="1" applyAlignment="1">
      <alignment horizontal="center"/>
    </xf>
    <xf numFmtId="0" fontId="8" fillId="7" borderId="48" xfId="8" applyFont="1" applyFill="1" applyBorder="1" applyAlignment="1">
      <alignment horizontal="center"/>
    </xf>
    <xf numFmtId="0" fontId="8" fillId="7" borderId="48" xfId="8" quotePrefix="1" applyFont="1" applyFill="1" applyBorder="1" applyAlignment="1">
      <alignment horizontal="center"/>
    </xf>
    <xf numFmtId="0" fontId="8" fillId="7" borderId="55" xfId="8" quotePrefix="1" applyFont="1" applyFill="1" applyBorder="1" applyAlignment="1">
      <alignment horizontal="center"/>
    </xf>
    <xf numFmtId="0" fontId="8" fillId="7" borderId="9" xfId="8" quotePrefix="1" applyFont="1" applyFill="1" applyBorder="1" applyAlignment="1">
      <alignment horizontal="center"/>
    </xf>
    <xf numFmtId="0" fontId="8" fillId="7" borderId="8" xfId="8" quotePrefix="1" applyFont="1" applyFill="1" applyBorder="1" applyAlignment="1">
      <alignment horizontal="center"/>
    </xf>
    <xf numFmtId="0" fontId="8" fillId="7" borderId="8" xfId="8" applyFont="1" applyFill="1" applyBorder="1" applyAlignment="1">
      <alignment horizontal="center"/>
    </xf>
    <xf numFmtId="0" fontId="8" fillId="4" borderId="14" xfId="2" applyFont="1" applyFill="1" applyBorder="1" applyAlignment="1">
      <alignment horizontal="center" vertical="center"/>
    </xf>
    <xf numFmtId="0" fontId="4" fillId="4" borderId="13" xfId="8" applyFont="1" applyFill="1" applyBorder="1"/>
    <xf numFmtId="0" fontId="4" fillId="4" borderId="4" xfId="8" applyFont="1" applyFill="1" applyBorder="1"/>
    <xf numFmtId="0" fontId="4" fillId="4" borderId="14" xfId="8" applyFont="1" applyFill="1" applyBorder="1"/>
    <xf numFmtId="3" fontId="4" fillId="4" borderId="13" xfId="8" applyNumberFormat="1" applyFont="1" applyFill="1" applyBorder="1"/>
    <xf numFmtId="3" fontId="4" fillId="4" borderId="54" xfId="8" applyNumberFormat="1" applyFont="1" applyFill="1" applyBorder="1"/>
    <xf numFmtId="3" fontId="4" fillId="4" borderId="4" xfId="8" applyNumberFormat="1" applyFont="1" applyFill="1" applyBorder="1"/>
    <xf numFmtId="3" fontId="4" fillId="4" borderId="14" xfId="8" applyNumberFormat="1" applyFont="1" applyFill="1" applyBorder="1"/>
    <xf numFmtId="0" fontId="8" fillId="4" borderId="14" xfId="8" applyFont="1" applyFill="1" applyBorder="1" applyAlignment="1">
      <alignment horizontal="center" vertical="center"/>
    </xf>
    <xf numFmtId="0" fontId="4" fillId="0" borderId="14" xfId="8" applyFont="1" applyFill="1" applyBorder="1" applyAlignment="1">
      <alignment horizontal="center" vertical="center"/>
    </xf>
    <xf numFmtId="0" fontId="4" fillId="0" borderId="14" xfId="8" applyFont="1" applyFill="1" applyBorder="1" applyAlignment="1">
      <alignment horizontal="center"/>
    </xf>
    <xf numFmtId="0" fontId="8" fillId="4" borderId="14" xfId="8" applyFont="1" applyFill="1" applyBorder="1" applyAlignment="1">
      <alignment horizontal="center"/>
    </xf>
    <xf numFmtId="0" fontId="8" fillId="11" borderId="14" xfId="6" applyFont="1" applyFill="1" applyBorder="1" applyAlignment="1">
      <alignment horizontal="center"/>
    </xf>
    <xf numFmtId="4" fontId="8" fillId="11" borderId="54" xfId="6" applyNumberFormat="1" applyFont="1" applyFill="1" applyBorder="1" applyAlignment="1">
      <alignment horizontal="right"/>
    </xf>
    <xf numFmtId="4" fontId="8" fillId="11" borderId="47" xfId="6" applyNumberFormat="1" applyFont="1" applyFill="1" applyBorder="1" applyAlignment="1">
      <alignment horizontal="right"/>
    </xf>
    <xf numFmtId="4" fontId="8" fillId="11" borderId="53" xfId="6" applyNumberFormat="1" applyFont="1" applyFill="1" applyBorder="1" applyAlignment="1">
      <alignment horizontal="right"/>
    </xf>
    <xf numFmtId="4" fontId="8" fillId="11" borderId="4" xfId="6" applyNumberFormat="1" applyFont="1" applyFill="1" applyBorder="1" applyAlignment="1">
      <alignment horizontal="right"/>
    </xf>
    <xf numFmtId="4" fontId="8" fillId="11" borderId="14" xfId="6" applyNumberFormat="1" applyFont="1" applyFill="1" applyBorder="1" applyAlignment="1">
      <alignment horizontal="right"/>
    </xf>
    <xf numFmtId="0" fontId="17" fillId="11" borderId="3" xfId="6" applyFont="1" applyFill="1" applyBorder="1" applyAlignment="1">
      <alignment horizontal="center"/>
    </xf>
    <xf numFmtId="0" fontId="17" fillId="11" borderId="0" xfId="6" applyFont="1" applyFill="1" applyAlignment="1">
      <alignment horizontal="center" vertical="center"/>
    </xf>
    <xf numFmtId="0" fontId="8" fillId="0" borderId="5" xfId="4" applyFont="1" applyBorder="1" applyAlignment="1">
      <alignment horizontal="center"/>
    </xf>
    <xf numFmtId="0" fontId="8" fillId="0" borderId="16" xfId="4" applyFont="1" applyBorder="1"/>
    <xf numFmtId="4" fontId="8" fillId="0" borderId="16" xfId="4" applyNumberFormat="1" applyFont="1" applyBorder="1" applyAlignment="1">
      <alignment horizontal="right"/>
    </xf>
    <xf numFmtId="4" fontId="8" fillId="0" borderId="40" xfId="4" applyNumberFormat="1" applyFont="1" applyBorder="1" applyAlignment="1">
      <alignment horizontal="right"/>
    </xf>
    <xf numFmtId="4" fontId="8" fillId="0" borderId="15" xfId="4" applyNumberFormat="1" applyFont="1" applyBorder="1" applyAlignment="1">
      <alignment horizontal="right"/>
    </xf>
    <xf numFmtId="4" fontId="8" fillId="0" borderId="17" xfId="4" applyNumberFormat="1" applyFont="1" applyBorder="1" applyAlignment="1">
      <alignment horizontal="right"/>
    </xf>
    <xf numFmtId="0" fontId="8" fillId="11" borderId="3" xfId="4" applyFont="1" applyFill="1" applyBorder="1" applyAlignment="1">
      <alignment horizontal="center"/>
    </xf>
    <xf numFmtId="3" fontId="8" fillId="11" borderId="14" xfId="4" applyNumberFormat="1" applyFont="1" applyFill="1" applyBorder="1" applyAlignment="1">
      <alignment horizontal="center"/>
    </xf>
    <xf numFmtId="3" fontId="8" fillId="11" borderId="14" xfId="4" applyNumberFormat="1" applyFont="1" applyFill="1" applyBorder="1" applyAlignment="1">
      <alignment horizontal="right"/>
    </xf>
    <xf numFmtId="3" fontId="8" fillId="11" borderId="54" xfId="4" applyNumberFormat="1" applyFont="1" applyFill="1" applyBorder="1" applyAlignment="1">
      <alignment horizontal="right"/>
    </xf>
    <xf numFmtId="3" fontId="8" fillId="11" borderId="47" xfId="4" applyNumberFormat="1" applyFont="1" applyFill="1" applyBorder="1" applyAlignment="1">
      <alignment horizontal="right"/>
    </xf>
    <xf numFmtId="3" fontId="8" fillId="11" borderId="53" xfId="4" applyNumberFormat="1" applyFont="1" applyFill="1" applyBorder="1" applyAlignment="1">
      <alignment horizontal="right"/>
    </xf>
    <xf numFmtId="0" fontId="8" fillId="11" borderId="14" xfId="8" applyFont="1" applyFill="1" applyBorder="1" applyAlignment="1">
      <alignment horizontal="center"/>
    </xf>
    <xf numFmtId="3" fontId="8" fillId="11" borderId="14" xfId="8" applyNumberFormat="1" applyFont="1" applyFill="1" applyBorder="1" applyAlignment="1">
      <alignment horizontal="center"/>
    </xf>
    <xf numFmtId="0" fontId="8" fillId="11" borderId="13" xfId="8" applyFont="1" applyFill="1" applyBorder="1"/>
    <xf numFmtId="4" fontId="8" fillId="11" borderId="13" xfId="8" applyNumberFormat="1" applyFont="1" applyFill="1" applyBorder="1"/>
    <xf numFmtId="4" fontId="8" fillId="11" borderId="0" xfId="8" applyNumberFormat="1" applyFont="1" applyFill="1"/>
    <xf numFmtId="4" fontId="8" fillId="11" borderId="54" xfId="8" applyNumberFormat="1" applyFont="1" applyFill="1" applyBorder="1"/>
    <xf numFmtId="4" fontId="8" fillId="11" borderId="4" xfId="8" applyNumberFormat="1" applyFont="1" applyFill="1" applyBorder="1"/>
    <xf numFmtId="4" fontId="8" fillId="11" borderId="14" xfId="8" applyNumberFormat="1" applyFont="1" applyFill="1" applyBorder="1"/>
    <xf numFmtId="173" fontId="8" fillId="11" borderId="14" xfId="9" applyNumberFormat="1" applyFont="1" applyFill="1" applyBorder="1" applyAlignment="1">
      <alignment horizontal="center"/>
    </xf>
    <xf numFmtId="0" fontId="8" fillId="0" borderId="0" xfId="4" applyFont="1" applyFill="1" applyAlignment="1"/>
    <xf numFmtId="0" fontId="8" fillId="0" borderId="0" xfId="4" applyFont="1" applyFill="1"/>
    <xf numFmtId="0" fontId="4" fillId="0" borderId="0" xfId="4" applyFont="1" applyFill="1"/>
    <xf numFmtId="0" fontId="8" fillId="0" borderId="0" xfId="4" applyFont="1" applyFill="1" applyAlignment="1">
      <alignment horizontal="center"/>
    </xf>
    <xf numFmtId="3" fontId="4" fillId="0" borderId="4" xfId="4" applyNumberFormat="1" applyFont="1" applyBorder="1"/>
    <xf numFmtId="3" fontId="4" fillId="0" borderId="0" xfId="4" applyNumberFormat="1" applyFont="1" applyBorder="1"/>
    <xf numFmtId="3" fontId="4" fillId="0" borderId="4" xfId="4" applyNumberFormat="1" applyFont="1" applyBorder="1" applyAlignment="1"/>
    <xf numFmtId="3" fontId="4" fillId="0" borderId="0" xfId="4" applyNumberFormat="1" applyFont="1" applyBorder="1" applyAlignment="1"/>
    <xf numFmtId="3" fontId="4" fillId="0" borderId="14" xfId="4" applyNumberFormat="1" applyFont="1" applyBorder="1" applyAlignment="1"/>
    <xf numFmtId="0" fontId="4" fillId="0" borderId="8" xfId="4" applyFont="1" applyBorder="1"/>
    <xf numFmtId="0" fontId="4" fillId="0" borderId="0" xfId="4" applyFont="1" applyBorder="1"/>
    <xf numFmtId="0" fontId="4" fillId="0" borderId="4" xfId="4" applyFont="1" applyBorder="1" applyAlignment="1">
      <alignment horizontal="center"/>
    </xf>
    <xf numFmtId="0" fontId="4" fillId="0" borderId="4" xfId="4" applyFont="1" applyBorder="1" applyAlignment="1">
      <alignment horizontal="center" vertical="center"/>
    </xf>
    <xf numFmtId="0" fontId="4" fillId="0" borderId="4" xfId="4" applyFont="1" applyBorder="1" applyAlignment="1">
      <alignment horizontal="center" vertical="center" wrapText="1"/>
    </xf>
    <xf numFmtId="4" fontId="4" fillId="0" borderId="4" xfId="4" applyNumberFormat="1" applyFont="1" applyBorder="1" applyAlignment="1">
      <alignment horizontal="right" vertical="center"/>
    </xf>
    <xf numFmtId="0" fontId="4" fillId="0" borderId="4" xfId="4" applyFont="1" applyBorder="1" applyAlignment="1">
      <alignment horizontal="center" wrapText="1"/>
    </xf>
    <xf numFmtId="0" fontId="4" fillId="0" borderId="4" xfId="4" applyFont="1" applyBorder="1" applyAlignment="1">
      <alignment horizontal="right" vertical="center"/>
    </xf>
    <xf numFmtId="0" fontId="4" fillId="0" borderId="14" xfId="4" applyFont="1" applyBorder="1" applyAlignment="1">
      <alignment horizontal="center" vertical="center"/>
    </xf>
    <xf numFmtId="4" fontId="8" fillId="0" borderId="5" xfId="4" applyNumberFormat="1" applyFont="1" applyBorder="1" applyAlignment="1">
      <alignment horizontal="right" vertical="center"/>
    </xf>
    <xf numFmtId="0" fontId="4" fillId="0" borderId="28" xfId="0" applyFont="1" applyBorder="1" applyAlignment="1">
      <alignment horizontal="center" vertical="center" wrapText="1"/>
    </xf>
    <xf numFmtId="9" fontId="4" fillId="0" borderId="28" xfId="0" applyNumberFormat="1" applyFont="1" applyBorder="1" applyAlignment="1">
      <alignment horizontal="center" vertical="center" wrapText="1"/>
    </xf>
    <xf numFmtId="10" fontId="4" fillId="0" borderId="28" xfId="0" applyNumberFormat="1" applyFont="1" applyBorder="1" applyAlignment="1">
      <alignment horizontal="center" vertical="center" wrapText="1"/>
    </xf>
    <xf numFmtId="174" fontId="4" fillId="0" borderId="28" xfId="0" applyNumberFormat="1" applyFont="1" applyBorder="1" applyAlignment="1">
      <alignment horizontal="center" vertical="center" wrapText="1"/>
    </xf>
    <xf numFmtId="0" fontId="4" fillId="0" borderId="28" xfId="8" applyFont="1" applyBorder="1" applyAlignment="1">
      <alignment horizontal="justify" vertical="center" wrapText="1"/>
    </xf>
    <xf numFmtId="0" fontId="4" fillId="0" borderId="28" xfId="8" applyFont="1" applyBorder="1" applyAlignment="1">
      <alignment horizontal="center" vertical="center" wrapText="1"/>
    </xf>
    <xf numFmtId="9" fontId="4" fillId="0" borderId="28" xfId="8" applyNumberFormat="1" applyFont="1" applyBorder="1" applyAlignment="1">
      <alignment horizontal="center" vertical="center" wrapText="1"/>
    </xf>
    <xf numFmtId="9" fontId="4" fillId="0" borderId="28" xfId="4" applyNumberFormat="1" applyFont="1" applyBorder="1" applyAlignment="1">
      <alignment horizontal="center" vertical="center" wrapText="1"/>
    </xf>
    <xf numFmtId="0" fontId="4" fillId="0" borderId="28" xfId="4" quotePrefix="1" applyFont="1" applyBorder="1" applyAlignment="1">
      <alignment horizontal="center" vertical="center" wrapText="1"/>
    </xf>
    <xf numFmtId="0" fontId="4" fillId="0" borderId="28" xfId="4" applyFont="1" applyBorder="1" applyAlignment="1">
      <alignment horizontal="center" vertical="center" wrapText="1"/>
    </xf>
    <xf numFmtId="10" fontId="4" fillId="0" borderId="28" xfId="4" applyNumberFormat="1" applyFont="1" applyBorder="1" applyAlignment="1">
      <alignment horizontal="center" vertical="center" wrapText="1"/>
    </xf>
    <xf numFmtId="10" fontId="4" fillId="0" borderId="28" xfId="8" applyNumberFormat="1" applyFont="1" applyBorder="1" applyAlignment="1">
      <alignment horizontal="center" vertical="center" wrapText="1"/>
    </xf>
    <xf numFmtId="2" fontId="4" fillId="0" borderId="28" xfId="4" applyNumberFormat="1" applyFont="1" applyBorder="1" applyAlignment="1">
      <alignment horizontal="center" vertical="center" wrapText="1"/>
    </xf>
    <xf numFmtId="10" fontId="4" fillId="0" borderId="28" xfId="4" quotePrefix="1" applyNumberFormat="1" applyFont="1" applyBorder="1" applyAlignment="1">
      <alignment horizontal="center" vertical="center" wrapText="1"/>
    </xf>
    <xf numFmtId="0" fontId="4" fillId="0" borderId="28" xfId="0" applyFont="1" applyBorder="1" applyAlignment="1">
      <alignment horizontal="left" vertical="center" wrapText="1"/>
    </xf>
    <xf numFmtId="0" fontId="4" fillId="0" borderId="28" xfId="8" applyFont="1" applyBorder="1" applyAlignment="1">
      <alignment horizontal="left" vertical="center" wrapText="1"/>
    </xf>
    <xf numFmtId="0" fontId="4" fillId="0" borderId="28" xfId="4" quotePrefix="1" applyFont="1" applyBorder="1" applyAlignment="1">
      <alignment horizontal="left" vertical="center" wrapText="1"/>
    </xf>
    <xf numFmtId="0" fontId="4" fillId="0" borderId="28" xfId="4" applyFont="1" applyBorder="1" applyAlignment="1">
      <alignment horizontal="left" vertical="center" wrapText="1"/>
    </xf>
    <xf numFmtId="0" fontId="4" fillId="0" borderId="27" xfId="8" applyFont="1" applyBorder="1" applyAlignment="1">
      <alignment horizontal="left" vertical="center" wrapText="1"/>
    </xf>
    <xf numFmtId="0" fontId="4" fillId="0" borderId="27" xfId="0" applyFont="1" applyBorder="1" applyAlignment="1">
      <alignment horizontal="left" vertical="center" wrapText="1"/>
    </xf>
    <xf numFmtId="0" fontId="4" fillId="0" borderId="27" xfId="4" applyFont="1" applyBorder="1" applyAlignment="1">
      <alignment horizontal="left" vertical="center" wrapText="1"/>
    </xf>
    <xf numFmtId="0" fontId="4" fillId="0" borderId="0" xfId="0" applyFont="1" applyAlignment="1">
      <alignment horizontal="center" wrapText="1"/>
    </xf>
    <xf numFmtId="0" fontId="8" fillId="7" borderId="39" xfId="0" applyFont="1" applyFill="1" applyBorder="1" applyAlignment="1">
      <alignment horizontal="center" vertical="center" wrapText="1"/>
    </xf>
    <xf numFmtId="0" fontId="8" fillId="7" borderId="15"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40" xfId="0" applyFont="1" applyFill="1" applyBorder="1" applyAlignment="1">
      <alignment horizontal="center" vertical="center" wrapText="1"/>
    </xf>
    <xf numFmtId="0" fontId="8" fillId="7" borderId="20" xfId="0" applyFont="1" applyFill="1" applyBorder="1" applyAlignment="1">
      <alignment horizontal="center" vertical="center" wrapText="1"/>
    </xf>
    <xf numFmtId="0" fontId="8" fillId="0" borderId="0" xfId="0" applyFont="1" applyAlignment="1">
      <alignment horizontal="center" textRotation="90" wrapText="1"/>
    </xf>
    <xf numFmtId="0" fontId="8" fillId="0" borderId="0" xfId="2" applyFont="1" applyFill="1" applyAlignment="1">
      <alignment vertical="center" wrapText="1"/>
    </xf>
    <xf numFmtId="0" fontId="4" fillId="0" borderId="80" xfId="4" applyFont="1" applyBorder="1" applyAlignment="1">
      <alignment horizontal="center" vertical="center" wrapText="1"/>
    </xf>
    <xf numFmtId="0" fontId="4" fillId="0" borderId="80" xfId="4" applyFont="1" applyBorder="1" applyAlignment="1">
      <alignment horizontal="center" vertical="center"/>
    </xf>
    <xf numFmtId="0" fontId="4" fillId="0" borderId="80" xfId="4" applyFont="1" applyBorder="1" applyAlignment="1">
      <alignment vertical="center" wrapText="1"/>
    </xf>
    <xf numFmtId="4" fontId="4" fillId="0" borderId="80" xfId="4" applyNumberFormat="1" applyFont="1" applyBorder="1" applyAlignment="1">
      <alignment vertical="center"/>
    </xf>
    <xf numFmtId="0" fontId="4" fillId="5" borderId="80" xfId="4" applyFont="1" applyFill="1" applyBorder="1" applyAlignment="1">
      <alignment vertical="center" wrapText="1"/>
    </xf>
    <xf numFmtId="0" fontId="21" fillId="5" borderId="80" xfId="4" applyFont="1" applyFill="1" applyBorder="1" applyAlignment="1">
      <alignment vertical="center"/>
    </xf>
    <xf numFmtId="0" fontId="4" fillId="0" borderId="80" xfId="4" applyFont="1" applyFill="1" applyBorder="1" applyAlignment="1">
      <alignment horizontal="center" vertical="center"/>
    </xf>
    <xf numFmtId="4" fontId="4" fillId="0" borderId="80" xfId="4" applyNumberFormat="1" applyFont="1" applyFill="1" applyBorder="1" applyAlignment="1">
      <alignment horizontal="right" vertical="center"/>
    </xf>
    <xf numFmtId="0" fontId="4" fillId="0" borderId="81" xfId="4" applyFont="1" applyBorder="1" applyAlignment="1">
      <alignment horizontal="center" vertical="center" wrapText="1"/>
    </xf>
    <xf numFmtId="0" fontId="4" fillId="0" borderId="81" xfId="4" applyFont="1" applyBorder="1" applyAlignment="1">
      <alignment horizontal="center" vertical="center"/>
    </xf>
    <xf numFmtId="0" fontId="4" fillId="0" borderId="81" xfId="4" applyFont="1" applyBorder="1" applyAlignment="1">
      <alignment vertical="center" wrapText="1"/>
    </xf>
    <xf numFmtId="4" fontId="4" fillId="0" borderId="81" xfId="4" applyNumberFormat="1" applyFont="1" applyBorder="1" applyAlignment="1">
      <alignment vertical="center"/>
    </xf>
    <xf numFmtId="0" fontId="4" fillId="5" borderId="81" xfId="4" applyFont="1" applyFill="1" applyBorder="1" applyAlignment="1">
      <alignment vertical="center" wrapText="1"/>
    </xf>
    <xf numFmtId="0" fontId="21" fillId="5" borderId="81" xfId="4" applyFont="1" applyFill="1" applyBorder="1" applyAlignment="1">
      <alignment vertical="center"/>
    </xf>
    <xf numFmtId="0" fontId="4" fillId="0" borderId="81" xfId="4" applyFont="1" applyFill="1" applyBorder="1" applyAlignment="1">
      <alignment horizontal="center" vertical="center"/>
    </xf>
    <xf numFmtId="4" fontId="4" fillId="0" borderId="81" xfId="4" applyNumberFormat="1" applyFont="1" applyFill="1" applyBorder="1" applyAlignment="1">
      <alignment horizontal="right" vertical="center"/>
    </xf>
    <xf numFmtId="0" fontId="4" fillId="0" borderId="81" xfId="4" applyFont="1" applyFill="1" applyBorder="1" applyAlignment="1">
      <alignment vertical="center" wrapText="1"/>
    </xf>
    <xf numFmtId="175" fontId="4" fillId="0" borderId="81" xfId="9" applyNumberFormat="1" applyFont="1" applyBorder="1" applyAlignment="1">
      <alignment vertical="center"/>
    </xf>
    <xf numFmtId="0" fontId="4" fillId="0" borderId="81" xfId="8" applyFont="1" applyBorder="1" applyAlignment="1">
      <alignment horizontal="center" vertical="center"/>
    </xf>
    <xf numFmtId="0" fontId="4" fillId="0" borderId="81" xfId="2" applyFont="1" applyBorder="1" applyAlignment="1">
      <alignment horizontal="left" vertical="center" wrapText="1"/>
    </xf>
    <xf numFmtId="0" fontId="4" fillId="0" borderId="81" xfId="2" applyFont="1" applyBorder="1" applyAlignment="1">
      <alignment horizontal="left" vertical="center"/>
    </xf>
    <xf numFmtId="173" fontId="4" fillId="0" borderId="81" xfId="9" applyNumberFormat="1" applyFont="1" applyBorder="1" applyAlignment="1">
      <alignment horizontal="center" vertical="center"/>
    </xf>
    <xf numFmtId="1" fontId="4" fillId="0" borderId="81" xfId="9" applyNumberFormat="1" applyFont="1" applyBorder="1" applyAlignment="1">
      <alignment horizontal="center" vertical="center"/>
    </xf>
    <xf numFmtId="0" fontId="4" fillId="0" borderId="81" xfId="8" quotePrefix="1" applyFont="1" applyBorder="1" applyAlignment="1">
      <alignment horizontal="center" vertical="center"/>
    </xf>
    <xf numFmtId="0" fontId="4" fillId="0" borderId="81" xfId="8" applyFont="1" applyBorder="1" applyAlignment="1">
      <alignment vertical="center" wrapText="1"/>
    </xf>
    <xf numFmtId="0" fontId="4" fillId="0" borderId="81" xfId="8" quotePrefix="1" applyFont="1" applyBorder="1" applyAlignment="1">
      <alignment horizontal="center" vertical="center" wrapText="1"/>
    </xf>
    <xf numFmtId="0" fontId="4" fillId="0" borderId="81" xfId="8" applyFont="1" applyBorder="1" applyAlignment="1">
      <alignment vertical="center"/>
    </xf>
    <xf numFmtId="4" fontId="4" fillId="0" borderId="28" xfId="0" applyNumberFormat="1" applyFont="1" applyFill="1" applyBorder="1" applyAlignment="1">
      <alignment horizontal="right" vertical="center"/>
    </xf>
    <xf numFmtId="4" fontId="22" fillId="0" borderId="28" xfId="0" applyNumberFormat="1" applyFont="1" applyFill="1" applyBorder="1" applyAlignment="1">
      <alignment horizontal="right" vertical="center"/>
    </xf>
    <xf numFmtId="0" fontId="8" fillId="0" borderId="0" xfId="0" applyFont="1" applyFill="1" applyAlignment="1">
      <alignment vertical="center"/>
    </xf>
    <xf numFmtId="0" fontId="4" fillId="0" borderId="0" xfId="0" applyFont="1" applyAlignment="1">
      <alignment vertical="center"/>
    </xf>
    <xf numFmtId="1" fontId="22" fillId="0" borderId="28" xfId="0" applyNumberFormat="1" applyFont="1" applyFill="1" applyBorder="1" applyAlignment="1">
      <alignment vertical="center"/>
    </xf>
    <xf numFmtId="0" fontId="8" fillId="0" borderId="0" xfId="0" applyFont="1" applyFill="1" applyAlignment="1">
      <alignment horizontal="center" vertical="center"/>
    </xf>
    <xf numFmtId="0" fontId="8" fillId="0" borderId="0" xfId="2" applyFont="1" applyFill="1" applyAlignment="1">
      <alignment horizontal="center" vertical="center"/>
    </xf>
    <xf numFmtId="0" fontId="4" fillId="0" borderId="0" xfId="0" applyFont="1" applyAlignment="1">
      <alignment horizontal="center" vertical="center"/>
    </xf>
    <xf numFmtId="1" fontId="22" fillId="0" borderId="28" xfId="0" applyNumberFormat="1" applyFont="1" applyFill="1" applyBorder="1" applyAlignment="1">
      <alignment horizontal="center" vertical="center"/>
    </xf>
    <xf numFmtId="0" fontId="22" fillId="0" borderId="28" xfId="0" quotePrefix="1" applyNumberFormat="1" applyFont="1" applyFill="1" applyBorder="1" applyAlignment="1">
      <alignment horizontal="center" vertical="center"/>
    </xf>
    <xf numFmtId="0" fontId="22" fillId="0" borderId="28" xfId="0" applyNumberFormat="1" applyFont="1" applyFill="1" applyBorder="1" applyAlignment="1">
      <alignment horizontal="center" vertical="center"/>
    </xf>
    <xf numFmtId="0" fontId="4" fillId="0" borderId="28" xfId="0" quotePrefix="1" applyFont="1" applyFill="1" applyBorder="1" applyAlignment="1">
      <alignment horizontal="center" vertical="center"/>
    </xf>
    <xf numFmtId="1" fontId="22" fillId="0" borderId="28" xfId="4" applyNumberFormat="1" applyFont="1" applyBorder="1" applyAlignment="1">
      <alignment horizontal="center" vertical="center"/>
    </xf>
    <xf numFmtId="1" fontId="22" fillId="0" borderId="28" xfId="0" applyNumberFormat="1" applyFont="1" applyFill="1" applyBorder="1" applyAlignment="1">
      <alignment vertical="center" wrapText="1"/>
    </xf>
    <xf numFmtId="1" fontId="22" fillId="0" borderId="0" xfId="0" applyNumberFormat="1" applyFont="1" applyFill="1" applyBorder="1" applyAlignment="1">
      <alignment vertical="center"/>
    </xf>
    <xf numFmtId="0" fontId="8" fillId="0" borderId="0" xfId="0" applyFont="1" applyFill="1" applyAlignment="1">
      <alignment vertical="center" wrapText="1"/>
    </xf>
    <xf numFmtId="0" fontId="4" fillId="0" borderId="0" xfId="0" applyFont="1" applyAlignment="1">
      <alignment vertical="center" wrapText="1"/>
    </xf>
    <xf numFmtId="1" fontId="22" fillId="0" borderId="47" xfId="0" applyNumberFormat="1" applyFont="1" applyFill="1" applyBorder="1" applyAlignment="1">
      <alignment vertical="center" wrapText="1"/>
    </xf>
    <xf numFmtId="166" fontId="4" fillId="0" borderId="0" xfId="0" applyNumberFormat="1" applyFont="1" applyAlignment="1">
      <alignment vertical="center"/>
    </xf>
    <xf numFmtId="166" fontId="8" fillId="7" borderId="39" xfId="0" applyNumberFormat="1" applyFont="1" applyFill="1" applyBorder="1" applyAlignment="1">
      <alignment horizontal="center" vertical="center" textRotation="90" wrapText="1"/>
    </xf>
    <xf numFmtId="166" fontId="8" fillId="7" borderId="16" xfId="0" applyNumberFormat="1" applyFont="1" applyFill="1" applyBorder="1" applyAlignment="1">
      <alignment horizontal="center" vertical="center" textRotation="90" wrapText="1"/>
    </xf>
    <xf numFmtId="166" fontId="4" fillId="0" borderId="39" xfId="0" applyNumberFormat="1" applyFont="1" applyBorder="1" applyAlignment="1">
      <alignment vertical="center"/>
    </xf>
    <xf numFmtId="166" fontId="4" fillId="0" borderId="16" xfId="0" applyNumberFormat="1" applyFont="1" applyBorder="1" applyAlignment="1">
      <alignment vertical="center"/>
    </xf>
    <xf numFmtId="0" fontId="4" fillId="0" borderId="28" xfId="0" applyFont="1" applyBorder="1" applyAlignment="1">
      <alignment horizontal="center" vertical="center"/>
    </xf>
    <xf numFmtId="0" fontId="4" fillId="0" borderId="28" xfId="0" quotePrefix="1" applyFont="1" applyBorder="1" applyAlignment="1">
      <alignment horizontal="center" vertical="center"/>
    </xf>
    <xf numFmtId="166" fontId="8" fillId="7" borderId="40" xfId="0" applyNumberFormat="1" applyFont="1" applyFill="1" applyBorder="1" applyAlignment="1">
      <alignment horizontal="center" vertical="center" textRotation="90" wrapText="1"/>
    </xf>
    <xf numFmtId="0" fontId="8" fillId="0" borderId="0" xfId="0" applyFont="1" applyFill="1" applyAlignment="1">
      <alignment horizontal="right" vertical="center"/>
    </xf>
    <xf numFmtId="0" fontId="8" fillId="0" borderId="0" xfId="2" applyFont="1" applyFill="1" applyAlignment="1">
      <alignment horizontal="right" vertical="center"/>
    </xf>
    <xf numFmtId="0" fontId="4" fillId="0" borderId="0" xfId="0" applyFont="1" applyAlignment="1">
      <alignment horizontal="right" vertical="center"/>
    </xf>
    <xf numFmtId="4" fontId="4" fillId="0" borderId="79" xfId="4" applyNumberFormat="1" applyFont="1" applyFill="1" applyBorder="1" applyAlignment="1">
      <alignment horizontal="right" vertical="center"/>
    </xf>
    <xf numFmtId="4" fontId="4" fillId="0" borderId="82" xfId="4" applyNumberFormat="1" applyFont="1" applyFill="1" applyBorder="1" applyAlignment="1">
      <alignment horizontal="right" vertical="center"/>
    </xf>
    <xf numFmtId="4" fontId="4" fillId="0" borderId="28" xfId="0" applyNumberFormat="1" applyFont="1" applyBorder="1" applyAlignment="1">
      <alignment horizontal="right" vertical="center"/>
    </xf>
    <xf numFmtId="1" fontId="22" fillId="0" borderId="28" xfId="4" applyNumberFormat="1" applyFont="1" applyBorder="1" applyAlignment="1">
      <alignment vertical="center" wrapText="1"/>
    </xf>
    <xf numFmtId="1" fontId="22" fillId="0" borderId="28" xfId="0" quotePrefix="1" applyNumberFormat="1" applyFont="1" applyFill="1" applyBorder="1" applyAlignment="1">
      <alignment vertical="center" wrapText="1"/>
    </xf>
    <xf numFmtId="0" fontId="4" fillId="0" borderId="27" xfId="0" applyFont="1" applyFill="1" applyBorder="1" applyAlignment="1">
      <alignment horizontal="center" vertical="center"/>
    </xf>
    <xf numFmtId="0" fontId="4" fillId="0" borderId="83" xfId="0" applyFont="1" applyFill="1" applyBorder="1" applyAlignment="1">
      <alignment horizontal="center" vertical="center" wrapText="1"/>
    </xf>
    <xf numFmtId="0" fontId="4" fillId="0" borderId="28" xfId="0" applyFont="1" applyFill="1" applyBorder="1" applyAlignment="1">
      <alignment horizontal="center" vertical="center" wrapText="1"/>
    </xf>
    <xf numFmtId="4" fontId="8" fillId="0" borderId="18" xfId="0" applyNumberFormat="1" applyFont="1" applyBorder="1" applyAlignment="1">
      <alignment horizontal="right" vertical="center"/>
    </xf>
    <xf numFmtId="173" fontId="4" fillId="5" borderId="81" xfId="9" applyNumberFormat="1" applyFont="1" applyFill="1" applyBorder="1" applyAlignment="1">
      <alignment horizontal="center" vertical="center"/>
    </xf>
    <xf numFmtId="4" fontId="4" fillId="5" borderId="81" xfId="4" applyNumberFormat="1" applyFont="1" applyFill="1" applyBorder="1" applyAlignment="1">
      <alignment horizontal="right" vertical="center"/>
    </xf>
    <xf numFmtId="0" fontId="4" fillId="5" borderId="28" xfId="0" applyFont="1" applyFill="1" applyBorder="1" applyAlignment="1">
      <alignment horizontal="center" vertical="center"/>
    </xf>
    <xf numFmtId="4" fontId="4" fillId="5" borderId="28" xfId="0" applyNumberFormat="1" applyFont="1" applyFill="1" applyBorder="1" applyAlignment="1">
      <alignment horizontal="right" vertical="center"/>
    </xf>
    <xf numFmtId="0" fontId="4" fillId="5" borderId="28" xfId="0" quotePrefix="1" applyFont="1" applyFill="1" applyBorder="1" applyAlignment="1">
      <alignment horizontal="center" vertical="center"/>
    </xf>
    <xf numFmtId="3" fontId="8" fillId="12" borderId="15" xfId="8" applyNumberFormat="1" applyFont="1" applyFill="1" applyBorder="1"/>
    <xf numFmtId="166" fontId="4" fillId="0" borderId="0" xfId="0" applyNumberFormat="1" applyFont="1"/>
    <xf numFmtId="0" fontId="8" fillId="7" borderId="5" xfId="0" applyFont="1" applyFill="1" applyBorder="1" applyAlignment="1">
      <alignment horizontal="center" vertical="center" wrapText="1"/>
    </xf>
    <xf numFmtId="0" fontId="4" fillId="0" borderId="53" xfId="0" applyFont="1" applyBorder="1"/>
    <xf numFmtId="0" fontId="4" fillId="0" borderId="3" xfId="2" applyFont="1" applyBorder="1" applyAlignment="1">
      <alignment horizontal="left" vertical="center" wrapText="1"/>
    </xf>
    <xf numFmtId="0" fontId="4" fillId="0" borderId="53" xfId="2" applyFont="1" applyBorder="1" applyAlignment="1">
      <alignment horizontal="center" vertical="center"/>
    </xf>
    <xf numFmtId="0" fontId="4" fillId="0" borderId="47" xfId="2" applyFont="1" applyBorder="1" applyAlignment="1">
      <alignment horizontal="center" vertical="center"/>
    </xf>
    <xf numFmtId="4" fontId="4" fillId="0" borderId="47" xfId="0" applyNumberFormat="1" applyFont="1" applyBorder="1" applyAlignment="1">
      <alignment horizontal="center" vertical="center"/>
    </xf>
    <xf numFmtId="0" fontId="4" fillId="0" borderId="47" xfId="0" applyFont="1" applyBorder="1" applyAlignment="1">
      <alignment horizontal="center" vertical="center"/>
    </xf>
    <xf numFmtId="17" fontId="4" fillId="0" borderId="54" xfId="0" applyNumberFormat="1" applyFont="1" applyBorder="1" applyAlignment="1">
      <alignment horizontal="center" vertical="center" wrapText="1"/>
    </xf>
    <xf numFmtId="3" fontId="22" fillId="0" borderId="14" xfId="0" applyNumberFormat="1" applyFont="1" applyBorder="1" applyAlignment="1">
      <alignment horizontal="right" vertical="center"/>
    </xf>
    <xf numFmtId="3" fontId="4" fillId="0" borderId="14" xfId="0" applyNumberFormat="1" applyFont="1" applyBorder="1" applyAlignment="1">
      <alignment horizontal="right" vertical="center"/>
    </xf>
    <xf numFmtId="176" fontId="4" fillId="0" borderId="53" xfId="0" applyNumberFormat="1" applyFont="1" applyBorder="1" applyAlignment="1">
      <alignment horizontal="center" vertical="center" wrapText="1"/>
    </xf>
    <xf numFmtId="176" fontId="4" fillId="0" borderId="54" xfId="0" applyNumberFormat="1" applyFont="1" applyBorder="1" applyAlignment="1">
      <alignment horizontal="center" vertical="center" wrapText="1"/>
    </xf>
    <xf numFmtId="4" fontId="4" fillId="0" borderId="0" xfId="8" applyNumberFormat="1" applyFont="1" applyBorder="1"/>
    <xf numFmtId="4" fontId="4" fillId="4" borderId="0" xfId="8" applyNumberFormat="1" applyFont="1" applyFill="1" applyBorder="1"/>
    <xf numFmtId="3" fontId="8" fillId="12" borderId="18" xfId="8" applyNumberFormat="1" applyFont="1" applyFill="1" applyBorder="1"/>
    <xf numFmtId="4" fontId="8" fillId="12" borderId="17" xfId="8" applyNumberFormat="1" applyFont="1" applyFill="1" applyBorder="1"/>
    <xf numFmtId="0" fontId="4" fillId="0" borderId="28" xfId="8" applyFont="1" applyBorder="1" applyAlignment="1">
      <alignment horizontal="left" vertical="center" wrapText="1"/>
    </xf>
    <xf numFmtId="0" fontId="4" fillId="0" borderId="28" xfId="0" applyFont="1" applyBorder="1" applyAlignment="1">
      <alignment horizontal="center" vertical="center" wrapText="1"/>
    </xf>
    <xf numFmtId="0" fontId="4" fillId="0" borderId="28" xfId="8" applyFont="1" applyBorder="1" applyAlignment="1">
      <alignment horizontal="center" vertical="center" wrapText="1"/>
    </xf>
    <xf numFmtId="0" fontId="8" fillId="7" borderId="19"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7" borderId="19" xfId="2" applyFont="1" applyFill="1" applyBorder="1" applyAlignment="1">
      <alignment horizontal="center" vertical="center"/>
    </xf>
    <xf numFmtId="0" fontId="8" fillId="7" borderId="39"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9" xfId="4" applyFont="1" applyFill="1" applyBorder="1" applyAlignment="1">
      <alignment horizontal="center" vertical="center"/>
    </xf>
    <xf numFmtId="0" fontId="8" fillId="7" borderId="18" xfId="4" applyFont="1" applyFill="1" applyBorder="1" applyAlignment="1">
      <alignment horizontal="center" vertical="center"/>
    </xf>
    <xf numFmtId="0" fontId="4" fillId="0" borderId="28" xfId="2" applyFont="1" applyFill="1" applyBorder="1" applyAlignment="1">
      <alignment horizontal="center" vertical="center" wrapText="1"/>
    </xf>
    <xf numFmtId="14" fontId="4" fillId="0" borderId="28" xfId="0" applyNumberFormat="1" applyFont="1" applyFill="1" applyBorder="1" applyAlignment="1">
      <alignment horizontal="center" vertical="center" wrapText="1"/>
    </xf>
    <xf numFmtId="14" fontId="4" fillId="0" borderId="28" xfId="2" applyNumberFormat="1" applyFont="1" applyFill="1" applyBorder="1" applyAlignment="1">
      <alignment horizontal="center" vertical="center" wrapText="1"/>
    </xf>
    <xf numFmtId="43" fontId="4" fillId="0" borderId="28" xfId="9" applyFont="1" applyFill="1" applyBorder="1" applyAlignment="1">
      <alignment horizontal="center" vertical="center" wrapText="1"/>
    </xf>
    <xf numFmtId="0" fontId="4" fillId="0" borderId="28" xfId="2" applyFont="1" applyFill="1" applyBorder="1" applyAlignment="1">
      <alignment horizontal="left" vertical="center" wrapText="1"/>
    </xf>
    <xf numFmtId="0" fontId="4" fillId="0" borderId="28" xfId="2" applyFont="1" applyFill="1" applyBorder="1" applyAlignment="1">
      <alignment horizontal="left" vertical="center"/>
    </xf>
    <xf numFmtId="0" fontId="4" fillId="0" borderId="28" xfId="2" applyFont="1" applyFill="1" applyBorder="1" applyAlignment="1">
      <alignment horizontal="center" vertical="center"/>
    </xf>
    <xf numFmtId="0" fontId="8" fillId="0" borderId="28" xfId="2" applyFont="1" applyFill="1" applyBorder="1" applyAlignment="1">
      <alignment horizontal="center" vertical="center"/>
    </xf>
    <xf numFmtId="43" fontId="4" fillId="0" borderId="28" xfId="9" applyFont="1" applyFill="1" applyBorder="1" applyAlignment="1">
      <alignment horizontal="right" vertical="center" wrapText="1"/>
    </xf>
    <xf numFmtId="43" fontId="4" fillId="0" borderId="28" xfId="9" applyFont="1" applyFill="1" applyBorder="1" applyAlignment="1">
      <alignment horizontal="right" vertical="center"/>
    </xf>
    <xf numFmtId="0" fontId="11" fillId="0" borderId="0" xfId="0" applyFont="1" applyAlignment="1">
      <alignment horizontal="right"/>
    </xf>
    <xf numFmtId="0" fontId="11" fillId="0" borderId="0" xfId="0" applyFont="1" applyAlignment="1">
      <alignment horizontal="left"/>
    </xf>
    <xf numFmtId="0" fontId="11" fillId="0" borderId="0" xfId="0" applyFont="1" applyAlignment="1">
      <alignment horizontal="center"/>
    </xf>
    <xf numFmtId="0" fontId="11" fillId="0" borderId="0" xfId="0" applyFont="1" applyAlignment="1"/>
    <xf numFmtId="0" fontId="4" fillId="0" borderId="28" xfId="2" applyFont="1" applyFill="1" applyBorder="1" applyAlignment="1">
      <alignment vertical="center"/>
    </xf>
    <xf numFmtId="0" fontId="8" fillId="0" borderId="28" xfId="2" applyFont="1" applyFill="1" applyBorder="1" applyAlignment="1">
      <alignment vertical="center"/>
    </xf>
    <xf numFmtId="14" fontId="4" fillId="0" borderId="28" xfId="2" applyNumberFormat="1" applyFont="1" applyFill="1" applyBorder="1" applyAlignment="1">
      <alignment horizontal="center" vertical="center"/>
    </xf>
    <xf numFmtId="14" fontId="8" fillId="0" borderId="28" xfId="2" applyNumberFormat="1" applyFont="1" applyFill="1" applyBorder="1" applyAlignment="1">
      <alignment horizontal="center" vertical="center"/>
    </xf>
    <xf numFmtId="0" fontId="4" fillId="0" borderId="28" xfId="0" applyFont="1" applyBorder="1" applyAlignment="1">
      <alignment wrapText="1"/>
    </xf>
    <xf numFmtId="0" fontId="4" fillId="0" borderId="28" xfId="0" applyFont="1" applyBorder="1" applyAlignment="1">
      <alignment vertical="center" wrapText="1"/>
    </xf>
    <xf numFmtId="4" fontId="27" fillId="0" borderId="28" xfId="0" applyNumberFormat="1" applyFont="1" applyBorder="1" applyAlignment="1">
      <alignment horizontal="right" vertical="center" wrapText="1"/>
    </xf>
    <xf numFmtId="14" fontId="4" fillId="0" borderId="28" xfId="0" applyNumberFormat="1" applyFont="1" applyBorder="1" applyAlignment="1">
      <alignment horizontal="center" vertical="center" wrapText="1"/>
    </xf>
    <xf numFmtId="0" fontId="8" fillId="0" borderId="28" xfId="2" applyFont="1" applyBorder="1" applyAlignment="1">
      <alignment horizontal="center" vertical="center" wrapText="1"/>
    </xf>
    <xf numFmtId="0" fontId="11" fillId="0" borderId="28" xfId="0" applyFont="1" applyBorder="1" applyAlignment="1">
      <alignment horizontal="center"/>
    </xf>
    <xf numFmtId="0" fontId="4" fillId="0" borderId="28" xfId="0" applyFont="1" applyBorder="1"/>
    <xf numFmtId="0" fontId="4" fillId="0" borderId="28" xfId="2" applyFont="1" applyBorder="1" applyAlignment="1">
      <alignment horizontal="center" vertical="center" wrapText="1"/>
    </xf>
    <xf numFmtId="0" fontId="4" fillId="0" borderId="28" xfId="2" applyFont="1" applyBorder="1" applyAlignment="1">
      <alignment horizontal="center" vertical="center"/>
    </xf>
    <xf numFmtId="4" fontId="4" fillId="0" borderId="28" xfId="2" applyNumberFormat="1" applyFont="1" applyBorder="1" applyAlignment="1">
      <alignment horizontal="right" vertical="center"/>
    </xf>
    <xf numFmtId="0" fontId="4" fillId="5" borderId="28" xfId="2" applyFont="1" applyFill="1" applyBorder="1" applyAlignment="1">
      <alignment horizontal="center" vertical="center" wrapText="1"/>
    </xf>
    <xf numFmtId="14" fontId="4" fillId="0" borderId="28" xfId="2" applyNumberFormat="1" applyFont="1" applyBorder="1" applyAlignment="1">
      <alignment horizontal="center" vertical="center"/>
    </xf>
    <xf numFmtId="0" fontId="4" fillId="5" borderId="28" xfId="0" applyFont="1" applyFill="1" applyBorder="1" applyAlignment="1">
      <alignment vertical="center" wrapText="1"/>
    </xf>
    <xf numFmtId="0" fontId="4" fillId="5" borderId="28" xfId="0" applyFont="1" applyFill="1" applyBorder="1" applyAlignment="1">
      <alignment horizontal="center" vertical="center" wrapText="1"/>
    </xf>
    <xf numFmtId="14" fontId="4" fillId="5" borderId="28" xfId="0" applyNumberFormat="1" applyFont="1" applyFill="1" applyBorder="1" applyAlignment="1">
      <alignment horizontal="center" vertical="center" wrapText="1"/>
    </xf>
    <xf numFmtId="4" fontId="4" fillId="5" borderId="28" xfId="0" applyNumberFormat="1" applyFont="1" applyFill="1" applyBorder="1" applyAlignment="1">
      <alignment horizontal="center" vertical="center" wrapText="1"/>
    </xf>
    <xf numFmtId="0" fontId="4" fillId="5" borderId="28" xfId="0" applyFont="1" applyFill="1" applyBorder="1" applyAlignment="1">
      <alignment horizontal="left" vertical="center" wrapText="1"/>
    </xf>
    <xf numFmtId="0" fontId="4" fillId="5" borderId="28" xfId="0" applyFont="1" applyFill="1" applyBorder="1" applyAlignment="1" applyProtection="1">
      <alignment horizontal="center" vertical="center" wrapText="1"/>
    </xf>
    <xf numFmtId="4" fontId="4" fillId="5" borderId="28" xfId="0" applyNumberFormat="1" applyFont="1" applyFill="1" applyBorder="1" applyAlignment="1">
      <alignment vertical="center" wrapText="1"/>
    </xf>
    <xf numFmtId="4" fontId="4" fillId="5" borderId="28" xfId="0" applyNumberFormat="1" applyFont="1" applyFill="1" applyBorder="1" applyAlignment="1">
      <alignment horizontal="right" vertical="center" wrapText="1"/>
    </xf>
    <xf numFmtId="17" fontId="4" fillId="0" borderId="28" xfId="2" applyNumberFormat="1" applyFont="1" applyFill="1" applyBorder="1" applyAlignment="1">
      <alignment horizontal="left" vertical="center"/>
    </xf>
    <xf numFmtId="17" fontId="4" fillId="0" borderId="28" xfId="2" applyNumberFormat="1" applyFont="1" applyFill="1" applyBorder="1" applyAlignment="1">
      <alignment horizontal="center" vertical="center"/>
    </xf>
    <xf numFmtId="175" fontId="4" fillId="0" borderId="28" xfId="10" applyNumberFormat="1" applyFont="1" applyFill="1" applyBorder="1" applyAlignment="1">
      <alignment horizontal="right" vertical="center"/>
    </xf>
    <xf numFmtId="0" fontId="12" fillId="0" borderId="28" xfId="2" applyFont="1" applyFill="1" applyBorder="1" applyAlignment="1">
      <alignment vertical="center"/>
    </xf>
    <xf numFmtId="0" fontId="8" fillId="3" borderId="28" xfId="2" applyFont="1" applyFill="1" applyBorder="1" applyAlignment="1">
      <alignment horizontal="center" vertical="center" wrapText="1"/>
    </xf>
    <xf numFmtId="0" fontId="8" fillId="3" borderId="28" xfId="2" applyFont="1" applyFill="1" applyBorder="1" applyAlignment="1">
      <alignment horizontal="center" vertical="center"/>
    </xf>
    <xf numFmtId="43" fontId="8" fillId="3" borderId="28" xfId="2" applyNumberFormat="1" applyFont="1" applyFill="1" applyBorder="1" applyAlignment="1">
      <alignment horizontal="right" vertical="center"/>
    </xf>
    <xf numFmtId="43" fontId="8" fillId="0" borderId="28" xfId="9" applyFont="1" applyBorder="1" applyAlignment="1">
      <alignment horizontal="center" vertical="center" wrapText="1"/>
    </xf>
    <xf numFmtId="43" fontId="4" fillId="0" borderId="28" xfId="9" applyFont="1" applyBorder="1" applyAlignment="1">
      <alignment horizontal="center" vertical="center" wrapText="1"/>
    </xf>
    <xf numFmtId="2" fontId="4" fillId="0" borderId="28" xfId="0" applyNumberFormat="1" applyFont="1" applyBorder="1" applyAlignment="1">
      <alignment horizontal="center" vertical="center" wrapText="1"/>
    </xf>
    <xf numFmtId="43" fontId="4" fillId="0" borderId="28" xfId="9" applyFont="1" applyBorder="1" applyAlignment="1">
      <alignment horizontal="center" vertical="center"/>
    </xf>
    <xf numFmtId="0" fontId="4" fillId="0" borderId="32" xfId="2" applyFont="1" applyFill="1" applyBorder="1" applyAlignment="1">
      <alignment horizontal="left" vertical="center" wrapText="1"/>
    </xf>
    <xf numFmtId="0" fontId="4" fillId="0" borderId="32" xfId="2" applyFont="1" applyFill="1" applyBorder="1" applyAlignment="1">
      <alignment horizontal="center" vertical="center" wrapText="1"/>
    </xf>
    <xf numFmtId="43" fontId="4" fillId="0" borderId="32" xfId="9" applyFont="1" applyFill="1" applyBorder="1" applyAlignment="1">
      <alignment horizontal="center" vertical="center" wrapText="1"/>
    </xf>
    <xf numFmtId="0" fontId="4" fillId="0" borderId="28" xfId="2" applyFont="1" applyBorder="1" applyAlignment="1">
      <alignment horizontal="left" vertical="center" wrapText="1"/>
    </xf>
    <xf numFmtId="4" fontId="4" fillId="0" borderId="28" xfId="2" applyNumberFormat="1" applyFont="1" applyBorder="1" applyAlignment="1">
      <alignment horizontal="right" vertical="center" wrapText="1"/>
    </xf>
    <xf numFmtId="4" fontId="4" fillId="0" borderId="28" xfId="2" applyNumberFormat="1" applyFont="1" applyBorder="1" applyAlignment="1">
      <alignment horizontal="left" vertical="center" wrapText="1"/>
    </xf>
    <xf numFmtId="0" fontId="4" fillId="0" borderId="34" xfId="2" applyFont="1" applyBorder="1" applyAlignment="1">
      <alignment horizontal="left" vertical="center" wrapText="1"/>
    </xf>
    <xf numFmtId="0" fontId="4" fillId="0" borderId="34" xfId="2" applyFont="1" applyBorder="1" applyAlignment="1">
      <alignment horizontal="center" vertical="center" wrapText="1"/>
    </xf>
    <xf numFmtId="43" fontId="8" fillId="2" borderId="5" xfId="2" applyNumberFormat="1" applyFont="1" applyFill="1" applyBorder="1" applyAlignment="1">
      <alignment vertical="center"/>
    </xf>
    <xf numFmtId="43" fontId="4" fillId="0" borderId="28" xfId="9" applyFont="1" applyBorder="1" applyAlignment="1">
      <alignment horizontal="left" vertical="center" wrapText="1"/>
    </xf>
    <xf numFmtId="43" fontId="4" fillId="0" borderId="28" xfId="9" applyFont="1" applyBorder="1" applyAlignment="1">
      <alignment vertical="center" wrapText="1"/>
    </xf>
    <xf numFmtId="0" fontId="22" fillId="0" borderId="28" xfId="0" applyFont="1" applyBorder="1" applyAlignment="1">
      <alignment horizontal="center" vertical="center" wrapText="1"/>
    </xf>
    <xf numFmtId="43" fontId="4" fillId="0" borderId="28" xfId="9" applyFont="1" applyBorder="1" applyAlignment="1" applyProtection="1">
      <alignment horizontal="right" vertical="center"/>
    </xf>
    <xf numFmtId="0" fontId="4" fillId="0" borderId="27" xfId="2" applyFont="1" applyBorder="1" applyAlignment="1">
      <alignment vertical="center" wrapText="1"/>
    </xf>
    <xf numFmtId="0" fontId="4" fillId="0" borderId="27" xfId="0" applyFont="1" applyBorder="1" applyAlignment="1">
      <alignment vertical="center" wrapText="1"/>
    </xf>
    <xf numFmtId="0" fontId="4" fillId="0" borderId="32" xfId="0" applyFont="1" applyBorder="1" applyAlignment="1">
      <alignment horizontal="center" vertical="center" wrapText="1"/>
    </xf>
    <xf numFmtId="0" fontId="4" fillId="0" borderId="31" xfId="0" applyFont="1" applyBorder="1" applyAlignment="1">
      <alignment horizontal="center" vertical="center" wrapText="1"/>
    </xf>
    <xf numFmtId="0" fontId="4" fillId="0" borderId="29" xfId="0" applyFont="1" applyBorder="1" applyAlignment="1">
      <alignment horizontal="center" vertical="center" wrapText="1"/>
    </xf>
    <xf numFmtId="0" fontId="4" fillId="0" borderId="27" xfId="0" applyFont="1" applyBorder="1" applyAlignment="1">
      <alignment horizontal="center" vertical="center" wrapText="1"/>
    </xf>
    <xf numFmtId="0" fontId="22" fillId="0" borderId="27" xfId="0" applyFont="1" applyBorder="1" applyAlignment="1">
      <alignment horizontal="center" vertical="center" wrapText="1"/>
    </xf>
    <xf numFmtId="0" fontId="4" fillId="0" borderId="27" xfId="0" applyFont="1" applyBorder="1" applyAlignment="1">
      <alignment horizontal="center" vertical="center"/>
    </xf>
    <xf numFmtId="0" fontId="4" fillId="0" borderId="31" xfId="2" applyFont="1" applyBorder="1" applyAlignment="1">
      <alignment horizontal="center" vertical="center" wrapText="1"/>
    </xf>
    <xf numFmtId="0" fontId="4" fillId="0" borderId="29" xfId="2" applyFont="1" applyBorder="1" applyAlignment="1">
      <alignment horizontal="center" vertical="center"/>
    </xf>
    <xf numFmtId="0" fontId="4" fillId="0" borderId="29" xfId="0" applyFont="1" applyBorder="1" applyAlignment="1">
      <alignment horizontal="center" vertical="center"/>
    </xf>
    <xf numFmtId="14" fontId="4" fillId="0" borderId="27" xfId="0" applyNumberFormat="1" applyFont="1" applyBorder="1" applyAlignment="1">
      <alignment horizontal="center" vertical="center"/>
    </xf>
    <xf numFmtId="0" fontId="4" fillId="0" borderId="31" xfId="0" applyFont="1" applyBorder="1" applyAlignment="1">
      <alignment vertical="center" wrapText="1"/>
    </xf>
    <xf numFmtId="0" fontId="4" fillId="0" borderId="29" xfId="0" applyFont="1" applyBorder="1" applyAlignment="1">
      <alignment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xf>
    <xf numFmtId="43" fontId="4" fillId="0" borderId="1" xfId="9" applyFont="1" applyBorder="1" applyAlignment="1">
      <alignment horizontal="center" vertical="center" wrapText="1"/>
    </xf>
    <xf numFmtId="43" fontId="4" fillId="0" borderId="61" xfId="9" applyFont="1" applyBorder="1" applyAlignment="1">
      <alignment vertical="center" wrapText="1"/>
    </xf>
    <xf numFmtId="43" fontId="4" fillId="0" borderId="44" xfId="9" applyFont="1" applyBorder="1" applyAlignment="1">
      <alignment vertical="center" wrapText="1"/>
    </xf>
    <xf numFmtId="43" fontId="4" fillId="0" borderId="44" xfId="9" applyFont="1" applyBorder="1" applyAlignment="1">
      <alignment horizontal="center" vertical="center" wrapText="1"/>
    </xf>
    <xf numFmtId="43" fontId="4" fillId="0" borderId="44" xfId="9" applyFont="1" applyBorder="1" applyAlignment="1">
      <alignment horizontal="center" vertical="center"/>
    </xf>
    <xf numFmtId="43" fontId="4" fillId="0" borderId="44" xfId="9" applyFont="1" applyBorder="1" applyAlignment="1" applyProtection="1">
      <alignment horizontal="right" vertical="center"/>
    </xf>
    <xf numFmtId="0" fontId="25" fillId="0" borderId="28" xfId="0" applyFont="1" applyBorder="1" applyAlignment="1">
      <alignment horizontal="center" vertical="center"/>
    </xf>
    <xf numFmtId="0" fontId="4" fillId="0" borderId="34" xfId="0" applyFont="1" applyBorder="1" applyAlignment="1">
      <alignment horizontal="center" vertical="center"/>
    </xf>
    <xf numFmtId="4" fontId="4" fillId="0" borderId="47" xfId="2" applyNumberFormat="1" applyFont="1" applyBorder="1" applyAlignment="1">
      <alignment horizontal="right" vertical="center"/>
    </xf>
    <xf numFmtId="4" fontId="4" fillId="0" borderId="28" xfId="10" applyNumberFormat="1" applyFont="1" applyBorder="1" applyAlignment="1">
      <alignment horizontal="right" vertical="center"/>
    </xf>
    <xf numFmtId="4" fontId="25" fillId="0" borderId="28" xfId="10" applyNumberFormat="1" applyFont="1" applyBorder="1" applyAlignment="1">
      <alignment horizontal="right" vertical="center"/>
    </xf>
    <xf numFmtId="4" fontId="25" fillId="0" borderId="34" xfId="10" applyNumberFormat="1" applyFont="1" applyBorder="1" applyAlignment="1">
      <alignment horizontal="right" vertical="center"/>
    </xf>
    <xf numFmtId="0" fontId="4" fillId="5" borderId="27" xfId="2" applyFont="1" applyFill="1" applyBorder="1" applyAlignment="1">
      <alignment horizontal="left" vertical="center" wrapText="1"/>
    </xf>
    <xf numFmtId="0" fontId="4" fillId="5" borderId="27" xfId="0" applyFont="1" applyFill="1" applyBorder="1" applyAlignment="1">
      <alignment horizontal="left" vertical="center" wrapText="1"/>
    </xf>
    <xf numFmtId="0" fontId="4" fillId="5" borderId="78" xfId="0" applyFont="1" applyFill="1" applyBorder="1" applyAlignment="1">
      <alignment horizontal="left" vertical="center" wrapText="1"/>
    </xf>
    <xf numFmtId="0" fontId="4" fillId="0" borderId="85" xfId="0" applyFont="1" applyBorder="1" applyAlignment="1">
      <alignment horizontal="center" vertical="center"/>
    </xf>
    <xf numFmtId="0" fontId="4" fillId="0" borderId="13" xfId="0" applyFont="1" applyBorder="1" applyAlignment="1">
      <alignment horizontal="center" vertical="center"/>
    </xf>
    <xf numFmtId="0" fontId="4" fillId="0" borderId="78" xfId="0" applyFont="1" applyBorder="1" applyAlignment="1">
      <alignment horizontal="center" vertical="center"/>
    </xf>
    <xf numFmtId="0" fontId="25" fillId="0" borderId="29" xfId="0" applyFont="1" applyBorder="1" applyAlignment="1">
      <alignment horizontal="center" vertical="center"/>
    </xf>
    <xf numFmtId="49" fontId="4" fillId="0" borderId="29" xfId="0" applyNumberFormat="1" applyFont="1" applyBorder="1" applyAlignment="1">
      <alignment horizontal="center" vertical="center"/>
    </xf>
    <xf numFmtId="0" fontId="4" fillId="0" borderId="86" xfId="0" applyFont="1" applyBorder="1" applyAlignment="1">
      <alignment horizontal="center" vertical="center"/>
    </xf>
    <xf numFmtId="175" fontId="4" fillId="0" borderId="59" xfId="10" applyNumberFormat="1" applyFont="1" applyBorder="1" applyAlignment="1">
      <alignment horizontal="right" vertical="center"/>
    </xf>
    <xf numFmtId="175" fontId="4" fillId="0" borderId="87" xfId="10" applyNumberFormat="1" applyFont="1" applyBorder="1" applyAlignment="1">
      <alignment horizontal="right" vertical="center"/>
    </xf>
    <xf numFmtId="175" fontId="4" fillId="0" borderId="44" xfId="10" applyNumberFormat="1" applyFont="1" applyBorder="1" applyAlignment="1">
      <alignment horizontal="right" vertical="center"/>
    </xf>
    <xf numFmtId="175" fontId="4" fillId="0" borderId="75" xfId="10" applyNumberFormat="1" applyFont="1" applyBorder="1" applyAlignment="1">
      <alignment horizontal="right" vertical="center"/>
    </xf>
    <xf numFmtId="0" fontId="4" fillId="0" borderId="85" xfId="0" applyFont="1" applyBorder="1" applyAlignment="1">
      <alignment horizontal="center" vertical="center" wrapText="1"/>
    </xf>
    <xf numFmtId="0" fontId="4" fillId="0" borderId="34" xfId="0" applyFont="1" applyBorder="1" applyAlignment="1">
      <alignment horizontal="center" vertical="center" wrapText="1"/>
    </xf>
    <xf numFmtId="0" fontId="8" fillId="0" borderId="5" xfId="0" applyFont="1" applyBorder="1" applyAlignment="1">
      <alignment horizontal="center"/>
    </xf>
    <xf numFmtId="43" fontId="8" fillId="0" borderId="5" xfId="0" applyNumberFormat="1" applyFont="1" applyBorder="1"/>
    <xf numFmtId="4" fontId="4" fillId="0" borderId="32" xfId="11" applyNumberFormat="1" applyFont="1" applyBorder="1" applyAlignment="1">
      <alignment horizontal="center" vertical="center" wrapText="1"/>
    </xf>
    <xf numFmtId="0" fontId="4" fillId="0" borderId="28" xfId="11" applyFont="1" applyBorder="1" applyAlignment="1">
      <alignment horizontal="center" vertical="center" wrapText="1"/>
    </xf>
    <xf numFmtId="0" fontId="12" fillId="0" borderId="29" xfId="2" applyFont="1" applyFill="1" applyBorder="1" applyAlignment="1">
      <alignment vertical="center"/>
    </xf>
    <xf numFmtId="0" fontId="4" fillId="0" borderId="32" xfId="2" applyFont="1" applyBorder="1" applyAlignment="1">
      <alignment horizontal="center" vertical="center"/>
    </xf>
    <xf numFmtId="0" fontId="4" fillId="0" borderId="26" xfId="2" applyFont="1" applyBorder="1" applyAlignment="1">
      <alignment vertical="center" wrapText="1"/>
    </xf>
    <xf numFmtId="0" fontId="4" fillId="5" borderId="28" xfId="2" applyFont="1" applyFill="1" applyBorder="1" applyAlignment="1">
      <alignment vertical="center"/>
    </xf>
    <xf numFmtId="14" fontId="4" fillId="5" borderId="28" xfId="2" applyNumberFormat="1" applyFont="1" applyFill="1" applyBorder="1" applyAlignment="1">
      <alignment horizontal="center" vertical="center"/>
    </xf>
    <xf numFmtId="0" fontId="4" fillId="5" borderId="28" xfId="2" applyFont="1" applyFill="1" applyBorder="1" applyAlignment="1">
      <alignment horizontal="center" vertical="center"/>
    </xf>
    <xf numFmtId="14" fontId="4" fillId="5" borderId="29" xfId="2" applyNumberFormat="1" applyFont="1" applyFill="1" applyBorder="1" applyAlignment="1">
      <alignment horizontal="center" vertical="center"/>
    </xf>
    <xf numFmtId="0" fontId="4" fillId="0" borderId="30" xfId="11" applyFont="1" applyBorder="1" applyAlignment="1">
      <alignment vertical="center" wrapText="1"/>
    </xf>
    <xf numFmtId="0" fontId="4" fillId="0" borderId="32" xfId="11" applyFont="1" applyBorder="1" applyAlignment="1">
      <alignment horizontal="center" vertical="center" wrapText="1"/>
    </xf>
    <xf numFmtId="0" fontId="4" fillId="0" borderId="32" xfId="11" applyFont="1" applyBorder="1" applyAlignment="1">
      <alignment horizontal="center" vertical="center"/>
    </xf>
    <xf numFmtId="49" fontId="4" fillId="5" borderId="32" xfId="11" applyNumberFormat="1" applyFont="1" applyFill="1" applyBorder="1" applyAlignment="1">
      <alignment horizontal="center" vertical="center" wrapText="1"/>
    </xf>
    <xf numFmtId="177" fontId="4" fillId="0" borderId="32" xfId="11" applyNumberFormat="1" applyFont="1" applyBorder="1" applyAlignment="1">
      <alignment horizontal="center" vertical="center" wrapText="1"/>
    </xf>
    <xf numFmtId="0" fontId="4" fillId="0" borderId="26" xfId="11" applyFont="1" applyBorder="1" applyAlignment="1">
      <alignment vertical="center" wrapText="1"/>
    </xf>
    <xf numFmtId="0" fontId="4" fillId="0" borderId="28" xfId="11" applyFont="1" applyBorder="1" applyAlignment="1">
      <alignment horizontal="center" vertical="center"/>
    </xf>
    <xf numFmtId="49" fontId="4" fillId="0" borderId="28" xfId="11" applyNumberFormat="1" applyFont="1" applyBorder="1" applyAlignment="1">
      <alignment horizontal="center" vertical="center" wrapText="1"/>
    </xf>
    <xf numFmtId="4" fontId="4" fillId="0" borderId="28" xfId="11" applyNumberFormat="1" applyFont="1" applyBorder="1" applyAlignment="1">
      <alignment horizontal="center" vertical="center" wrapText="1"/>
    </xf>
    <xf numFmtId="177" fontId="4" fillId="0" borderId="28" xfId="11" applyNumberFormat="1" applyFont="1" applyBorder="1" applyAlignment="1">
      <alignment horizontal="center" vertical="center" wrapText="1"/>
    </xf>
    <xf numFmtId="14" fontId="4" fillId="0" borderId="28" xfId="11" applyNumberFormat="1" applyFont="1" applyBorder="1" applyAlignment="1">
      <alignment horizontal="center" vertical="center"/>
    </xf>
    <xf numFmtId="0" fontId="4" fillId="5" borderId="32" xfId="11" applyFont="1" applyFill="1" applyBorder="1" applyAlignment="1">
      <alignment horizontal="center" vertical="center" wrapText="1"/>
    </xf>
    <xf numFmtId="14" fontId="4" fillId="0" borderId="32" xfId="11" applyNumberFormat="1" applyFont="1" applyBorder="1" applyAlignment="1">
      <alignment horizontal="center" vertical="center" wrapText="1"/>
    </xf>
    <xf numFmtId="14" fontId="4" fillId="0" borderId="31" xfId="11" applyNumberFormat="1" applyFont="1" applyBorder="1" applyAlignment="1">
      <alignment horizontal="center" vertical="center" wrapText="1"/>
    </xf>
    <xf numFmtId="14" fontId="4" fillId="0" borderId="28" xfId="11" applyNumberFormat="1" applyFont="1" applyBorder="1" applyAlignment="1">
      <alignment horizontal="center" vertical="center" wrapText="1"/>
    </xf>
    <xf numFmtId="14" fontId="4" fillId="0" borderId="29" xfId="11" applyNumberFormat="1" applyFont="1" applyBorder="1" applyAlignment="1">
      <alignment horizontal="center" vertical="center" wrapText="1"/>
    </xf>
    <xf numFmtId="0" fontId="4" fillId="0" borderId="29" xfId="11" applyFont="1" applyBorder="1" applyAlignment="1">
      <alignment horizontal="center" vertical="center" wrapText="1"/>
    </xf>
    <xf numFmtId="0" fontId="4" fillId="0" borderId="26" xfId="2" applyFont="1" applyFill="1" applyBorder="1" applyAlignment="1">
      <alignment horizontal="left" vertical="center" wrapText="1"/>
    </xf>
    <xf numFmtId="0" fontId="4" fillId="0" borderId="28" xfId="2" applyFont="1" applyFill="1" applyBorder="1" applyAlignment="1">
      <alignment horizontal="right" vertical="center"/>
    </xf>
    <xf numFmtId="4" fontId="4" fillId="0" borderId="28" xfId="2" applyNumberFormat="1" applyFont="1" applyFill="1" applyBorder="1" applyAlignment="1">
      <alignment horizontal="right" vertical="center"/>
    </xf>
    <xf numFmtId="0" fontId="4" fillId="0" borderId="29" xfId="2" applyFont="1" applyFill="1" applyBorder="1" applyAlignment="1">
      <alignment horizontal="right" vertical="center"/>
    </xf>
    <xf numFmtId="0" fontId="12" fillId="0" borderId="84" xfId="2" applyFont="1" applyFill="1" applyBorder="1" applyAlignment="1">
      <alignment horizontal="left" vertical="center"/>
    </xf>
    <xf numFmtId="0" fontId="12" fillId="0" borderId="34" xfId="2" applyFont="1" applyFill="1" applyBorder="1" applyAlignment="1">
      <alignment horizontal="left" vertical="center"/>
    </xf>
    <xf numFmtId="0" fontId="8" fillId="7" borderId="5" xfId="2" applyFont="1" applyFill="1" applyBorder="1" applyAlignment="1">
      <alignment horizontal="center" vertical="center"/>
    </xf>
    <xf numFmtId="0" fontId="8" fillId="0" borderId="0" xfId="2" applyFont="1" applyFill="1" applyAlignment="1">
      <alignment horizontal="left" vertical="center"/>
    </xf>
    <xf numFmtId="0" fontId="8" fillId="0" borderId="0" xfId="0" applyFont="1" applyBorder="1" applyAlignment="1">
      <alignment horizontal="left"/>
    </xf>
    <xf numFmtId="0" fontId="8" fillId="0" borderId="0" xfId="0" applyFont="1" applyBorder="1"/>
    <xf numFmtId="0" fontId="8" fillId="0" borderId="0" xfId="0" applyFont="1" applyBorder="1" applyAlignment="1">
      <alignment horizontal="center"/>
    </xf>
    <xf numFmtId="0" fontId="8" fillId="0" borderId="0" xfId="0" applyFont="1" applyAlignment="1">
      <alignment horizontal="center"/>
    </xf>
    <xf numFmtId="0" fontId="8" fillId="0" borderId="0" xfId="0" applyFont="1" applyAlignment="1">
      <alignment horizontal="right"/>
    </xf>
    <xf numFmtId="49" fontId="28" fillId="0" borderId="0" xfId="1" quotePrefix="1" applyNumberFormat="1" applyFont="1" applyFill="1" applyAlignment="1">
      <alignment horizontal="center" vertical="center"/>
    </xf>
    <xf numFmtId="0" fontId="4" fillId="0" borderId="0" xfId="0" applyFont="1" applyAlignment="1">
      <alignment horizontal="center"/>
    </xf>
    <xf numFmtId="0" fontId="4" fillId="0" borderId="0" xfId="0" applyFont="1" applyAlignment="1"/>
    <xf numFmtId="0" fontId="8" fillId="2" borderId="8" xfId="2" applyFont="1" applyFill="1" applyBorder="1" applyAlignment="1">
      <alignment horizontal="left" vertical="center"/>
    </xf>
    <xf numFmtId="0" fontId="8" fillId="2" borderId="4" xfId="2" applyFont="1" applyFill="1" applyBorder="1" applyAlignment="1">
      <alignment horizontal="center" vertical="center"/>
    </xf>
    <xf numFmtId="0" fontId="8" fillId="2" borderId="18" xfId="2" applyFont="1" applyFill="1" applyBorder="1" applyAlignment="1">
      <alignment horizontal="center" vertical="center"/>
    </xf>
    <xf numFmtId="0" fontId="8" fillId="2" borderId="18" xfId="2" applyFont="1" applyFill="1" applyBorder="1" applyAlignment="1">
      <alignment horizontal="right" vertical="center"/>
    </xf>
    <xf numFmtId="0" fontId="8" fillId="2" borderId="21" xfId="2" applyFont="1" applyFill="1" applyBorder="1" applyAlignment="1">
      <alignment vertical="center"/>
    </xf>
    <xf numFmtId="0" fontId="8" fillId="2" borderId="21" xfId="2" applyFont="1" applyFill="1" applyBorder="1" applyAlignment="1">
      <alignment horizontal="center" vertical="center"/>
    </xf>
    <xf numFmtId="0" fontId="8" fillId="7" borderId="18" xfId="2" applyFont="1" applyFill="1" applyBorder="1" applyAlignment="1">
      <alignment vertical="center" wrapText="1"/>
    </xf>
    <xf numFmtId="0" fontId="8" fillId="0" borderId="0" xfId="0" applyFont="1"/>
    <xf numFmtId="49" fontId="28" fillId="0" borderId="0" xfId="1" quotePrefix="1" applyNumberFormat="1" applyFont="1" applyFill="1" applyAlignment="1">
      <alignment horizontal="left" vertical="center"/>
    </xf>
    <xf numFmtId="15" fontId="8" fillId="7" borderId="12" xfId="2" applyNumberFormat="1" applyFont="1" applyFill="1" applyBorder="1" applyAlignment="1">
      <alignment horizontal="center" vertical="center"/>
    </xf>
    <xf numFmtId="0" fontId="8" fillId="7" borderId="12" xfId="2" applyFont="1" applyFill="1" applyBorder="1" applyAlignment="1">
      <alignment horizontal="center" vertical="center" wrapText="1"/>
    </xf>
    <xf numFmtId="0" fontId="8" fillId="7" borderId="8" xfId="2" applyFont="1" applyFill="1" applyBorder="1" applyAlignment="1">
      <alignment horizontal="center" vertical="center"/>
    </xf>
    <xf numFmtId="0" fontId="8" fillId="7" borderId="5" xfId="4" applyFont="1" applyFill="1" applyBorder="1" applyAlignment="1">
      <alignment horizontal="center" vertical="center"/>
    </xf>
    <xf numFmtId="0" fontId="8" fillId="7" borderId="5" xfId="4" applyFont="1" applyFill="1" applyBorder="1" applyAlignment="1">
      <alignment horizontal="center" vertical="center" wrapText="1"/>
    </xf>
    <xf numFmtId="0" fontId="3" fillId="5" borderId="1" xfId="0" applyFont="1" applyFill="1" applyBorder="1" applyAlignment="1">
      <alignment horizontal="left" vertical="center" wrapText="1"/>
    </xf>
    <xf numFmtId="0" fontId="3" fillId="5" borderId="72" xfId="0" applyFont="1" applyFill="1" applyBorder="1" applyAlignment="1">
      <alignment horizontal="left" vertical="center" wrapText="1"/>
    </xf>
    <xf numFmtId="0" fontId="3" fillId="5" borderId="27" xfId="0" applyFont="1" applyFill="1" applyBorder="1" applyAlignment="1">
      <alignment horizontal="left" vertical="center" wrapText="1"/>
    </xf>
    <xf numFmtId="0" fontId="4" fillId="0" borderId="0" xfId="4" applyFont="1" applyBorder="1" applyAlignment="1">
      <alignment horizontal="left" vertical="center"/>
    </xf>
    <xf numFmtId="0" fontId="4" fillId="0" borderId="0" xfId="4" applyFont="1" applyBorder="1" applyAlignment="1">
      <alignment horizontal="left" vertical="center" wrapText="1"/>
    </xf>
    <xf numFmtId="0" fontId="4" fillId="0" borderId="28" xfId="4" applyFont="1" applyBorder="1" applyAlignment="1">
      <alignment horizontal="center" vertical="center" wrapText="1"/>
    </xf>
    <xf numFmtId="0" fontId="4" fillId="0" borderId="28" xfId="8" applyFont="1" applyBorder="1" applyAlignment="1">
      <alignment horizontal="left" vertical="center" wrapText="1"/>
    </xf>
    <xf numFmtId="0" fontId="4" fillId="0" borderId="28" xfId="8" applyFont="1" applyBorder="1" applyAlignment="1">
      <alignment horizontal="justify" vertical="center" wrapText="1"/>
    </xf>
    <xf numFmtId="0" fontId="4" fillId="0" borderId="78" xfId="8" applyFont="1" applyBorder="1" applyAlignment="1">
      <alignment horizontal="left" vertical="center" wrapText="1"/>
    </xf>
    <xf numFmtId="0" fontId="4" fillId="0" borderId="42" xfId="8" applyFont="1" applyBorder="1" applyAlignment="1">
      <alignment horizontal="left" vertical="center" wrapText="1"/>
    </xf>
    <xf numFmtId="0" fontId="25" fillId="0" borderId="28" xfId="8" applyFont="1" applyBorder="1" applyAlignment="1">
      <alignment horizontal="left" vertical="center" wrapText="1"/>
    </xf>
    <xf numFmtId="0" fontId="4" fillId="0" borderId="28" xfId="0" applyFont="1" applyBorder="1" applyAlignment="1">
      <alignment horizontal="center" vertical="center" wrapText="1"/>
    </xf>
    <xf numFmtId="0" fontId="4" fillId="0" borderId="28" xfId="8" applyFont="1" applyBorder="1" applyAlignment="1">
      <alignment horizontal="center" vertical="center" wrapText="1"/>
    </xf>
    <xf numFmtId="0" fontId="4" fillId="0" borderId="27" xfId="8" applyFont="1" applyBorder="1" applyAlignment="1">
      <alignment horizontal="left" vertical="center" wrapText="1"/>
    </xf>
    <xf numFmtId="0" fontId="4" fillId="0" borderId="28" xfId="0" applyFont="1" applyBorder="1" applyAlignment="1">
      <alignment horizontal="left" vertical="center" wrapText="1"/>
    </xf>
    <xf numFmtId="0" fontId="8" fillId="7" borderId="33" xfId="0" applyFont="1" applyFill="1" applyBorder="1" applyAlignment="1">
      <alignment horizontal="center" vertical="center" wrapText="1"/>
    </xf>
    <xf numFmtId="0" fontId="8" fillId="7" borderId="63" xfId="0" applyFont="1" applyFill="1" applyBorder="1" applyAlignment="1">
      <alignment horizontal="center" vertical="center" wrapText="1"/>
    </xf>
    <xf numFmtId="0" fontId="8" fillId="7" borderId="57" xfId="0" applyFont="1" applyFill="1" applyBorder="1" applyAlignment="1">
      <alignment horizontal="center" vertical="center" wrapText="1"/>
    </xf>
    <xf numFmtId="0" fontId="8" fillId="7" borderId="22" xfId="0" applyFont="1" applyFill="1" applyBorder="1" applyAlignment="1">
      <alignment horizontal="center" vertical="center" wrapText="1"/>
    </xf>
    <xf numFmtId="0" fontId="8" fillId="7" borderId="46" xfId="0" applyFont="1" applyFill="1" applyBorder="1" applyAlignment="1">
      <alignment horizontal="center" vertical="center" wrapText="1"/>
    </xf>
    <xf numFmtId="0" fontId="8" fillId="7" borderId="23" xfId="0" applyFont="1" applyFill="1" applyBorder="1" applyAlignment="1">
      <alignment horizontal="center" vertical="center" wrapText="1"/>
    </xf>
    <xf numFmtId="49" fontId="8" fillId="2" borderId="19" xfId="3" applyFont="1" applyFill="1" applyBorder="1" applyAlignment="1">
      <alignment horizontal="center" vertical="center"/>
    </xf>
    <xf numFmtId="49" fontId="8" fillId="2" borderId="18" xfId="3" applyFont="1" applyFill="1" applyBorder="1" applyAlignment="1">
      <alignment horizontal="center" vertical="center"/>
    </xf>
    <xf numFmtId="49" fontId="8" fillId="7" borderId="12" xfId="3" applyNumberFormat="1" applyFont="1" applyFill="1" applyBorder="1" applyAlignment="1" applyProtection="1">
      <alignment horizontal="center" vertical="center" wrapText="1"/>
    </xf>
    <xf numFmtId="49" fontId="8" fillId="7" borderId="11" xfId="3" applyNumberFormat="1" applyFont="1" applyFill="1" applyBorder="1" applyAlignment="1" applyProtection="1">
      <alignment horizontal="center" vertical="center" wrapText="1"/>
    </xf>
    <xf numFmtId="49" fontId="8" fillId="7" borderId="6" xfId="3" applyFont="1" applyFill="1" applyBorder="1" applyAlignment="1">
      <alignment horizontal="center" vertical="center" wrapText="1"/>
    </xf>
    <xf numFmtId="49" fontId="8" fillId="7" borderId="45" xfId="3" applyFont="1" applyFill="1" applyBorder="1" applyAlignment="1">
      <alignment horizontal="center" vertical="center" wrapText="1"/>
    </xf>
    <xf numFmtId="49" fontId="8" fillId="7" borderId="21" xfId="3" applyFont="1" applyFill="1" applyBorder="1" applyAlignment="1">
      <alignment horizontal="center" vertical="center" wrapText="1"/>
    </xf>
    <xf numFmtId="3" fontId="20" fillId="0" borderId="52" xfId="0" applyNumberFormat="1" applyFont="1" applyBorder="1" applyAlignment="1">
      <alignment horizontal="center" vertical="center"/>
    </xf>
    <xf numFmtId="3" fontId="20" fillId="0" borderId="0" xfId="0" applyNumberFormat="1" applyFont="1" applyBorder="1" applyAlignment="1">
      <alignment horizontal="center" vertical="center"/>
    </xf>
    <xf numFmtId="3" fontId="20" fillId="0" borderId="4" xfId="0" applyNumberFormat="1" applyFont="1" applyBorder="1" applyAlignment="1">
      <alignment horizontal="center" vertical="center"/>
    </xf>
    <xf numFmtId="0" fontId="8" fillId="7" borderId="19" xfId="0" applyFont="1" applyFill="1" applyBorder="1" applyAlignment="1">
      <alignment horizontal="center" wrapText="1"/>
    </xf>
    <xf numFmtId="0" fontId="8" fillId="7" borderId="20" xfId="0" applyFont="1" applyFill="1" applyBorder="1" applyAlignment="1">
      <alignment horizontal="center" wrapText="1"/>
    </xf>
    <xf numFmtId="0" fontId="8" fillId="7" borderId="18" xfId="0" applyFont="1" applyFill="1" applyBorder="1" applyAlignment="1">
      <alignment horizontal="center" wrapText="1"/>
    </xf>
    <xf numFmtId="0" fontId="8" fillId="7" borderId="6" xfId="0" applyFont="1" applyFill="1" applyBorder="1" applyAlignment="1">
      <alignment horizontal="center" wrapText="1"/>
    </xf>
    <xf numFmtId="0" fontId="8" fillId="7" borderId="45" xfId="0" applyFont="1" applyFill="1" applyBorder="1" applyAlignment="1">
      <alignment horizontal="center" wrapText="1"/>
    </xf>
    <xf numFmtId="0" fontId="8" fillId="7" borderId="12" xfId="0" applyFont="1" applyFill="1" applyBorder="1" applyAlignment="1">
      <alignment horizontal="center" vertical="center"/>
    </xf>
    <xf numFmtId="0" fontId="8" fillId="7" borderId="11" xfId="0" applyFont="1" applyFill="1" applyBorder="1" applyAlignment="1">
      <alignment horizontal="center" vertical="center"/>
    </xf>
    <xf numFmtId="0" fontId="8" fillId="7" borderId="19" xfId="0" applyFont="1" applyFill="1" applyBorder="1" applyAlignment="1">
      <alignment horizontal="center" vertical="center"/>
    </xf>
    <xf numFmtId="0" fontId="8" fillId="7" borderId="18" xfId="0" applyFont="1" applyFill="1" applyBorder="1" applyAlignment="1">
      <alignment horizontal="center" vertical="center"/>
    </xf>
    <xf numFmtId="0" fontId="8" fillId="7" borderId="5" xfId="0" applyFont="1" applyFill="1" applyBorder="1" applyAlignment="1">
      <alignment horizontal="center" vertical="center"/>
    </xf>
    <xf numFmtId="0" fontId="8" fillId="7" borderId="20" xfId="0" applyFont="1" applyFill="1" applyBorder="1" applyAlignment="1">
      <alignment horizontal="center" vertical="center"/>
    </xf>
    <xf numFmtId="0" fontId="8" fillId="7" borderId="19" xfId="0" applyFont="1" applyFill="1" applyBorder="1" applyAlignment="1">
      <alignment horizontal="center" vertical="center" wrapText="1"/>
    </xf>
    <xf numFmtId="0" fontId="8" fillId="7" borderId="18" xfId="0" applyFont="1" applyFill="1" applyBorder="1" applyAlignment="1">
      <alignment horizontal="center" vertical="center" wrapText="1"/>
    </xf>
    <xf numFmtId="49" fontId="8" fillId="7" borderId="32" xfId="3" applyFont="1" applyFill="1" applyBorder="1" applyAlignment="1">
      <alignment horizontal="center" vertical="center" wrapText="1"/>
    </xf>
    <xf numFmtId="49" fontId="8" fillId="7" borderId="31" xfId="3" applyFont="1" applyFill="1" applyBorder="1" applyAlignment="1">
      <alignment horizontal="center" vertical="center" wrapText="1"/>
    </xf>
    <xf numFmtId="49" fontId="8" fillId="7" borderId="30" xfId="3" applyFont="1" applyFill="1" applyBorder="1" applyAlignment="1">
      <alignment horizontal="center" vertical="center"/>
    </xf>
    <xf numFmtId="49" fontId="8" fillId="7" borderId="32" xfId="3" applyFont="1" applyFill="1" applyBorder="1" applyAlignment="1">
      <alignment horizontal="center" vertical="center"/>
    </xf>
    <xf numFmtId="49" fontId="8" fillId="7" borderId="31" xfId="3" applyFont="1" applyFill="1" applyBorder="1" applyAlignment="1">
      <alignment horizontal="center" vertical="center"/>
    </xf>
    <xf numFmtId="49" fontId="8" fillId="7" borderId="30" xfId="3" applyFont="1" applyFill="1" applyBorder="1" applyAlignment="1">
      <alignment horizontal="center" vertical="center" wrapText="1"/>
    </xf>
    <xf numFmtId="49" fontId="8" fillId="7" borderId="63" xfId="3"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1" xfId="0" applyFont="1" applyFill="1" applyBorder="1" applyAlignment="1">
      <alignment horizontal="center" vertical="center" wrapText="1"/>
    </xf>
    <xf numFmtId="0" fontId="8" fillId="7" borderId="6" xfId="2" applyFont="1" applyFill="1" applyBorder="1" applyAlignment="1">
      <alignment horizontal="center" vertical="center"/>
    </xf>
    <xf numFmtId="0" fontId="8" fillId="7" borderId="45" xfId="2" applyFont="1" applyFill="1" applyBorder="1" applyAlignment="1">
      <alignment horizontal="center" vertical="center"/>
    </xf>
    <xf numFmtId="0" fontId="8" fillId="7" borderId="21" xfId="2" applyFont="1" applyFill="1" applyBorder="1" applyAlignment="1">
      <alignment horizontal="center" vertical="center"/>
    </xf>
    <xf numFmtId="0" fontId="8" fillId="7" borderId="60" xfId="2" applyFont="1" applyFill="1" applyBorder="1" applyAlignment="1">
      <alignment horizontal="center" vertical="center"/>
    </xf>
    <xf numFmtId="0" fontId="8" fillId="7" borderId="64" xfId="2" applyFont="1" applyFill="1" applyBorder="1" applyAlignment="1">
      <alignment horizontal="center" vertical="center"/>
    </xf>
    <xf numFmtId="0" fontId="8" fillId="7" borderId="58" xfId="2" applyFont="1" applyFill="1" applyBorder="1" applyAlignment="1">
      <alignment horizontal="center" vertical="center"/>
    </xf>
    <xf numFmtId="0" fontId="8" fillId="7" borderId="19" xfId="2" applyFont="1" applyFill="1" applyBorder="1" applyAlignment="1">
      <alignment horizontal="center" vertical="center"/>
    </xf>
    <xf numFmtId="0" fontId="8" fillId="7" borderId="18" xfId="2" applyFont="1" applyFill="1" applyBorder="1" applyAlignment="1">
      <alignment horizontal="center" vertical="center"/>
    </xf>
    <xf numFmtId="0" fontId="8" fillId="7" borderId="20" xfId="2" applyFont="1" applyFill="1" applyBorder="1" applyAlignment="1">
      <alignment horizontal="center" vertical="center"/>
    </xf>
    <xf numFmtId="0" fontId="8" fillId="7" borderId="12" xfId="4" applyFont="1" applyFill="1" applyBorder="1" applyAlignment="1">
      <alignment horizontal="center" vertical="center" wrapText="1"/>
    </xf>
    <xf numFmtId="0" fontId="8" fillId="7" borderId="14" xfId="4" applyFont="1" applyFill="1" applyBorder="1" applyAlignment="1">
      <alignment horizontal="center" vertical="center" wrapText="1"/>
    </xf>
    <xf numFmtId="0" fontId="4" fillId="7" borderId="11" xfId="4" applyFont="1" applyFill="1" applyBorder="1" applyAlignment="1">
      <alignment horizontal="center" vertical="center" wrapText="1"/>
    </xf>
    <xf numFmtId="0" fontId="8" fillId="7" borderId="20" xfId="4" applyFont="1" applyFill="1" applyBorder="1" applyAlignment="1">
      <alignment horizontal="center" vertical="center"/>
    </xf>
    <xf numFmtId="0" fontId="8" fillId="7" borderId="19" xfId="4" applyFont="1" applyFill="1" applyBorder="1" applyAlignment="1">
      <alignment horizontal="center" vertical="center"/>
    </xf>
    <xf numFmtId="0" fontId="8" fillId="7" borderId="18" xfId="4" applyFont="1" applyFill="1" applyBorder="1" applyAlignment="1">
      <alignment horizontal="center" vertical="center"/>
    </xf>
    <xf numFmtId="0" fontId="8" fillId="7" borderId="19" xfId="4" applyFont="1" applyFill="1" applyBorder="1" applyAlignment="1">
      <alignment horizontal="center" vertical="center" wrapText="1"/>
    </xf>
    <xf numFmtId="0" fontId="8" fillId="7" borderId="18" xfId="4" applyFont="1" applyFill="1" applyBorder="1" applyAlignment="1">
      <alignment horizontal="center" vertical="center" wrapText="1"/>
    </xf>
    <xf numFmtId="0" fontId="8" fillId="7" borderId="12" xfId="8" applyFont="1" applyFill="1" applyBorder="1" applyAlignment="1">
      <alignment horizontal="center" vertical="center" wrapText="1"/>
    </xf>
    <xf numFmtId="0" fontId="8" fillId="7" borderId="14" xfId="8" applyFont="1" applyFill="1" applyBorder="1" applyAlignment="1">
      <alignment horizontal="center" vertical="center" wrapText="1"/>
    </xf>
    <xf numFmtId="0" fontId="4" fillId="7" borderId="11" xfId="8" applyFont="1" applyFill="1" applyBorder="1" applyAlignment="1">
      <alignment horizontal="center" vertical="center" wrapText="1"/>
    </xf>
    <xf numFmtId="0" fontId="8" fillId="7" borderId="20" xfId="8" applyFont="1" applyFill="1" applyBorder="1" applyAlignment="1">
      <alignment horizontal="center" vertical="center"/>
    </xf>
    <xf numFmtId="0" fontId="8" fillId="7" borderId="19" xfId="8" applyFont="1" applyFill="1" applyBorder="1" applyAlignment="1">
      <alignment horizontal="center" vertical="center"/>
    </xf>
    <xf numFmtId="0" fontId="8" fillId="7" borderId="18" xfId="8" applyFont="1" applyFill="1" applyBorder="1" applyAlignment="1">
      <alignment horizontal="center" vertical="center"/>
    </xf>
    <xf numFmtId="0" fontId="8" fillId="7" borderId="19" xfId="8" applyFont="1" applyFill="1" applyBorder="1" applyAlignment="1">
      <alignment horizontal="center" vertical="center" wrapText="1"/>
    </xf>
    <xf numFmtId="0" fontId="8" fillId="7" borderId="18" xfId="8" applyFont="1" applyFill="1" applyBorder="1" applyAlignment="1">
      <alignment horizontal="center" vertical="center" wrapText="1"/>
    </xf>
    <xf numFmtId="0" fontId="8" fillId="7" borderId="6" xfId="2" applyFont="1" applyFill="1" applyBorder="1" applyAlignment="1">
      <alignment horizontal="center" vertical="center" wrapText="1"/>
    </xf>
    <xf numFmtId="0" fontId="8" fillId="7" borderId="19" xfId="2" applyFont="1" applyFill="1" applyBorder="1" applyAlignment="1">
      <alignment horizontal="center" vertical="center" wrapText="1"/>
    </xf>
    <xf numFmtId="0" fontId="8" fillId="7" borderId="30" xfId="2" applyFont="1" applyFill="1" applyBorder="1" applyAlignment="1">
      <alignment horizontal="center" vertical="center" wrapText="1"/>
    </xf>
    <xf numFmtId="0" fontId="8" fillId="7" borderId="35" xfId="2" applyFont="1" applyFill="1" applyBorder="1" applyAlignment="1">
      <alignment horizontal="center" vertical="center" wrapText="1"/>
    </xf>
    <xf numFmtId="0" fontId="8" fillId="7" borderId="33" xfId="2" applyFont="1" applyFill="1" applyBorder="1" applyAlignment="1">
      <alignment horizontal="center" vertical="center" wrapText="1"/>
    </xf>
    <xf numFmtId="0" fontId="8" fillId="7" borderId="38" xfId="2" applyFont="1" applyFill="1" applyBorder="1" applyAlignment="1">
      <alignment horizontal="center" vertical="center" wrapText="1"/>
    </xf>
    <xf numFmtId="0" fontId="8" fillId="7" borderId="31" xfId="2" applyFont="1" applyFill="1" applyBorder="1" applyAlignment="1">
      <alignment horizontal="center" vertical="center" wrapText="1"/>
    </xf>
    <xf numFmtId="0" fontId="8" fillId="7" borderId="36" xfId="2" applyFont="1" applyFill="1" applyBorder="1" applyAlignment="1">
      <alignment horizontal="center" vertical="center" wrapText="1"/>
    </xf>
    <xf numFmtId="0" fontId="8" fillId="7" borderId="61" xfId="2" applyFont="1" applyFill="1" applyBorder="1" applyAlignment="1">
      <alignment horizontal="center" vertical="center" wrapText="1"/>
    </xf>
    <xf numFmtId="0" fontId="8" fillId="7" borderId="62" xfId="2" applyFont="1" applyFill="1" applyBorder="1" applyAlignment="1">
      <alignment horizontal="center" vertical="center" wrapText="1"/>
    </xf>
    <xf numFmtId="0" fontId="8" fillId="7" borderId="60" xfId="2" applyFont="1" applyFill="1" applyBorder="1" applyAlignment="1">
      <alignment horizontal="center" vertical="center" wrapText="1"/>
    </xf>
    <xf numFmtId="0" fontId="8" fillId="7" borderId="63" xfId="2" applyFont="1" applyFill="1" applyBorder="1" applyAlignment="1">
      <alignment horizontal="center" vertical="center" wrapText="1"/>
    </xf>
    <xf numFmtId="0" fontId="8" fillId="7" borderId="49" xfId="2" applyFont="1" applyFill="1" applyBorder="1" applyAlignment="1">
      <alignment horizontal="center" vertical="center" wrapText="1"/>
    </xf>
    <xf numFmtId="0" fontId="8" fillId="7" borderId="12" xfId="2" applyFont="1" applyFill="1" applyBorder="1" applyAlignment="1">
      <alignment horizontal="center" vertical="center"/>
    </xf>
    <xf numFmtId="0" fontId="8" fillId="7" borderId="5" xfId="2" applyFont="1" applyFill="1" applyBorder="1" applyAlignment="1">
      <alignment horizontal="center" vertical="center"/>
    </xf>
    <xf numFmtId="0" fontId="8" fillId="7" borderId="11" xfId="2" applyFont="1" applyFill="1" applyBorder="1" applyAlignment="1">
      <alignment horizontal="center" vertical="center"/>
    </xf>
    <xf numFmtId="0" fontId="8" fillId="7" borderId="5" xfId="4" applyFont="1" applyFill="1" applyBorder="1" applyAlignment="1">
      <alignment horizontal="center" vertical="center"/>
    </xf>
    <xf numFmtId="0" fontId="8" fillId="7" borderId="14" xfId="4" applyFont="1" applyFill="1" applyBorder="1" applyAlignment="1">
      <alignment horizontal="center" vertical="center"/>
    </xf>
    <xf numFmtId="0" fontId="8" fillId="0" borderId="19" xfId="4" applyFont="1" applyBorder="1" applyAlignment="1">
      <alignment horizontal="center" vertical="center"/>
    </xf>
    <xf numFmtId="0" fontId="8" fillId="0" borderId="20" xfId="4" applyFont="1" applyBorder="1" applyAlignment="1">
      <alignment horizontal="center" vertical="center"/>
    </xf>
    <xf numFmtId="166" fontId="8" fillId="7" borderId="19" xfId="0" applyNumberFormat="1" applyFont="1" applyFill="1" applyBorder="1" applyAlignment="1">
      <alignment horizontal="center" vertical="center" wrapText="1"/>
    </xf>
    <xf numFmtId="166" fontId="8" fillId="7" borderId="20" xfId="0" applyNumberFormat="1" applyFont="1" applyFill="1" applyBorder="1" applyAlignment="1">
      <alignment horizontal="center" vertical="center" wrapText="1"/>
    </xf>
    <xf numFmtId="166" fontId="8" fillId="7" borderId="18" xfId="0" applyNumberFormat="1" applyFont="1" applyFill="1" applyBorder="1" applyAlignment="1">
      <alignment horizontal="center" vertical="center" wrapText="1"/>
    </xf>
    <xf numFmtId="0" fontId="8" fillId="7" borderId="20" xfId="0" applyFont="1" applyFill="1" applyBorder="1" applyAlignment="1">
      <alignment horizontal="center" vertical="center" wrapText="1"/>
    </xf>
    <xf numFmtId="0" fontId="8" fillId="7" borderId="39" xfId="0" applyFont="1" applyFill="1" applyBorder="1" applyAlignment="1">
      <alignment horizontal="center" vertical="center" wrapText="1"/>
    </xf>
    <xf numFmtId="0" fontId="8" fillId="7" borderId="16" xfId="0" applyFont="1" applyFill="1" applyBorder="1" applyAlignment="1">
      <alignment horizontal="center" vertical="center" wrapText="1"/>
    </xf>
    <xf numFmtId="0" fontId="8" fillId="7" borderId="17" xfId="0" applyFont="1" applyFill="1" applyBorder="1" applyAlignment="1">
      <alignment horizontal="center" vertical="center" wrapText="1"/>
    </xf>
    <xf numFmtId="0" fontId="8" fillId="7" borderId="40" xfId="0" applyFont="1" applyFill="1" applyBorder="1" applyAlignment="1">
      <alignment horizontal="center" vertical="center" wrapText="1"/>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15" xfId="0" applyFont="1" applyBorder="1" applyAlignment="1">
      <alignment horizontal="center" vertical="center" wrapText="1"/>
    </xf>
    <xf numFmtId="0" fontId="8" fillId="7" borderId="21" xfId="0" applyFont="1" applyFill="1" applyBorder="1" applyAlignment="1">
      <alignment horizontal="center" vertical="center" wrapText="1"/>
    </xf>
    <xf numFmtId="0" fontId="8" fillId="7" borderId="8" xfId="0" applyFont="1" applyFill="1" applyBorder="1" applyAlignment="1">
      <alignment horizontal="center" vertical="center" wrapText="1"/>
    </xf>
  </cellXfs>
  <cellStyles count="12">
    <cellStyle name="Millares 2" xfId="7" xr:uid="{00000000-0005-0000-0000-000000000000}"/>
    <cellStyle name="Millares 2 2" xfId="9" xr:uid="{00000000-0005-0000-0000-000001000000}"/>
    <cellStyle name="Moneda" xfId="10" builtinId="4"/>
    <cellStyle name="Normal" xfId="0" builtinId="0"/>
    <cellStyle name="Normal 10 5 2" xfId="8" xr:uid="{00000000-0005-0000-0000-000004000000}"/>
    <cellStyle name="Normal 2" xfId="4" xr:uid="{00000000-0005-0000-0000-000005000000}"/>
    <cellStyle name="Normal 2 10" xfId="6" xr:uid="{00000000-0005-0000-0000-000006000000}"/>
    <cellStyle name="Normal 3" xfId="5" xr:uid="{00000000-0005-0000-0000-000007000000}"/>
    <cellStyle name="Normal 4" xfId="11" xr:uid="{00000000-0005-0000-0000-000008000000}"/>
    <cellStyle name="Normal_ESTR98" xfId="1" xr:uid="{00000000-0005-0000-0000-000009000000}"/>
    <cellStyle name="Normal_PLAZAS98" xfId="2" xr:uid="{00000000-0005-0000-0000-00000A000000}"/>
    <cellStyle name="Normal_SPGG98" xfId="3" xr:uid="{00000000-0005-0000-0000-00000B000000}"/>
  </cellStyles>
  <dxfs count="2">
    <dxf>
      <font>
        <b/>
        <i/>
        <color rgb="FFFF0000"/>
      </font>
      <fill>
        <patternFill>
          <bgColor theme="5" tint="0.39994506668294322"/>
        </patternFill>
      </fill>
    </dxf>
    <dxf>
      <fill>
        <patternFill>
          <bgColor theme="7" tint="0.3999450666829432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PMG%202020-2022\Fichas\Ficha75_CronogramaDesembolso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grh-1655\2019\Documents%20and%20Settings\jgutierrez\Configuraci&#243;n%20local\Archivos%20temporales%20de%20Internet\Content.Outlook\HHWHWQYD\OKMP%20MINISTERIO%20DE%20CULTURA\MODIFICACION%20PPTAL%20%20Formato%20M&#250;ltiple%20N&#186;%20012-2011-OGPP.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amancio/AppData/Local/Microsoft/Windows/Temporary%20Internet%20Files/Content.Outlook/WS72YZX7/Ficha1%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sheetName val="Diccionario"/>
      <sheetName val="Lista desplegableGeneral"/>
      <sheetName val="listaDesplegableUE"/>
      <sheetName val="listaDeplegableClasIng"/>
    </sheetNames>
    <sheetDataSet>
      <sheetData sheetId="0"/>
      <sheetData sheetId="1"/>
      <sheetData sheetId="2"/>
      <sheetData sheetId="3">
        <row r="3">
          <cell r="A3" t="str">
            <v>1. GOBIERNO NACIONAL</v>
          </cell>
          <cell r="B3" t="str">
            <v>2. GOBIERNOS REGIONALES</v>
          </cell>
          <cell r="C3" t="str">
            <v>3. GOBIERNOS LOCALES</v>
          </cell>
        </row>
        <row r="4">
          <cell r="A4" t="str">
            <v>_1._GOBIERNO_NACI_F12</v>
          </cell>
          <cell r="B4" t="str">
            <v>_2._GOBIERNOS_REGIONALES_F12</v>
          </cell>
          <cell r="C4" t="str">
            <v>_2._GOBIERNOS_LOCALES_F12</v>
          </cell>
        </row>
        <row r="5">
          <cell r="A5" t="str">
            <v>01. PRESIDENCIA CONSEJO MINISTROS</v>
          </cell>
          <cell r="B5" t="str">
            <v>98. MANCOMUNIDADES REGIONALES</v>
          </cell>
          <cell r="C5" t="str">
            <v>01. AMAZONAS</v>
          </cell>
        </row>
        <row r="6">
          <cell r="A6" t="str">
            <v>03. CULTURA</v>
          </cell>
          <cell r="B6" t="str">
            <v>99. GOBIERNOS REGIONALES</v>
          </cell>
          <cell r="C6" t="str">
            <v>02. ANCASH</v>
          </cell>
        </row>
        <row r="7">
          <cell r="A7" t="str">
            <v>04. PODER JUDICIAL</v>
          </cell>
          <cell r="C7" t="str">
            <v>03. APURIMAC</v>
          </cell>
        </row>
        <row r="8">
          <cell r="A8" t="str">
            <v>05. AMBIENTAL</v>
          </cell>
          <cell r="C8" t="str">
            <v>04. AREQUIPA</v>
          </cell>
        </row>
        <row r="9">
          <cell r="A9" t="str">
            <v>06. JUSTICIA</v>
          </cell>
          <cell r="C9" t="str">
            <v>05. AYACUCHO</v>
          </cell>
        </row>
        <row r="10">
          <cell r="A10" t="str">
            <v>07. INTERIOR</v>
          </cell>
          <cell r="C10" t="str">
            <v>06. CAJAMARCA</v>
          </cell>
        </row>
        <row r="11">
          <cell r="A11" t="str">
            <v>08. RELACIONES EXTERIORES</v>
          </cell>
          <cell r="C11" t="str">
            <v>07. PROV. CONSTITUCIONAL DEL CALLAO</v>
          </cell>
        </row>
        <row r="12">
          <cell r="A12" t="str">
            <v>09. ECONOMIA Y FINANZAS</v>
          </cell>
          <cell r="C12" t="str">
            <v>08. CUSCO</v>
          </cell>
        </row>
        <row r="13">
          <cell r="A13" t="str">
            <v>10. EDUCACION</v>
          </cell>
          <cell r="C13" t="str">
            <v>09. HUANCAVELICA</v>
          </cell>
        </row>
        <row r="14">
          <cell r="A14" t="str">
            <v>11. SALUD</v>
          </cell>
          <cell r="C14" t="str">
            <v>10. HUANUCO</v>
          </cell>
        </row>
        <row r="15">
          <cell r="A15" t="str">
            <v>12. TRABAJO Y PROMOCION DEL EMPLEO</v>
          </cell>
          <cell r="C15" t="str">
            <v>11. ICA</v>
          </cell>
        </row>
        <row r="16">
          <cell r="A16" t="str">
            <v>13. AGRICULTURA</v>
          </cell>
          <cell r="C16" t="str">
            <v>12. JUNIN</v>
          </cell>
        </row>
        <row r="17">
          <cell r="A17" t="str">
            <v>16. ENERGIA Y MINAS</v>
          </cell>
          <cell r="C17" t="str">
            <v>13. LA LIBERTAD</v>
          </cell>
        </row>
        <row r="18">
          <cell r="A18" t="str">
            <v>19. CONTRALORIA GENERAL</v>
          </cell>
          <cell r="C18" t="str">
            <v>14. LAMBAYEQUE</v>
          </cell>
        </row>
        <row r="19">
          <cell r="A19" t="str">
            <v>20. DEFENSORIA DEL PUEBLO</v>
          </cell>
          <cell r="C19" t="str">
            <v>15. LIMA</v>
          </cell>
        </row>
        <row r="20">
          <cell r="A20" t="str">
            <v>21. CONSEJO NACIONAL DE LA MAGISTRATURA</v>
          </cell>
          <cell r="C20" t="str">
            <v>16. LORETO</v>
          </cell>
        </row>
        <row r="21">
          <cell r="A21" t="str">
            <v>22. MINISTERIO PUBLICO</v>
          </cell>
          <cell r="C21" t="str">
            <v>17. MADRE DE DIOS</v>
          </cell>
        </row>
        <row r="22">
          <cell r="A22" t="str">
            <v>24. TRIBUNAL CONSTITUCIONAL</v>
          </cell>
          <cell r="C22" t="str">
            <v>18. MOQUEGUA</v>
          </cell>
        </row>
        <row r="23">
          <cell r="A23" t="str">
            <v>26. DEFENSA</v>
          </cell>
          <cell r="C23" t="str">
            <v>19. PASCO</v>
          </cell>
        </row>
        <row r="24">
          <cell r="A24" t="str">
            <v>27. FUERO MILITAR POLICIAL</v>
          </cell>
          <cell r="C24" t="str">
            <v>20. PIURA</v>
          </cell>
        </row>
        <row r="25">
          <cell r="A25" t="str">
            <v>28. CONGRESO DE LA REPUBLICA</v>
          </cell>
          <cell r="C25" t="str">
            <v>21. PUNO</v>
          </cell>
        </row>
        <row r="26">
          <cell r="A26" t="str">
            <v>31. JURADO NACIONAL DE ELECCIONES</v>
          </cell>
          <cell r="C26" t="str">
            <v>22. SAN MARTIN</v>
          </cell>
        </row>
        <row r="27">
          <cell r="A27" t="str">
            <v>32. OFICINA NACIONAL DE PROCESOS ELECTORALES</v>
          </cell>
          <cell r="C27" t="str">
            <v>23. TACNA</v>
          </cell>
        </row>
        <row r="28">
          <cell r="A28" t="str">
            <v>33. REGISTRO NACIONAL DE IDENTIFICACION Y ESTADO CIVIL</v>
          </cell>
          <cell r="C28" t="str">
            <v>24. TUMBES</v>
          </cell>
        </row>
        <row r="29">
          <cell r="A29" t="str">
            <v>35. COMERCIO EXTERIOR Y TURISMO</v>
          </cell>
          <cell r="C29" t="str">
            <v>25. UCAYALI</v>
          </cell>
        </row>
        <row r="30">
          <cell r="A30" t="str">
            <v>36. TRANSPORTES Y COMUNICACIONES</v>
          </cell>
          <cell r="C30" t="str">
            <v>97. MANCOMUNIDADES MUNICIPALES</v>
          </cell>
        </row>
        <row r="31">
          <cell r="A31" t="str">
            <v>37. VIVIENDA CONSTRUCCION Y SANEAMIENTO</v>
          </cell>
        </row>
        <row r="32">
          <cell r="A32" t="str">
            <v>38. PRODUCCION</v>
          </cell>
        </row>
        <row r="33">
          <cell r="A33" t="str">
            <v>39. MUJER Y POBLACIONES VULNERABLES</v>
          </cell>
        </row>
        <row r="34">
          <cell r="A34" t="str">
            <v>40. DESARROLLO E INCLUSION SOCIAL</v>
          </cell>
        </row>
        <row r="39">
          <cell r="A39" t="str">
            <v>01. PRESIDENCIA CONSEJO MINISTROS</v>
          </cell>
          <cell r="B39" t="str">
            <v>03. CULTURA</v>
          </cell>
          <cell r="C39" t="str">
            <v>04. PODER JUDICIAL</v>
          </cell>
          <cell r="D39" t="str">
            <v>05. AMBIENTAL</v>
          </cell>
          <cell r="E39" t="str">
            <v>06. JUSTICIA</v>
          </cell>
          <cell r="F39" t="str">
            <v>07. INTERIOR</v>
          </cell>
          <cell r="G39" t="str">
            <v>08. RELACIONES EXTERIORES</v>
          </cell>
          <cell r="H39" t="str">
            <v>09. ECONOMIA Y FINANZAS</v>
          </cell>
          <cell r="I39" t="str">
            <v>10. EDUCACION</v>
          </cell>
          <cell r="J39" t="str">
            <v>11. SALUD</v>
          </cell>
          <cell r="K39" t="str">
            <v>12. TRABAJO Y PROMOCION DEL EMPLEO</v>
          </cell>
          <cell r="L39" t="str">
            <v>13. AGRICULTURA</v>
          </cell>
          <cell r="M39" t="str">
            <v>16. ENERGIA Y MINAS</v>
          </cell>
          <cell r="N39" t="str">
            <v>19. CONTRALORIA GENERAL</v>
          </cell>
          <cell r="O39" t="str">
            <v>20. DEFENSORIA DEL PUEBLO</v>
          </cell>
          <cell r="P39" t="str">
            <v>21. CONSEJO NACIONAL DE LA MAGISTRATURA</v>
          </cell>
          <cell r="Q39" t="str">
            <v>22. MINISTERIO PUBLICO</v>
          </cell>
          <cell r="R39" t="str">
            <v>24. TRIBUNAL CONSTITUCIONAL</v>
          </cell>
          <cell r="S39" t="str">
            <v>26. DEFENSA</v>
          </cell>
          <cell r="T39" t="str">
            <v>27. FUERO MILITAR POLICIAL</v>
          </cell>
          <cell r="U39" t="str">
            <v>28. CONGRESO DE LA REPUBLICA</v>
          </cell>
          <cell r="V39" t="str">
            <v>31. JURADO NACIONAL DE ELECCIONES</v>
          </cell>
          <cell r="W39" t="str">
            <v>32. OFICINA NACIONAL DE PROCESOS ELECTORALES</v>
          </cell>
          <cell r="X39" t="str">
            <v>33. REGISTRO NACIONAL DE IDENTIFICACION Y ESTADO CIVIL</v>
          </cell>
          <cell r="Y39" t="str">
            <v>35. COMERCIO EXTERIOR Y TURISMO</v>
          </cell>
          <cell r="Z39" t="str">
            <v>36. TRANSPORTES Y COMUNICACIONES</v>
          </cell>
          <cell r="AA39" t="str">
            <v>37. VIVIENDA CONSTRUCCION Y SANEAMIENTO</v>
          </cell>
          <cell r="AB39" t="str">
            <v>38. PRODUCCION</v>
          </cell>
          <cell r="AC39" t="str">
            <v>39. MUJER Y POBLACIONES VULNERABLES</v>
          </cell>
          <cell r="AD39" t="str">
            <v>40. DESARROLLO E INCLUSION SOCIAL</v>
          </cell>
          <cell r="AE39" t="str">
            <v>98. MANCOMUNIDADES REGIONALES</v>
          </cell>
          <cell r="AF39" t="str">
            <v>99. GOBIERNOS REGIONALES</v>
          </cell>
          <cell r="AG39" t="str">
            <v>01. AMAZONAS</v>
          </cell>
          <cell r="AH39" t="str">
            <v>02. ANCASH</v>
          </cell>
          <cell r="AI39" t="str">
            <v>03. APURIMAC</v>
          </cell>
          <cell r="AJ39" t="str">
            <v>04. AREQUIPA</v>
          </cell>
          <cell r="AK39" t="str">
            <v>05. AYACUCHO</v>
          </cell>
          <cell r="AL39" t="str">
            <v>06. CAJAMARCA</v>
          </cell>
          <cell r="AM39" t="str">
            <v>07. PROV. CONSTITUCIONAL DEL CALLAO</v>
          </cell>
          <cell r="AN39" t="str">
            <v>08. CUSCO</v>
          </cell>
          <cell r="AO39" t="str">
            <v>09. HUANCAVELICA</v>
          </cell>
          <cell r="AP39" t="str">
            <v>10. HUANUCO</v>
          </cell>
          <cell r="AQ39" t="str">
            <v>11. ICA</v>
          </cell>
          <cell r="AR39" t="str">
            <v>12. JUNIN</v>
          </cell>
          <cell r="AS39" t="str">
            <v>13. LA LIBERTAD</v>
          </cell>
          <cell r="AT39" t="str">
            <v>14. LAMBAYEQUE</v>
          </cell>
          <cell r="AU39" t="str">
            <v>15. LIMA</v>
          </cell>
          <cell r="AV39" t="str">
            <v>16. LORETO</v>
          </cell>
          <cell r="AW39" t="str">
            <v>17. MADRE DE DIOS</v>
          </cell>
          <cell r="AX39" t="str">
            <v>18. MOQUEGUA</v>
          </cell>
          <cell r="AY39" t="str">
            <v>19. PASCO</v>
          </cell>
          <cell r="AZ39" t="str">
            <v>20. PIURA</v>
          </cell>
          <cell r="BA39" t="str">
            <v>21. PUNO</v>
          </cell>
          <cell r="BB39" t="str">
            <v>22. SAN MARTIN</v>
          </cell>
          <cell r="BC39" t="str">
            <v>23. TACNA</v>
          </cell>
          <cell r="BD39" t="str">
            <v>24. TUMBES</v>
          </cell>
          <cell r="BE39" t="str">
            <v>25. UCAYALI</v>
          </cell>
          <cell r="BF39" t="str">
            <v>97. MANCOMUNIDADES MUNICIPALES</v>
          </cell>
        </row>
        <row r="40">
          <cell r="A40" t="str">
            <v>_01._PRESIDENCIA_CONSEJO_MINISTROS</v>
          </cell>
          <cell r="B40" t="str">
            <v>_03._CULTURA</v>
          </cell>
          <cell r="C40" t="str">
            <v>_04._PODER_JUDICIAL</v>
          </cell>
          <cell r="D40" t="str">
            <v>_05._AMBIENTAL</v>
          </cell>
          <cell r="E40" t="str">
            <v>_06._JUSTICIA</v>
          </cell>
          <cell r="F40" t="str">
            <v>_07._INTERIOR</v>
          </cell>
          <cell r="G40" t="str">
            <v>_08._RELACIONES_EXTERIORES</v>
          </cell>
          <cell r="H40" t="str">
            <v>_09._ECONOMIA_Y_FINANZAS</v>
          </cell>
          <cell r="I40" t="str">
            <v>_10._EDUCACION</v>
          </cell>
          <cell r="J40" t="str">
            <v>_11._SALUD</v>
          </cell>
          <cell r="K40" t="str">
            <v>_12._TRABAJO_Y_PROMOCION_DEL_EMPLEO</v>
          </cell>
          <cell r="L40" t="str">
            <v>_13._AGRICULTURA</v>
          </cell>
          <cell r="M40" t="str">
            <v>_16._ENERGIA_Y_MINAS</v>
          </cell>
          <cell r="N40" t="str">
            <v>_19._CONTRALORIA_GENERAL</v>
          </cell>
          <cell r="O40" t="str">
            <v>_20._DEFENSORIA_DEL_PUEBLO</v>
          </cell>
          <cell r="P40" t="str">
            <v>_21._CONSEJO_NACIONAL_DE_LA_MAGISTRATURA</v>
          </cell>
          <cell r="Q40" t="str">
            <v>_22._MINISTERIO_PUBLICO</v>
          </cell>
          <cell r="R40" t="str">
            <v>_24._TRIBUNAL_CONSTITUCIONAL</v>
          </cell>
          <cell r="S40" t="str">
            <v>_26._DEFENSA</v>
          </cell>
          <cell r="T40" t="str">
            <v>_27._FUERO_MILITAR_POLICIAL</v>
          </cell>
          <cell r="U40" t="str">
            <v>_28._CONGRESO_DE_LA_REPUBLICA</v>
          </cell>
          <cell r="V40" t="str">
            <v>_31._JURADO_NACIONAL_DE_ELECCIONES</v>
          </cell>
          <cell r="W40" t="str">
            <v>_32._OFICINA_NACIONAL_DE_PROCESOS_ELECTORALES</v>
          </cell>
          <cell r="X40" t="str">
            <v>_33._REGISTRO_NACIONAL_DE_IDENTIFICACION_Y_ESTADO_CIVIL</v>
          </cell>
          <cell r="Y40" t="str">
            <v>_35._COMERCIO_EXTERIOR_Y_TURISMO</v>
          </cell>
          <cell r="Z40" t="str">
            <v>_36._TRANSPORTES_Y_COMUNICACIONES</v>
          </cell>
          <cell r="AA40" t="str">
            <v>_37._VIVIENDA_CONSTRUCCION_Y_SANEAMIENTO</v>
          </cell>
          <cell r="AB40" t="str">
            <v>_38._PRODUCCION</v>
          </cell>
          <cell r="AC40" t="str">
            <v>_39._MUJER_Y_POBLACIONES_VULNERABLES</v>
          </cell>
          <cell r="AD40" t="str">
            <v>_40._DESARROLLO_E_INCLUSION_SOCIAL</v>
          </cell>
          <cell r="AE40" t="str">
            <v>_98._MANCOMUNIDADES_REGIONALES</v>
          </cell>
          <cell r="AF40" t="str">
            <v>_99._GOBIERNOS_REGIONALES</v>
          </cell>
          <cell r="AG40" t="str">
            <v>_01._AMAZONAS</v>
          </cell>
          <cell r="AH40" t="str">
            <v>_02._ANCASH</v>
          </cell>
          <cell r="AI40" t="str">
            <v>_03._APURIMAC</v>
          </cell>
          <cell r="AJ40" t="str">
            <v>_04._AREQUIPA</v>
          </cell>
          <cell r="AK40" t="str">
            <v>_05._AYACUCHO</v>
          </cell>
          <cell r="AL40" t="str">
            <v>_06._CAJAMARCA</v>
          </cell>
          <cell r="AM40" t="str">
            <v>_07._PROV._CONSTITUCIONAL_DEL_CALLAO</v>
          </cell>
          <cell r="AN40" t="str">
            <v>_08._CUSCO</v>
          </cell>
          <cell r="AO40" t="str">
            <v>_09._HUANCAVELICA</v>
          </cell>
          <cell r="AP40" t="str">
            <v>_10._HUANUCO</v>
          </cell>
          <cell r="AQ40" t="str">
            <v>_11._ICA</v>
          </cell>
          <cell r="AR40" t="str">
            <v>_12._JUNIN</v>
          </cell>
          <cell r="AS40" t="str">
            <v>_13._LA_LIBERTAD</v>
          </cell>
          <cell r="AT40" t="str">
            <v>_14._LAMBAYEQUE</v>
          </cell>
          <cell r="AU40" t="str">
            <v>_15._LIMA</v>
          </cell>
          <cell r="AV40" t="str">
            <v>_16._LORETO</v>
          </cell>
          <cell r="AW40" t="str">
            <v>_17._MADRE_DE_DIOS</v>
          </cell>
          <cell r="AX40" t="str">
            <v>_18._MOQUEGUA</v>
          </cell>
          <cell r="AY40" t="str">
            <v>_19._PASCO</v>
          </cell>
          <cell r="AZ40" t="str">
            <v>_20._PIURA</v>
          </cell>
          <cell r="BA40" t="str">
            <v>_21._PUNO</v>
          </cell>
          <cell r="BB40" t="str">
            <v>_22._SAN_MARTIN</v>
          </cell>
          <cell r="BC40" t="str">
            <v>_23._TACNA</v>
          </cell>
          <cell r="BD40" t="str">
            <v>_24._TUMBES</v>
          </cell>
          <cell r="BE40" t="str">
            <v>_25._UCAYALI</v>
          </cell>
          <cell r="BF40" t="str">
            <v>_97._MANCOMUNIDADES_MUNICIPALES</v>
          </cell>
        </row>
        <row r="41">
          <cell r="A41" t="str">
            <v>001. PRESIDENCIA DEL CONSEJO DE MINISTROS</v>
          </cell>
          <cell r="B41" t="str">
            <v>003. M. DE CULTURA</v>
          </cell>
          <cell r="C41" t="str">
            <v>004. PODER JUDICIAL</v>
          </cell>
          <cell r="D41" t="str">
            <v>005. M. DEL AMBIENTE</v>
          </cell>
          <cell r="E41" t="str">
            <v>006. M. DE JUSTICIA Y DERECHOS HUMANOS</v>
          </cell>
          <cell r="F41" t="str">
            <v>007. M. DEL INTERIOR</v>
          </cell>
          <cell r="G41" t="str">
            <v>008. M. DE RELACIONES EXTERIORES</v>
          </cell>
          <cell r="H41" t="str">
            <v>009. M. DE ECONOMIA Y FINANZAS</v>
          </cell>
          <cell r="I41" t="str">
            <v>010. M. DE EDUCACION</v>
          </cell>
          <cell r="J41" t="str">
            <v>011. M. DE SALUD</v>
          </cell>
          <cell r="K41" t="str">
            <v>012. M. DE TRABAJO Y PROMOCION DEL EMPLEO</v>
          </cell>
          <cell r="L41" t="str">
            <v>013. M. DE AGRICULTURA Y RIEGO</v>
          </cell>
          <cell r="M41" t="str">
            <v>016. M. DE ENERGIA Y MINAS</v>
          </cell>
          <cell r="N41" t="str">
            <v>019. CONTRALORIA GENERAL</v>
          </cell>
          <cell r="O41" t="str">
            <v>020. DEFENSORIA DEL PUEBLO</v>
          </cell>
          <cell r="P41" t="str">
            <v>021. CONSEJO NACIONAL DE LA MAGISTRATURA</v>
          </cell>
          <cell r="Q41" t="str">
            <v>022. MINISTERIO PUBLICO</v>
          </cell>
          <cell r="R41" t="str">
            <v>024. TRIBUNAL CONSTITUCIONAL</v>
          </cell>
          <cell r="S41" t="str">
            <v>006. INSTITUTO NACIONAL DE DEFENSA CIVIL</v>
          </cell>
          <cell r="T41" t="str">
            <v>027. FUERO MILITAR POLICIAL</v>
          </cell>
          <cell r="U41" t="str">
            <v>028. CONGRESO DE LA REPUBLICA</v>
          </cell>
          <cell r="V41" t="str">
            <v>031. JURADO NACIONAL DE ELECCIONES</v>
          </cell>
          <cell r="W41" t="str">
            <v>032. OFICINA NACIONAL DE PROCESOS ELECTORALES</v>
          </cell>
          <cell r="X41" t="str">
            <v>033. REGISTRO NACIONAL DE IDENTIFICACION Y ESTADO CIVIL</v>
          </cell>
          <cell r="Y41" t="str">
            <v>008. COMISION DE PROMOCION DEL PERU PARA LA EXPORTACION Y EL TURISMO - PROMPERU</v>
          </cell>
          <cell r="Z41" t="str">
            <v>036. MINISTERIO DE TRANSPORTES Y COMUNICACIONES</v>
          </cell>
          <cell r="AA41" t="str">
            <v>037. MINISTERIO DE VIVIENDA, CONSTRUCCION Y SANEAMIENTO</v>
          </cell>
          <cell r="AB41" t="str">
            <v>038. MINISTERIO DE LA PRODUCCION</v>
          </cell>
          <cell r="AC41" t="str">
            <v>039. MINISTERIO DE LA MUJER Y POBLACIONES VULNERABLES</v>
          </cell>
          <cell r="AD41" t="str">
            <v>040. MINISTERIO DE DESARROLLO E INCLUSION SOCIAL</v>
          </cell>
          <cell r="AE41" t="str">
            <v>001. MANCOMUNIDAD REGIONAL DE LOS ANDES</v>
          </cell>
          <cell r="AF41" t="str">
            <v>440. GOBIERNO REGIONAL DEL DEPARTAMENTO DE AMAZONAS</v>
          </cell>
          <cell r="AG41" t="str">
            <v>01. CHACHAPOYAS</v>
          </cell>
          <cell r="AH41" t="str">
            <v>01. HUARAZ</v>
          </cell>
          <cell r="AI41" t="str">
            <v>01. ABANCAY</v>
          </cell>
          <cell r="AJ41" t="str">
            <v>01. AREQUIPA</v>
          </cell>
          <cell r="AK41" t="str">
            <v>01. HUAMANGA</v>
          </cell>
          <cell r="AL41" t="str">
            <v>01. CAJAMARCA</v>
          </cell>
          <cell r="AM41" t="str">
            <v>01. PROV.CONSTITUCIONAL DEL CALLAO</v>
          </cell>
          <cell r="AN41" t="str">
            <v>01. CUSCO</v>
          </cell>
          <cell r="AO41" t="str">
            <v>01. HUANCAVELICA</v>
          </cell>
          <cell r="AP41" t="str">
            <v>01. HUANUCO</v>
          </cell>
          <cell r="AQ41" t="str">
            <v>01. ICA</v>
          </cell>
          <cell r="AR41" t="str">
            <v>01. HUANCAYO</v>
          </cell>
          <cell r="AS41" t="str">
            <v>01. TRUJILLO</v>
          </cell>
          <cell r="AT41" t="str">
            <v>01. CHICLAYO</v>
          </cell>
          <cell r="AU41" t="str">
            <v>01. LIMA</v>
          </cell>
          <cell r="AV41" t="str">
            <v>01. MAYNAS</v>
          </cell>
          <cell r="AW41" t="str">
            <v>01. TAMBOPATA</v>
          </cell>
          <cell r="AX41" t="str">
            <v>01. MARISCAL NIETO</v>
          </cell>
          <cell r="AY41" t="str">
            <v>01. PASCO</v>
          </cell>
          <cell r="AZ41" t="str">
            <v>01. PIURA</v>
          </cell>
          <cell r="BA41" t="str">
            <v>01. PUNO</v>
          </cell>
          <cell r="BB41" t="str">
            <v>01. MOYOBAMBA</v>
          </cell>
          <cell r="BC41" t="str">
            <v>01. TACNA</v>
          </cell>
          <cell r="BD41" t="str">
            <v>01. TUMBES</v>
          </cell>
          <cell r="BE41" t="str">
            <v>01. CORONEL PORTILLO</v>
          </cell>
          <cell r="BF41" t="str">
            <v>001. MANCOMUNIDAD MUNICIPAL DE LA AMAZONIA DE PUNO</v>
          </cell>
        </row>
        <row r="42">
          <cell r="A42" t="str">
            <v>002. INSTITUTO NACIONAL DE ESTADISTICA E INFORMATICA</v>
          </cell>
          <cell r="B42" t="str">
            <v>060. ARCHIVO GENERAL DE LA NACION</v>
          </cell>
          <cell r="C42" t="str">
            <v>040. ACADEMIA DE LA MAGISTRATURA</v>
          </cell>
          <cell r="D42" t="str">
            <v>024. ORGANISMO DE SUPERVISION DE LOS RECURSOS FORESTALES Y DE FAUNA SILVESTRE</v>
          </cell>
          <cell r="E42" t="str">
            <v>061. INSTITUTO NACIONAL PENITENCIARIO</v>
          </cell>
          <cell r="F42" t="str">
            <v>070. INTENDENCIA NACIONAL DE BOMBEROS DEL PERÚ - INBP</v>
          </cell>
          <cell r="G42" t="str">
            <v>080. AGENCIA PERUANA DE COOPERACION INTERNACIONAL - APCI</v>
          </cell>
          <cell r="H42" t="str">
            <v>055. AGENCIA DE PROMOCION DE LA INVERSION PRIVADA</v>
          </cell>
          <cell r="I42" t="str">
            <v>111. CENTRO VACACIONAL HUAMPANI</v>
          </cell>
          <cell r="J42" t="str">
            <v>131. INSTITUTO NACIONAL DE SALUD</v>
          </cell>
          <cell r="K42" t="str">
            <v>121. SUPERINTENDENCIA NACIONAL DE FISCALIZACION LABORAL</v>
          </cell>
          <cell r="L42" t="str">
            <v>018. SIERRA Y SELVA EXPORTADORA</v>
          </cell>
          <cell r="M42" t="str">
            <v>220. INSTITUTO PERUANO DE ENERGIA NUCLEAR</v>
          </cell>
          <cell r="S42" t="str">
            <v>025. CENTRO NACIONAL DE ESTIMACION, PREVENCION Y REDUCCION DEL RIESGO DE DESASTRES - CENEPRED</v>
          </cell>
          <cell r="Y42" t="str">
            <v>035. MINISTERIO DE COMERCIO EXTERIOR Y TURISMO</v>
          </cell>
          <cell r="Z42" t="str">
            <v>202. SUPERINTENDENCIA DE TRANSPORTE TERRESTRE DE PERSONAS, CARGA Y MERCANCIAS - SUTRAN</v>
          </cell>
          <cell r="AA42" t="str">
            <v>056. SUPERINTENDENCIA NACIONAL DE BIENES ESTATALES</v>
          </cell>
          <cell r="AB42" t="str">
            <v>059. FONDO NACIONAL DE DESARROLLO PESQUERO - FONDEPES</v>
          </cell>
          <cell r="AC42" t="str">
            <v>345. CONSEJO NACIONAL PARA LA INTEGRACION DE LA PERSONA CON DISCAPACIDAD - CONADIS</v>
          </cell>
          <cell r="AE42" t="str">
            <v>002. MANCOMUNIDAD REGIONAL HUANCAVELICA - ICA</v>
          </cell>
          <cell r="AF42" t="str">
            <v>441. GOBIERNO REGIONAL DEL DEPARTAMENTO DE ANCASH</v>
          </cell>
          <cell r="AG42" t="str">
            <v>02. BAGUA</v>
          </cell>
          <cell r="AH42" t="str">
            <v>02. AIJA</v>
          </cell>
          <cell r="AI42" t="str">
            <v>02. ANDAHUAYLAS</v>
          </cell>
          <cell r="AJ42" t="str">
            <v>02. CAMANA</v>
          </cell>
          <cell r="AK42" t="str">
            <v>02. CANGALLO</v>
          </cell>
          <cell r="AL42" t="str">
            <v>02. CAJABAMBA</v>
          </cell>
          <cell r="AN42" t="str">
            <v>02. ACOMAYO</v>
          </cell>
          <cell r="AO42" t="str">
            <v>02. ACOBAMBA</v>
          </cell>
          <cell r="AP42" t="str">
            <v>02. AMBO</v>
          </cell>
          <cell r="AQ42" t="str">
            <v>02. CHINCHA</v>
          </cell>
          <cell r="AR42" t="str">
            <v>02. CONCEPCION</v>
          </cell>
          <cell r="AS42" t="str">
            <v>02. ASCOPE</v>
          </cell>
          <cell r="AT42" t="str">
            <v>02. FERREÑAFE</v>
          </cell>
          <cell r="AU42" t="str">
            <v>02. BARRANCA</v>
          </cell>
          <cell r="AV42" t="str">
            <v>02. ALTO AMAZONAS</v>
          </cell>
          <cell r="AW42" t="str">
            <v>02. MANU</v>
          </cell>
          <cell r="AX42" t="str">
            <v>02. GENERAL SANCHEZ CERRO</v>
          </cell>
          <cell r="AY42" t="str">
            <v>02. DANIEL A. CARRION</v>
          </cell>
          <cell r="AZ42" t="str">
            <v>02. AYABACA</v>
          </cell>
          <cell r="BA42" t="str">
            <v>02. AZANGARO</v>
          </cell>
          <cell r="BB42" t="str">
            <v>02. BELLAVISTA</v>
          </cell>
          <cell r="BC42" t="str">
            <v>02. CANDARAVE</v>
          </cell>
          <cell r="BD42" t="str">
            <v>02. CONTRALMIRANTE VILLAR</v>
          </cell>
          <cell r="BE42" t="str">
            <v>02. ATALAYA</v>
          </cell>
          <cell r="BF42" t="str">
            <v>002. MANCOMUNIDAD MUNICIPAL DE USCOVILCA</v>
          </cell>
        </row>
        <row r="43">
          <cell r="A43" t="str">
            <v>010. DIRECCION NACIONAL DE INTELIGENCIA</v>
          </cell>
          <cell r="B43" t="str">
            <v>113. BIBLIOTECA NACIONAL DEL PERU</v>
          </cell>
          <cell r="D43" t="str">
            <v>050. SERVICIO NACIONAL DE AREAS NATURALES PROTEGIDAS POR EL ESTADO - SERNANP</v>
          </cell>
          <cell r="E43" t="str">
            <v>067. SUPERINTENDENCIA NACIONAL DE LOS REGISTROS PUBLICOS</v>
          </cell>
          <cell r="F43" t="str">
            <v>072. SUPERINTENDENCIA NACIONAL DE CONTROL DE SERVICIOS DE SEGURIDAD, ARMAS, MUNICIONES Y EXPLOSIVOS DE USO CIVIL</v>
          </cell>
          <cell r="H43" t="str">
            <v>057. SUPERINTENDENCIA NACIONAL DE ADUANAS Y DE ADMINISTRACION TRIBUTARIA</v>
          </cell>
          <cell r="I43" t="str">
            <v>117. SISTEMA NACIONAL DE EVALUACION, ACREDITACION Y CERTIFICACION DE LA CALIDAD EDUCATIVA</v>
          </cell>
          <cell r="J43" t="str">
            <v>134. SUPERINTENDENCIA NACIONAL DE SALUD</v>
          </cell>
          <cell r="L43" t="str">
            <v>160. SERVICIO NACIONAL DE SANIDAD AGRARIA - SENASA</v>
          </cell>
          <cell r="M43" t="str">
            <v>221. INSTITUTO GEOLOGICO MINERO Y METALURGICO</v>
          </cell>
          <cell r="S43" t="str">
            <v>026. M. DE DEFENSA</v>
          </cell>
          <cell r="Y43" t="str">
            <v>180. CENTRO DE FORMACION EN TURISMO</v>
          </cell>
          <cell r="Z43" t="str">
            <v>214. AUTORIDAD PORTUARIA NACIONAL</v>
          </cell>
          <cell r="AA43" t="str">
            <v>205. SERVICIO NACIONAL DE CAPACITACION PARA LA INDUSTRIA DE LA CONSTRUCCION</v>
          </cell>
          <cell r="AB43" t="str">
            <v>240. INSTITUTO DEL MAR DEL PERU - IMARPE</v>
          </cell>
          <cell r="AF43" t="str">
            <v>442. GOBIERNO REGIONAL DEL DEPARTAMENTO DE APURIMAC</v>
          </cell>
          <cell r="AG43" t="str">
            <v>03. BONGARA</v>
          </cell>
          <cell r="AH43" t="str">
            <v>03. ANTONIO RAIMONDI</v>
          </cell>
          <cell r="AI43" t="str">
            <v>03. ANTABAMBA</v>
          </cell>
          <cell r="AJ43" t="str">
            <v>03. CARAVELI</v>
          </cell>
          <cell r="AK43" t="str">
            <v>03. HUANCA SANCOS</v>
          </cell>
          <cell r="AL43" t="str">
            <v>03. CELENDIN</v>
          </cell>
          <cell r="AN43" t="str">
            <v>03. ANTA</v>
          </cell>
          <cell r="AO43" t="str">
            <v>03. ANGARAES</v>
          </cell>
          <cell r="AP43" t="str">
            <v>03. DOS DE MAYO</v>
          </cell>
          <cell r="AQ43" t="str">
            <v>03. NASCA</v>
          </cell>
          <cell r="AR43" t="str">
            <v>03. CHANCHAMAYO</v>
          </cell>
          <cell r="AS43" t="str">
            <v>03. BOLIVAR</v>
          </cell>
          <cell r="AT43" t="str">
            <v>03. LAMBAYEQUE</v>
          </cell>
          <cell r="AU43" t="str">
            <v>03. CAJATAMBO</v>
          </cell>
          <cell r="AV43" t="str">
            <v>03. LORETO</v>
          </cell>
          <cell r="AW43" t="str">
            <v>03. TAHUAMANU</v>
          </cell>
          <cell r="AX43" t="str">
            <v>03. ILO</v>
          </cell>
          <cell r="AY43" t="str">
            <v>03. OXAPAMPA</v>
          </cell>
          <cell r="AZ43" t="str">
            <v>03. HUANCABAMBA</v>
          </cell>
          <cell r="BA43" t="str">
            <v>03. CARABAYA</v>
          </cell>
          <cell r="BB43" t="str">
            <v>03. EL DORADO</v>
          </cell>
          <cell r="BC43" t="str">
            <v>03. JORGE BASADRE</v>
          </cell>
          <cell r="BD43" t="str">
            <v>03. ZARUMILLA</v>
          </cell>
          <cell r="BE43" t="str">
            <v>03. PADRE ABAD</v>
          </cell>
          <cell r="BF43" t="str">
            <v>003. MANCOMUNIDAD MUNICIPAL DEL VALLE DE LA LECHE</v>
          </cell>
        </row>
        <row r="44">
          <cell r="A44" t="str">
            <v>011. DESPACHO PRESIDENCIAL</v>
          </cell>
          <cell r="B44" t="str">
            <v>116. INSTITUTO NACIONAL DE RADIO Y TELEVISION DEL PERU - IRTP</v>
          </cell>
          <cell r="D44" t="str">
            <v>051. ORGANISMO DE EVALUACION Y FISCALIZACION AMBIENTAL - OEFA</v>
          </cell>
          <cell r="F44" t="str">
            <v>073. SUPERINTENDENCIA NACIONAL DE MIGRACIONES</v>
          </cell>
          <cell r="H44" t="str">
            <v>058. SUPERINTENDENCIA DEL MERCADO DE VALORES</v>
          </cell>
          <cell r="I44" t="str">
            <v>118. SUPERINTENDENCIA NACIONAL DE EDUCACION SUPERIOR UNIVERSITARIA</v>
          </cell>
          <cell r="J44" t="str">
            <v>135. SEGURO INTEGRAL DE SALUD</v>
          </cell>
          <cell r="L44" t="str">
            <v>163. INSTITUTO NACIONAL DE INNOVACION AGRARIA</v>
          </cell>
          <cell r="S44" t="str">
            <v>332. INSTITUTO GEOGRAFICO NACIONAL</v>
          </cell>
          <cell r="AA44" t="str">
            <v>207. ORGANISMO TECNICO DE LA ADMINISTRACION DE LOS SERVICIOS DE SANEAMIENTO</v>
          </cell>
          <cell r="AB44" t="str">
            <v>241. INSTITUTO TECNOLOGICO DE LA PRODUCCION - ITP</v>
          </cell>
          <cell r="AF44" t="str">
            <v>443. GOBIERNO REGIONAL DEL DEPARTAMENTO DE AREQUIPA</v>
          </cell>
          <cell r="AG44" t="str">
            <v>04. CONDORCANQUI</v>
          </cell>
          <cell r="AH44" t="str">
            <v>04. ASUNCION</v>
          </cell>
          <cell r="AI44" t="str">
            <v>04. AYMARAES</v>
          </cell>
          <cell r="AJ44" t="str">
            <v>04. CASTILLA</v>
          </cell>
          <cell r="AK44" t="str">
            <v>04. HUANTA</v>
          </cell>
          <cell r="AL44" t="str">
            <v>04. CHOTA</v>
          </cell>
          <cell r="AN44" t="str">
            <v>04. CALCA</v>
          </cell>
          <cell r="AO44" t="str">
            <v>04. CASTROVIRREYNA</v>
          </cell>
          <cell r="AP44" t="str">
            <v>04. HUACAYBAMBA</v>
          </cell>
          <cell r="AQ44" t="str">
            <v>04. PALPA</v>
          </cell>
          <cell r="AR44" t="str">
            <v>04. JAUJA</v>
          </cell>
          <cell r="AS44" t="str">
            <v>04. CHEPEN</v>
          </cell>
          <cell r="AU44" t="str">
            <v>04. CANTA</v>
          </cell>
          <cell r="AV44" t="str">
            <v>04. MARISCAL RAMON CASTILLA</v>
          </cell>
          <cell r="AZ44" t="str">
            <v>04. MORROPON</v>
          </cell>
          <cell r="BA44" t="str">
            <v>04. CHUCUITO</v>
          </cell>
          <cell r="BB44" t="str">
            <v>04. HUALLAGA</v>
          </cell>
          <cell r="BC44" t="str">
            <v>04. TARATA</v>
          </cell>
          <cell r="BE44" t="str">
            <v>04. PURUS</v>
          </cell>
          <cell r="BF44" t="str">
            <v>004. MANCOMUNIDAD MUNICIPAL DE SALHUANA</v>
          </cell>
        </row>
        <row r="45">
          <cell r="A45" t="str">
            <v>012. COMISION NACIONAL PARA EL DESARROLLO Y VIDA SIN DROGAS - DEVIDA</v>
          </cell>
          <cell r="D45" t="str">
            <v>052. SERVICIO NACIONAL DE CERTIFICACION AMBIENTAL PARA LAS INVERSIONES SOSTENIBLES -SENACE</v>
          </cell>
          <cell r="H45" t="str">
            <v>059. ORGANISMO SUPERVISOR DE LAS CONTRATACIONES DEL ESTADO</v>
          </cell>
          <cell r="I45" t="str">
            <v>342. INSTITUTO PERUANO DEL DEPORTE</v>
          </cell>
          <cell r="J45" t="str">
            <v>136. INSTITUTO NACIONAL DE ENFERMEDADES NEOPLASICAS - INEN</v>
          </cell>
          <cell r="L45" t="str">
            <v>164. AUTORIDAD NACIONAL DEL AGUA - ANA</v>
          </cell>
          <cell r="S45" t="str">
            <v>335. AGENCIA DE COMPRAS DE LAS FUERZAS ARMADAS</v>
          </cell>
          <cell r="AA45" t="str">
            <v>211. ORGANISMO DE FORMALIZACION DE LA PROPIEDAD INFORMAL</v>
          </cell>
          <cell r="AB45" t="str">
            <v>243. ORGANISMO NACIONAL DE SANIDAD PESQUERA - SANIPES</v>
          </cell>
          <cell r="AF45" t="str">
            <v>444. GOBIERNO REGIONAL DEL DEPARTAMENTO DE AYACUCHO</v>
          </cell>
          <cell r="AG45" t="str">
            <v>05. LUYA</v>
          </cell>
          <cell r="AH45" t="str">
            <v>05. BOLOGNESI</v>
          </cell>
          <cell r="AI45" t="str">
            <v>05. COTABAMBAS</v>
          </cell>
          <cell r="AJ45" t="str">
            <v>05. CAYLLOMA</v>
          </cell>
          <cell r="AK45" t="str">
            <v>05. LA MAR</v>
          </cell>
          <cell r="AL45" t="str">
            <v>05. CONTUMAZA</v>
          </cell>
          <cell r="AN45" t="str">
            <v>05. CANAS</v>
          </cell>
          <cell r="AO45" t="str">
            <v>05. CHURCAMPA</v>
          </cell>
          <cell r="AP45" t="str">
            <v>05. HUAMALIES</v>
          </cell>
          <cell r="AQ45" t="str">
            <v>05. PISCO</v>
          </cell>
          <cell r="AR45" t="str">
            <v>05. JUNIN</v>
          </cell>
          <cell r="AS45" t="str">
            <v>05. JULCAN</v>
          </cell>
          <cell r="AU45" t="str">
            <v>05. CAÑETE</v>
          </cell>
          <cell r="AV45" t="str">
            <v>05. REQUENA</v>
          </cell>
          <cell r="AZ45" t="str">
            <v>05. PAITA</v>
          </cell>
          <cell r="BA45" t="str">
            <v>05. EL COLLAO</v>
          </cell>
          <cell r="BB45" t="str">
            <v>05. LAMAS</v>
          </cell>
          <cell r="BF45" t="str">
            <v>005. MANCOMUNIDAD MUNICIPAL VALLE SUR - CUSCO</v>
          </cell>
        </row>
        <row r="46">
          <cell r="A46" t="str">
            <v>016. CENTRO NACIONAL DE PLANEAMIENTO ESTRATEGICO - CEPLAN</v>
          </cell>
          <cell r="D46" t="str">
            <v>055. INSTITUTO DE INVESTIGACIONES DE LA AMAZONIA PERUANA</v>
          </cell>
          <cell r="H46" t="str">
            <v>095. OFICINA DE NORMALIZACION PREVISIONAL-ONP</v>
          </cell>
          <cell r="I46" t="str">
            <v>510. U.N. MAYOR DE SAN MARCOS</v>
          </cell>
          <cell r="L46" t="str">
            <v>165. SERVICIO NACIONAL FORESTAL Y DE FAUNA SILVESTRE - SERFOR</v>
          </cell>
          <cell r="AB46" t="str">
            <v>244. INSTITUTO NACIONAL DE CALIDAD - INACAL</v>
          </cell>
          <cell r="AF46" t="str">
            <v>445. GOBIERNO REGIONAL DEL DEPARTAMENTO DE CAJAMARCA</v>
          </cell>
          <cell r="AG46" t="str">
            <v>06. RODRIGUEZ DE MENDOZA</v>
          </cell>
          <cell r="AH46" t="str">
            <v>06. CARHUAZ</v>
          </cell>
          <cell r="AI46" t="str">
            <v>06. CHINCHEROS</v>
          </cell>
          <cell r="AJ46" t="str">
            <v>06. CONDESUYOS</v>
          </cell>
          <cell r="AK46" t="str">
            <v>06. LUCANAS</v>
          </cell>
          <cell r="AL46" t="str">
            <v>06. CUTERVO</v>
          </cell>
          <cell r="AN46" t="str">
            <v>06. CANCHIS</v>
          </cell>
          <cell r="AO46" t="str">
            <v>06. HUAYTARA</v>
          </cell>
          <cell r="AP46" t="str">
            <v>06. LEONCIO PRADO</v>
          </cell>
          <cell r="AR46" t="str">
            <v>06. SATIPO</v>
          </cell>
          <cell r="AS46" t="str">
            <v>06. OTUZCO</v>
          </cell>
          <cell r="AU46" t="str">
            <v>06. HUARAL</v>
          </cell>
          <cell r="AV46" t="str">
            <v>06. UCAYALI</v>
          </cell>
          <cell r="AZ46" t="str">
            <v>06. SULLANA</v>
          </cell>
          <cell r="BA46" t="str">
            <v>06. HUANCANE</v>
          </cell>
          <cell r="BB46" t="str">
            <v>06. MARISCAL CACERES</v>
          </cell>
          <cell r="BF46" t="str">
            <v>006. MANCOMUNIDAD MUNICIPAL DE HUAYTAPALLANA</v>
          </cell>
        </row>
        <row r="47">
          <cell r="A47" t="str">
            <v>019. ORGANISMO SUPERVISOR DE LA INVERSION PRIVADA EN TELECOMUNICACIONES</v>
          </cell>
          <cell r="D47" t="str">
            <v>056. INSTITUTO NACIONAL DE INVESTIGACION EN GLACIARES Y ECOSISTEMAS DE MONTAÑA</v>
          </cell>
          <cell r="H47" t="str">
            <v>096. CENTRAL DE COMPRAS PÚBLICAS - PERÚ COMPRAS</v>
          </cell>
          <cell r="I47" t="str">
            <v>511. U.N. DE SAN ANTONIO ABAD DEL CUSCO</v>
          </cell>
          <cell r="AF47" t="str">
            <v>446. GOBIERNO REGIONAL DEL DEPARTAMENTO DE CUSCO</v>
          </cell>
          <cell r="AG47" t="str">
            <v>07. UTCUBAMBA</v>
          </cell>
          <cell r="AH47" t="str">
            <v>07. CARLOS FERMIN FITZCARRALD</v>
          </cell>
          <cell r="AI47" t="str">
            <v>07. GRAU</v>
          </cell>
          <cell r="AJ47" t="str">
            <v>07. ISLAY</v>
          </cell>
          <cell r="AK47" t="str">
            <v>07. PARINACOCHAS</v>
          </cell>
          <cell r="AL47" t="str">
            <v>07. HUALGAYOC</v>
          </cell>
          <cell r="AN47" t="str">
            <v>07. CHUMBIVILCAS</v>
          </cell>
          <cell r="AO47" t="str">
            <v>07. TAYACAJA</v>
          </cell>
          <cell r="AP47" t="str">
            <v>07. MARAÑON</v>
          </cell>
          <cell r="AR47" t="str">
            <v>07. TARMA</v>
          </cell>
          <cell r="AS47" t="str">
            <v>07. PACASMAYO</v>
          </cell>
          <cell r="AU47" t="str">
            <v>07. HUAROCHIRI</v>
          </cell>
          <cell r="AV47" t="str">
            <v>07. DATEM DEL MARAÑON</v>
          </cell>
          <cell r="AZ47" t="str">
            <v>07. TALARA</v>
          </cell>
          <cell r="BA47" t="str">
            <v>07. LAMPA</v>
          </cell>
          <cell r="BB47" t="str">
            <v>07. PICOTA</v>
          </cell>
          <cell r="BF47" t="str">
            <v>007. MANCOMUNIDAD MUNICIPAL DE QAPAQ ÑAN</v>
          </cell>
        </row>
        <row r="48">
          <cell r="A48" t="str">
            <v>020. ORGANISMO SUPERVISOR DE LA INVERSION EN ENERGIA Y MINERIA</v>
          </cell>
          <cell r="D48" t="str">
            <v>112. INSTITUTO GEOFISICO DEL PERU</v>
          </cell>
          <cell r="I48" t="str">
            <v>512. U.N. DE TRUJILLO</v>
          </cell>
          <cell r="AF48" t="str">
            <v>447. GOBIERNO REGIONAL DEL DEPARTAMENTO DE HUANCAVELICA</v>
          </cell>
          <cell r="AH48" t="str">
            <v>08. CASMA</v>
          </cell>
          <cell r="AJ48" t="str">
            <v>08. LA UNION</v>
          </cell>
          <cell r="AK48" t="str">
            <v>08. PAUCAR DEL SARA SARA</v>
          </cell>
          <cell r="AL48" t="str">
            <v>08. JAEN</v>
          </cell>
          <cell r="AN48" t="str">
            <v>08. ESPINAR</v>
          </cell>
          <cell r="AP48" t="str">
            <v>08. PACHITEA</v>
          </cell>
          <cell r="AR48" t="str">
            <v>08. YAULI</v>
          </cell>
          <cell r="AS48" t="str">
            <v>08. PATAZ</v>
          </cell>
          <cell r="AU48" t="str">
            <v>08. HUAURA</v>
          </cell>
          <cell r="AV48" t="str">
            <v>08. PUTUMAYO</v>
          </cell>
          <cell r="AZ48" t="str">
            <v>08. SECHURA</v>
          </cell>
          <cell r="BA48" t="str">
            <v>08. MELGAR</v>
          </cell>
          <cell r="BB48" t="str">
            <v>08. RIOJA</v>
          </cell>
          <cell r="BF48" t="str">
            <v>009. MANCOMUNIDAD MUNICIPAL INTEGRACIÓN FRONTERIZA COLLPA</v>
          </cell>
        </row>
        <row r="49">
          <cell r="A49" t="str">
            <v>021. SUPERINTENDENCIA NACIONAL DE SERVICIOS DE SANEAMIENTO</v>
          </cell>
          <cell r="D49" t="str">
            <v>331. SERVICIO NACIONAL DE METEOROLOGIA E HIDROLOGIA</v>
          </cell>
          <cell r="I49" t="str">
            <v>513. U.N. DE SAN AGUSTIN</v>
          </cell>
          <cell r="AF49" t="str">
            <v>448. GOBIERNO REGIONAL DEL DEPARTAMENTO DE HUANUCO</v>
          </cell>
          <cell r="AH49" t="str">
            <v>09. CORONGO</v>
          </cell>
          <cell r="AK49" t="str">
            <v>09. SUCRE</v>
          </cell>
          <cell r="AL49" t="str">
            <v>09. SAN IGNACIO</v>
          </cell>
          <cell r="AN49" t="str">
            <v>09. LA CONVENCION</v>
          </cell>
          <cell r="AP49" t="str">
            <v>09. PUERTO INCA</v>
          </cell>
          <cell r="AR49" t="str">
            <v>09. CHUPACA</v>
          </cell>
          <cell r="AS49" t="str">
            <v>09. SANCHEZ CARRION</v>
          </cell>
          <cell r="AU49" t="str">
            <v>09. OYON</v>
          </cell>
          <cell r="BA49" t="str">
            <v>09. MOHO</v>
          </cell>
          <cell r="BB49" t="str">
            <v>09. SAN MARTIN</v>
          </cell>
          <cell r="BF49" t="str">
            <v>010. MANCOMUNIDAD MUNICIPAL FRENTE NORTE DEL ILUCÁN</v>
          </cell>
        </row>
        <row r="50">
          <cell r="A50" t="str">
            <v>022. ORGANISMO SUPERVISOR DE LA INVERSION EN INFRAESTRUCTURA DE TRANSPORTE DE USO PUBLICO</v>
          </cell>
          <cell r="I50" t="str">
            <v>514. U.N. DE INGENIERIA</v>
          </cell>
          <cell r="AF50" t="str">
            <v>449. GOBIERNO REGIONAL DEL DEPARTAMENTO DE ICA</v>
          </cell>
          <cell r="AH50" t="str">
            <v>10. HUARI</v>
          </cell>
          <cell r="AK50" t="str">
            <v>10. VICTOR FAJARDO</v>
          </cell>
          <cell r="AL50" t="str">
            <v>10. SAN MARCOS</v>
          </cell>
          <cell r="AN50" t="str">
            <v>10. PARURO</v>
          </cell>
          <cell r="AP50" t="str">
            <v>10. LAURICOCHA</v>
          </cell>
          <cell r="AS50" t="str">
            <v>10. SANTIAGO DE CHUCO</v>
          </cell>
          <cell r="AU50" t="str">
            <v>10. YAUYOS</v>
          </cell>
          <cell r="BA50" t="str">
            <v>10. SAN ANTONIO DE PUTINA</v>
          </cell>
          <cell r="BB50" t="str">
            <v>10. TOCACHE</v>
          </cell>
          <cell r="BF50" t="str">
            <v>011. MANCOMUNIDAD MUNICIPAL DEL NORTE DE CELENDIN</v>
          </cell>
        </row>
        <row r="51">
          <cell r="A51" t="str">
            <v>023. AUTORIDAD NACIONAL DEL SERVICIO CIVIL</v>
          </cell>
          <cell r="I51" t="str">
            <v>515. U.N. SAN LUIS GONZAGA DE ICA</v>
          </cell>
          <cell r="AF51" t="str">
            <v>450. GOBIERNO REGIONAL DEL DEPARTAMENTO DE JUNIN</v>
          </cell>
          <cell r="AH51" t="str">
            <v>11. HUARMEY</v>
          </cell>
          <cell r="AK51" t="str">
            <v>11. VILCAS HUAMAN</v>
          </cell>
          <cell r="AL51" t="str">
            <v>11. SAN MIGUEL</v>
          </cell>
          <cell r="AN51" t="str">
            <v>11. PAUCARTAMBO</v>
          </cell>
          <cell r="AP51" t="str">
            <v>11. YAROWILCA</v>
          </cell>
          <cell r="AS51" t="str">
            <v>11. GRAN CHIMU</v>
          </cell>
          <cell r="BA51" t="str">
            <v>11. SAN ROMAN</v>
          </cell>
          <cell r="BF51" t="str">
            <v>015. MANCOMUNIDAD MUNICIPAL TALLÁN</v>
          </cell>
        </row>
        <row r="52">
          <cell r="A52" t="str">
            <v>114. CONSEJO NACIONAL DE CIENCIA, TECNOLOGIA E INNOVACION TECNOLOGICA</v>
          </cell>
          <cell r="I52" t="str">
            <v>516. U.N. SAN CRISTOBAL DE HUAMANGA</v>
          </cell>
          <cell r="AF52" t="str">
            <v>451. GOBIERNO REGIONAL DEL DEPARTAMENTO DE LA LIBERTAD</v>
          </cell>
          <cell r="AH52" t="str">
            <v>12. HUAYLAS</v>
          </cell>
          <cell r="AL52" t="str">
            <v>12. SAN PABLO</v>
          </cell>
          <cell r="AN52" t="str">
            <v>12. QUISPICANCHIS</v>
          </cell>
          <cell r="AS52" t="str">
            <v>12. VIRU</v>
          </cell>
          <cell r="BA52" t="str">
            <v>12. SANDIA</v>
          </cell>
          <cell r="BF52" t="str">
            <v>017. MANCOMUNIDAD MUNICIPAL NUEVA REQUENA - PADRE MARQUEZ-NR-PM</v>
          </cell>
        </row>
        <row r="53">
          <cell r="A53" t="str">
            <v>183. INSTITUTO NACIONAL DE DEFENSA DE LA COMPETENCIA Y DE LA PROTECCION DE LA PROPIEDAD INTELECTUAL</v>
          </cell>
          <cell r="I53" t="str">
            <v>517. U.N. DEL CENTRO DEL PERU</v>
          </cell>
          <cell r="AF53" t="str">
            <v>452. GOBIERNO REGIONAL DEL DEPARTAMENTO DE LAMBAYEQUE</v>
          </cell>
          <cell r="AH53" t="str">
            <v>13. MARISCAL LUZURIAGA</v>
          </cell>
          <cell r="AL53" t="str">
            <v>13. SANTA CRUZ</v>
          </cell>
          <cell r="AN53" t="str">
            <v>13. URUBAMBA</v>
          </cell>
          <cell r="BA53" t="str">
            <v>13. YUNGUYO</v>
          </cell>
          <cell r="BF53" t="str">
            <v>019. MANCOMUNIDAD MUNICIPAL CUENCA MANTARO - MANTARO</v>
          </cell>
        </row>
        <row r="54">
          <cell r="I54" t="str">
            <v>518. U.N. AGRARIA LA MOLINA</v>
          </cell>
          <cell r="AF54" t="str">
            <v>453. GOBIERNO REGIONAL DEL DEPARTAMENTO DE LORETO</v>
          </cell>
          <cell r="AH54" t="str">
            <v>14. OCROS</v>
          </cell>
          <cell r="BF54" t="str">
            <v>020. MANCOMUNIDAD MUNICIPAL CUENCA DEL MANTARO VIZCATÁN - VRAE</v>
          </cell>
        </row>
        <row r="55">
          <cell r="I55" t="str">
            <v>519. U.N. DE LA AMAZONIA PERUANA</v>
          </cell>
          <cell r="AF55" t="str">
            <v>454. GOBIERNO REGIONAL DEL DEPARTAMENTO DE MADRE DE DIOS</v>
          </cell>
          <cell r="AH55" t="str">
            <v>15. PALLASCA</v>
          </cell>
          <cell r="BF55" t="str">
            <v>021. MANCOMUNIDAD MUNICIPAL DE LA QUEBRADA DEL MANTARO</v>
          </cell>
        </row>
        <row r="56">
          <cell r="I56" t="str">
            <v>520. U.N. DEL ALTIPLANO</v>
          </cell>
          <cell r="AF56" t="str">
            <v>455. GOBIERNO REGIONAL DEL DEPARTAMENTO DE MOQUEGUA</v>
          </cell>
          <cell r="AH56" t="str">
            <v>16. POMABAMBA</v>
          </cell>
          <cell r="BF56" t="str">
            <v>024. MANCOMUNIDAD MUNICIPAL DE LA SUBCUENCA DEL RIO CHIPILLICO</v>
          </cell>
        </row>
        <row r="57">
          <cell r="I57" t="str">
            <v>521. U.N. DE PIURA</v>
          </cell>
          <cell r="AF57" t="str">
            <v>456. GOBIERNO REGIONAL DEL DEPARTAMENTO DE PASCO</v>
          </cell>
          <cell r="AH57" t="str">
            <v>17. RECUAY</v>
          </cell>
          <cell r="BF57" t="str">
            <v>025. MANCOMUNIDAD MUNICIPAL TUPAC AMARU II</v>
          </cell>
        </row>
        <row r="58">
          <cell r="I58" t="str">
            <v>522. U.N. DE CAJAMARCA</v>
          </cell>
          <cell r="AF58" t="str">
            <v>457. GOBIERNO REGIONAL DEL DEPARTAMENTO DE PIURA</v>
          </cell>
          <cell r="AH58" t="str">
            <v>18. SANTA</v>
          </cell>
          <cell r="BF58" t="str">
            <v>026. MANCOMUNIDAD MUNICIPAL DE LA CUENCA VALLE DE LURÍN</v>
          </cell>
        </row>
        <row r="59">
          <cell r="I59" t="str">
            <v>523. U.N. PEDRO RUIZ GALLO</v>
          </cell>
          <cell r="AF59" t="str">
            <v>458. GOBIERNO REGIONAL DEL DEPARTAMENTO DE PUNO</v>
          </cell>
          <cell r="AH59" t="str">
            <v>19. SIHUAS</v>
          </cell>
          <cell r="BF59" t="str">
            <v>027. MANCOMUNIDAD MUNICIPAL DEL CORREDOR MANTARO</v>
          </cell>
        </row>
        <row r="60">
          <cell r="I60" t="str">
            <v>524. U.N. FEDERICO VILLARREAL</v>
          </cell>
          <cell r="AF60" t="str">
            <v>459. GOBIERNO REGIONAL DEL DEPARTAMENTO DE SAN MARTIN</v>
          </cell>
          <cell r="AH60" t="str">
            <v>20. YUNGAY</v>
          </cell>
          <cell r="BF60" t="str">
            <v>028. MANCOMUNIDAD MUNICIPAL DE HATUN HUAYLAS</v>
          </cell>
        </row>
        <row r="61">
          <cell r="I61" t="str">
            <v>525. U.N. HERMILIO VALDIZAN</v>
          </cell>
          <cell r="AF61" t="str">
            <v>460. GOBIERNO REGIONAL DEL DEPARTAMENTO DE TACNA</v>
          </cell>
          <cell r="BF61" t="str">
            <v>030. MANCOMUNIDAD MUNICIPAL ANGARAES SUR</v>
          </cell>
        </row>
        <row r="62">
          <cell r="I62" t="str">
            <v>526. U.N. AGRARIA DE LA SELVA</v>
          </cell>
          <cell r="AF62" t="str">
            <v>461. GOBIERNO REGIONAL DEL DEPARTAMENTO DE TUMBES</v>
          </cell>
          <cell r="BF62" t="str">
            <v>031. MANCOMUNIDAD MUNICIPAL LIMA CENTRO</v>
          </cell>
        </row>
        <row r="63">
          <cell r="I63" t="str">
            <v>527. U.N. DANIEL ALCIDES CARRION</v>
          </cell>
          <cell r="AF63" t="str">
            <v>462. GOBIERNO REGIONAL DEL DEPARTAMENTO DE UCAYALI</v>
          </cell>
          <cell r="BF63" t="str">
            <v>032. MANCOMUNIDAD MUNICIPAL DE LA CUENCA DEL RÍO SANTO TOMÁS</v>
          </cell>
        </row>
        <row r="64">
          <cell r="I64" t="str">
            <v>528. U.N. DE EDUCACION ENRIQUE GUZMAN Y VALLE</v>
          </cell>
          <cell r="AF64" t="str">
            <v>463. GOBIERNO REGIONAL DEL DEPARTAMENTO DE LIMA</v>
          </cell>
          <cell r="BF64" t="str">
            <v>036. MANCOMUNIDAD MUNICIPAL DEL VALLE SANTA EULALIA</v>
          </cell>
        </row>
        <row r="65">
          <cell r="I65" t="str">
            <v>529. U.N. DEL CALLAO</v>
          </cell>
          <cell r="AF65" t="str">
            <v>464. GOBIERNO REGIONAL DE LA PROVINCIA CONSTITUCIONAL DEL CALLAO</v>
          </cell>
          <cell r="BF65" t="str">
            <v>037. MANCOMUNIDAD MUNICIPAL DEL VALLE FORTALEZA Y DEL SANTA</v>
          </cell>
        </row>
        <row r="66">
          <cell r="I66" t="str">
            <v>530. U.N. JOSE FAUSTINO SANCHEZ CARRION</v>
          </cell>
          <cell r="AF66" t="str">
            <v>465. MUNICIPALIDAD METROPOLITANA DE LIMA</v>
          </cell>
          <cell r="BF66" t="str">
            <v>038. MANCOMUNIDAD MUNICIPAL MARGEN DERECHA DE CAYLLOMA</v>
          </cell>
        </row>
        <row r="67">
          <cell r="I67" t="str">
            <v>531. U.N. JORGE BASADRE GROHMANN</v>
          </cell>
          <cell r="BF67" t="str">
            <v>039. MANCOMUNIDAD MUNICIPAL DE LAS CABEZADAS DEL SUR DE LUCANAS - AYACUCHO</v>
          </cell>
        </row>
        <row r="68">
          <cell r="I68" t="str">
            <v>532. U.N. SANTIAGO ANTUNEZ DE MAYOLO</v>
          </cell>
          <cell r="BF68" t="str">
            <v>040. MANCOMUNIDAD MUNICIPAL SEÑOR CAUTIVO DE AYABACA</v>
          </cell>
        </row>
        <row r="69">
          <cell r="I69" t="str">
            <v>533. U.N. DE SAN MARTIN</v>
          </cell>
          <cell r="BF69" t="str">
            <v>042. MANCOMUNIDAD MUNICIPAL WARAQ</v>
          </cell>
        </row>
        <row r="70">
          <cell r="I70" t="str">
            <v>534. U.N. DE UCAYALI</v>
          </cell>
          <cell r="BF70" t="str">
            <v>043. MANCOMUNIDAD MUNICIPAL CUENCA DEL RIO CUMBAZA</v>
          </cell>
        </row>
        <row r="71">
          <cell r="I71" t="str">
            <v>535. U.N. DE TUMBES</v>
          </cell>
          <cell r="BF71" t="str">
            <v>045. MANCOMUNIDAD MUNICIPAL TRES CUENCAS : SANTA - FORTALEZA - PATIVILCA</v>
          </cell>
        </row>
        <row r="72">
          <cell r="I72" t="str">
            <v>536. U.N. DEL SANTA</v>
          </cell>
          <cell r="BF72" t="str">
            <v>047. MANCOMUNIDAD MUNICIPAL DE LOS DISTRITOS DE OXAPAMPA</v>
          </cell>
        </row>
        <row r="73">
          <cell r="I73" t="str">
            <v>537. U.N. DE HUANCAVELICA</v>
          </cell>
          <cell r="BF73" t="str">
            <v>049. MANCOMUNIDAD MUNICIPAL LIMA SUR</v>
          </cell>
        </row>
        <row r="74">
          <cell r="I74" t="str">
            <v>538. U.N. AMAZONICA DE MADRE DE DIOS</v>
          </cell>
          <cell r="BF74" t="str">
            <v>054. MANCOMUNIDAD MUNICIPAL VRAEM DEL NORTE</v>
          </cell>
        </row>
        <row r="75">
          <cell r="I75" t="str">
            <v>539. U.N. MICAELA BASTIDAS DE APURIMAC</v>
          </cell>
          <cell r="BF75" t="str">
            <v>055. MANCOMUNIDAD MUNICIPAL DE CUENCAS DE SELVA CENTRAL</v>
          </cell>
        </row>
        <row r="76">
          <cell r="I76" t="str">
            <v>541. U.N. TORIBIO RODRIGUEZ DE MENDOZA DE AMAZONAS</v>
          </cell>
          <cell r="BF76" t="str">
            <v>056. MANCOMUNIDAD MUNICIPAL DEL NOR ORIENTE DEL PERÚ</v>
          </cell>
        </row>
        <row r="77">
          <cell r="I77" t="str">
            <v>542. U.N. INTERCULTURAL DE LA AMAZONIA</v>
          </cell>
        </row>
        <row r="78">
          <cell r="I78" t="str">
            <v>543. U.N. TECNOLOGICA DE LIMA SUR</v>
          </cell>
        </row>
        <row r="79">
          <cell r="I79" t="str">
            <v>544. U.N. JOSE MARIA ARGUEDAS</v>
          </cell>
        </row>
        <row r="80">
          <cell r="I80" t="str">
            <v>545. U.N. DE MOQUEGUA</v>
          </cell>
        </row>
        <row r="81">
          <cell r="I81" t="str">
            <v>546. U.N. DE JAEN</v>
          </cell>
        </row>
        <row r="82">
          <cell r="I82" t="str">
            <v>547. U.N. DE CAÑETE</v>
          </cell>
        </row>
        <row r="83">
          <cell r="I83" t="str">
            <v>548. U.N. DE FRONTERA</v>
          </cell>
        </row>
        <row r="84">
          <cell r="I84" t="str">
            <v>549. U.N. DE BARRANCA</v>
          </cell>
        </row>
        <row r="85">
          <cell r="I85" t="str">
            <v>550. U.N. AUTÓNOMA DE CHOTA</v>
          </cell>
        </row>
        <row r="86">
          <cell r="I86" t="str">
            <v>551. U.N. INTERCULTURAL DE LA SELVA CENTRAL JUAN SANTOS ATAHUALPA</v>
          </cell>
        </row>
        <row r="87">
          <cell r="I87" t="str">
            <v>552. U.N. DE JULIACA</v>
          </cell>
        </row>
        <row r="88">
          <cell r="I88" t="str">
            <v>553. U.N. AUTÓNOMA ALTOANDINA DE TARMA</v>
          </cell>
        </row>
        <row r="89">
          <cell r="I89" t="str">
            <v>554. U.N. AUTÓNOMA DE HUANTA</v>
          </cell>
        </row>
        <row r="90">
          <cell r="I90" t="str">
            <v>555. U.N. INTERCULTURAL FABIOLA SALAZAR LEGUIA DE BAGUA</v>
          </cell>
        </row>
        <row r="91">
          <cell r="I91" t="str">
            <v>556. U.N. INTERCULTURAL DE QUILLABAMBA</v>
          </cell>
        </row>
        <row r="92">
          <cell r="I92" t="str">
            <v>557. U.N. AUTÓNOMA DE ALTO AMAZONAS</v>
          </cell>
        </row>
        <row r="93">
          <cell r="I93" t="str">
            <v>558. U.N. AUTÓNOMA DE TAYACAJA DANIEL HERNÁNDEZ MORILLO</v>
          </cell>
        </row>
        <row r="94">
          <cell r="I94" t="str">
            <v>559. U.N. CIRO ALEGRÍA</v>
          </cell>
        </row>
        <row r="149">
          <cell r="A149" t="str">
            <v>001. PRESIDENCIA DEL CONSEJO DE MINISTROS</v>
          </cell>
          <cell r="B149" t="str">
            <v>002. INSTITUTO NACIONAL DE ESTADISTICA E INFORMATICA</v>
          </cell>
          <cell r="C149" t="str">
            <v>010. DIRECCION NACIONAL DE INTELIGENCIA</v>
          </cell>
          <cell r="D149" t="str">
            <v>011. DESPACHO PRESIDENCIAL</v>
          </cell>
          <cell r="E149" t="str">
            <v>012. COMISION NACIONAL PARA EL DESARROLLO Y VIDA SIN DROGAS - DEVIDA</v>
          </cell>
          <cell r="F149" t="str">
            <v>016. CENTRO NACIONAL DE PLANEAMIENTO ESTRATEGICO - CEPLAN</v>
          </cell>
          <cell r="G149" t="str">
            <v>019. ORGANISMO SUPERVISOR DE LA INVERSION PRIVADA EN TELECOMUNICACIONES</v>
          </cell>
          <cell r="H149" t="str">
            <v>020. ORGANISMO SUPERVISOR DE LA INVERSION EN ENERGIA Y MINERIA</v>
          </cell>
          <cell r="I149" t="str">
            <v>021. SUPERINTENDENCIA NACIONAL DE SERVICIOS DE SANEAMIENTO</v>
          </cell>
          <cell r="J149" t="str">
            <v>022. ORGANISMO SUPERVISOR DE LA INVERSION EN INFRAESTRUCTURA DE TRANSPORTE DE USO PUBLICO</v>
          </cell>
          <cell r="K149" t="str">
            <v>023. AUTORIDAD NACIONAL DEL SERVICIO CIVIL</v>
          </cell>
          <cell r="L149" t="str">
            <v>024. ORGANISMO DE SUPERVISION DE LOS RECURSOS FORESTALES Y DE FAUNA SILVESTRE</v>
          </cell>
          <cell r="M149" t="str">
            <v>114. CONSEJO NACIONAL DE CIENCIA, TECNOLOGIA E INNOVACION TECNOLOGICA</v>
          </cell>
          <cell r="N149" t="str">
            <v>183. INSTITUTO NACIONAL DE DEFENSA DE LA COMPETENCIA Y DE LA PROTECCION DE LA PROPIEDAD INTELECTUAL</v>
          </cell>
          <cell r="O149" t="str">
            <v>003. M. DE CULTURA</v>
          </cell>
          <cell r="P149" t="str">
            <v>060. ARCHIVO GENERAL DE LA NACION</v>
          </cell>
          <cell r="Q149" t="str">
            <v>113. BIBLIOTECA NACIONAL DEL PERU</v>
          </cell>
          <cell r="R149" t="str">
            <v>116. INSTITUTO NACIONAL DE RADIO Y TELEVISION DEL PERU - IRTP</v>
          </cell>
          <cell r="S149" t="str">
            <v>004. PODER JUDICIAL</v>
          </cell>
          <cell r="T149" t="str">
            <v>040. ACADEMIA DE LA MAGISTRATURA</v>
          </cell>
          <cell r="U149" t="str">
            <v>005. M. DEL AMBIENTE</v>
          </cell>
          <cell r="V149" t="str">
            <v>050. SERVICIO NACIONAL DE AREAS NATURALES PROTEGIDAS POR EL ESTADO - SERNANP</v>
          </cell>
          <cell r="W149" t="str">
            <v>051. ORGANISMO DE EVALUACION Y FISCALIZACION AMBIENTAL - OEFA</v>
          </cell>
          <cell r="X149" t="str">
            <v>052. SERVICIO NACIONAL DE CERTIFICACION AMBIENTAL PARA LAS INVERSIONES SOSTENIBLES -SENACE</v>
          </cell>
          <cell r="Y149" t="str">
            <v>055. INSTITUTO DE INVESTIGACIONES DE LA AMAZONIA PERUANA</v>
          </cell>
          <cell r="Z149" t="str">
            <v>056. INSTITUTO NACIONAL DE INVESTIGACION EN GLACIARES Y ECOSISTEMAS DE MONTAÑA</v>
          </cell>
          <cell r="AA149" t="str">
            <v>112. INSTITUTO GEOFISICO DEL PERU</v>
          </cell>
          <cell r="AB149" t="str">
            <v>331. SERVICIO NACIONAL DE METEOROLOGIA E HIDROLOGIA</v>
          </cell>
          <cell r="AC149" t="str">
            <v>006. M. DE JUSTICIA Y DERECHOS HUMANOS</v>
          </cell>
          <cell r="AD149" t="str">
            <v>061. INSTITUTO NACIONAL PENITENCIARIO</v>
          </cell>
          <cell r="AE149" t="str">
            <v>067. SUPERINTENDENCIA NACIONAL DE LOS REGISTROS PUBLICOS</v>
          </cell>
          <cell r="AF149" t="str">
            <v>007. M. DEL INTERIOR</v>
          </cell>
          <cell r="AG149" t="str">
            <v>070. INTENDENCIA NACIONAL DE BOMBEROS DEL PERÚ - INBP</v>
          </cell>
          <cell r="AH149" t="str">
            <v>072. SUPERINTENDENCIA NACIONAL DE CONTROL DE SERVICIOS DE SEGURIDAD, ARMAS, MUNICIONES Y EXPLOSIVOS DE USO CIVIL</v>
          </cell>
          <cell r="AI149" t="str">
            <v>073. SUPERINTENDENCIA NACIONAL DE MIGRACIONES</v>
          </cell>
          <cell r="AJ149" t="str">
            <v>008. M. DE RELACIONES EXTERIORES</v>
          </cell>
          <cell r="AK149" t="str">
            <v>080. AGENCIA PERUANA DE COOPERACION INTERNACIONAL - APCI</v>
          </cell>
          <cell r="AL149" t="str">
            <v>009. M. DE ECONOMIA Y FINANZAS</v>
          </cell>
          <cell r="AM149" t="str">
            <v>055. AGENCIA DE PROMOCION DE LA INVERSION PRIVADA</v>
          </cell>
          <cell r="AN149" t="str">
            <v>057. SUPERINTENDENCIA NACIONAL DE ADUANAS Y DE ADMINISTRACION TRIBUTARIA</v>
          </cell>
          <cell r="AO149" t="str">
            <v>058. SUPERINTENDENCIA DEL MERCADO DE VALORES</v>
          </cell>
          <cell r="AP149" t="str">
            <v>059. ORGANISMO SUPERVISOR DE LAS CONTRATACIONES DEL ESTADO</v>
          </cell>
          <cell r="AQ149" t="str">
            <v>095. OFICINA DE NORMALIZACION PREVISIONAL-ONP</v>
          </cell>
          <cell r="AR149" t="str">
            <v>096. CENTRAL DE COMPRAS PÚBLICAS - PERÚ COMPRAS</v>
          </cell>
          <cell r="AS149" t="str">
            <v>010. M. DE EDUCACION</v>
          </cell>
          <cell r="AT149" t="str">
            <v>111. CENTRO VACACIONAL HUAMPANI</v>
          </cell>
          <cell r="AU149" t="str">
            <v>117. SISTEMA NACIONAL DE EVALUACION, ACREDITACION Y CERTIFICACION DE LA CALIDAD EDUCATIVA</v>
          </cell>
          <cell r="AV149" t="str">
            <v>118. SUPERINTENDENCIA NACIONAL DE EDUCACION SUPERIOR UNIVERSITARIA</v>
          </cell>
          <cell r="AW149" t="str">
            <v>342. INSTITUTO PERUANO DEL DEPORTE</v>
          </cell>
          <cell r="AX149" t="str">
            <v>510. U.N. MAYOR DE SAN MARCOS</v>
          </cell>
          <cell r="AY149" t="str">
            <v>511. U.N. DE SAN ANTONIO ABAD DEL CUSCO</v>
          </cell>
          <cell r="AZ149" t="str">
            <v>512. U.N. DE TRUJILLO</v>
          </cell>
          <cell r="BA149" t="str">
            <v>513. U.N. DE SAN AGUSTIN</v>
          </cell>
          <cell r="BB149" t="str">
            <v>514. U.N. DE INGENIERIA</v>
          </cell>
          <cell r="BC149" t="str">
            <v>515. U.N. SAN LUIS GONZAGA DE ICA</v>
          </cell>
          <cell r="BD149" t="str">
            <v>516. U.N. SAN CRISTOBAL DE HUAMANGA</v>
          </cell>
          <cell r="BE149" t="str">
            <v>517. U.N. DEL CENTRO DEL PERU</v>
          </cell>
          <cell r="BF149" t="str">
            <v>518. U.N. AGRARIA LA MOLINA</v>
          </cell>
          <cell r="BG149" t="str">
            <v>519. U.N. DE LA AMAZONIA PERUANA</v>
          </cell>
          <cell r="BH149" t="str">
            <v>520. U.N. DEL ALTIPLANO</v>
          </cell>
          <cell r="BI149" t="str">
            <v>521. U.N. DE PIURA</v>
          </cell>
          <cell r="BJ149" t="str">
            <v>522. U.N. DE CAJAMARCA</v>
          </cell>
          <cell r="BK149" t="str">
            <v>523. U.N. PEDRO RUIZ GALLO</v>
          </cell>
          <cell r="BL149" t="str">
            <v>524. U.N. FEDERICO VILLARREAL</v>
          </cell>
          <cell r="BM149" t="str">
            <v>525. U.N. HERMILIO VALDIZAN</v>
          </cell>
          <cell r="BN149" t="str">
            <v>526. U.N. AGRARIA DE LA SELVA</v>
          </cell>
          <cell r="BO149" t="str">
            <v>527. U.N. DANIEL ALCIDES CARRION</v>
          </cell>
          <cell r="BP149" t="str">
            <v>528. U.N. DE EDUCACION ENRIQUE GUZMAN Y VALLE</v>
          </cell>
          <cell r="BQ149" t="str">
            <v>529. U.N. DEL CALLAO</v>
          </cell>
          <cell r="BR149" t="str">
            <v>530. U.N. JOSE FAUSTINO SANCHEZ CARRION</v>
          </cell>
          <cell r="BS149" t="str">
            <v>531. U.N. JORGE BASADRE GROHMANN</v>
          </cell>
          <cell r="BT149" t="str">
            <v>532. U.N. SANTIAGO ANTUNEZ DE MAYOLO</v>
          </cell>
          <cell r="BU149" t="str">
            <v>533. U.N. DE SAN MARTIN</v>
          </cell>
          <cell r="BV149" t="str">
            <v>534. U.N. DE UCAYALI</v>
          </cell>
          <cell r="BW149" t="str">
            <v>535. U.N. DE TUMBES</v>
          </cell>
          <cell r="BX149" t="str">
            <v>536. U.N. DEL SANTA</v>
          </cell>
          <cell r="BY149" t="str">
            <v>537. U.N. DE HUANCAVELICA</v>
          </cell>
          <cell r="BZ149" t="str">
            <v>538. U.N. AMAZONICA DE MADRE DE DIOS</v>
          </cell>
          <cell r="CA149" t="str">
            <v>539. U.N. MICAELA BASTIDAS DE APURIMAC</v>
          </cell>
          <cell r="CB149" t="str">
            <v>541. U.N. TORIBIO RODRIGUEZ DE MENDOZA DE AMAZONAS</v>
          </cell>
          <cell r="CC149" t="str">
            <v>542. U.N. INTERCULTURAL DE LA AMAZONIA</v>
          </cell>
          <cell r="CD149" t="str">
            <v>543. U.N. TECNOLOGICA DE LIMA SUR</v>
          </cell>
          <cell r="CE149" t="str">
            <v>544. U.N. JOSE MARIA ARGUEDAS</v>
          </cell>
          <cell r="CF149" t="str">
            <v>545. U.N. DE MOQUEGUA</v>
          </cell>
          <cell r="CG149" t="str">
            <v>546. U.N. DE JAEN</v>
          </cell>
          <cell r="CH149" t="str">
            <v>547. U.N. DE CAÑETE</v>
          </cell>
          <cell r="CI149" t="str">
            <v>548. U.N. DE FRONTERA</v>
          </cell>
          <cell r="CJ149" t="str">
            <v>549. U.N. DE BARRANCA</v>
          </cell>
          <cell r="CK149" t="str">
            <v>550. U.N. AUTÓNOMA DE CHOTA</v>
          </cell>
          <cell r="CL149" t="str">
            <v>551. U.N. INTERCULTURAL DE LA SELVA CENTRAL JUAN SANTOS ATAHUALPA</v>
          </cell>
          <cell r="CM149" t="str">
            <v>552. U.N. DE JULIACA</v>
          </cell>
          <cell r="CN149" t="str">
            <v>553. U.N. AUTÓNOMA ALTOANDINA DE TARMA</v>
          </cell>
          <cell r="CO149" t="str">
            <v>554. U.N. AUTÓNOMA DE HUANTA</v>
          </cell>
          <cell r="CP149" t="str">
            <v>555. U.N. INTERCULTURAL FABIOLA SALAZAR LEGUIA DE BAGUA</v>
          </cell>
          <cell r="CQ149" t="str">
            <v>556. U.N. INTERCULTURAL DE QUILLABAMBA</v>
          </cell>
          <cell r="CR149" t="str">
            <v>557. U.N. AUTÓNOMA DE ALTO AMAZONAS</v>
          </cell>
          <cell r="CS149" t="str">
            <v>558. U.N. AUTÓNOMA DE TAYACAJA DANIEL HERNÁNDEZ MORILLO</v>
          </cell>
          <cell r="CT149" t="str">
            <v>559. U.N. CIRO ALEGRÍA</v>
          </cell>
          <cell r="CU149" t="str">
            <v>011. M. DE SALUD</v>
          </cell>
          <cell r="CV149" t="str">
            <v>131. INSTITUTO NACIONAL DE SALUD</v>
          </cell>
          <cell r="CW149" t="str">
            <v>134. SUPERINTENDENCIA NACIONAL DE SALUD</v>
          </cell>
          <cell r="CX149" t="str">
            <v>135. SEGURO INTEGRAL DE SALUD</v>
          </cell>
          <cell r="CY149" t="str">
            <v>136. INSTITUTO NACIONAL DE ENFERMEDADES NEOPLASICAS - INEN</v>
          </cell>
          <cell r="CZ149" t="str">
            <v>012. M. DE TRABAJO Y PROMOCION DEL EMPLEO</v>
          </cell>
          <cell r="DA149" t="str">
            <v>121. SUPERINTENDENCIA NACIONAL DE FISCALIZACION LABORAL</v>
          </cell>
          <cell r="DB149" t="str">
            <v>013. M. DE AGRICULTURA Y RIEGO</v>
          </cell>
          <cell r="DC149" t="str">
            <v>018. SIERRA Y SELVA EXPORTADORA</v>
          </cell>
          <cell r="DD149" t="str">
            <v>160. SERVICIO NACIONAL DE SANIDAD AGRARIA - SENASA</v>
          </cell>
          <cell r="DE149" t="str">
            <v>163. INSTITUTO NACIONAL DE INNOVACION AGRARIA</v>
          </cell>
          <cell r="DF149" t="str">
            <v>164. AUTORIDAD NACIONAL DEL AGUA - ANA</v>
          </cell>
          <cell r="DG149" t="str">
            <v>165. SERVICIO NACIONAL FORESTAL Y DE FAUNA SILVESTRE - SERFOR</v>
          </cell>
          <cell r="DH149" t="str">
            <v>016. M. DE ENERGIA Y MINAS</v>
          </cell>
          <cell r="DI149" t="str">
            <v>220. INSTITUTO PERUANO DE ENERGIA NUCLEAR</v>
          </cell>
          <cell r="DJ149" t="str">
            <v>221. INSTITUTO GEOLOGICO MINERO Y METALURGICO</v>
          </cell>
          <cell r="DK149" t="str">
            <v>019. CONTRALORIA GENERAL</v>
          </cell>
          <cell r="DL149" t="str">
            <v>020. DEFENSORIA DEL PUEBLO</v>
          </cell>
          <cell r="DM149" t="str">
            <v>021. CONSEJO NACIONAL DE LA MAGISTRATURA</v>
          </cell>
          <cell r="DN149" t="str">
            <v>022. MINISTERIO PUBLICO</v>
          </cell>
          <cell r="DO149" t="str">
            <v>024. TRIBUNAL CONSTITUCIONAL</v>
          </cell>
          <cell r="DP149" t="str">
            <v>006. INSTITUTO NACIONAL DE DEFENSA CIVIL</v>
          </cell>
          <cell r="DQ149" t="str">
            <v>025. CENTRO NACIONAL DE ESTIMACION, PREVENCION Y REDUCCION DEL RIESGO DE DESASTRES - CENEPRED</v>
          </cell>
          <cell r="DR149" t="str">
            <v>026. M. DE DEFENSA</v>
          </cell>
          <cell r="DS149" t="str">
            <v>332. INSTITUTO GEOGRAFICO NACIONAL</v>
          </cell>
          <cell r="DT149" t="str">
            <v>335. AGENCIA DE COMPRAS DE LAS FUERZAS ARMADAS</v>
          </cell>
          <cell r="DU149" t="str">
            <v>027. FUERO MILITAR POLICIAL</v>
          </cell>
          <cell r="DV149" t="str">
            <v>028. CONGRESO DE LA REPUBLICA</v>
          </cell>
          <cell r="DW149" t="str">
            <v>031. JURADO NACIONAL DE ELECCIONES</v>
          </cell>
          <cell r="DX149" t="str">
            <v>032. OFICINA NACIONAL DE PROCESOS ELECTORALES</v>
          </cell>
          <cell r="DY149" t="str">
            <v>033. REGISTRO NACIONAL DE IDENTIFICACION Y ESTADO CIVIL</v>
          </cell>
          <cell r="DZ149" t="str">
            <v>008. COMISION DE PROMOCION DEL PERU PARA LA EXPORTACION Y EL TURISMO - PROMPERU</v>
          </cell>
          <cell r="EA149" t="str">
            <v>035. MINISTERIO DE COMERCIO EXTERIOR Y TURISMO</v>
          </cell>
          <cell r="EB149" t="str">
            <v>180. CENTRO DE FORMACION EN TURISMO</v>
          </cell>
          <cell r="EC149" t="str">
            <v>036. MINISTERIO DE TRANSPORTES Y COMUNICACIONES</v>
          </cell>
          <cell r="ED149" t="str">
            <v>202. SUPERINTENDENCIA DE TRANSPORTE TERRESTRE DE PERSONAS, CARGA Y MERCANCIAS - SUTRAN</v>
          </cell>
          <cell r="EE149" t="str">
            <v>214. AUTORIDAD PORTUARIA NACIONAL</v>
          </cell>
          <cell r="EF149" t="str">
            <v>037. MINISTERIO DE VIVIENDA, CONSTRUCCION Y SANEAMIENTO</v>
          </cell>
          <cell r="EG149" t="str">
            <v>056. SUPERINTENDENCIA NACIONAL DE BIENES ESTATALES</v>
          </cell>
          <cell r="EH149" t="str">
            <v>205. SERVICIO NACIONAL DE CAPACITACION PARA LA INDUSTRIA DE LA CONSTRUCCION</v>
          </cell>
          <cell r="EI149" t="str">
            <v>207. ORGANISMO TECNICO DE LA ADMINISTRACION DE LOS SERVICIOS DE SANEAMIENTO</v>
          </cell>
          <cell r="EJ149" t="str">
            <v>211. ORGANISMO DE FORMALIZACION DE LA PROPIEDAD INFORMAL</v>
          </cell>
          <cell r="EK149" t="str">
            <v>038. MINISTERIO DE LA PRODUCCION</v>
          </cell>
          <cell r="EL149" t="str">
            <v>059. FONDO NACIONAL DE DESARROLLO PESQUERO - FONDEPES</v>
          </cell>
          <cell r="EM149" t="str">
            <v>240. INSTITUTO DEL MAR DEL PERU - IMARPE</v>
          </cell>
          <cell r="EN149" t="str">
            <v>241. INSTITUTO TECNOLOGICO DE LA PRODUCCION - ITP</v>
          </cell>
          <cell r="EO149" t="str">
            <v>243. ORGANISMO NACIONAL DE SANIDAD PESQUERA - SANIPES</v>
          </cell>
          <cell r="EP149" t="str">
            <v>244. INSTITUTO NACIONAL DE CALIDAD - INACAL</v>
          </cell>
          <cell r="EQ149" t="str">
            <v>039. MINISTERIO DE LA MUJER Y POBLACIONES VULNERABLES</v>
          </cell>
          <cell r="ER149" t="str">
            <v>345. CONSEJO NACIONAL PARA LA INTEGRACION DE LA PERSONA CON DISCAPACIDAD - CONADIS</v>
          </cell>
          <cell r="ES149" t="str">
            <v>040. MINISTERIO DE DESARROLLO E INCLUSION SOCIAL</v>
          </cell>
          <cell r="ET149" t="str">
            <v>001. MANCOMUNIDAD REGIONAL DE LOS ANDES</v>
          </cell>
          <cell r="EU149" t="str">
            <v>002. MANCOMUNIDAD REGIONAL HUANCAVELICA - ICA</v>
          </cell>
          <cell r="EV149" t="str">
            <v>440. GOBIERNO REGIONAL DEL DEPARTAMENTO DE AMAZONAS</v>
          </cell>
          <cell r="EW149" t="str">
            <v>441. GOBIERNO REGIONAL DEL DEPARTAMENTO DE ANCASH</v>
          </cell>
          <cell r="EX149" t="str">
            <v>442. GOBIERNO REGIONAL DEL DEPARTAMENTO DE APURIMAC</v>
          </cell>
          <cell r="EY149" t="str">
            <v>443. GOBIERNO REGIONAL DEL DEPARTAMENTO DE AREQUIPA</v>
          </cell>
          <cell r="EZ149" t="str">
            <v>444. GOBIERNO REGIONAL DEL DEPARTAMENTO DE AYACUCHO</v>
          </cell>
          <cell r="FA149" t="str">
            <v>445. GOBIERNO REGIONAL DEL DEPARTAMENTO DE CAJAMARCA</v>
          </cell>
          <cell r="FB149" t="str">
            <v>446. GOBIERNO REGIONAL DEL DEPARTAMENTO DE CUSCO</v>
          </cell>
          <cell r="FC149" t="str">
            <v>447. GOBIERNO REGIONAL DEL DEPARTAMENTO DE HUANCAVELICA</v>
          </cell>
          <cell r="FD149" t="str">
            <v>448. GOBIERNO REGIONAL DEL DEPARTAMENTO DE HUANUCO</v>
          </cell>
          <cell r="FE149" t="str">
            <v>449. GOBIERNO REGIONAL DEL DEPARTAMENTO DE ICA</v>
          </cell>
          <cell r="FF149" t="str">
            <v>450. GOBIERNO REGIONAL DEL DEPARTAMENTO DE JUNIN</v>
          </cell>
          <cell r="FG149" t="str">
            <v>451. GOBIERNO REGIONAL DEL DEPARTAMENTO DE LA LIBERTAD</v>
          </cell>
          <cell r="FH149" t="str">
            <v>452. GOBIERNO REGIONAL DEL DEPARTAMENTO DE LAMBAYEQUE</v>
          </cell>
          <cell r="FI149" t="str">
            <v>453. GOBIERNO REGIONAL DEL DEPARTAMENTO DE LORETO</v>
          </cell>
          <cell r="FJ149" t="str">
            <v>454. GOBIERNO REGIONAL DEL DEPARTAMENTO DE MADRE DE DIOS</v>
          </cell>
          <cell r="FK149" t="str">
            <v>455. GOBIERNO REGIONAL DEL DEPARTAMENTO DE MOQUEGUA</v>
          </cell>
          <cell r="FL149" t="str">
            <v>456. GOBIERNO REGIONAL DEL DEPARTAMENTO DE PASCO</v>
          </cell>
          <cell r="FM149" t="str">
            <v>457. GOBIERNO REGIONAL DEL DEPARTAMENTO DE PIURA</v>
          </cell>
          <cell r="FN149" t="str">
            <v>458. GOBIERNO REGIONAL DEL DEPARTAMENTO DE PUNO</v>
          </cell>
          <cell r="FO149" t="str">
            <v>459. GOBIERNO REGIONAL DEL DEPARTAMENTO DE SAN MARTIN</v>
          </cell>
          <cell r="FP149" t="str">
            <v>460. GOBIERNO REGIONAL DEL DEPARTAMENTO DE TACNA</v>
          </cell>
          <cell r="FQ149" t="str">
            <v>461. GOBIERNO REGIONAL DEL DEPARTAMENTO DE TUMBES</v>
          </cell>
          <cell r="FR149" t="str">
            <v>462. GOBIERNO REGIONAL DEL DEPARTAMENTO DE UCAYALI</v>
          </cell>
          <cell r="FS149" t="str">
            <v>463. GOBIERNO REGIONAL DEL DEPARTAMENTO DE LIMA</v>
          </cell>
          <cell r="FT149" t="str">
            <v>464. GOBIERNO REGIONAL DE LA PROVINCIA CONSTITUCIONAL DEL CALLAO</v>
          </cell>
          <cell r="FU149" t="str">
            <v>465. MUNICIPALIDAD METROPOLITANA DE LIMA</v>
          </cell>
          <cell r="FV149" t="str">
            <v>01. CHACHAPOYAS</v>
          </cell>
          <cell r="FW149" t="str">
            <v>02. BAGUA</v>
          </cell>
          <cell r="FX149" t="str">
            <v>03. BONGARA</v>
          </cell>
          <cell r="FY149" t="str">
            <v>04. CONDORCANQUI</v>
          </cell>
          <cell r="FZ149" t="str">
            <v>05. LUYA</v>
          </cell>
          <cell r="GA149" t="str">
            <v>06. RODRIGUEZ DE MENDOZA</v>
          </cell>
          <cell r="GB149" t="str">
            <v>07. UTCUBAMBA</v>
          </cell>
          <cell r="GC149" t="str">
            <v>01. HUARAZ</v>
          </cell>
          <cell r="GD149" t="str">
            <v>02. AIJA</v>
          </cell>
          <cell r="GE149" t="str">
            <v>03. ANTONIO RAIMONDI</v>
          </cell>
          <cell r="GF149" t="str">
            <v>04. ASUNCION</v>
          </cell>
          <cell r="GG149" t="str">
            <v>05. BOLOGNESI</v>
          </cell>
          <cell r="GH149" t="str">
            <v>06. CARHUAZ</v>
          </cell>
          <cell r="GI149" t="str">
            <v>07. CARLOS FERMIN FITZCARRALD</v>
          </cell>
          <cell r="GJ149" t="str">
            <v>08. CASMA</v>
          </cell>
          <cell r="GK149" t="str">
            <v>09. CORONGO</v>
          </cell>
          <cell r="GL149" t="str">
            <v>10. HUARI</v>
          </cell>
          <cell r="GM149" t="str">
            <v>11. HUARMEY</v>
          </cell>
          <cell r="GN149" t="str">
            <v>12. HUAYLAS</v>
          </cell>
          <cell r="GO149" t="str">
            <v>13. MARISCAL LUZURIAGA</v>
          </cell>
          <cell r="GP149" t="str">
            <v>14. OCROS</v>
          </cell>
          <cell r="GQ149" t="str">
            <v>15. PALLASCA</v>
          </cell>
          <cell r="GR149" t="str">
            <v>16. POMABAMBA</v>
          </cell>
          <cell r="GS149" t="str">
            <v>17. RECUAY</v>
          </cell>
          <cell r="GT149" t="str">
            <v>18. SANTA</v>
          </cell>
          <cell r="GU149" t="str">
            <v>19. SIHUAS</v>
          </cell>
          <cell r="GV149" t="str">
            <v>20. YUNGAY</v>
          </cell>
          <cell r="GW149" t="str">
            <v>01. ABANCAY</v>
          </cell>
          <cell r="GX149" t="str">
            <v>02. ANDAHUAYLAS</v>
          </cell>
          <cell r="GY149" t="str">
            <v>03. ANTABAMBA</v>
          </cell>
          <cell r="GZ149" t="str">
            <v>04. AYMARAES</v>
          </cell>
          <cell r="HA149" t="str">
            <v>05. COTABAMBAS</v>
          </cell>
          <cell r="HB149" t="str">
            <v>06. CHINCHEROS</v>
          </cell>
          <cell r="HC149" t="str">
            <v>07. GRAU</v>
          </cell>
          <cell r="HD149" t="str">
            <v>01. AREQUIPA</v>
          </cell>
          <cell r="HE149" t="str">
            <v>02. CAMANA</v>
          </cell>
          <cell r="HF149" t="str">
            <v>03. CARAVELI</v>
          </cell>
          <cell r="HG149" t="str">
            <v>04. CASTILLA</v>
          </cell>
          <cell r="HH149" t="str">
            <v>05. CAYLLOMA</v>
          </cell>
          <cell r="HI149" t="str">
            <v>06. CONDESUYOS</v>
          </cell>
          <cell r="HJ149" t="str">
            <v>07. ISLAY</v>
          </cell>
          <cell r="HK149" t="str">
            <v>08. LA UNION</v>
          </cell>
          <cell r="HL149" t="str">
            <v>01. HUAMANGA</v>
          </cell>
          <cell r="HM149" t="str">
            <v>02. CANGALLO</v>
          </cell>
          <cell r="HN149" t="str">
            <v>03. HUANCA SANCOS</v>
          </cell>
          <cell r="HO149" t="str">
            <v>04. HUANTA</v>
          </cell>
          <cell r="HP149" t="str">
            <v>05. LA MAR</v>
          </cell>
          <cell r="HQ149" t="str">
            <v>06. LUCANAS</v>
          </cell>
          <cell r="HR149" t="str">
            <v>07. PARINACOCHAS</v>
          </cell>
          <cell r="HS149" t="str">
            <v>08. PAUCAR DEL SARA SARA</v>
          </cell>
          <cell r="HT149" t="str">
            <v>09. SUCRE</v>
          </cell>
          <cell r="HU149" t="str">
            <v>10. VICTOR FAJARDO</v>
          </cell>
          <cell r="HV149" t="str">
            <v>11. VILCAS HUAMAN</v>
          </cell>
          <cell r="HW149" t="str">
            <v>01. CAJAMARCA</v>
          </cell>
          <cell r="HX149" t="str">
            <v>02. CAJABAMBA</v>
          </cell>
          <cell r="HY149" t="str">
            <v>03. CELENDIN</v>
          </cell>
          <cell r="HZ149" t="str">
            <v>04. CHOTA</v>
          </cell>
          <cell r="IA149" t="str">
            <v>05. CONTUMAZA</v>
          </cell>
          <cell r="IB149" t="str">
            <v>06. CUTERVO</v>
          </cell>
          <cell r="IC149" t="str">
            <v>07. HUALGAYOC</v>
          </cell>
          <cell r="ID149" t="str">
            <v>08. JAEN</v>
          </cell>
          <cell r="IE149" t="str">
            <v>09. SAN IGNACIO</v>
          </cell>
          <cell r="IF149" t="str">
            <v>10. SAN MARCOS</v>
          </cell>
          <cell r="IG149" t="str">
            <v>11. SAN MIGUEL</v>
          </cell>
          <cell r="IH149" t="str">
            <v>12. SAN PABLO</v>
          </cell>
          <cell r="II149" t="str">
            <v>13. SANTA CRUZ</v>
          </cell>
          <cell r="IJ149" t="str">
            <v>01. PROV.CONSTITUCIONAL DEL CALLAO</v>
          </cell>
          <cell r="IK149" t="str">
            <v>01. CUSCO</v>
          </cell>
          <cell r="IL149" t="str">
            <v>02. ACOMAYO</v>
          </cell>
          <cell r="IM149" t="str">
            <v>03. ANTA</v>
          </cell>
          <cell r="IN149" t="str">
            <v>04. CALCA</v>
          </cell>
          <cell r="IO149" t="str">
            <v>05. CANAS</v>
          </cell>
          <cell r="IP149" t="str">
            <v>06. CANCHIS</v>
          </cell>
          <cell r="IQ149" t="str">
            <v>07. CHUMBIVILCAS</v>
          </cell>
          <cell r="IR149" t="str">
            <v>08. ESPINAR</v>
          </cell>
          <cell r="IS149" t="str">
            <v>09. LA CONVENCION</v>
          </cell>
          <cell r="IT149" t="str">
            <v>10. PARURO</v>
          </cell>
          <cell r="IU149" t="str">
            <v>11. PAUCARTAMBO</v>
          </cell>
          <cell r="IV149" t="str">
            <v>12. QUISPICANCHIS</v>
          </cell>
          <cell r="IW149" t="str">
            <v>13. URUBAMBA</v>
          </cell>
          <cell r="IX149" t="str">
            <v>01. HUANCAVELICA</v>
          </cell>
          <cell r="IY149" t="str">
            <v>02. ACOBAMBA</v>
          </cell>
          <cell r="IZ149" t="str">
            <v>03. ANGARAES</v>
          </cell>
          <cell r="JA149" t="str">
            <v>04. CASTROVIRREYNA</v>
          </cell>
          <cell r="JB149" t="str">
            <v>05. CHURCAMPA</v>
          </cell>
          <cell r="JC149" t="str">
            <v>06. HUAYTARA</v>
          </cell>
          <cell r="JD149" t="str">
            <v>07. TAYACAJA</v>
          </cell>
          <cell r="JE149" t="str">
            <v>01. HUANUCO</v>
          </cell>
          <cell r="JF149" t="str">
            <v>02. AMBO</v>
          </cell>
          <cell r="JG149" t="str">
            <v>03. DOS DE MAYO</v>
          </cell>
          <cell r="JH149" t="str">
            <v>04. HUACAYBAMBA</v>
          </cell>
          <cell r="JI149" t="str">
            <v>05. HUAMALIES</v>
          </cell>
          <cell r="JJ149" t="str">
            <v>06. LEONCIO PRADO</v>
          </cell>
          <cell r="JK149" t="str">
            <v>07. MARAÑON</v>
          </cell>
          <cell r="JL149" t="str">
            <v>08. PACHITEA</v>
          </cell>
          <cell r="JM149" t="str">
            <v>09. PUERTO INCA</v>
          </cell>
          <cell r="JN149" t="str">
            <v>10. LAURICOCHA</v>
          </cell>
          <cell r="JO149" t="str">
            <v>11. YAROWILCA</v>
          </cell>
          <cell r="JP149" t="str">
            <v>01. ICA</v>
          </cell>
          <cell r="JQ149" t="str">
            <v>02. CHINCHA</v>
          </cell>
          <cell r="JR149" t="str">
            <v>03. NASCA</v>
          </cell>
          <cell r="JS149" t="str">
            <v>04. PALPA</v>
          </cell>
          <cell r="JT149" t="str">
            <v>05. PISCO</v>
          </cell>
          <cell r="JU149" t="str">
            <v>01. HUANCAYO</v>
          </cell>
          <cell r="JV149" t="str">
            <v>02. CONCEPCION</v>
          </cell>
          <cell r="JW149" t="str">
            <v>03. CHANCHAMAYO</v>
          </cell>
          <cell r="JX149" t="str">
            <v>04. JAUJA</v>
          </cell>
          <cell r="JY149" t="str">
            <v>05. JUNIN</v>
          </cell>
          <cell r="JZ149" t="str">
            <v>06. SATIPO</v>
          </cell>
          <cell r="KA149" t="str">
            <v>07. TARMA</v>
          </cell>
          <cell r="KB149" t="str">
            <v>08. YAULI</v>
          </cell>
          <cell r="KC149" t="str">
            <v>09. CHUPACA</v>
          </cell>
          <cell r="KD149" t="str">
            <v>01. TRUJILLO</v>
          </cell>
          <cell r="KE149" t="str">
            <v>02. ASCOPE</v>
          </cell>
          <cell r="KF149" t="str">
            <v>03. BOLIVAR</v>
          </cell>
          <cell r="KG149" t="str">
            <v>04. CHEPEN</v>
          </cell>
          <cell r="KH149" t="str">
            <v>05. JULCAN</v>
          </cell>
          <cell r="KI149" t="str">
            <v>06. OTUZCO</v>
          </cell>
          <cell r="KJ149" t="str">
            <v>07. PACASMAYO</v>
          </cell>
          <cell r="KK149" t="str">
            <v>08. PATAZ</v>
          </cell>
          <cell r="KL149" t="str">
            <v>09. SANCHEZ CARRION</v>
          </cell>
          <cell r="KM149" t="str">
            <v>10. SANTIAGO DE CHUCO</v>
          </cell>
          <cell r="KN149" t="str">
            <v>11. GRAN CHIMU</v>
          </cell>
          <cell r="KO149" t="str">
            <v>12. VIRU</v>
          </cell>
          <cell r="KP149" t="str">
            <v>01. CHICLAYO</v>
          </cell>
          <cell r="KQ149" t="str">
            <v>02. FERREÑAFE</v>
          </cell>
          <cell r="KR149" t="str">
            <v>03. LAMBAYEQUE</v>
          </cell>
          <cell r="KS149" t="str">
            <v>01. LIMA</v>
          </cell>
          <cell r="KT149" t="str">
            <v>02. BARRANCA</v>
          </cell>
          <cell r="KU149" t="str">
            <v>03. CAJATAMBO</v>
          </cell>
          <cell r="KV149" t="str">
            <v>04. CANTA</v>
          </cell>
          <cell r="KW149" t="str">
            <v>05. CAÑETE</v>
          </cell>
          <cell r="KX149" t="str">
            <v>06. HUARAL</v>
          </cell>
          <cell r="KY149" t="str">
            <v>07. HUAROCHIRI</v>
          </cell>
          <cell r="KZ149" t="str">
            <v>08. HUAURA</v>
          </cell>
          <cell r="LA149" t="str">
            <v>09. OYON</v>
          </cell>
          <cell r="LB149" t="str">
            <v>10. YAUYOS</v>
          </cell>
          <cell r="LC149" t="str">
            <v>01. MAYNAS</v>
          </cell>
          <cell r="LD149" t="str">
            <v>02. ALTO AMAZONAS</v>
          </cell>
          <cell r="LE149" t="str">
            <v>03. LORETO</v>
          </cell>
          <cell r="LF149" t="str">
            <v>04. MARISCAL RAMON CASTILLA</v>
          </cell>
          <cell r="LG149" t="str">
            <v>05. REQUENA</v>
          </cell>
          <cell r="LH149" t="str">
            <v>06. UCAYALI</v>
          </cell>
          <cell r="LI149" t="str">
            <v>07. DATEM DEL MARAÑON</v>
          </cell>
          <cell r="LJ149" t="str">
            <v>08. PUTUMAYO</v>
          </cell>
          <cell r="LK149" t="str">
            <v>01. TAMBOPATA</v>
          </cell>
          <cell r="LL149" t="str">
            <v>02. MANU</v>
          </cell>
          <cell r="LM149" t="str">
            <v>03. TAHUAMANU</v>
          </cell>
          <cell r="LN149" t="str">
            <v>01. MARISCAL NIETO</v>
          </cell>
          <cell r="LO149" t="str">
            <v>02. GENERAL SANCHEZ CERRO</v>
          </cell>
          <cell r="LP149" t="str">
            <v>03. ILO</v>
          </cell>
          <cell r="LQ149" t="str">
            <v>01. PASCO</v>
          </cell>
          <cell r="LR149" t="str">
            <v>02. DANIEL A. CARRION</v>
          </cell>
          <cell r="LS149" t="str">
            <v>03. OXAPAMPA</v>
          </cell>
          <cell r="LT149" t="str">
            <v>01. PIURA</v>
          </cell>
          <cell r="LU149" t="str">
            <v>02. AYABACA</v>
          </cell>
          <cell r="LV149" t="str">
            <v>03. HUANCABAMBA</v>
          </cell>
          <cell r="LW149" t="str">
            <v>04. MORROPON</v>
          </cell>
          <cell r="LX149" t="str">
            <v>05. PAITA</v>
          </cell>
          <cell r="LY149" t="str">
            <v>06. SULLANA</v>
          </cell>
          <cell r="LZ149" t="str">
            <v>07. TALARA</v>
          </cell>
          <cell r="MA149" t="str">
            <v>08. SECHURA</v>
          </cell>
          <cell r="MB149" t="str">
            <v>01. PUNO</v>
          </cell>
          <cell r="MC149" t="str">
            <v>02. AZANGARO</v>
          </cell>
          <cell r="MD149" t="str">
            <v>03. CARABAYA</v>
          </cell>
          <cell r="ME149" t="str">
            <v>04. CHUCUITO</v>
          </cell>
          <cell r="MF149" t="str">
            <v>05. EL COLLAO</v>
          </cell>
          <cell r="MG149" t="str">
            <v>06. HUANCANE</v>
          </cell>
          <cell r="MH149" t="str">
            <v>07. LAMPA</v>
          </cell>
          <cell r="MI149" t="str">
            <v>08. MELGAR</v>
          </cell>
          <cell r="MJ149" t="str">
            <v>09. MOHO</v>
          </cell>
          <cell r="MK149" t="str">
            <v>10. SAN ANTONIO DE PUTINA</v>
          </cell>
          <cell r="ML149" t="str">
            <v>11. SAN ROMAN</v>
          </cell>
          <cell r="MM149" t="str">
            <v>12. SANDIA</v>
          </cell>
          <cell r="MN149" t="str">
            <v>13. YUNGUYO</v>
          </cell>
          <cell r="MO149" t="str">
            <v>01. MOYOBAMBA</v>
          </cell>
          <cell r="MP149" t="str">
            <v>02. BELLAVISTA</v>
          </cell>
          <cell r="MQ149" t="str">
            <v>03. EL DORADO</v>
          </cell>
          <cell r="MR149" t="str">
            <v>04. HUALLAGA</v>
          </cell>
          <cell r="MS149" t="str">
            <v>05. LAMAS</v>
          </cell>
          <cell r="MT149" t="str">
            <v>06. MARISCAL CACERES</v>
          </cell>
          <cell r="MU149" t="str">
            <v>07. PICOTA</v>
          </cell>
          <cell r="MV149" t="str">
            <v>08. RIOJA</v>
          </cell>
          <cell r="MW149" t="str">
            <v>09. SAN MARTIN</v>
          </cell>
          <cell r="MX149" t="str">
            <v>10. TOCACHE</v>
          </cell>
          <cell r="MY149" t="str">
            <v>01. TACNA</v>
          </cell>
          <cell r="MZ149" t="str">
            <v>02. CANDARAVE</v>
          </cell>
          <cell r="NA149" t="str">
            <v>03. JORGE BASADRE</v>
          </cell>
          <cell r="NB149" t="str">
            <v>04. TARATA</v>
          </cell>
          <cell r="NC149" t="str">
            <v>01. TUMBES</v>
          </cell>
          <cell r="ND149" t="str">
            <v>02. CONTRALMIRANTE VILLAR</v>
          </cell>
          <cell r="NE149" t="str">
            <v>03. ZARUMILLA</v>
          </cell>
          <cell r="NF149" t="str">
            <v>01. CORONEL PORTILLO</v>
          </cell>
          <cell r="NG149" t="str">
            <v>02. ATALAYA</v>
          </cell>
          <cell r="NH149" t="str">
            <v>03. PADRE ABAD</v>
          </cell>
          <cell r="NI149" t="str">
            <v>04. PURUS</v>
          </cell>
          <cell r="NJ149" t="str">
            <v>001. MANCOMUNIDAD MUNICIPAL DE LA AMAZONIA DE PUNO</v>
          </cell>
          <cell r="NK149" t="str">
            <v>002. MANCOMUNIDAD MUNICIPAL DE USCOVILCA</v>
          </cell>
          <cell r="NL149" t="str">
            <v>003. MANCOMUNIDAD MUNICIPAL DEL VALLE DE LA LECHE</v>
          </cell>
          <cell r="NM149" t="str">
            <v>004. MANCOMUNIDAD MUNICIPAL DE SALHUANA</v>
          </cell>
          <cell r="NN149" t="str">
            <v>005. MANCOMUNIDAD MUNICIPAL VALLE SUR - CUSCO</v>
          </cell>
          <cell r="NO149" t="str">
            <v>006. MANCOMUNIDAD MUNICIPAL DE HUAYTAPALLANA</v>
          </cell>
          <cell r="NP149" t="str">
            <v>007. MANCOMUNIDAD MUNICIPAL DE QAPAQ ÑAN</v>
          </cell>
          <cell r="NQ149" t="str">
            <v>009. MANCOMUNIDAD MUNICIPAL INTEGRACIÓN FRONTERIZA COLLPA</v>
          </cell>
          <cell r="NR149" t="str">
            <v>010. MANCOMUNIDAD MUNICIPAL FRENTE NORTE DEL ILUCÁN</v>
          </cell>
          <cell r="NS149" t="str">
            <v>011. MANCOMUNIDAD MUNICIPAL DEL NORTE DE CELENDIN</v>
          </cell>
          <cell r="NT149" t="str">
            <v>015. MANCOMUNIDAD MUNICIPAL TALLÁN</v>
          </cell>
          <cell r="NU149" t="str">
            <v>017. MANCOMUNIDAD MUNICIPAL NUEVA REQUENA - PADRE MARQUEZ-NR-PM</v>
          </cell>
          <cell r="NV149" t="str">
            <v>019. MANCOMUNIDAD MUNICIPAL CUENCA MANTARO - MANTARO</v>
          </cell>
          <cell r="NW149" t="str">
            <v>020. MANCOMUNIDAD MUNICIPAL CUENCA DEL MANTARO VIZCATÁN - VRAE</v>
          </cell>
          <cell r="NX149" t="str">
            <v>021. MANCOMUNIDAD MUNICIPAL DE LA QUEBRADA DEL MANTARO</v>
          </cell>
          <cell r="NY149" t="str">
            <v>024. MANCOMUNIDAD MUNICIPAL DE LA SUBCUENCA DEL RIO CHIPILLICO</v>
          </cell>
          <cell r="NZ149" t="str">
            <v>025. MANCOMUNIDAD MUNICIPAL TUPAC AMARU II</v>
          </cell>
          <cell r="OA149" t="str">
            <v>026. MANCOMUNIDAD MUNICIPAL DE LA CUENCA VALLE DE LURÍN</v>
          </cell>
          <cell r="OB149" t="str">
            <v>027. MANCOMUNIDAD MUNICIPAL DEL CORREDOR MANTARO</v>
          </cell>
          <cell r="OC149" t="str">
            <v>028. MANCOMUNIDAD MUNICIPAL DE HATUN HUAYLAS</v>
          </cell>
          <cell r="OD149" t="str">
            <v>030. MANCOMUNIDAD MUNICIPAL ANGARAES SUR</v>
          </cell>
          <cell r="OE149" t="str">
            <v>031. MANCOMUNIDAD MUNICIPAL LIMA CENTRO</v>
          </cell>
          <cell r="OF149" t="str">
            <v>032. MANCOMUNIDAD MUNICIPAL DE LA CUENCA DEL RÍO SANTO TOMÁS</v>
          </cell>
          <cell r="OG149" t="str">
            <v>036. MANCOMUNIDAD MUNICIPAL DEL VALLE SANTA EULALIA</v>
          </cell>
          <cell r="OH149" t="str">
            <v>037. MANCOMUNIDAD MUNICIPAL DEL VALLE FORTALEZA Y DEL SANTA</v>
          </cell>
          <cell r="OI149" t="str">
            <v>038. MANCOMUNIDAD MUNICIPAL MARGEN DERECHA DE CAYLLOMA</v>
          </cell>
          <cell r="OJ149" t="str">
            <v>039. MANCOMUNIDAD MUNICIPAL DE LAS CABEZADAS DEL SUR DE LUCANAS - AYACUCHO</v>
          </cell>
          <cell r="OK149" t="str">
            <v>040. MANCOMUNIDAD MUNICIPAL SEÑOR CAUTIVO DE AYABACA</v>
          </cell>
          <cell r="OL149" t="str">
            <v>042. MANCOMUNIDAD MUNICIPAL WARAQ</v>
          </cell>
          <cell r="OM149" t="str">
            <v>043. MANCOMUNIDAD MUNICIPAL CUENCA DEL RIO CUMBAZA</v>
          </cell>
          <cell r="ON149" t="str">
            <v>045. MANCOMUNIDAD MUNICIPAL TRES CUENCAS : SANTA - FORTALEZA - PATIVILCA</v>
          </cell>
          <cell r="OO149" t="str">
            <v>047. MANCOMUNIDAD MUNICIPAL DE LOS DISTRITOS DE OXAPAMPA</v>
          </cell>
          <cell r="OP149" t="str">
            <v>049. MANCOMUNIDAD MUNICIPAL LIMA SUR</v>
          </cell>
          <cell r="OQ149" t="str">
            <v>054. MANCOMUNIDAD MUNICIPAL VRAEM DEL NORTE</v>
          </cell>
          <cell r="OR149" t="str">
            <v>055. MANCOMUNIDAD MUNICIPAL DE CUENCAS DE SELVA CENTRAL</v>
          </cell>
          <cell r="OS149" t="str">
            <v>056. MANCOMUNIDAD MUNICIPAL DEL NOR ORIENTE DEL PERÚ</v>
          </cell>
        </row>
        <row r="150">
          <cell r="A150" t="str">
            <v>_001._PRESIDENCIA_DEL_CONSEJO_DE_MINISTROS</v>
          </cell>
          <cell r="B150" t="str">
            <v>_002._INSTITUTO_NACIONAL_DE_ESTADISTICA_E_INFORMATICA</v>
          </cell>
          <cell r="C150" t="str">
            <v>_010._DIRECCION_NACIONAL_DE_INTELIGENCIA</v>
          </cell>
          <cell r="D150" t="str">
            <v>_011._DESPACHO_PRESIDENCIAL</v>
          </cell>
          <cell r="E150" t="str">
            <v>_012._COMISION_NACIONAL_PARA_EL_DESARROLLO_Y_VIDA_SIN_DROGAS__DEVIDA</v>
          </cell>
          <cell r="F150" t="str">
            <v>_016._CENTRO_NACIONAL_DE_PLANEAMIENTO_ESTRATEGICO__CEPLAN</v>
          </cell>
          <cell r="G150" t="str">
            <v>_019._ORGANISMO_SUPERVISOR_DE_LA_INVERSION_PRIVADA_EN_TELECOMUNICACIONES</v>
          </cell>
          <cell r="H150" t="str">
            <v>_020._ORGANISMO_SUPERVISOR_DE_LA_INVERSION_EN_ENERGIA_Y_MINERIA</v>
          </cell>
          <cell r="I150" t="str">
            <v>_021._SUPERINTENDENCIA_NACIONAL_DE_SERVICIOS_DE_SANEAMIENTO</v>
          </cell>
          <cell r="J150" t="str">
            <v>_022._ORGANISMO_SUPERVISOR_DE_LA_INVERSION_EN_INFRAESTRUCTURA_DE_TRANSPORTE_DE_USO_PUBLICO</v>
          </cell>
          <cell r="K150" t="str">
            <v>_023._AUTORIDAD_NACIONAL_DEL_SERVICIO_CIVIL</v>
          </cell>
          <cell r="L150" t="str">
            <v>_024._ORGANISMO_DE_SUPERVISION_DE_LOS_RECURSOS_FORESTALES_Y_DE_FAUNA_SILVESTRE</v>
          </cell>
          <cell r="M150" t="str">
            <v>_114._CONSEJO_NACIONAL_DE_CIENCIA__TECNOLOGIA_E_INNOVACION_TECNOLOGICA</v>
          </cell>
          <cell r="N150" t="str">
            <v>_183._INSTITUTO_NACIONAL_DE_DEFENSA_DE_LA_COMPETENCIA_Y_DE_LA_PROTECCION_DE_LA_PROPIEDAD_INTELECTUAL</v>
          </cell>
          <cell r="O150" t="str">
            <v>_003._M._DE_CULTURA</v>
          </cell>
          <cell r="P150" t="str">
            <v>_060._ARCHIVO_GENERAL_DE_LA_NACION</v>
          </cell>
          <cell r="Q150" t="str">
            <v>_113._BIBLIOTECA_NACIONAL_DEL_PERU</v>
          </cell>
          <cell r="R150" t="str">
            <v>_116._INSTITUTO_NACIONAL_DE_RADIO_Y_TELEVISION_DEL_PERU__IRTP</v>
          </cell>
          <cell r="S150" t="str">
            <v>_004._PODER_JUDICIAL</v>
          </cell>
          <cell r="T150" t="str">
            <v>_040._ACADEMIA_DE_LA_MAGISTRATURA</v>
          </cell>
          <cell r="U150" t="str">
            <v>_005._M._DEL_AMBIENTE</v>
          </cell>
          <cell r="V150" t="str">
            <v>_050._SERVICIO_NACIONAL_DE_AREAS_NATURALES_PROTEGIDAS_POR_EL_ESTADO__SERNANP</v>
          </cell>
          <cell r="W150" t="str">
            <v>_051._ORGANISMO_DE_EVALUACION_Y_FISCALIZACION_AMBIENTAL__OEFA</v>
          </cell>
          <cell r="X150" t="str">
            <v>_052._SERVICIO_NACIONAL_DE_CERTIFICACION_AMBIENTAL_PARA_LAS_INVERSIONES_SOSTENIBLES_SENACE</v>
          </cell>
          <cell r="Y150" t="str">
            <v>_055._INSTITUTO_DE_INVESTIGACIONES_DE_LA_AMAZONIA_PERUANA</v>
          </cell>
          <cell r="Z150" t="str">
            <v>_056._INSTITUTO_NACIONAL_DE_INVESTIGACION_EN_GLACIARES_Y_ECOSISTEMAS_DE_MONTAÑA</v>
          </cell>
          <cell r="AA150" t="str">
            <v>_112._INSTITUTO_GEOFISICO_DEL_PERU</v>
          </cell>
          <cell r="AB150" t="str">
            <v>_331._SERVICIO_NACIONAL_DE_METEOROLOGIA_E_HIDROLOGIA</v>
          </cell>
          <cell r="AC150" t="str">
            <v>_006._M._DE_JUSTICIA_Y_DERECHOS_HUMANOS</v>
          </cell>
          <cell r="AD150" t="str">
            <v>_061._INSTITUTO_NACIONAL_PENITENCIARIO</v>
          </cell>
          <cell r="AE150" t="str">
            <v>_067._SUPERINTENDENCIA_NACIONAL_DE_LOS_REGISTROS_PUBLICOS</v>
          </cell>
          <cell r="AF150" t="str">
            <v>_007._M._DEL_INTERIOR</v>
          </cell>
          <cell r="AG150" t="str">
            <v>_070._INTENDENCIA_NACIONAL_DE_BOMBEROS_DEL_PERÚ__INBP</v>
          </cell>
          <cell r="AH150" t="str">
            <v>_072._SUPERINTENDENCIA_NACIONAL_DE_CONTROL_DE_SERVICIOS_DE_SEGURIDAD__ARMAS__MUNICIONES_Y_EXPLOSIVOS_DE_USO_CIVIL</v>
          </cell>
          <cell r="AI150" t="str">
            <v>_073._SUPERINTENDENCIA_NACIONAL_DE_MIGRACIONES</v>
          </cell>
          <cell r="AJ150" t="str">
            <v>_008._M._DE_RELACIONES_EXTERIORES</v>
          </cell>
          <cell r="AK150" t="str">
            <v>_080._AGENCIA_PERUANA_DE_COOPERACION_INTERNACIONAL__APCI</v>
          </cell>
          <cell r="AL150" t="str">
            <v>_009._M._DE_ECONOMIA_Y_FINANZAS</v>
          </cell>
          <cell r="AM150" t="str">
            <v>_055._AGENCIA_DE_PROMOCION_DE_LA_INVERSION_PRIVADA</v>
          </cell>
          <cell r="AN150" t="str">
            <v>_057._SUPERINTENDENCIA_NACIONAL_DE_ADUANAS_Y_DE_ADMINISTRACION_TRIBUTARIA</v>
          </cell>
          <cell r="AO150" t="str">
            <v>_058._SUPERINTENDENCIA_DEL_MERCADO_DE_VALORES</v>
          </cell>
          <cell r="AP150" t="str">
            <v>_059._ORGANISMO_SUPERVISOR_DE_LAS_CONTRATACIONES_DEL_ESTADO</v>
          </cell>
          <cell r="AQ150" t="str">
            <v>_095._OFICINA_DE_NORMALIZACION_PREVISIONALONP</v>
          </cell>
          <cell r="AR150" t="str">
            <v>_096._CENTRAL_DE_COMPRAS_PÚBLICAS__PERÚ_COMPRAS</v>
          </cell>
          <cell r="AS150" t="str">
            <v>_010._M._DE_EDUCACION</v>
          </cell>
          <cell r="AT150" t="str">
            <v>_111._CENTRO_VACACIONAL_HUAMPANI</v>
          </cell>
          <cell r="AU150" t="str">
            <v>_117._SISTEMA_NACIONAL_DE_EVALUACION__ACREDITACION_Y_CERTIFICACION_DE_LA_CALIDAD_EDUCATIVA</v>
          </cell>
          <cell r="AV150" t="str">
            <v>_118._SUPERINTENDENCIA_NACIONAL_DE_EDUCACION_SUPERIOR_UNIVERSITARIA</v>
          </cell>
          <cell r="AW150" t="str">
            <v>_342._INSTITUTO_PERUANO_DEL_DEPORTE</v>
          </cell>
          <cell r="AX150" t="str">
            <v>_510._U.N._MAYOR_DE_SAN_MARCOS</v>
          </cell>
          <cell r="AY150" t="str">
            <v>_511._U.N._DE_SAN_ANTONIO_ABAD_DEL_CUSCO</v>
          </cell>
          <cell r="AZ150" t="str">
            <v>_512._U.N._DE_TRUJILLO</v>
          </cell>
          <cell r="BA150" t="str">
            <v>_513._U.N._DE_SAN_AGUSTIN</v>
          </cell>
          <cell r="BB150" t="str">
            <v>_514._U.N._DE_INGENIERIA</v>
          </cell>
          <cell r="BC150" t="str">
            <v>_515._U.N._SAN_LUIS_GONZAGA_DE_ICA</v>
          </cell>
          <cell r="BD150" t="str">
            <v>_516._U.N._SAN_CRISTOBAL_DE_HUAMANGA</v>
          </cell>
          <cell r="BE150" t="str">
            <v>_517._U.N._DEL_CENTRO_DEL_PERU</v>
          </cell>
          <cell r="BF150" t="str">
            <v>_518._U.N._AGRARIA_LA_MOLINA</v>
          </cell>
          <cell r="BG150" t="str">
            <v>_519._U.N._DE_LA_AMAZONIA_PERUANA</v>
          </cell>
          <cell r="BH150" t="str">
            <v>_520._U.N._DEL_ALTIPLANO</v>
          </cell>
          <cell r="BI150" t="str">
            <v>_521._U.N._DE_PIURA</v>
          </cell>
          <cell r="BJ150" t="str">
            <v>_522._U.N._DE_CAJAMARCA</v>
          </cell>
          <cell r="BK150" t="str">
            <v>_523._U.N._PEDRO_RUIZ_GALLO</v>
          </cell>
          <cell r="BL150" t="str">
            <v>_524._U.N._FEDERICO_VILLARREAL</v>
          </cell>
          <cell r="BM150" t="str">
            <v>_525._U.N._HERMILIO_VALDIZAN</v>
          </cell>
          <cell r="BN150" t="str">
            <v>_526._U.N._AGRARIA_DE_LA_SELVA</v>
          </cell>
          <cell r="BO150" t="str">
            <v>_527._U.N._DANIEL_ALCIDES_CARRION</v>
          </cell>
          <cell r="BP150" t="str">
            <v>_528._U.N._DE_EDUCACION_ENRIQUE_GUZMAN_Y_VALLE</v>
          </cell>
          <cell r="BQ150" t="str">
            <v>_529._U.N._DEL_CALLAO</v>
          </cell>
          <cell r="BR150" t="str">
            <v>_530._U.N._JOSE_FAUSTINO_SANCHEZ_CARRION</v>
          </cell>
          <cell r="BS150" t="str">
            <v>_531._U.N._JORGE_BASADRE_GROHMANN</v>
          </cell>
          <cell r="BT150" t="str">
            <v>_532._U.N._SANTIAGO_ANTUNEZ_DE_MAYOLO</v>
          </cell>
          <cell r="BU150" t="str">
            <v>_533._U.N._DE_SAN_MARTIN</v>
          </cell>
          <cell r="BV150" t="str">
            <v>_534._U.N._DE_UCAYALI</v>
          </cell>
          <cell r="BW150" t="str">
            <v>_535._U.N._DE_TUMBES</v>
          </cell>
          <cell r="BX150" t="str">
            <v>_536._U.N._DEL_SANTA</v>
          </cell>
          <cell r="BY150" t="str">
            <v>_537._U.N._DE_HUANCAVELICA</v>
          </cell>
          <cell r="BZ150" t="str">
            <v>_538._U.N._AMAZONICA_DE_MADRE_DE_DIOS</v>
          </cell>
          <cell r="CA150" t="str">
            <v>_539._U.N._MICAELA_BASTIDAS_DE_APURIMAC</v>
          </cell>
          <cell r="CB150" t="str">
            <v>_541._U.N._TORIBIO_RODRIGUEZ_DE_MENDOZA_DE_AMAZONAS</v>
          </cell>
          <cell r="CC150" t="str">
            <v>_542._U.N._INTERCULTURAL_DE_LA_AMAZONIA</v>
          </cell>
          <cell r="CD150" t="str">
            <v>_543._U.N._TECNOLOGICA_DE_LIMA_SUR</v>
          </cell>
          <cell r="CE150" t="str">
            <v>_544._U.N._JOSE_MARIA_ARGUEDAS</v>
          </cell>
          <cell r="CF150" t="str">
            <v>_545._U.N._DE_MOQUEGUA</v>
          </cell>
          <cell r="CG150" t="str">
            <v>_546._U.N._DE_JAEN</v>
          </cell>
          <cell r="CH150" t="str">
            <v>_547._U.N._DE_CAÑETE</v>
          </cell>
          <cell r="CI150" t="str">
            <v>_548._U.N._DE_FRONTERA</v>
          </cell>
          <cell r="CJ150" t="str">
            <v>_549._U.N._DE_BARRANCA</v>
          </cell>
          <cell r="CK150" t="str">
            <v>_550._U.N._AUTÓNOMA_DE_CHOTA</v>
          </cell>
          <cell r="CL150" t="str">
            <v>_551._U.N._INTERCULTURAL_DE_LA_SELVA_CENTRAL_JUAN_SANTOS_ATAHUALPA</v>
          </cell>
          <cell r="CM150" t="str">
            <v>_552._U.N._DE_JULIACA</v>
          </cell>
          <cell r="CN150" t="str">
            <v>_553._U.N._AUTÓNOMA_ALTOANDINA_DE_TARMA</v>
          </cell>
          <cell r="CO150" t="str">
            <v>_554._U.N._AUTÓNOMA_DE_HUANTA</v>
          </cell>
          <cell r="CP150" t="str">
            <v>_555._U.N._INTERCULTURAL_FABIOLA_SALAZAR_LEGUIA_DE_BAGUA</v>
          </cell>
          <cell r="CQ150" t="str">
            <v>_556._U.N._INTERCULTURAL_DE_QUILLABAMBA</v>
          </cell>
          <cell r="CR150" t="str">
            <v>_557._U.N._AUTÓNOMA_DE_ALTO_AMAZONAS</v>
          </cell>
          <cell r="CS150" t="str">
            <v>_558._U.N._AUTÓNOMA_DE_TAYACAJA_DANIEL_HERNÁNDEZ_MORILLO</v>
          </cell>
          <cell r="CT150" t="str">
            <v>_559._U.N._CIRO_ALEGRÍA</v>
          </cell>
          <cell r="CU150" t="str">
            <v>_011._M._DE_SALUD</v>
          </cell>
          <cell r="CV150" t="str">
            <v>_131._INSTITUTO_NACIONAL_DE_SALUD</v>
          </cell>
          <cell r="CW150" t="str">
            <v>_134._SUPERINTENDENCIA_NACIONAL_DE_SALUD</v>
          </cell>
          <cell r="CX150" t="str">
            <v>_135._SEGURO_INTEGRAL_DE_SALUD</v>
          </cell>
          <cell r="CY150" t="str">
            <v>_136._INSTITUTO_NACIONAL_DE_ENFERMEDADES_NEOPLASICAS__INEN</v>
          </cell>
          <cell r="CZ150" t="str">
            <v>_012._M._DE_TRABAJO_Y_PROMOCION_DEL_EMPLEO</v>
          </cell>
          <cell r="DA150" t="str">
            <v>_121._SUPERINTENDENCIA_NACIONAL_DE_FISCALIZACION_LABORAL</v>
          </cell>
          <cell r="DB150" t="str">
            <v>_013._M._DE_AGRICULTURA_Y_RIEGO</v>
          </cell>
          <cell r="DC150" t="str">
            <v>_018._SIERRA_Y_SELVA_EXPORTADORA</v>
          </cell>
          <cell r="DD150" t="str">
            <v>_160._SERVICIO_NACIONAL_DE_SANIDAD_AGRARIA__SENASA</v>
          </cell>
          <cell r="DE150" t="str">
            <v>_163._INSTITUTO_NACIONAL_DE_INNOVACION_AGRARIA</v>
          </cell>
          <cell r="DF150" t="str">
            <v>_164._AUTORIDAD_NACIONAL_DEL_AGUA__ANA</v>
          </cell>
          <cell r="DG150" t="str">
            <v>_165._SERVICIO_NACIONAL_FORESTAL_Y_DE_FAUNA_SILVESTRE__SERFOR</v>
          </cell>
          <cell r="DH150" t="str">
            <v>_016._M._DE_ENERGIA_Y_MINAS</v>
          </cell>
          <cell r="DI150" t="str">
            <v>_220._INSTITUTO_PERUANO_DE_ENERGIA_NUCLEAR</v>
          </cell>
          <cell r="DJ150" t="str">
            <v>_221._INSTITUTO_GEOLOGICO_MINERO_Y_METALURGICO</v>
          </cell>
          <cell r="DK150" t="str">
            <v>_019._CONTRALORIA_GENERAL</v>
          </cell>
          <cell r="DL150" t="str">
            <v>_020._DEFENSORIA_DEL_PUEBLO</v>
          </cell>
          <cell r="DM150" t="str">
            <v>_021._CONSEJO_NACIONAL_DE_LA_MAGISTRATURA</v>
          </cell>
          <cell r="DN150" t="str">
            <v>_022._MINISTERIO_PUBLICO</v>
          </cell>
          <cell r="DO150" t="str">
            <v>_024._TRIBUNAL_CONSTITUCIONAL</v>
          </cell>
          <cell r="DP150" t="str">
            <v>_006._INSTITUTO_NACIONAL_DE_DEFENSA_CIVIL</v>
          </cell>
          <cell r="DQ150" t="str">
            <v>_025._CENTRO_NACIONAL_DE_ESTIMACION__PREVENCION_Y_REDUCCION_DEL_RIESGO_DE_DESASTRES__CENEPRED</v>
          </cell>
          <cell r="DR150" t="str">
            <v>_026._M._DE_DEFENSA</v>
          </cell>
          <cell r="DS150" t="str">
            <v>_332._INSTITUTO_GEOGRAFICO_NACIONAL</v>
          </cell>
          <cell r="DT150" t="str">
            <v>_335._AGENCIA_DE_COMPRAS_DE_LAS_FUERZAS_ARMADAS</v>
          </cell>
          <cell r="DU150" t="str">
            <v>_027._FUERO_MILITAR_POLICIAL</v>
          </cell>
          <cell r="DV150" t="str">
            <v>_028._CONGRESO_DE_LA_REPUBLICA</v>
          </cell>
          <cell r="DW150" t="str">
            <v>_031._JURADO_NACIONAL_DE_ELECCIONES</v>
          </cell>
          <cell r="DX150" t="str">
            <v>_032._OFICINA_NACIONAL_DE_PROCESOS_ELECTORALES</v>
          </cell>
          <cell r="DY150" t="str">
            <v>_033._REGISTRO_NACIONAL_DE_IDENTIFICACION_Y_ESTADO_CIVIL</v>
          </cell>
          <cell r="DZ150" t="str">
            <v>_008._COMISION_DE_PROMOCION_DEL_PERU_PARA_LA_EXPORTACION_Y_EL_TURISMO__PROMPERU</v>
          </cell>
          <cell r="EA150" t="str">
            <v>_035._MINISTERIO_DE_COMERCIO_EXTERIOR_Y_TURISMO</v>
          </cell>
          <cell r="EB150" t="str">
            <v>_180._CENTRO_DE_FORMACION_EN_TURISMO</v>
          </cell>
          <cell r="EC150" t="str">
            <v>_036._MINISTERIO_DE_TRANSPORTES_Y_COMUNICACIONES</v>
          </cell>
          <cell r="ED150" t="str">
            <v>_202._SUPERINTENDENCIA_DE_TRANSPORTE_TERRESTRE_DE_PERSONAS__CARGA_Y_MERCANCIAS__SUTRAN</v>
          </cell>
          <cell r="EE150" t="str">
            <v>_214._AUTORIDAD_PORTUARIA_NACIONAL</v>
          </cell>
          <cell r="EF150" t="str">
            <v>_037._MINISTERIO_DE_VIVIENDA__CONSTRUCCION_Y_SANEAMIENTO</v>
          </cell>
          <cell r="EG150" t="str">
            <v>_056._SUPERINTENDENCIA_NACIONAL_DE_BIENES_ESTATALES</v>
          </cell>
          <cell r="EH150" t="str">
            <v>_205._SERVICIO_NACIONAL_DE_CAPACITACION_PARA_LA_INDUSTRIA_DE_LA_CONSTRUCCION</v>
          </cell>
          <cell r="EI150" t="str">
            <v>_207._ORGANISMO_TECNICO_DE_LA_ADMINISTRACION_DE_LOS_SERVICIOS_DE_SANEAMIENTO</v>
          </cell>
          <cell r="EJ150" t="str">
            <v>_211._ORGANISMO_DE_FORMALIZACION_DE_LA_PROPIEDAD_INFORMAL</v>
          </cell>
          <cell r="EK150" t="str">
            <v>_038._MINISTERIO_DE_LA_PRODUCCION</v>
          </cell>
          <cell r="EL150" t="str">
            <v>_059._FONDO_NACIONAL_DE_DESARROLLO_PESQUERO__FONDEPES</v>
          </cell>
          <cell r="EM150" t="str">
            <v>_240._INSTITUTO_DEL_MAR_DEL_PERU__IMARPE</v>
          </cell>
          <cell r="EN150" t="str">
            <v>_241._INSTITUTO_TECNOLOGICO_DE_LA_PRODUCCION__ITP</v>
          </cell>
          <cell r="EO150" t="str">
            <v>_243._ORGANISMO_NACIONAL_DE_SANIDAD_PESQUERA__SANIPES</v>
          </cell>
          <cell r="EP150" t="str">
            <v>_244._INSTITUTO_NACIONAL_DE_CALIDAD__INACAL</v>
          </cell>
          <cell r="EQ150" t="str">
            <v>_039._MINISTERIO_DE_LA_MUJER_Y_POBLACIONES_VULNERABLES</v>
          </cell>
          <cell r="ER150" t="str">
            <v>_345._CONSEJO_NACIONAL_PARA_LA_INTEGRACION_DE_LA_PERSONA_CON_DISCAPACIDAD__CONADIS</v>
          </cell>
          <cell r="ES150" t="str">
            <v>_040._MINISTERIO_DE_DESARROLLO_E_INCLUSION_SOCIAL</v>
          </cell>
          <cell r="ET150" t="str">
            <v>_001._MANCOMUNIDAD_REGIONAL_DE_LOS_ANDES</v>
          </cell>
          <cell r="EU150" t="str">
            <v>_002._MANCOMUNIDAD_REGIONAL_HUANCAVELICA__ICA</v>
          </cell>
          <cell r="EV150" t="str">
            <v>_440._GOBIERNO_REGIONAL_DEL_DEPARTAMENTO_DE_AMAZONAS</v>
          </cell>
          <cell r="EW150" t="str">
            <v>_441._GOBIERNO_REGIONAL_DEL_DEPARTAMENTO_DE_ANCASH</v>
          </cell>
          <cell r="EX150" t="str">
            <v>_442._GOBIERNO_REGIONAL_DEL_DEPARTAMENTO_DE_APURIMAC</v>
          </cell>
          <cell r="EY150" t="str">
            <v>_443._GOBIERNO_REGIONAL_DEL_DEPARTAMENTO_DE_AREQUIPA</v>
          </cell>
          <cell r="EZ150" t="str">
            <v>_444._GOBIERNO_REGIONAL_DEL_DEPARTAMENTO_DE_AYACUCHO</v>
          </cell>
          <cell r="FA150" t="str">
            <v>_445._GOBIERNO_REGIONAL_DEL_DEPARTAMENTO_DE_CAJAMARCA</v>
          </cell>
          <cell r="FB150" t="str">
            <v>_446._GOBIERNO_REGIONAL_DEL_DEPARTAMENTO_DE_CUSCO</v>
          </cell>
          <cell r="FC150" t="str">
            <v>_447._GOBIERNO_REGIONAL_DEL_DEPARTAMENTO_DE_HUANCAVELICA</v>
          </cell>
          <cell r="FD150" t="str">
            <v>_448._GOBIERNO_REGIONAL_DEL_DEPARTAMENTO_DE_HUANUCO</v>
          </cell>
          <cell r="FE150" t="str">
            <v>_449._GOBIERNO_REGIONAL_DEL_DEPARTAMENTO_DE_ICA</v>
          </cell>
          <cell r="FF150" t="str">
            <v>_450._GOBIERNO_REGIONAL_DEL_DEPARTAMENTO_DE_JUNIN</v>
          </cell>
          <cell r="FG150" t="str">
            <v>_451._GOBIERNO_REGIONAL_DEL_DEPARTAMENTO_DE_LA_LIBERTAD</v>
          </cell>
          <cell r="FH150" t="str">
            <v>_452._GOBIERNO_REGIONAL_DEL_DEPARTAMENTO_DE_LAMBAYEQUE</v>
          </cell>
          <cell r="FI150" t="str">
            <v>_453._GOBIERNO_REGIONAL_DEL_DEPARTAMENTO_DE_LORETO</v>
          </cell>
          <cell r="FJ150" t="str">
            <v>_454._GOBIERNO_REGIONAL_DEL_DEPARTAMENTO_DE_MADRE_DE_DIOS</v>
          </cell>
          <cell r="FK150" t="str">
            <v>_455._GOBIERNO_REGIONAL_DEL_DEPARTAMENTO_DE_MOQUEGUA</v>
          </cell>
          <cell r="FL150" t="str">
            <v>_456._GOBIERNO_REGIONAL_DEL_DEPARTAMENTO_DE_PASCO</v>
          </cell>
          <cell r="FM150" t="str">
            <v>_457._GOBIERNO_REGIONAL_DEL_DEPARTAMENTO_DE_PIURA</v>
          </cell>
          <cell r="FN150" t="str">
            <v>_458._GOBIERNO_REGIONAL_DEL_DEPARTAMENTO_DE_PUNO</v>
          </cell>
          <cell r="FO150" t="str">
            <v>_459._GOBIERNO_REGIONAL_DEL_DEPARTAMENTO_DE_SAN_MARTIN</v>
          </cell>
          <cell r="FP150" t="str">
            <v>_460._GOBIERNO_REGIONAL_DEL_DEPARTAMENTO_DE_TACNA</v>
          </cell>
          <cell r="FQ150" t="str">
            <v>_461._GOBIERNO_REGIONAL_DEL_DEPARTAMENTO_DE_TUMBES</v>
          </cell>
          <cell r="FR150" t="str">
            <v>_462._GOBIERNO_REGIONAL_DEL_DEPARTAMENTO_DE_UCAYALI</v>
          </cell>
          <cell r="FS150" t="str">
            <v>_463._GOBIERNO_REGIONAL_DEL_DEPARTAMENTO_DE_LIMA</v>
          </cell>
          <cell r="FT150" t="str">
            <v>_464._GOBIERNO_REGIONAL_DE_LA_PROVINCIA_CONSTITUCIONAL_DEL_CALLAO</v>
          </cell>
          <cell r="FU150" t="str">
            <v>_465._MUNICIPALIDAD_METROPOLITANA_DE_LIMA</v>
          </cell>
          <cell r="FV150" t="str">
            <v>_01._CHACHAPOYAS</v>
          </cell>
          <cell r="FW150" t="str">
            <v>_02._BAGUA</v>
          </cell>
          <cell r="FX150" t="str">
            <v>_03._BONGARA</v>
          </cell>
          <cell r="FY150" t="str">
            <v>_04._CONDORCANQUI</v>
          </cell>
          <cell r="FZ150" t="str">
            <v>_05._LUYA</v>
          </cell>
          <cell r="GA150" t="str">
            <v>_06._RODRIGUEZ_DE_MENDOZA</v>
          </cell>
          <cell r="GB150" t="str">
            <v>_07._UTCUBAMBA</v>
          </cell>
          <cell r="GC150" t="str">
            <v>_01._HUARAZ</v>
          </cell>
          <cell r="GD150" t="str">
            <v>_02._AIJA</v>
          </cell>
          <cell r="GE150" t="str">
            <v>_03._ANTONIO_RAIMONDI</v>
          </cell>
          <cell r="GF150" t="str">
            <v>_04._ASUNCION</v>
          </cell>
          <cell r="GG150" t="str">
            <v>_05._BOLOGNESI</v>
          </cell>
          <cell r="GH150" t="str">
            <v>_06._CARHUAZ</v>
          </cell>
          <cell r="GI150" t="str">
            <v>_07._CARLOS_FERMIN_FITZCARRALD</v>
          </cell>
          <cell r="GJ150" t="str">
            <v>_08._CASMA</v>
          </cell>
          <cell r="GK150" t="str">
            <v>_09._CORONGO</v>
          </cell>
          <cell r="GL150" t="str">
            <v>_10._HUARI</v>
          </cell>
          <cell r="GM150" t="str">
            <v>_11._HUARMEY</v>
          </cell>
          <cell r="GN150" t="str">
            <v>_12._HUAYLAS</v>
          </cell>
          <cell r="GO150" t="str">
            <v>_13._MARISCAL_LUZURIAGA</v>
          </cell>
          <cell r="GP150" t="str">
            <v>_14._OCROS</v>
          </cell>
          <cell r="GQ150" t="str">
            <v>_15._PALLASCA</v>
          </cell>
          <cell r="GR150" t="str">
            <v>_16._POMABAMBA</v>
          </cell>
          <cell r="GS150" t="str">
            <v>_17._RECUAY</v>
          </cell>
          <cell r="GT150" t="str">
            <v>_18._SANTA</v>
          </cell>
          <cell r="GU150" t="str">
            <v>_19._SIHUAS</v>
          </cell>
          <cell r="GV150" t="str">
            <v>_20._YUNGAY</v>
          </cell>
          <cell r="GW150" t="str">
            <v>_01._ABANCAY</v>
          </cell>
          <cell r="GX150" t="str">
            <v>_02._ANDAHUAYLAS</v>
          </cell>
          <cell r="GY150" t="str">
            <v>_03._ANTABAMBA</v>
          </cell>
          <cell r="GZ150" t="str">
            <v>_04._AYMARAES</v>
          </cell>
          <cell r="HA150" t="str">
            <v>_05._COTABAMBAS</v>
          </cell>
          <cell r="HB150" t="str">
            <v>_06._CHINCHEROS</v>
          </cell>
          <cell r="HC150" t="str">
            <v>_07._GRAU</v>
          </cell>
          <cell r="HD150" t="str">
            <v>_01._AREQUIPA</v>
          </cell>
          <cell r="HE150" t="str">
            <v>_02._CAMANA</v>
          </cell>
          <cell r="HF150" t="str">
            <v>_03._CARAVELI</v>
          </cell>
          <cell r="HG150" t="str">
            <v>_04._CASTILLA</v>
          </cell>
          <cell r="HH150" t="str">
            <v>_05._CAYLLOMA</v>
          </cell>
          <cell r="HI150" t="str">
            <v>_06._CONDESUYOS</v>
          </cell>
          <cell r="HJ150" t="str">
            <v>_07._ISLAY</v>
          </cell>
          <cell r="HK150" t="str">
            <v>_08._LA_UNION</v>
          </cell>
          <cell r="HL150" t="str">
            <v>_01._HUAMANGA</v>
          </cell>
          <cell r="HM150" t="str">
            <v>_02._CANGALLO</v>
          </cell>
          <cell r="HN150" t="str">
            <v>_03._HUANCA_SANCOS</v>
          </cell>
          <cell r="HO150" t="str">
            <v>_04._HUANTA</v>
          </cell>
          <cell r="HP150" t="str">
            <v>_05._LA_MAR</v>
          </cell>
          <cell r="HQ150" t="str">
            <v>_06._LUCANAS</v>
          </cell>
          <cell r="HR150" t="str">
            <v>_07._PARINACOCHAS</v>
          </cell>
          <cell r="HS150" t="str">
            <v>_08._PAUCAR_DEL_SARA_SARA</v>
          </cell>
          <cell r="HT150" t="str">
            <v>_09._SUCRE</v>
          </cell>
          <cell r="HU150" t="str">
            <v>_10._VICTOR_FAJARDO</v>
          </cell>
          <cell r="HV150" t="str">
            <v>_11._VILCAS_HUAMAN</v>
          </cell>
          <cell r="HW150" t="str">
            <v>_01._CAJAMARCA</v>
          </cell>
          <cell r="HX150" t="str">
            <v>_02._CAJABAMBA</v>
          </cell>
          <cell r="HY150" t="str">
            <v>_03._CELENDIN</v>
          </cell>
          <cell r="HZ150" t="str">
            <v>_04._CHOTA</v>
          </cell>
          <cell r="IA150" t="str">
            <v>_05._CONTUMAZA</v>
          </cell>
          <cell r="IB150" t="str">
            <v>_06._CUTERVO</v>
          </cell>
          <cell r="IC150" t="str">
            <v>_07._HUALGAYOC</v>
          </cell>
          <cell r="ID150" t="str">
            <v>_08._JAEN</v>
          </cell>
          <cell r="IE150" t="str">
            <v>_09._SAN_IGNACIO</v>
          </cell>
          <cell r="IF150" t="str">
            <v>_10._SAN_MARCOS</v>
          </cell>
          <cell r="IG150" t="str">
            <v>_11._SAN_MIGUEL</v>
          </cell>
          <cell r="IH150" t="str">
            <v>_12._SAN_PABLO</v>
          </cell>
          <cell r="II150" t="str">
            <v>_13._SANTA_CRUZ</v>
          </cell>
          <cell r="IJ150" t="str">
            <v>_01._PROV.CONSTITUCIONAL_DEL_CALLAO</v>
          </cell>
          <cell r="IK150" t="str">
            <v>_01._CUSCO</v>
          </cell>
          <cell r="IL150" t="str">
            <v>_02._ACOMAYO</v>
          </cell>
          <cell r="IM150" t="str">
            <v>_03._ANTA</v>
          </cell>
          <cell r="IN150" t="str">
            <v>_04._CALCA</v>
          </cell>
          <cell r="IO150" t="str">
            <v>_05._CANAS</v>
          </cell>
          <cell r="IP150" t="str">
            <v>_06._CANCHIS</v>
          </cell>
          <cell r="IQ150" t="str">
            <v>_07._CHUMBIVILCAS</v>
          </cell>
          <cell r="IR150" t="str">
            <v>_08._ESPINAR</v>
          </cell>
          <cell r="IS150" t="str">
            <v>_09._LA_CONVENCION</v>
          </cell>
          <cell r="IT150" t="str">
            <v>_10._PARURO</v>
          </cell>
          <cell r="IU150" t="str">
            <v>_11._PAUCARTAMBO</v>
          </cell>
          <cell r="IV150" t="str">
            <v>_12._QUISPICANCHIS</v>
          </cell>
          <cell r="IW150" t="str">
            <v>_13._URUBAMBA</v>
          </cell>
          <cell r="IX150" t="str">
            <v>_01._HUANCAVELICA</v>
          </cell>
          <cell r="IY150" t="str">
            <v>_02._ACOBAMBA</v>
          </cell>
          <cell r="IZ150" t="str">
            <v>_03._ANGARAES</v>
          </cell>
          <cell r="JA150" t="str">
            <v>_04._CASTROVIRREYNA</v>
          </cell>
          <cell r="JB150" t="str">
            <v>_05._CHURCAMPA</v>
          </cell>
          <cell r="JC150" t="str">
            <v>_06._HUAYTARA</v>
          </cell>
          <cell r="JD150" t="str">
            <v>_07._TAYACAJA</v>
          </cell>
          <cell r="JE150" t="str">
            <v>_01._HUANUCO</v>
          </cell>
          <cell r="JF150" t="str">
            <v>_02._AMBO</v>
          </cell>
          <cell r="JG150" t="str">
            <v>_03._DOS_DE_MAYO</v>
          </cell>
          <cell r="JH150" t="str">
            <v>_04._HUACAYBAMBA</v>
          </cell>
          <cell r="JI150" t="str">
            <v>_05._HUAMALIES</v>
          </cell>
          <cell r="JJ150" t="str">
            <v>_06._LEONCIO_PRADO</v>
          </cell>
          <cell r="JK150" t="str">
            <v>_07._MARAÑON</v>
          </cell>
          <cell r="JL150" t="str">
            <v>_08._PACHITEA</v>
          </cell>
          <cell r="JM150" t="str">
            <v>_09._PUERTO_INCA</v>
          </cell>
          <cell r="JN150" t="str">
            <v>_10._LAURICOCHA</v>
          </cell>
          <cell r="JO150" t="str">
            <v>_11._YAROWILCA</v>
          </cell>
          <cell r="JP150" t="str">
            <v>_01._ICA</v>
          </cell>
          <cell r="JQ150" t="str">
            <v>_02._CHINCHA</v>
          </cell>
          <cell r="JR150" t="str">
            <v>_03._NASCA</v>
          </cell>
          <cell r="JS150" t="str">
            <v>_04._PALPA</v>
          </cell>
          <cell r="JT150" t="str">
            <v>_05._PISCO</v>
          </cell>
          <cell r="JU150" t="str">
            <v>_01._HUANCAYO</v>
          </cell>
          <cell r="JV150" t="str">
            <v>_02._CONCEPCION</v>
          </cell>
          <cell r="JW150" t="str">
            <v>_03._CHANCHAMAYO</v>
          </cell>
          <cell r="JX150" t="str">
            <v>_04._JAUJA</v>
          </cell>
          <cell r="JY150" t="str">
            <v>_05._JUNIN</v>
          </cell>
          <cell r="JZ150" t="str">
            <v>_06._SATIPO</v>
          </cell>
          <cell r="KA150" t="str">
            <v>_07._TARMA</v>
          </cell>
          <cell r="KB150" t="str">
            <v>_08._YAULI</v>
          </cell>
          <cell r="KC150" t="str">
            <v>_09._CHUPACA</v>
          </cell>
          <cell r="KD150" t="str">
            <v>_01._TRUJILLO</v>
          </cell>
          <cell r="KE150" t="str">
            <v>_02._ASCOPE</v>
          </cell>
          <cell r="KF150" t="str">
            <v>_03._BOLIVAR</v>
          </cell>
          <cell r="KG150" t="str">
            <v>_04._CHEPEN</v>
          </cell>
          <cell r="KH150" t="str">
            <v>_05._JULCAN</v>
          </cell>
          <cell r="KI150" t="str">
            <v>_06._OTUZCO</v>
          </cell>
          <cell r="KJ150" t="str">
            <v>_07._PACASMAYO</v>
          </cell>
          <cell r="KK150" t="str">
            <v>_08._PATAZ</v>
          </cell>
          <cell r="KL150" t="str">
            <v>_09._SANCHEZ_CARRION</v>
          </cell>
          <cell r="KM150" t="str">
            <v>_10._SANTIAGO_DE_CHUCO</v>
          </cell>
          <cell r="KN150" t="str">
            <v>_11._GRAN_CHIMU</v>
          </cell>
          <cell r="KO150" t="str">
            <v>_12._VIRU</v>
          </cell>
          <cell r="KP150" t="str">
            <v>_01._CHICLAYO</v>
          </cell>
          <cell r="KQ150" t="str">
            <v>_02._FERREÑAFE</v>
          </cell>
          <cell r="KR150" t="str">
            <v>_03._LAMBAYEQUE</v>
          </cell>
          <cell r="KS150" t="str">
            <v>_01._LIMA</v>
          </cell>
          <cell r="KT150" t="str">
            <v>_02._BARRANCA</v>
          </cell>
          <cell r="KU150" t="str">
            <v>_03._CAJATAMBO</v>
          </cell>
          <cell r="KV150" t="str">
            <v>_04._CANTA</v>
          </cell>
          <cell r="KW150" t="str">
            <v>_05._CAÑETE</v>
          </cell>
          <cell r="KX150" t="str">
            <v>_06._HUARAL</v>
          </cell>
          <cell r="KY150" t="str">
            <v>_07._HUAROCHIRI</v>
          </cell>
          <cell r="KZ150" t="str">
            <v>_08._HUAURA</v>
          </cell>
          <cell r="LA150" t="str">
            <v>_09._OYON</v>
          </cell>
          <cell r="LB150" t="str">
            <v>_10._YAUYOS</v>
          </cell>
          <cell r="LC150" t="str">
            <v>_01._MAYNAS</v>
          </cell>
          <cell r="LD150" t="str">
            <v>_02._ALTO_AMAZONAS</v>
          </cell>
          <cell r="LE150" t="str">
            <v>_03._LORETO</v>
          </cell>
          <cell r="LF150" t="str">
            <v>_04._MARISCAL_RAMON_CASTILLA</v>
          </cell>
          <cell r="LG150" t="str">
            <v>_05._REQUENA</v>
          </cell>
          <cell r="LH150" t="str">
            <v>_06._UCAYALI</v>
          </cell>
          <cell r="LI150" t="str">
            <v>_07._DATEM_DEL_MARAÑON</v>
          </cell>
          <cell r="LJ150" t="str">
            <v>_08._PUTUMAYO</v>
          </cell>
          <cell r="LK150" t="str">
            <v>_01._TAMBOPATA</v>
          </cell>
          <cell r="LL150" t="str">
            <v>_02._MANU</v>
          </cell>
          <cell r="LM150" t="str">
            <v>_03._TAHUAMANU</v>
          </cell>
          <cell r="LN150" t="str">
            <v>_01._MARISCAL_NIETO</v>
          </cell>
          <cell r="LO150" t="str">
            <v>_02._GENERAL_SANCHEZ_CERRO</v>
          </cell>
          <cell r="LP150" t="str">
            <v>_03._ILO</v>
          </cell>
          <cell r="LQ150" t="str">
            <v>_01._PASCO</v>
          </cell>
          <cell r="LR150" t="str">
            <v>_02._DANIEL_A._CARRION</v>
          </cell>
          <cell r="LS150" t="str">
            <v>_03._OXAPAMPA</v>
          </cell>
          <cell r="LT150" t="str">
            <v>_01._PIURA</v>
          </cell>
          <cell r="LU150" t="str">
            <v>_02._AYABACA</v>
          </cell>
          <cell r="LV150" t="str">
            <v>_03._HUANCABAMBA</v>
          </cell>
          <cell r="LW150" t="str">
            <v>_04._MORROPON</v>
          </cell>
          <cell r="LX150" t="str">
            <v>_05._PAITA</v>
          </cell>
          <cell r="LY150" t="str">
            <v>_06._SULLANA</v>
          </cell>
          <cell r="LZ150" t="str">
            <v>_07._TALARA</v>
          </cell>
          <cell r="MA150" t="str">
            <v>_08._SECHURA</v>
          </cell>
          <cell r="MB150" t="str">
            <v>_01._PUNO</v>
          </cell>
          <cell r="MC150" t="str">
            <v>_02._AZANGARO</v>
          </cell>
          <cell r="MD150" t="str">
            <v>_03._CARABAYA</v>
          </cell>
          <cell r="ME150" t="str">
            <v>_04._CHUCUITO</v>
          </cell>
          <cell r="MF150" t="str">
            <v>_05._EL_COLLAO</v>
          </cell>
          <cell r="MG150" t="str">
            <v>_06._HUANCANE</v>
          </cell>
          <cell r="MH150" t="str">
            <v>_07._LAMPA</v>
          </cell>
          <cell r="MI150" t="str">
            <v>_08._MELGAR</v>
          </cell>
          <cell r="MJ150" t="str">
            <v>_09._MOHO</v>
          </cell>
          <cell r="MK150" t="str">
            <v>_10._SAN_ANTONIO_DE_PUTINA</v>
          </cell>
          <cell r="ML150" t="str">
            <v>_11._SAN_ROMAN</v>
          </cell>
          <cell r="MM150" t="str">
            <v>_12._SANDIA</v>
          </cell>
          <cell r="MN150" t="str">
            <v>_13._YUNGUYO</v>
          </cell>
          <cell r="MO150" t="str">
            <v>_01._MOYOBAMBA</v>
          </cell>
          <cell r="MP150" t="str">
            <v>_02._BELLAVISTA</v>
          </cell>
          <cell r="MQ150" t="str">
            <v>_03._EL_DORADO</v>
          </cell>
          <cell r="MR150" t="str">
            <v>_04._HUALLAGA</v>
          </cell>
          <cell r="MS150" t="str">
            <v>_05._LAMAS</v>
          </cell>
          <cell r="MT150" t="str">
            <v>_06._MARISCAL_CACERES</v>
          </cell>
          <cell r="MU150" t="str">
            <v>_07._PICOTA</v>
          </cell>
          <cell r="MV150" t="str">
            <v>_08._RIOJA</v>
          </cell>
          <cell r="MW150" t="str">
            <v>_09._SAN_MARTIN</v>
          </cell>
          <cell r="MX150" t="str">
            <v>_10._TOCACHE</v>
          </cell>
          <cell r="MY150" t="str">
            <v>_01._TACNA</v>
          </cell>
          <cell r="MZ150" t="str">
            <v>_02._CANDARAVE</v>
          </cell>
          <cell r="NA150" t="str">
            <v>_03._JORGE_BASADRE</v>
          </cell>
          <cell r="NB150" t="str">
            <v>_04._TARATA</v>
          </cell>
          <cell r="NC150" t="str">
            <v>_01._TUMBES</v>
          </cell>
          <cell r="ND150" t="str">
            <v>_02._CONTRALMIRANTE_VILLAR</v>
          </cell>
          <cell r="NE150" t="str">
            <v>_03._ZARUMILLA</v>
          </cell>
          <cell r="NF150" t="str">
            <v>_01._CORONEL_PORTILLO</v>
          </cell>
          <cell r="NG150" t="str">
            <v>_02._ATALAYA</v>
          </cell>
          <cell r="NH150" t="str">
            <v>_03._PADRE_ABAD</v>
          </cell>
          <cell r="NI150" t="str">
            <v>_04._PURUS</v>
          </cell>
          <cell r="NJ150" t="str">
            <v>_001._MANCOMUNIDAD_MUNICIPAL_DE_LA_AMAZONIA_DE_PUNO</v>
          </cell>
          <cell r="NK150" t="str">
            <v>_002._MANCOMUNIDAD_MUNICIPAL_DE_USCOVILCA</v>
          </cell>
          <cell r="NL150" t="str">
            <v>_003._MANCOMUNIDAD_MUNICIPAL_DEL_VALLE_DE_LA_LECHE</v>
          </cell>
          <cell r="NM150" t="str">
            <v>_004._MANCOMUNIDAD_MUNICIPAL_DE_SALHUANA</v>
          </cell>
          <cell r="NN150" t="str">
            <v>_005._MANCOMUNIDAD_MUNICIPAL_VALLE_SUR__CUSCO</v>
          </cell>
          <cell r="NO150" t="str">
            <v>_006._MANCOMUNIDAD_MUNICIPAL_DE_HUAYTAPALLANA</v>
          </cell>
          <cell r="NP150" t="str">
            <v>_007._MANCOMUNIDAD_MUNICIPAL_DE_QAPAQ_ÑAN</v>
          </cell>
          <cell r="NQ150" t="str">
            <v>_009._MANCOMUNIDAD_MUNICIPAL_INTEGRACIÓN_FRONTERIZA_COLLPA</v>
          </cell>
          <cell r="NR150" t="str">
            <v>_010._MANCOMUNIDAD_MUNICIPAL_FRENTE_NORTE_DEL_ILUCÁN</v>
          </cell>
          <cell r="NS150" t="str">
            <v>_011._MANCOMUNIDAD_MUNICIPAL_DEL_NORTE_DE_CELENDIN</v>
          </cell>
          <cell r="NT150" t="str">
            <v>_015._MANCOMUNIDAD_MUNICIPAL_TALLÁN</v>
          </cell>
          <cell r="NU150" t="str">
            <v>_017._MANCOMUNIDAD_MUNICIPAL_NUEVA_REQUENA__PADRE_MARQUEZNRPM</v>
          </cell>
          <cell r="NV150" t="str">
            <v>_019._MANCOMUNIDAD_MUNICIPAL_CUENCA_MANTARO__MANTARO</v>
          </cell>
          <cell r="NW150" t="str">
            <v>_020._MANCOMUNIDAD_MUNICIPAL_CUENCA_DEL_MANTARO_VIZCATÁN__VRAE</v>
          </cell>
          <cell r="NX150" t="str">
            <v>_021._MANCOMUNIDAD_MUNICIPAL_DE_LA_QUEBRADA_DEL_MANTARO</v>
          </cell>
          <cell r="NY150" t="str">
            <v>_024._MANCOMUNIDAD_MUNICIPAL_DE_LA_SUBCUENCA_DEL_RIO_CHIPILLICO</v>
          </cell>
          <cell r="NZ150" t="str">
            <v>_025._MANCOMUNIDAD_MUNICIPAL_TUPAC_AMARU_II</v>
          </cell>
          <cell r="OA150" t="str">
            <v>_026._MANCOMUNIDAD_MUNICIPAL_DE_LA_CUENCA_VALLE_DE_LURÍN</v>
          </cell>
          <cell r="OB150" t="str">
            <v>_027._MANCOMUNIDAD_MUNICIPAL_DEL_CORREDOR_MANTARO</v>
          </cell>
          <cell r="OC150" t="str">
            <v>_028._MANCOMUNIDAD_MUNICIPAL_DE_HATUN_HUAYLAS</v>
          </cell>
          <cell r="OD150" t="str">
            <v>_030._MANCOMUNIDAD_MUNICIPAL_ANGARAES_SUR</v>
          </cell>
          <cell r="OE150" t="str">
            <v>_031._MANCOMUNIDAD_MUNICIPAL_LIMA_CENTRO</v>
          </cell>
          <cell r="OF150" t="str">
            <v>_032._MANCOMUNIDAD_MUNICIPAL_DE_LA_CUENCA_DEL_RÍO_SANTO_TOMÁS</v>
          </cell>
          <cell r="OG150" t="str">
            <v>_036._MANCOMUNIDAD_MUNICIPAL_DEL_VALLE_SANTA_EULALIA</v>
          </cell>
          <cell r="OH150" t="str">
            <v>_037._MANCOMUNIDAD_MUNICIPAL_DEL_VALLE_FORTALEZA_Y_DEL_SANTA</v>
          </cell>
          <cell r="OI150" t="str">
            <v>_038._MANCOMUNIDAD_MUNICIPAL_MARGEN_DERECHA_DE_CAYLLOMA</v>
          </cell>
          <cell r="OJ150" t="str">
            <v>_039._MANCOMUNIDAD_MUNICIPAL_DE_LAS_CABEZADAS_DEL_SUR_DE_LUCANAS__AYACUCHO</v>
          </cell>
          <cell r="OK150" t="str">
            <v>_040._MANCOMUNIDAD_MUNICIPAL_SEÑOR_CAUTIVO_DE_AYABACA</v>
          </cell>
          <cell r="OL150" t="str">
            <v>_042._MANCOMUNIDAD_MUNICIPAL_WARAQ</v>
          </cell>
          <cell r="OM150" t="str">
            <v>_043._MANCOMUNIDAD_MUNICIPAL_CUENCA_DEL_RIO_CUMBAZA</v>
          </cell>
          <cell r="ON150" t="str">
            <v>_045._MANCOMUNIDAD_MUNICIPAL_TRES_CUENCAS_:_SANTA__FORTALEZA__PATIVILCA</v>
          </cell>
          <cell r="OO150" t="str">
            <v>_047._MANCOMUNIDAD_MUNICIPAL_DE_LOS_DISTRITOS_DE_OXAPAMPA</v>
          </cell>
          <cell r="OP150" t="str">
            <v>_049._MANCOMUNIDAD_MUNICIPAL_LIMA_SUR</v>
          </cell>
          <cell r="OQ150" t="str">
            <v>_054._MANCOMUNIDAD_MUNICIPAL_VRAEM_DEL_NORTE</v>
          </cell>
          <cell r="OR150" t="str">
            <v>_055._MANCOMUNIDAD_MUNICIPAL_DE_CUENCAS_DE_SELVA_CENTRAL</v>
          </cell>
          <cell r="OS150" t="str">
            <v>_056._MANCOMUNIDAD_MUNICIPAL_DEL_NOR_ORIENTE_DEL_PERÚ</v>
          </cell>
        </row>
        <row r="151">
          <cell r="A151" t="str">
            <v>003. SECRETARIA GENERAL - PCM</v>
          </cell>
          <cell r="B151" t="str">
            <v>001. INSTITUTO NACIONAL DE ESTADISTICA E INFORMATICA</v>
          </cell>
          <cell r="C151" t="str">
            <v>001. DIRECCION NACIONAL DE INTELIGENCIA - DINI</v>
          </cell>
          <cell r="D151" t="str">
            <v>001. DESPACHO PRESIDENCIAL</v>
          </cell>
          <cell r="E151" t="str">
            <v>001. DEVIDA</v>
          </cell>
          <cell r="F151" t="str">
            <v>001. CENTRO NACIONAL DE PLANEAMIENTO ESTRATEGICO - CEPLAN</v>
          </cell>
          <cell r="G151" t="str">
            <v>001. ORGANISMO SUPERVISOR DE LA INVERSION PRIVADA EN TELECOMUNICACIONES</v>
          </cell>
          <cell r="H151" t="str">
            <v>001. ORGANISMO SUPERVISOR DE LA INVERSION EN ENERGIA Y MINERIA</v>
          </cell>
          <cell r="I151" t="str">
            <v>001. SUPERINTENDENCIA NACIONAL DE SERVICIOS DE SANEAMIENTO</v>
          </cell>
          <cell r="J151" t="str">
            <v>001. ORGANISMO SUPERVISOR DE LA INVERSION EN INFRAESTRUCTURA DE TRANSPORTE DE USO PUBLICO</v>
          </cell>
          <cell r="K151" t="str">
            <v>001. AUTORIDAD NACIONAL DEL SERVICIO CIVIL</v>
          </cell>
          <cell r="L151" t="str">
            <v>001. ORGANISMO DE SUPERVISION DE LOS RECURSOS FORESTALES Y DE FAUNA SILVESTRE - OSINFOR</v>
          </cell>
          <cell r="M151" t="str">
            <v>001. CONSEJO NACIONAL DE CIENCIA, TECNOLOGIA E INNOVACION TECNOLOGICA - CONCYTEC</v>
          </cell>
          <cell r="N151" t="str">
            <v>001. INSTITUTO NACIONAL DE DEFENSA DE LA COMPETENCIA Y DE LA PROTECCION DE LA PROPIEDAD INTELECTUAL</v>
          </cell>
          <cell r="O151" t="str">
            <v>001. ADMINISTRACION GENERAL</v>
          </cell>
          <cell r="P151" t="str">
            <v>001. OFICINA TECNICA ADMINISTRATIVA-AGN</v>
          </cell>
          <cell r="Q151" t="str">
            <v>001. BIBLIOTECA NACIONAL DEL PERU</v>
          </cell>
          <cell r="R151" t="str">
            <v>001. INSTITUTO NACIONAL DE RADIO Y TELEVISION DEL PERU - IRTP</v>
          </cell>
          <cell r="S151" t="str">
            <v>001. GERENCIA GENERAL DEL PODER JUDICIAL</v>
          </cell>
          <cell r="T151" t="str">
            <v>001. ACADEMIA DE LA MAGISTRATURA</v>
          </cell>
          <cell r="U151" t="str">
            <v>001. ADMINISTRACION GENERAL</v>
          </cell>
          <cell r="V151" t="str">
            <v>001. ADMINISTRACION - SERNANP</v>
          </cell>
          <cell r="W151" t="str">
            <v>001. ADMINISTRACION - OEFA</v>
          </cell>
          <cell r="X151" t="str">
            <v>001. ADMINISTRACION - SENACE</v>
          </cell>
          <cell r="Y151" t="str">
            <v>001. INSTITUTO DE INVESTIGACIONES DE LA AMAZONIA PERUANA</v>
          </cell>
          <cell r="Z151" t="str">
            <v>001. ADMINISTRACION - INAIGEM</v>
          </cell>
          <cell r="AA151" t="str">
            <v>001. INSTITUTO GEOFISICO DEL PERU</v>
          </cell>
          <cell r="AB151" t="str">
            <v>001. SERVICIO NACIONAL DE METEOROLOGIA E HIDROLOGIA-SENAMHI</v>
          </cell>
          <cell r="AC151" t="str">
            <v>001. OFICINA GENERAL DE ADMINISTRACION</v>
          </cell>
          <cell r="AD151" t="str">
            <v>001. SEDE CENTRAL ADMINISTRACION LIMA</v>
          </cell>
          <cell r="AE151" t="str">
            <v>001. SUNARP, SEDE CENTRAL</v>
          </cell>
          <cell r="AF151" t="str">
            <v>001. OFICINA GENERAL DE ADMINISTRACION</v>
          </cell>
          <cell r="AG151" t="str">
            <v>001. INTENDENCIA NACIONAL DE BOMBEROS DEL PERÚ - INBP</v>
          </cell>
          <cell r="AH151" t="str">
            <v>001. SUPERINTENDENCIA NACIONAL DE CONTROL DE SERVICIOS DE SEGURIDAD, ARMAS, MUNICIONES Y EXPLOSIVOS DE USO CIVIL - SUCAMEC</v>
          </cell>
          <cell r="AI151" t="str">
            <v>001. SUPERINTENDENCIA NACIONAL DE MIGRACIONES - MIGRACIONES</v>
          </cell>
          <cell r="AJ151" t="str">
            <v>001. SECRETARIA GENERAL</v>
          </cell>
          <cell r="AK151" t="str">
            <v>001. AGENCIA PERUANA DE COOPERACION INTERNACIONAL - APCI</v>
          </cell>
          <cell r="AL151" t="str">
            <v>001. ADMINISTRACION GENERAL</v>
          </cell>
          <cell r="AM151" t="str">
            <v>001. AGENCIA DE PROMOCION DE LA INVERSION PRIVADA - PROINVERSION</v>
          </cell>
          <cell r="AN151" t="str">
            <v>001. SUPERINTENDENCIA NACIONAL DE ADUANAS Y DE ADMINISTRACION TRIBUTARIA</v>
          </cell>
          <cell r="AO151" t="str">
            <v>001. SUPERINTENDENCIA DEL MERCADO DE VALORES - SMV</v>
          </cell>
          <cell r="AP151" t="str">
            <v>001. ORGANISMO SUPERVISOR DE LAS CONTRATACIONES DEL ESTADO</v>
          </cell>
          <cell r="AQ151" t="str">
            <v>001. OFICINA DE NORMALIZACION PREVISIONAL</v>
          </cell>
          <cell r="AR151" t="str">
            <v>001. CENTRAL DE COMPRAS PÚBLICAS - PERÚ COMPRAS</v>
          </cell>
          <cell r="AS151" t="str">
            <v>001. USE 01 SAN JUAN DE MIRAFLORES</v>
          </cell>
          <cell r="AT151" t="str">
            <v>001. CENTRO VACACIONAL HUAMPANI</v>
          </cell>
          <cell r="AU151" t="str">
            <v>001. ADMINISTRACION GENERAL - SINEACE</v>
          </cell>
          <cell r="AV151" t="str">
            <v>001. SUNEDU - SEDE CENTRAL</v>
          </cell>
          <cell r="AW151" t="str">
            <v>001. INSTITUTO PERUANO DEL DEPORTE - IPD</v>
          </cell>
          <cell r="AX151" t="str">
            <v>001. UNIVERSIDAD NACIONAL MAYOR DE SAN MARCOS</v>
          </cell>
          <cell r="AY151" t="str">
            <v>001. UNIVERSIDAD NACIONAL DE SAN ANTONIO ABAD DEL CUSCO</v>
          </cell>
          <cell r="AZ151" t="str">
            <v>001. UNIVERSIDAD NACIONAL DE TRUJILLO</v>
          </cell>
          <cell r="BA151" t="str">
            <v>001. UNIVERSIDAD NACIONAL DE SAN AGUSTIN</v>
          </cell>
          <cell r="BB151" t="str">
            <v>001. UNIVERSIDAD NACIONAL DE INGENIERIA</v>
          </cell>
          <cell r="BC151" t="str">
            <v>001. UNIVERSIDAD NACIONAL SAN LUIS GONZAGA DE ICA</v>
          </cell>
          <cell r="BD151" t="str">
            <v>001. UNIVERSIDAD NACIONAL SAN CRISTOBAL DE HUAMANGA</v>
          </cell>
          <cell r="BE151" t="str">
            <v>001. UNIVERSIDAD NACIONAL DEL CENTRO DEL PERU</v>
          </cell>
          <cell r="BF151" t="str">
            <v>001. UNIVERSIDAD NACIONAL AGRARIA LA MOLINA</v>
          </cell>
          <cell r="BG151" t="str">
            <v>001. UNIVERSIDAD NACIONAL DE LA AMAZONIA PERUANA</v>
          </cell>
          <cell r="BH151" t="str">
            <v>001. UNIVERSIDAD NACIONAL DEL ALTIPLANO</v>
          </cell>
          <cell r="BI151" t="str">
            <v>001. UNIVERSIDAD NACIONAL DE PIURA</v>
          </cell>
          <cell r="BJ151" t="str">
            <v>001. UNIVERSIDAD NACIONAL DE CAJAMARCA</v>
          </cell>
          <cell r="BK151" t="str">
            <v>001. UNIVERSIDAD NACIONAL PEDRO RUIZ GALLO</v>
          </cell>
          <cell r="BL151" t="str">
            <v>001. UNIVERSIDAD NACIONAL FEDERICO VILLARREAL</v>
          </cell>
          <cell r="BM151" t="str">
            <v>001. UNIVERSIDAD NACIONAL HERMILIO VALDIZAN</v>
          </cell>
          <cell r="BN151" t="str">
            <v>001. UNIVERSIDAD NACIONAL AGRARIA DE LA SELVA</v>
          </cell>
          <cell r="BO151" t="str">
            <v>001. UNIVERSIDAD NACIONAL DANIEL ALCIDES CARRION</v>
          </cell>
          <cell r="BP151" t="str">
            <v>001. UNIVERSIDAD NACIONAL DE EDUCACION ENRIQUE GUZMAN Y VALLE</v>
          </cell>
          <cell r="BQ151" t="str">
            <v>001. UNIVERSIDAD NACIONAL DEL CALLAO</v>
          </cell>
          <cell r="BR151" t="str">
            <v>001. UNIVERSIDAD NACIONAL JOSE FAUSTINO SANCHEZ CARRION</v>
          </cell>
          <cell r="BS151" t="str">
            <v>001. UNIVERSIDAD NACIONAL JORGE BASADRE GROHMANN</v>
          </cell>
          <cell r="BT151" t="str">
            <v>001. UNIVERSIDAD NACIONAL SANTIAGO ANTUNEZ DE MAYOLO</v>
          </cell>
          <cell r="BU151" t="str">
            <v>001. UNIVERSIDAD NACIONAL DE SAN MARTIN</v>
          </cell>
          <cell r="BV151" t="str">
            <v>001. UNIVERSIDAD NACIONAL DE UCAYALI</v>
          </cell>
          <cell r="BW151" t="str">
            <v>001. UNIVERSIDAD NACIONAL DE TUMBES</v>
          </cell>
          <cell r="BX151" t="str">
            <v>001. UNIVERSIDAD NACIONAL DEL SANTA</v>
          </cell>
          <cell r="BY151" t="str">
            <v>001. UNIVERSIDAD NACIONAL DE HUANCAVELICA</v>
          </cell>
          <cell r="BZ151" t="str">
            <v>001. UNIVERSIDAD NACIONAL AMAZONICA DE MADRE DE DIOS</v>
          </cell>
          <cell r="CA151" t="str">
            <v>001. UNIVERSIDAD NACIONAL MICAELA BASTIDAS DE APURIMAC</v>
          </cell>
          <cell r="CB151" t="str">
            <v>001. UNIVERSIDAD NACIONAL TORIBIO RODRIGUEZ DE MENDOZA DE AMAZONAS</v>
          </cell>
          <cell r="CC151" t="str">
            <v>001. UNIVERSIDAD NACIONAL INTERCULTURAL DE LA AMAZONIA</v>
          </cell>
          <cell r="CD151" t="str">
            <v>001. UNIVERSIDAD NACIONAL TECNOLOGICA DE LIMA SUR</v>
          </cell>
          <cell r="CE151" t="str">
            <v>001. UNIVERSIDAD NACIONAL JOSE MARIA ARGUEDAS</v>
          </cell>
          <cell r="CF151" t="str">
            <v>001. UNIVERSIDAD NACIONAL DE MOQUEGUA</v>
          </cell>
          <cell r="CG151" t="str">
            <v>001. UNIVERSIDAD NACIONAL DE JAEN</v>
          </cell>
          <cell r="CH151" t="str">
            <v>001. UNIVERSIDAD NACIONAL DE CAÑETE</v>
          </cell>
          <cell r="CI151" t="str">
            <v>001. UNIVERSIDAD NACIONAL DE FRONTERA</v>
          </cell>
          <cell r="CJ151" t="str">
            <v>001. UNIVERSIDAD NACIONAL DE BARRANCA</v>
          </cell>
          <cell r="CK151" t="str">
            <v>001. UNIVERSIDAD NACIONAL AUTÓNOMA DE CHOTA</v>
          </cell>
          <cell r="CL151" t="str">
            <v>001. UNIVERSIDAD NACIONAL INTERCULTURAL DE LA SELVA CENTRAL JUAN SANTOS ATAHUALPA</v>
          </cell>
          <cell r="CM151" t="str">
            <v>001. UNIVERSIDAD NACIONAL DE JULIACA</v>
          </cell>
          <cell r="CN151" t="str">
            <v>001. U.N. AUTÓNOMA ALTOANDINA DE TARMA - UNAAT</v>
          </cell>
          <cell r="CO151" t="str">
            <v>001. U.N. AUTÓNOMA DE HUANTA</v>
          </cell>
          <cell r="CP151" t="str">
            <v>001. U.N. INTERCULTURAL FABIOLA SALAZAR LEGUIA DE BAGUA - UNIFSL</v>
          </cell>
          <cell r="CQ151" t="str">
            <v>001. U.N. INTERCULTURAL DE QUILLABAMBA</v>
          </cell>
          <cell r="CR151" t="str">
            <v>001. UNIVERSIDAD NACIONAL AUTÓNOMA DE ALTO AMAZONAS</v>
          </cell>
          <cell r="CS151" t="str">
            <v>001. U.N. AUTÓNOMA DE TAYACAJA DANIEL HERNÁNDEZ MORILLO</v>
          </cell>
          <cell r="CT151" t="str">
            <v>001. UNIVERSIDAD NACIONAL CIRO ALEGRÍA</v>
          </cell>
          <cell r="CU151" t="str">
            <v>001. ADMINISTRACION CENTRAL - MINSA</v>
          </cell>
          <cell r="CV151" t="str">
            <v>001. INSTITUTO NACIONAL DE SALUD</v>
          </cell>
          <cell r="CW151" t="str">
            <v>001. SUPERINTENDENCIA NACIONAL DE SALUD</v>
          </cell>
          <cell r="CX151" t="str">
            <v>001. SEGURO INTEGRAL DE SALUD</v>
          </cell>
          <cell r="CY151" t="str">
            <v>001. INSTITUTO NACIONAL DE ENFERMEDADES NEOPLASICAS</v>
          </cell>
          <cell r="CZ151" t="str">
            <v>001. MINISTERIO DE TRABAJO-OFICINA GENERAL DE ADMINISTRACION</v>
          </cell>
          <cell r="DA151" t="str">
            <v>001. SUPERINTENDENCIA NACIONAL DE FISCALIZACION LABORAL - SUNAFIL</v>
          </cell>
          <cell r="DB151" t="str">
            <v>001. MINISTERIO DE AGRICULTURA-ADMINISTRACION CENTRAL</v>
          </cell>
          <cell r="DC151" t="str">
            <v>001. SIERRA Y SELVA EXPORTADORA</v>
          </cell>
          <cell r="DD151" t="str">
            <v>001. SERVICIO NACIONAL DE SANIDAD AGRARIA - SENASA</v>
          </cell>
          <cell r="DE151" t="str">
            <v>001. SEDE CENTRAL</v>
          </cell>
          <cell r="DF151" t="str">
            <v>001. SEDE CENTRAL - AUTORIDAD NACIONAL DEL AGUA</v>
          </cell>
          <cell r="DG151" t="str">
            <v>001. ADMINISTRACION CENTRAL - SERFOR</v>
          </cell>
          <cell r="DH151" t="str">
            <v>001. MINISTERIO DE ENERGIA Y MINAS-CENTRAL</v>
          </cell>
          <cell r="DI151" t="str">
            <v>001. INSTITUTO PERUANO DE ENERGIA NUCLEAR</v>
          </cell>
          <cell r="DJ151" t="str">
            <v>001. INSTITUTO GEOLOGICO MINERO Y METALURGICO</v>
          </cell>
          <cell r="DK151" t="str">
            <v>001. CONTRALORIA GENERAL</v>
          </cell>
          <cell r="DL151" t="str">
            <v>001. DEFENSORIA DEL PUEBLO</v>
          </cell>
          <cell r="DM151" t="str">
            <v>001. DIRECCION DE ADMINISTRACION</v>
          </cell>
          <cell r="DN151" t="str">
            <v>002. GERENCIA GENERAL</v>
          </cell>
          <cell r="DO151" t="str">
            <v>001. TRIBUNAL CONSTITUCIONAL</v>
          </cell>
          <cell r="DP151" t="str">
            <v>001. INDECI - INSTITUTO NACIONAL DE DEFENSA CIVIL</v>
          </cell>
          <cell r="DQ151" t="str">
            <v>001. CENTRO NACIONAL DE ESTIMACION, PREVENCION Y REDUCCION DEL RIESGO DE DESASTRES</v>
          </cell>
          <cell r="DR151" t="str">
            <v>001. ADMINISTRACION GENERAL</v>
          </cell>
          <cell r="DS151" t="str">
            <v>001. INSTITUTO GEOGRAFICO NACIONAL</v>
          </cell>
          <cell r="DT151" t="str">
            <v>001. AGENCIA DE COMPRAS DE LAS FUERZAS ARMADAS</v>
          </cell>
          <cell r="DU151" t="str">
            <v>001. FUERO MILITAR POLICIAL</v>
          </cell>
          <cell r="DV151" t="str">
            <v>001. CONGRESO DE LA REPUBLICA</v>
          </cell>
          <cell r="DW151" t="str">
            <v>001. JURADO NACIONAL DE ELECCIONES</v>
          </cell>
          <cell r="DX151" t="str">
            <v>001. OFICINA NACIONAL DE PROCESOS ELECTORALES</v>
          </cell>
          <cell r="DY151" t="str">
            <v>001. REGISTRO NACIONAL DE IDENTIFICACION Y ESTADO CIVIL</v>
          </cell>
          <cell r="DZ151" t="str">
            <v>001. COMISION DE PROMOCION DEL PERU PARA LA EXPORTACION Y EL TURISMO - PROMPERU</v>
          </cell>
          <cell r="EA151" t="str">
            <v>001. DIRECCION GENERAL DE ADMINISTRACION - MINCETUR</v>
          </cell>
          <cell r="EB151" t="str">
            <v>001. CENTRO DE FORMACION EN TURISMO</v>
          </cell>
          <cell r="EC151" t="str">
            <v>001. ADMINISTRACION GENERAL</v>
          </cell>
          <cell r="ED151" t="str">
            <v>001. GESTION Y ADMINISTRACION GENERAL</v>
          </cell>
          <cell r="EE151" t="str">
            <v>001. AUTORIDAD PORTUARIA NACIONAL</v>
          </cell>
          <cell r="EF151" t="str">
            <v>001. MINISTERIO DE VIVIENDA CONSTRUCCION Y SANEAMIENTO - ADMINISTRACION GENERAL</v>
          </cell>
          <cell r="EG151" t="str">
            <v>001. SUPERINTENDENCIA NACIONAL DE BIENES ESTATALES</v>
          </cell>
          <cell r="EH151" t="str">
            <v>001. SERVICIO NACIONAL DE CAPACITACION PARA LA INDUSTRIA DE LA CONSTRUCCION</v>
          </cell>
          <cell r="EI151" t="str">
            <v>001. ORGANISMO TECNICO DE LA ADMINISTRACION DE LOS SERVICIOS DE SANEAMIENTO-OTASS</v>
          </cell>
          <cell r="EJ151" t="str">
            <v>001. ORGANISMO DE FORMALIZACION DE LA PROPIEDAD INFORMAL - COFOPRI</v>
          </cell>
          <cell r="EK151" t="str">
            <v>001. MINISTERIO DE LA PRODUCCION</v>
          </cell>
          <cell r="EL151" t="str">
            <v>001. FONDEPES</v>
          </cell>
          <cell r="EM151" t="str">
            <v>001. OFICINA DE ADMINISTRACION - IMARPE</v>
          </cell>
          <cell r="EN151" t="str">
            <v>001. INSTITUTO TECNOLOGICO DE LA PRODUCCION - ITP</v>
          </cell>
          <cell r="EO151" t="str">
            <v>001. ADMINISTRACION - SANIPES</v>
          </cell>
          <cell r="EP151" t="str">
            <v>001. ADMINISTRACION - INACAL</v>
          </cell>
          <cell r="EQ151" t="str">
            <v>001. ADMINISTRACION NIVEL CENTRAL</v>
          </cell>
          <cell r="ER151" t="str">
            <v>001. CONSEJO NACIONAL PARA LA INTEGRACION DE LA PERSONA CON DISCAPACIDAD - CONADIS</v>
          </cell>
          <cell r="ES151" t="str">
            <v>001. SEDE CENTRAL - MIDIS</v>
          </cell>
          <cell r="ET151" t="str">
            <v>001. MANCOMUNIDAD REGIONAL DE LOS ANDES</v>
          </cell>
          <cell r="EU151" t="str">
            <v>002. MANCOMUNIDAD REGIONAL HUANCAVELICA - ICA</v>
          </cell>
          <cell r="EV151" t="str">
            <v>001. SEDE  AMAZONAS</v>
          </cell>
          <cell r="EW151" t="str">
            <v>001. SEDE ANCASH</v>
          </cell>
          <cell r="EX151" t="str">
            <v>001. SEDE APURIMAC</v>
          </cell>
          <cell r="EY151" t="str">
            <v>001. SEDE AREQUIPA</v>
          </cell>
          <cell r="EZ151" t="str">
            <v>001. SEDE AYACUCHO</v>
          </cell>
          <cell r="FA151" t="str">
            <v>001. SEDE CAJAMARCA</v>
          </cell>
          <cell r="FB151" t="str">
            <v>001. SEDE CUSCO</v>
          </cell>
          <cell r="FC151" t="str">
            <v>001. SEDE HUANCAVELICA</v>
          </cell>
          <cell r="FD151" t="str">
            <v>001. SEDE HUANUCO</v>
          </cell>
          <cell r="FE151" t="str">
            <v>001. SEDE ICA</v>
          </cell>
          <cell r="FF151" t="str">
            <v>001. SEDE JUNIN</v>
          </cell>
          <cell r="FG151" t="str">
            <v>001. SEDE LA LIBERTAD</v>
          </cell>
          <cell r="FH151" t="str">
            <v>001. SEDE LAMBAYEQUE</v>
          </cell>
          <cell r="FI151" t="str">
            <v>001. SEDE LORETO</v>
          </cell>
          <cell r="FJ151" t="str">
            <v>001. SEDE MADRE DE DIOS</v>
          </cell>
          <cell r="FK151" t="str">
            <v>001. SEDE MOQUEGUA</v>
          </cell>
          <cell r="FL151" t="str">
            <v>001. SEDE PASCO</v>
          </cell>
          <cell r="FM151" t="str">
            <v>001. SEDE PIURA</v>
          </cell>
          <cell r="FN151" t="str">
            <v>001. SEDE PUNO</v>
          </cell>
          <cell r="FO151" t="str">
            <v>001. SEDE SAN MARTIN</v>
          </cell>
          <cell r="FP151" t="str">
            <v>001. SEDE TACNA</v>
          </cell>
          <cell r="FQ151" t="str">
            <v>001. SEDE TUMBES</v>
          </cell>
          <cell r="FR151" t="str">
            <v>001. SEDE UCAYALI</v>
          </cell>
          <cell r="FS151" t="str">
            <v>001. SEDE LIMA</v>
          </cell>
          <cell r="FT151" t="str">
            <v>001. GOBIERNO REGIONAL CALLAO</v>
          </cell>
          <cell r="FU151" t="str">
            <v>001. GOBIERNO REGIONAL DE LIMA METROPOLITANA</v>
          </cell>
          <cell r="FV151" t="str">
            <v>01. MUNICIPALIDAD PROVINCIAL DE CHACHAPOYAS</v>
          </cell>
          <cell r="FW151" t="str">
            <v>01. MUNICIPALIDAD PROVINCIAL DE BAGUA</v>
          </cell>
          <cell r="FX151" t="str">
            <v>01. MUNICIPALIDAD PROVINCIAL DE BONGARA -JUMBILLA</v>
          </cell>
          <cell r="FY151" t="str">
            <v>01. MUNICIPALIDAD PROVINCIAL DE CONDORCANQUI -NIEVA</v>
          </cell>
          <cell r="FZ151" t="str">
            <v>01. MUNICIPALIDAD PROVINCIAL DE LUYA -LAMUD</v>
          </cell>
          <cell r="GA151" t="str">
            <v>01. MUNICIPALIDAD PROVINCIAL DE RODRIGUEZ DE MENDOZA -SAN NICOLAS</v>
          </cell>
          <cell r="GB151" t="str">
            <v>01. MUNICIPALIDAD PROVINCIAL DE UTCUBAMBA -BAGUA GRANDE</v>
          </cell>
          <cell r="GC151" t="str">
            <v>01. MUNICIPALIDAD PROVINCIAL DE HUARAZ</v>
          </cell>
          <cell r="GD151" t="str">
            <v>01. MUNICIPALIDAD PROVINCIAL DE AIJA</v>
          </cell>
          <cell r="GE151" t="str">
            <v>01. MUNICIPALIDAD PROVINCIAL DE ANTONIO RAYMONDI -LLAMELLIN</v>
          </cell>
          <cell r="GF151" t="str">
            <v>01. MUNICIPALIDAD PROVINCIAL DE ASUNCION -CHACAS</v>
          </cell>
          <cell r="GG151" t="str">
            <v>01. MUNICIPALIDAD PROVINCIAL DE BOLOGNESI -CHIQUIAN</v>
          </cell>
          <cell r="GH151" t="str">
            <v>01. MUNICIPALIDAD PROVINCIAL DE CARHUAZ</v>
          </cell>
          <cell r="GI151" t="str">
            <v>01. MUNICIPALIDAD PROVINCIAL DE CARLOS F. FITZCARRALD -SAN LUIS</v>
          </cell>
          <cell r="GJ151" t="str">
            <v>01. MUNICIPALIDAD PROVINCIAL DE CASMA</v>
          </cell>
          <cell r="GK151" t="str">
            <v>01. MUNICIPALIDAD PROVINCIAL DE CORONGO</v>
          </cell>
          <cell r="GL151" t="str">
            <v>01. MUNICIPALIDAD PROVINCIAL DE HUARI</v>
          </cell>
          <cell r="GM151" t="str">
            <v>01. MUNICIPALIDAD PROVINCIAL DE HUARMEY</v>
          </cell>
          <cell r="GN151" t="str">
            <v>01. MUNICIPALIDAD PROVINCIAL DE HUAYLAS -CARAZ</v>
          </cell>
          <cell r="GO151" t="str">
            <v>01. MUNICIPALIDAD PROVINCIAL DE MARISCAL LUZURIAGA -PISCOBAMBA</v>
          </cell>
          <cell r="GP151" t="str">
            <v>01. MUNICIPALIDAD PROVINCIAL DE OCROS</v>
          </cell>
          <cell r="GQ151" t="str">
            <v>01. MUNICIPALIDAD PROVINCIAL DE PALLASCA -CABANA</v>
          </cell>
          <cell r="GR151" t="str">
            <v>01. MUNICIPALIDAD PROVINCIAL DE POMABAMBA</v>
          </cell>
          <cell r="GS151" t="str">
            <v>01. MUNICIPALIDAD PROVINCIAL DE RECUAY</v>
          </cell>
          <cell r="GT151" t="str">
            <v>01. MUNICIPALIDAD PROVINCIAL DE SANTA -CHIMBOTE</v>
          </cell>
          <cell r="GU151" t="str">
            <v>01. MUNICIPALIDAD PROVINCIAL DE SIHUAS</v>
          </cell>
          <cell r="GV151" t="str">
            <v>01. MUNICIPALIDAD PROVINCIAL DE YUNGAY</v>
          </cell>
          <cell r="GW151" t="str">
            <v>01. MUNICIPALIDAD PROVINCIAL DE ABANCAY</v>
          </cell>
          <cell r="GX151" t="str">
            <v>01. MUNICIPALIDAD PROVINCIAL DE ANDAHUAYLAS</v>
          </cell>
          <cell r="GY151" t="str">
            <v>01. MUNICIPALIDAD PROVINCIAL DE ANTABAMBA</v>
          </cell>
          <cell r="GZ151" t="str">
            <v>01. MUNICIPALIDAD PROVINCIAL DE AYMARAES -CHALHUANCA</v>
          </cell>
          <cell r="HA151" t="str">
            <v>01. MUNICIPALIDAD PROVINCIAL DE COTABAMBAS -TAMBOBAMBA</v>
          </cell>
          <cell r="HB151" t="str">
            <v>01. MUNICIPALIDAD PROVINCIAL DE CHINCHEROS</v>
          </cell>
          <cell r="HC151" t="str">
            <v>01. MUNICIPALIDAD PROVINCIAL DE GRAU -CHUQUIBAMBILLA</v>
          </cell>
          <cell r="HD151" t="str">
            <v>01. MUNICIPALIDAD PROVINCIAL DE AREQUIPA</v>
          </cell>
          <cell r="HE151" t="str">
            <v>01. MUNICIPALIDAD PROVINCIAL DE CAMANA</v>
          </cell>
          <cell r="HF151" t="str">
            <v>01. MUNICIPALIDAD PROVINCIAL DE CARAVELI</v>
          </cell>
          <cell r="HG151" t="str">
            <v>01. MUNICIPALIDAD PROVINCIAL DE CASTILLA -APLAO</v>
          </cell>
          <cell r="HH151" t="str">
            <v>01. MUNICIPALIDAD PROVINCIAL DE CAYLLOMA -CHIVAY</v>
          </cell>
          <cell r="HI151" t="str">
            <v>01. MUNICIPALIDAD PROVINCIAL DE CONDESUYOS -CHUQUIBAMBA</v>
          </cell>
          <cell r="HJ151" t="str">
            <v>01. MUNICIPALIDAD PROVINCIAL DE ISLAY -MOLLENDO</v>
          </cell>
          <cell r="HK151" t="str">
            <v>01. MUNICIPALIDAD PROVINCIAL DE LA UNION -COTAHUASI</v>
          </cell>
          <cell r="HL151" t="str">
            <v>01. MUNICIPALIDAD PROVINCIAL DE HUAMANGA -AYACUCHO</v>
          </cell>
          <cell r="HM151" t="str">
            <v>01. MUNICIPALIDAD PROVINCIAL DE CANGALLO</v>
          </cell>
          <cell r="HN151" t="str">
            <v>01. MUNICIPALIDAD PROVINCIAL DE HUANCA SANCOS -SANCOS</v>
          </cell>
          <cell r="HO151" t="str">
            <v>01. MUNICIPALIDAD PROVINCIAL DE HUANTA</v>
          </cell>
          <cell r="HP151" t="str">
            <v>01. MUNICIPALIDAD PROVINCIAL DE LA MAR -SAN MIGUEL</v>
          </cell>
          <cell r="HQ151" t="str">
            <v>01. MUNICIPALIDAD PROVINCIAL DE LUCANAS -PUQUIO</v>
          </cell>
          <cell r="HR151" t="str">
            <v>01. MUNICIPALIDAD PROVINCIAL DE PARINACOCHAS -CORACORA</v>
          </cell>
          <cell r="HS151" t="str">
            <v>01. MUNICIPALIDAD PROVINCIAL DE PAUCAR DEL SARA SARA -PAUSA</v>
          </cell>
          <cell r="HT151" t="str">
            <v>01. MUNICIPALIDAD PROVINCIAL DE SUCRE -QUEROBAMBA</v>
          </cell>
          <cell r="HU151" t="str">
            <v>01. MUNICIPALIDAD PROVINCIAL DE VICTOR FAJARDO -HUANCAPI</v>
          </cell>
          <cell r="HV151" t="str">
            <v>01. MUNICIPALIDAD PROVINCIAL DE VILCAS HUAMAN</v>
          </cell>
          <cell r="HW151" t="str">
            <v>01. MUNICIPALIDAD PROVINCIAL DE CAJAMARCA</v>
          </cell>
          <cell r="HX151" t="str">
            <v>01. MUNICIPALIDAD PROVINCIAL DE CAJABAMBA</v>
          </cell>
          <cell r="HY151" t="str">
            <v>01. MUNICIPALIDAD PROVINCIAL DE CELENDIN</v>
          </cell>
          <cell r="HZ151" t="str">
            <v>01. MUNICIPALIDAD PROVINCIAL DE CHOTA</v>
          </cell>
          <cell r="IA151" t="str">
            <v>01. MUNICIPALIDAD PROVINCIAL DE CONTUMAZA</v>
          </cell>
          <cell r="IB151" t="str">
            <v>01. MUNICIPALIDAD PROVINCIAL DE CUTERVO</v>
          </cell>
          <cell r="IC151" t="str">
            <v>01. MUNICIPALIDAD PROVINCIAL DE HUALGAYOC -BAMBAMARCA</v>
          </cell>
          <cell r="ID151" t="str">
            <v>01. MUNICIPALIDAD PROVINCIAL DE JAEN</v>
          </cell>
          <cell r="IE151" t="str">
            <v>01. MUNICIPALIDAD PROVINCIAL DE SAN IGNACIO</v>
          </cell>
          <cell r="IF151" t="str">
            <v>01. MUNICIPALIDAD PROVINCIAL DE SAN MARCOS -PEDRO GALVEZ</v>
          </cell>
          <cell r="IG151" t="str">
            <v>01. MUNICIPALIDAD PROVINCIAL DE SAN MIGUEL</v>
          </cell>
          <cell r="IH151" t="str">
            <v>01. MUNICIPALIDAD PROVINCIAL DE SAN PABLO</v>
          </cell>
          <cell r="II151" t="str">
            <v>01. MUNICIPALIDAD PROVINCIAL DE SANTA CRUZ</v>
          </cell>
          <cell r="IJ151" t="str">
            <v>01. MUNICIPALIDAD PROVINCIAL DE CALLAO</v>
          </cell>
          <cell r="IK151" t="str">
            <v>01. MUNICIPALIDAD PROVINCIAL DE CUSCO</v>
          </cell>
          <cell r="IL151" t="str">
            <v>01. MUNICIPALIDAD PROVINCIAL DE ACOMAYO</v>
          </cell>
          <cell r="IM151" t="str">
            <v>01. MUNICIPALIDAD PROVINCIAL DE ANTA</v>
          </cell>
          <cell r="IN151" t="str">
            <v>01. MUNICIPALIDAD PROVINCIAL DE CALCA</v>
          </cell>
          <cell r="IO151" t="str">
            <v>01. MUNICIPALIDAD PROVINCIAL DE CANAS -YANAOCA</v>
          </cell>
          <cell r="IP151" t="str">
            <v>01. MUNICIPALIDAD PROVINCIAL DE CANCHIS -SICUANI</v>
          </cell>
          <cell r="IQ151" t="str">
            <v>01. MUNICIPALIDAD PROVINCIAL DE CHUMBIVILCAS -SANTO TOMAS</v>
          </cell>
          <cell r="IR151" t="str">
            <v>01. MUNICIPALIDAD PROVINCIAL DE ESPINAR</v>
          </cell>
          <cell r="IS151" t="str">
            <v>01. MUNICIPALIDAD PROVINCIAL DE LA CONVENCION -SANTA ANA</v>
          </cell>
          <cell r="IT151" t="str">
            <v>01. MUNICIPALIDAD PROVINCIAL DE PARURO</v>
          </cell>
          <cell r="IU151" t="str">
            <v>01. MUNICIPALIDAD PROVINCIAL DE PAUCARTAMBO</v>
          </cell>
          <cell r="IV151" t="str">
            <v>01. MUNICIPALIDAD PROVINCIAL DE QUISPICANCHI -URCOS</v>
          </cell>
          <cell r="IW151" t="str">
            <v>01. MUNICIPALIDAD PROVINCIAL DE URUBAMBA</v>
          </cell>
          <cell r="IX151" t="str">
            <v>01. MUNICIPALIDAD PROVINCIAL DE HUANCAVELICA</v>
          </cell>
          <cell r="IY151" t="str">
            <v>01. MUNICIPALIDAD PROVINCIAL DE ACOBAMBA</v>
          </cell>
          <cell r="IZ151" t="str">
            <v>01. MUNICIPALIDAD PROVINCIAL DE ANGARAES -LIRCAY</v>
          </cell>
          <cell r="JA151" t="str">
            <v>01. MUNICIPALIDAD PROVINCIAL DE CASTROVIRREYNA</v>
          </cell>
          <cell r="JB151" t="str">
            <v>01. MUNICIPALIDAD PROVINCIAL DE CHURCAMPA</v>
          </cell>
          <cell r="JC151" t="str">
            <v>01. MUNICIPALIDAD PROVINCIAL DE HUAYTARA</v>
          </cell>
          <cell r="JD151" t="str">
            <v>01. MUNICIPALIDAD PROVINCIAL DE TAYACAJA -PAMPAS</v>
          </cell>
          <cell r="JE151" t="str">
            <v>01. MUNICIPALIDAD PROVINCIAL DE HUANUCO</v>
          </cell>
          <cell r="JF151" t="str">
            <v>01. MUNICIPALIDAD PROVINCIAL DE AMBO</v>
          </cell>
          <cell r="JG151" t="str">
            <v>01. MUNICIPALIDAD PROVINCIAL DE DOS DE MAYO -LA UNION</v>
          </cell>
          <cell r="JH151" t="str">
            <v>01. MUNICIPALIDAD PROVINCIAL DE HUACAYBAMBA</v>
          </cell>
          <cell r="JI151" t="str">
            <v>01. MUNICIPALIDAD PROVINCIAL DE HUAMALIES -LLATA</v>
          </cell>
          <cell r="JJ151" t="str">
            <v>01. MUNICIPALIDAD PROVINCIAL DE LEONCIO PRADO -RUPA-RUPA</v>
          </cell>
          <cell r="JK151" t="str">
            <v>01. MUNICIPALIDAD PROVINCIAL DE MARAÑON -HUACRACHUCO</v>
          </cell>
          <cell r="JL151" t="str">
            <v>01. MUNICIPALIDAD PROVINCIAL DE PACHITEA -PANAO</v>
          </cell>
          <cell r="JM151" t="str">
            <v>01. MUNICIPALIDAD PROVINCIAL DE PUERTO INCA</v>
          </cell>
          <cell r="JN151" t="str">
            <v>01. MUNICIPALIDAD PROVINCIAL DE LAURICOCHA -JESUS</v>
          </cell>
          <cell r="JO151" t="str">
            <v>01. MUNICIPALIDAD PROVINCIAL DE YAROWILCA -CHAVINILLO</v>
          </cell>
          <cell r="JP151" t="str">
            <v>01. MUNICIPALIDAD PROVINCIAL DE ICA</v>
          </cell>
          <cell r="JQ151" t="str">
            <v>01. MUNICIPALIDAD PROVINCIAL DE CHINCHA -CHINCHA ALTA</v>
          </cell>
          <cell r="JR151" t="str">
            <v>01. MUNICIPALIDAD PROVINCIAL DE NASCA</v>
          </cell>
          <cell r="JS151" t="str">
            <v>01. MUNICIPALIDAD PROVINCIAL DE PALPA</v>
          </cell>
          <cell r="JT151" t="str">
            <v>01. MUNICIPALIDAD PROVINCIAL DE PISCO</v>
          </cell>
          <cell r="JU151" t="str">
            <v>01. MUNICIPALIDAD PROVINCIAL DE HUANCAYO</v>
          </cell>
          <cell r="JV151" t="str">
            <v>01. MUNICIPALIDAD PROVINCIAL DE CONCEPCION</v>
          </cell>
          <cell r="JW151" t="str">
            <v>01. MUNICIPALIDAD PROVINCIAL DE CHANCHAMAYO</v>
          </cell>
          <cell r="JX151" t="str">
            <v>01. MUNICIPALIDAD PROVINCIAL DE JAUJA</v>
          </cell>
          <cell r="JY151" t="str">
            <v>01. MUNICIPALIDAD PROVINCIAL DE JUNIN</v>
          </cell>
          <cell r="JZ151" t="str">
            <v>01. MUNICIPALIDAD PROVINCIAL DE SATIPO</v>
          </cell>
          <cell r="KA151" t="str">
            <v>01. MUNICIPALIDAD PROVINCIAL DE TARMA</v>
          </cell>
          <cell r="KB151" t="str">
            <v>01. MUNICIPALIDAD PROVINCIAL DE YAULI -LA OROYA</v>
          </cell>
          <cell r="KC151" t="str">
            <v>01. MUNICIPALIDAD PROVINCIAL DE CHUPACA</v>
          </cell>
          <cell r="KD151" t="str">
            <v>01. MUNICIPALIDAD PROVINCIAL DE TRUJILLO</v>
          </cell>
          <cell r="KE151" t="str">
            <v>01. MUNICIPALIDAD PROVINCIAL DE ASCOPE</v>
          </cell>
          <cell r="KF151" t="str">
            <v>01. MUNICIPALIDAD PROVINCIAL DE BOLIVAR</v>
          </cell>
          <cell r="KG151" t="str">
            <v>01. MUNICIPALIDAD PROVINCIAL DE CHEPEN</v>
          </cell>
          <cell r="KH151" t="str">
            <v>01. MUNICIPALIDAD PROVINCIAL DE JULCAN</v>
          </cell>
          <cell r="KI151" t="str">
            <v>01. MUNICIPALIDAD PROVINCIAL DE OTUZCO</v>
          </cell>
          <cell r="KJ151" t="str">
            <v>01. MUNICIPALIDAD PROVINCIAL DE PACASMAYO -SAN PEDRO DE LLOC</v>
          </cell>
          <cell r="KK151" t="str">
            <v>01. MUNICIPALIDAD PROVINCIAL DE PATAZ -TAYABAMBA</v>
          </cell>
          <cell r="KL151" t="str">
            <v>01. MUNICIPALIDAD PROVINCIAL DE SANCHEZ CARRION -HUAMACHUCO</v>
          </cell>
          <cell r="KM151" t="str">
            <v>01. MUNICIPALIDAD PROVINCIAL DE SANTIAGO DE CHUCO</v>
          </cell>
          <cell r="KN151" t="str">
            <v>01. MUNICIPALIDAD PROVINCIAL DE GRAN CHIMU -CASCAS</v>
          </cell>
          <cell r="KO151" t="str">
            <v>01. MUNICIPALIDAD PROVINCIAL DE VIRU</v>
          </cell>
          <cell r="KP151" t="str">
            <v>01. MUNICIPALIDAD PROVINCIAL DE CHICLAYO</v>
          </cell>
          <cell r="KQ151" t="str">
            <v>01. MUNICIPALIDAD PROVINCIAL DE FERREÑAFE</v>
          </cell>
          <cell r="KR151" t="str">
            <v>01. MUNICIPALIDAD PROVINCIAL DE LAMBAYEQUE</v>
          </cell>
          <cell r="KS151" t="str">
            <v>01. MUNICIPALIDAD METROPOLITANA DE LIMA</v>
          </cell>
          <cell r="KT151" t="str">
            <v>01. MUNICIPALIDAD PROVINCIAL DE BARRANCA</v>
          </cell>
          <cell r="KU151" t="str">
            <v>01. MUNICIPALIDAD PROVINCIAL DE CAJATAMBO</v>
          </cell>
          <cell r="KV151" t="str">
            <v>01. MUNICIPALIDAD PROVINCIAL DE CANTA</v>
          </cell>
          <cell r="KW151" t="str">
            <v>01. MUNICIPALIDAD PROVINCIAL DE CAÑETE -SAN VICENTE DE CAÑETE</v>
          </cell>
          <cell r="KX151" t="str">
            <v>01. MUNICIPALIDAD PROVINCIAL DE HUARAL</v>
          </cell>
          <cell r="KY151" t="str">
            <v>01. MUNICIPALIDAD PROVINCIAL DE HUAROCHIRI -MATUCANA</v>
          </cell>
          <cell r="KZ151" t="str">
            <v>01. MUNICIPALIDAD PROVINCIAL DE HUAURA -HUACHO</v>
          </cell>
          <cell r="LA151" t="str">
            <v>01. MUNICIPALIDAD PROVINCIAL DE OYON</v>
          </cell>
          <cell r="LB151" t="str">
            <v>01. MUNICIPALIDAD PROVINCIAL DE YAUYOS</v>
          </cell>
          <cell r="LC151" t="str">
            <v>01. MUNICIPALIDAD PROVINCIAL DE MAYNAS -IQUITOS</v>
          </cell>
          <cell r="LD151" t="str">
            <v>01. MUNICIPALIDAD PROVINCIAL DE ALTO AMAZONAS -YURIMAGUAS</v>
          </cell>
          <cell r="LE151" t="str">
            <v>01. MUNICIPALIDAD PROVINCIAL DE LORETO -NAUTA</v>
          </cell>
          <cell r="LF151" t="str">
            <v>01. MUNICIPALIDAD PROVINCIAL DE MARISCAL RAMON CASTILLA -RAMON CASTILLA</v>
          </cell>
          <cell r="LG151" t="str">
            <v>01. MUNICIPALIDAD PROVINCIAL DE REQUENA</v>
          </cell>
          <cell r="LH151" t="str">
            <v>01. MUNICIPALIDAD PROVINCIAL DE UCAYALI -CONTAMANA</v>
          </cell>
          <cell r="LI151" t="str">
            <v>01. MUNICIPALIDAD DISTRITAL DE BARRANCA</v>
          </cell>
          <cell r="LJ151" t="str">
            <v>01. MUNICIPALIDAD PROVINCIAL DE PUTUMAYO</v>
          </cell>
          <cell r="LK151" t="str">
            <v>01. MUNICIPALIDAD PROVINCIAL DE TAMBOPATA</v>
          </cell>
          <cell r="LL151" t="str">
            <v>01. MUNICIPALIDAD PROVINCIAL DE MANU</v>
          </cell>
          <cell r="LM151" t="str">
            <v>01. MUNICIPALIDAD PROVINCIAL DE TAHUAMANU -IÑAPARI</v>
          </cell>
          <cell r="LN151" t="str">
            <v>01. MUNICIPALIDAD PROVINCIAL DE MARISCAL NIETO -MOQUEGUA</v>
          </cell>
          <cell r="LO151" t="str">
            <v>01. MUNICIPALIDAD PROVINCIAL DE GENERAL SANCHEZ CERRO -OMATE</v>
          </cell>
          <cell r="LP151" t="str">
            <v>01. MUNICIPALIDAD PROVINCIAL DE ILO</v>
          </cell>
          <cell r="LQ151" t="str">
            <v>01. MUNICIPALIDAD PROVINCIAL DE PASCO -CHAUPIMARCA</v>
          </cell>
          <cell r="LR151" t="str">
            <v>01. MUNICIPALIDAD PROVINCIAL DE DANIEL ALCIDES CARRION -YANAHUANCA</v>
          </cell>
          <cell r="LS151" t="str">
            <v>01. MUNICIPALIDAD PROVINCIAL DE OXAPAMPA</v>
          </cell>
          <cell r="LT151" t="str">
            <v>01. MUNICIPALIDAD PROVINCIAL DE PIURA</v>
          </cell>
          <cell r="LU151" t="str">
            <v>01. MUNICIPALIDAD PROVINCIAL DE AYABACA</v>
          </cell>
          <cell r="LV151" t="str">
            <v>01. MUNICIPALIDAD PROVINCIAL DE HUANCABAMBA</v>
          </cell>
          <cell r="LW151" t="str">
            <v>01. MUNICIPALIDAD PROVINCIAL DE MORROPON -CHULUCANAS</v>
          </cell>
          <cell r="LX151" t="str">
            <v>01. MUNICIPALIDAD PROVINCIAL DE PAITA</v>
          </cell>
          <cell r="LY151" t="str">
            <v>01. MUNICIPALIDAD PROVINCIAL DE SULLANA</v>
          </cell>
          <cell r="LZ151" t="str">
            <v>01. MUNICIPALIDAD PROVINCIAL DE TALARA -PARIÑAS</v>
          </cell>
          <cell r="MA151" t="str">
            <v>01. MUNICIPALIDAD PROVINCIAL DE SECHURA</v>
          </cell>
          <cell r="MB151" t="str">
            <v>01. MUNICIPALIDAD PROVINCIAL DE PUNO</v>
          </cell>
          <cell r="MC151" t="str">
            <v>01. MUNICIPALIDAD PROVINCIAL DE AZANGARO</v>
          </cell>
          <cell r="MD151" t="str">
            <v>01. MUNICIPALIDAD PROVINCIAL DE CARABAYA -MACUSANI</v>
          </cell>
          <cell r="ME151" t="str">
            <v>01. MUNICIPALIDAD PROVINCIAL DE CHUCUITO -JULI</v>
          </cell>
          <cell r="MF151" t="str">
            <v>01. MUNICIPALIDAD PROVINCIAL DE EL COLLAO -ILAVE</v>
          </cell>
          <cell r="MG151" t="str">
            <v>01. MUNICIPALIDAD PROVINCIAL DE HUANCANE</v>
          </cell>
          <cell r="MH151" t="str">
            <v>01. MUNICIPALIDAD PROVINCIAL DE LAMPA</v>
          </cell>
          <cell r="MI151" t="str">
            <v>01. MUNICIPALIDAD PROVINCIAL DE MELGAR -AYAVIRI</v>
          </cell>
          <cell r="MJ151" t="str">
            <v>01. MUNICIPALIDAD PROVINCIAL DE MOHO</v>
          </cell>
          <cell r="MK151" t="str">
            <v>01. MUNICIPALIDAD PROVINCIAL DE SAN ANTONIO DE PUTINA -PUTINA</v>
          </cell>
          <cell r="ML151" t="str">
            <v>01. MUNICIPALIDAD PROVINCIAL DE SAN ROMAN -JULIACA</v>
          </cell>
          <cell r="MM151" t="str">
            <v>01. MUNICIPALIDAD PROVINCIAL DE SANDIA</v>
          </cell>
          <cell r="MN151" t="str">
            <v>01. MUNICIPALIDAD PROVINCIAL DE YUNGUYO</v>
          </cell>
          <cell r="MO151" t="str">
            <v>01. MUNICIPALIDAD PROVINCIAL DE MOYOBAMBA</v>
          </cell>
          <cell r="MP151" t="str">
            <v>01. MUNICIPALIDAD PROVINCIAL DE BELLAVISTA</v>
          </cell>
          <cell r="MQ151" t="str">
            <v>01. MUNICIPALIDAD PROVINCIAL DE EL DORADO -SAN JOSE DE SISA</v>
          </cell>
          <cell r="MR151" t="str">
            <v>01. MUNICIPALIDAD PROVINCIAL DE HUALLAGA -SAPOSOA</v>
          </cell>
          <cell r="MS151" t="str">
            <v>01. MUNICIPALIDAD PROVINCIAL DE LAMAS</v>
          </cell>
          <cell r="MT151" t="str">
            <v>01. MUNICIPALIDAD PROVINCIAL DE MARISCAL CACERES -JUANJUI</v>
          </cell>
          <cell r="MU151" t="str">
            <v>01. MUNICIPALIDAD PROVINCIAL DE PICOTA</v>
          </cell>
          <cell r="MV151" t="str">
            <v>01. MUNICIPALIDAD PROVINCIAL DE RIOJA</v>
          </cell>
          <cell r="MW151" t="str">
            <v>01. MUNICIPALIDAD PROVINCIAL DE SAN MARTIN -TARAPOTO</v>
          </cell>
          <cell r="MX151" t="str">
            <v>01. MUNICIPALIDAD PROVINCIAL DE TOCACHE</v>
          </cell>
          <cell r="MY151" t="str">
            <v>01. MUNICIPALIDAD PROVINCIAL DE TACNA</v>
          </cell>
          <cell r="MZ151" t="str">
            <v>01. MUNICIPALIDAD PROVINCIAL DE CANDARAVE</v>
          </cell>
          <cell r="NA151" t="str">
            <v>01. MUNICIPALIDAD PROVINCIAL DE JORGE BASADRE -LOCUMBA</v>
          </cell>
          <cell r="NB151" t="str">
            <v>01. MUNICIPALIDAD PROVINCIAL DE TARATA</v>
          </cell>
          <cell r="NC151" t="str">
            <v>01. MUNICIPALIDAD PROVINCIAL DE TUMBES</v>
          </cell>
          <cell r="ND151" t="str">
            <v>01. MUNICIPALIDAD PROVINCIAL DE CONTRALMIRANTE VILLAR -ZORRITOS</v>
          </cell>
          <cell r="NE151" t="str">
            <v>01. MUNICIPALIDAD PROVINCIAL DE ZARUMILLA</v>
          </cell>
          <cell r="NF151" t="str">
            <v>01. MUNICIPALIDAD PROVINCIAL DE CORONEL PORTILLO -CALLARIA</v>
          </cell>
          <cell r="NG151" t="str">
            <v>01. MUNICIPALIDAD PROVINCIAL DE ATALAYA -RAIMONDI</v>
          </cell>
          <cell r="NH151" t="str">
            <v>01. MUNICIPALIDAD PROVINCIAL DE PADRE ABAD</v>
          </cell>
          <cell r="NI151" t="str">
            <v>01. MUNICIPALIDAD PROVINCIAL DE PURUS</v>
          </cell>
          <cell r="NJ151" t="str">
            <v>001. MANCOMUNIDAD MUNICIPAL DE LA AMAZONIA DE PUNO</v>
          </cell>
          <cell r="NK151" t="str">
            <v>002. MANCOMUNIDAD MUNICIPAL DE USCOVILCA</v>
          </cell>
          <cell r="NL151" t="str">
            <v>003. MANCOMUNIDAD MUNICIPAL DEL VALLE DE LA LECHE</v>
          </cell>
          <cell r="NM151" t="str">
            <v>004. MANCOMUNIDAD MUNICIPAL DE SALHUANA</v>
          </cell>
          <cell r="NN151" t="str">
            <v>005. MANCOMUNIDAD MUNICIPAL VALLE SUR - CUSCO</v>
          </cell>
          <cell r="NO151" t="str">
            <v>006. MANCOMUNIDAD MUNICIPAL DE HUAYTAPALLANA</v>
          </cell>
          <cell r="NP151" t="str">
            <v>007. MANCOMUNIDAD MUNICIPAL DE QAPAQ ÑAN</v>
          </cell>
          <cell r="NQ151" t="str">
            <v>009. MANCOMUNIDAD MUNICIPAL INTEGRACIÓN FRONTERIZA COLLPA</v>
          </cell>
          <cell r="NR151" t="str">
            <v>010. MANCOMUNIDAD MUNICIPAL FRENTE NORTE DEL ILUCÁN</v>
          </cell>
          <cell r="NS151" t="str">
            <v>011. MANCOMUNIDAD MUNICIPAL DEL NORTE DE CELENDIN</v>
          </cell>
          <cell r="NT151" t="str">
            <v>015. MANCOMUNIDAD MUNICIPAL TALLÁN</v>
          </cell>
          <cell r="NU151" t="str">
            <v>017. MANCOMUNIDAD MUNICIPAL NUEVA REQUENA - PADRE MARQUEZ-NR-PM</v>
          </cell>
          <cell r="NV151" t="str">
            <v>019. MANCOMUNIDAD MUNICIPAL CUENCA MANTARO - MANTARO</v>
          </cell>
          <cell r="NW151" t="str">
            <v>020. MANCOMUNIDAD MUNICIPAL CUENCA DEL MANTARO VIZCATÁN - VRAE</v>
          </cell>
          <cell r="NX151" t="str">
            <v>021. MANCOMUNIDAD MUNICIPAL DE LA QUEBRADA DEL MANTARO</v>
          </cell>
          <cell r="NY151" t="str">
            <v>024. MANCOMUNIDAD MUNICIPAL DE LA SUBCUENCA DEL RIO CHIPILLICO</v>
          </cell>
          <cell r="NZ151" t="str">
            <v>025. MANCOMUNIDAD MUNICIPAL TUPAC AMARU II</v>
          </cell>
          <cell r="OA151" t="str">
            <v>026. MANCOMUNIDAD MUNICIPAL DE LA CUENCA VALLE DE LURÍN</v>
          </cell>
          <cell r="OB151" t="str">
            <v>027. MANCOMUNIDAD MUNICIPAL DEL CORREDOR MANTARO</v>
          </cell>
          <cell r="OC151" t="str">
            <v>028. MANCOMUNIDAD MUNICIPAL DE HATUN HUAYLAS</v>
          </cell>
          <cell r="OD151" t="str">
            <v>030. MANCOMUNIDAD MUNICIPAL ANGARAES SUR</v>
          </cell>
          <cell r="OE151" t="str">
            <v>031. MANCOMUNIDAD MUNICIPAL LIMA CENTRO</v>
          </cell>
          <cell r="OF151" t="str">
            <v>032. MANCOMUNIDAD MUNICIPAL DE LA CUENCA DEL RÍO SANTO TOMÁS</v>
          </cell>
          <cell r="OG151" t="str">
            <v>036. MANCOMUNIDAD MUNICIPAL DEL VALLE SANTA EULALIA</v>
          </cell>
          <cell r="OH151" t="str">
            <v>037. MANCOMUNIDAD MUNICIPAL DEL VALLE FORTALEZA Y DEL SANTA</v>
          </cell>
          <cell r="OI151" t="str">
            <v>038. MANCOMUNIDAD MUNICIPAL MARGEN DERECHA DE CAYLLOMA</v>
          </cell>
          <cell r="OJ151" t="str">
            <v>039. MANCOMUNIDAD MUNICIPAL DE LAS CABEZADAS DEL SUR DE LUCANAS - AYACUCHO</v>
          </cell>
          <cell r="OK151" t="str">
            <v>040. MANCOMUNIDAD MUNICIPAL SEÑOR CAUTIVO DE AYABACA</v>
          </cell>
          <cell r="OL151" t="str">
            <v>042. MANCOMUNIDAD MUNICIPAL WARAQ</v>
          </cell>
          <cell r="OM151" t="str">
            <v>043. MANCOMUNIDAD MUNICIPAL CUENCA DEL RIO CUMBAZA</v>
          </cell>
          <cell r="ON151" t="str">
            <v>045. MANCOMUNIDAD MUNICIPAL TRES CUENCAS : SANTA - FORTALEZA - PATIVILCA</v>
          </cell>
          <cell r="OO151" t="str">
            <v>047. MANCOMUNIDAD MUNICIPAL DE LOS DISTRITOS DE OXAPAMPA</v>
          </cell>
          <cell r="OP151" t="str">
            <v>049. MANCOMUNIDAD MUNICIPAL LIMA SUR</v>
          </cell>
          <cell r="OQ151" t="str">
            <v>054. MANCOMUNIDAD MUNICIPAL VRAEM DEL NORTE</v>
          </cell>
          <cell r="OR151" t="str">
            <v>055. MANCOMUNIDAD MUNICIPAL DE CUENCAS DE SELVA CENTRAL</v>
          </cell>
          <cell r="OS151" t="str">
            <v>056. MANCOMUNIDAD MUNICIPAL DEL NOR ORIENTE DEL PERÚ</v>
          </cell>
        </row>
        <row r="152">
          <cell r="A152" t="str">
            <v>017. AUTORIDAD PARA LA RECONSTRUCCIÓN CON CAMBIOS - RCC</v>
          </cell>
          <cell r="E152" t="str">
            <v>004. UNIDAD DE GESTION DEL PROGRAMA DE DESARROLLO ALTERNATIVO SATIPO</v>
          </cell>
          <cell r="M152" t="str">
            <v>002. FONDO NACIONAL DE DESARROLLO CIENTÍFICO, TECNOLÓGICO Y DE INNOVACIÓN TECNOLÓGICA - FONDECYT</v>
          </cell>
          <cell r="O152" t="str">
            <v>002. MC - CUSCO</v>
          </cell>
          <cell r="S152" t="str">
            <v>002. UNIDAD DE COORDINACION DE PROYECTOS DEL PODER JUDICIAL</v>
          </cell>
          <cell r="U152" t="str">
            <v>002. CONSERVACION DE BOSQUES</v>
          </cell>
          <cell r="AC152" t="str">
            <v>003. PROGRAMA MODERNIZACION DEL SISTEMA DE ADMINISTRACION DE JUSTICIA</v>
          </cell>
          <cell r="AD152" t="str">
            <v>002. OFICINA REGIONAL LIMA</v>
          </cell>
          <cell r="AE152" t="str">
            <v>002. SUNARP, SEDE LIMA</v>
          </cell>
          <cell r="AF152" t="str">
            <v>002. DIRECCION DE ECONOMIA Y FINANZAS DE LA PNP</v>
          </cell>
          <cell r="AL152" t="str">
            <v>002. ADMINISTRACION DE LA DEUDA</v>
          </cell>
          <cell r="AN152" t="str">
            <v>002. INVERSION PUBLICA - SUNAT</v>
          </cell>
          <cell r="AS152" t="str">
            <v>002. USE 02 SAN MARTIN DE PORRES</v>
          </cell>
          <cell r="AU152" t="str">
            <v>002. MEJORAMIENTO DE LA CALIDAD DE LA EDUCACION SUPERIOR</v>
          </cell>
          <cell r="BB152" t="str">
            <v>002. INICTEL - UNI</v>
          </cell>
          <cell r="CU152" t="str">
            <v>005. INSTITUTO NACIONAL DE SALUD MENTAL</v>
          </cell>
          <cell r="CX152" t="str">
            <v>002. FONDO INTANGIBLE SOLIDARIO DE SALUD - FISSAL</v>
          </cell>
          <cell r="CZ152" t="str">
            <v>002. PROGRAMA NACIONAL DE EMPLEO JUVENIL "JÓVENES PRODUCTIVOS"</v>
          </cell>
          <cell r="DB152" t="str">
            <v>006. PROGRAMA SUBSECTORIAL DE IRRIGACION - PSI</v>
          </cell>
          <cell r="DD152" t="str">
            <v>002. PROGRAMA DE DESARROLLO DE SANIDAD AGROPECUARIA - PRODESA</v>
          </cell>
          <cell r="DE152" t="str">
            <v>013. ESTACION EXPERIMENTAL AGRARIA EL PORVENIR - SAN MARTIN</v>
          </cell>
          <cell r="DF152" t="str">
            <v>002. MODERNIZACION DE LA GESTION DE LOS RECURSOS HIDRICOS</v>
          </cell>
          <cell r="DG152" t="str">
            <v>002. PROGRAMA DE DESARROLLO FORESTAL SOSTENIBLE, INCLUSIVO Y COMPETITIVO EN LA AMAZONIA PERUANA</v>
          </cell>
          <cell r="DH152" t="str">
            <v>005. DIRECCION GENERAL DE ELECTRIFICACION RURAL</v>
          </cell>
          <cell r="DK152" t="str">
            <v>002. GESTIÓN DE PROYECTOS Y FORTALECIMIENTO DE CAPACIDADES</v>
          </cell>
          <cell r="DN152" t="str">
            <v>003. GERENCIA ADMINISTRATIVA DE AREQUIPA</v>
          </cell>
          <cell r="DR152" t="str">
            <v>002. COMANDO CONJUNTO DE LAS FUERZAS ARMADAS</v>
          </cell>
          <cell r="EA152" t="str">
            <v>004. PLAN COPESCO NACIONAL</v>
          </cell>
          <cell r="EC152" t="str">
            <v>007. PROVIAS NACIONAL</v>
          </cell>
          <cell r="EF152" t="str">
            <v>004. PROGRAMA NACIONAL DE SANEAMIENTO URBANO</v>
          </cell>
          <cell r="EK152" t="str">
            <v>003. FOMENTO AL CONSUMO HUMANO DIRECTO - A COMER PESCADO</v>
          </cell>
          <cell r="EQ152" t="str">
            <v>006. PROGRAMA INTEGRAL NACIONAL PARA EL BIENESTAR FAMILIAR - INABIF</v>
          </cell>
          <cell r="ES152" t="str">
            <v>003. PROGRAMA NACIONAL CUNA MAS -PNCM</v>
          </cell>
          <cell r="EV152" t="str">
            <v>002. GERENCIA SUB REGIONAL BAGUA</v>
          </cell>
          <cell r="EW152" t="str">
            <v>003. SUB REGION PACIFICO</v>
          </cell>
          <cell r="EX152" t="str">
            <v>002. SEDE CHANKA</v>
          </cell>
          <cell r="EY152" t="str">
            <v>002. TRABAJO AREQUIPA</v>
          </cell>
          <cell r="EZ152" t="str">
            <v>008. PROGRAMA REGIONAL DE IRRIGACION Y DESARROLLO RURAL INTEGRADO - PRIDER</v>
          </cell>
          <cell r="FA152" t="str">
            <v>002. CHOTA</v>
          </cell>
          <cell r="FB152" t="str">
            <v>002. PLAN COPESCO</v>
          </cell>
          <cell r="FC152" t="str">
            <v>002. GERENCIA SUB-REGIONAL TAYACAJA</v>
          </cell>
          <cell r="FD152" t="str">
            <v>100. AGRICULTURA HUANUCO</v>
          </cell>
          <cell r="FE152" t="str">
            <v>002. PROYECTO ESPECIAL TAMBO-CCARACOCHA</v>
          </cell>
          <cell r="FF152" t="str">
            <v>002. PRODUCCION JUNIN</v>
          </cell>
          <cell r="FG152" t="str">
            <v>005. PROYECTO ESPECIAL CHAVIMOCHIC</v>
          </cell>
          <cell r="FH152" t="str">
            <v>002. PROYECTO ESPECIAL OLMOS - TINAJONES</v>
          </cell>
          <cell r="FI152" t="str">
            <v>002. ALTO AMAZONAS - YURIMAGUAS</v>
          </cell>
          <cell r="FJ152" t="str">
            <v>002. SUB REGION MANU</v>
          </cell>
          <cell r="FK152" t="str">
            <v>002. PROYECTO ESPECIAL PASTO GRANDE</v>
          </cell>
          <cell r="FL152" t="str">
            <v>002. PASCO - SELVA CENTRAL</v>
          </cell>
          <cell r="FM152" t="str">
            <v>002. GERENCIA LUCIANO CASTILLO COLONNA</v>
          </cell>
          <cell r="FN152" t="str">
            <v>002. PRODUCCION PUNO</v>
          </cell>
          <cell r="FO152" t="str">
            <v>002. ALTO HUALLAGA - TOCACHE</v>
          </cell>
          <cell r="FP152" t="str">
            <v>002. PROYECTO ESPECIAL RECURSOS HIDRICOS TACNA</v>
          </cell>
          <cell r="FQ152" t="str">
            <v>100. AGRICULTURA TUMBES</v>
          </cell>
          <cell r="FR152" t="str">
            <v>002. PURUS</v>
          </cell>
          <cell r="FS152" t="str">
            <v>002. LIMA SUR</v>
          </cell>
          <cell r="FT152" t="str">
            <v>300. EDUCACION CALLAO</v>
          </cell>
          <cell r="FV152" t="str">
            <v>02. MUNICIPALIDAD DISTRITAL DE ASUNCION</v>
          </cell>
          <cell r="FW152" t="str">
            <v>02. MUNICIPALIDAD DISTRITAL DE ARAMANGO</v>
          </cell>
          <cell r="FX152" t="str">
            <v>02. MUNICIPALIDAD DISTRITAL DE CHISQUILLA</v>
          </cell>
          <cell r="FY152" t="str">
            <v>02. MUNICIPALIDAD DISTRITAL DE EL CENEPA</v>
          </cell>
          <cell r="FZ152" t="str">
            <v>02. MUNICIPALIDAD DISTRITAL DE CAMPORREDONDO</v>
          </cell>
          <cell r="GA152" t="str">
            <v>02. MUNICIPALIDAD DISTRITAL DE CHIRIMOTO</v>
          </cell>
          <cell r="GB152" t="str">
            <v>02. MUNICIPALIDAD DISTRITAL DE CAJARURO</v>
          </cell>
          <cell r="GC152" t="str">
            <v>02. MUNICIPALIDAD DISTRITAL DE COCHABAMBA</v>
          </cell>
          <cell r="GD152" t="str">
            <v>02. MUNICIPALIDAD DISTRITAL DE CORIS</v>
          </cell>
          <cell r="GE152" t="str">
            <v>02. MUNICIPALIDAD DISTRITAL DE ACZO</v>
          </cell>
          <cell r="GF152" t="str">
            <v>02. MUNICIPALIDAD DISTRITAL DE ACOCHACA</v>
          </cell>
          <cell r="GG152" t="str">
            <v>02. MUNICIPALIDAD DISTRITAL DE ABELARDO PARDO LEZAMETA</v>
          </cell>
          <cell r="GH152" t="str">
            <v>02. MUNICIPALIDAD DISTRITAL DE ACOPAMPA</v>
          </cell>
          <cell r="GI152" t="str">
            <v>02. MUNICIPALIDAD DISTRITAL DE SAN NICOLAS</v>
          </cell>
          <cell r="GJ152" t="str">
            <v>02. MUNICIPALIDAD DISTRITAL DE BUENA VISTA ALTA</v>
          </cell>
          <cell r="GK152" t="str">
            <v>02. MUNICIPALIDAD DISTRITAL DE ACO</v>
          </cell>
          <cell r="GL152" t="str">
            <v>02. MUNICIPALIDAD DISTRITAL DE ANRA</v>
          </cell>
          <cell r="GM152" t="str">
            <v>02. MUNICIPALIDAD DISTRITAL DE COCHAPETI</v>
          </cell>
          <cell r="GN152" t="str">
            <v>02. MUNICIPALIDAD DISTRITAL DE HUALLANCA</v>
          </cell>
          <cell r="GO152" t="str">
            <v>02. MUNICIPALIDAD DISTRITAL DE CASCA</v>
          </cell>
          <cell r="GP152" t="str">
            <v>02. MUNICIPALIDAD DISTRITAL DE ACAS</v>
          </cell>
          <cell r="GQ152" t="str">
            <v>02. MUNICIPALIDAD DISTRITAL DE BOLOGNESI</v>
          </cell>
          <cell r="GR152" t="str">
            <v>02. MUNICIPALIDAD DISTRITAL DE HUAYLLAN</v>
          </cell>
          <cell r="GS152" t="str">
            <v>02. MUNICIPALIDAD DISTRITAL DE CATAC</v>
          </cell>
          <cell r="GT152" t="str">
            <v>02. MUNICIPALIDAD DISTRITAL DE CACERES DEL PERU</v>
          </cell>
          <cell r="GU152" t="str">
            <v>02. MUNICIPALIDAD DISTRITAL DE ACOBAMBA</v>
          </cell>
          <cell r="GV152" t="str">
            <v>02. MUNICIPALIDAD DISTRITAL DE CASCAPARA</v>
          </cell>
          <cell r="GW152" t="str">
            <v>02. MUNICIPALIDAD DISTRITAL DE CHACOCHE</v>
          </cell>
          <cell r="GX152" t="str">
            <v>02. MUNICIPALIDAD DISTRITAL DE ANDARAPA</v>
          </cell>
          <cell r="GY152" t="str">
            <v>02. MUNICIPALIDAD DISTRITAL DE EL ORO</v>
          </cell>
          <cell r="GZ152" t="str">
            <v>02. MUNICIPALIDAD DISTRITAL DE CAPAYA</v>
          </cell>
          <cell r="HA152" t="str">
            <v>02. MUNICIPALIDAD DISTRITAL DE COTABAMBAS</v>
          </cell>
          <cell r="HB152" t="str">
            <v>02. MUNICIPALIDAD DISTRITAL DE ANCO-HUALLO</v>
          </cell>
          <cell r="HC152" t="str">
            <v>02. MUNICIPALIDAD DISTRITAL DE CURPAHUASI</v>
          </cell>
          <cell r="HD152" t="str">
            <v>02. MUNICIPALIDAD DISTRITAL DE ALTO SELVA ALEGRE</v>
          </cell>
          <cell r="HE152" t="str">
            <v>02. MUNICIPALIDAD DISTRITAL DE JOSE MARIA QUIMPER</v>
          </cell>
          <cell r="HF152" t="str">
            <v>02. MUNICIPALIDAD DISTRITAL DE ACARI</v>
          </cell>
          <cell r="HG152" t="str">
            <v>02. MUNICIPALIDAD DISTRITAL DE ANDAGUA</v>
          </cell>
          <cell r="HH152" t="str">
            <v>02. MUNICIPALIDAD DISTRITAL DE ACHOMA</v>
          </cell>
          <cell r="HI152" t="str">
            <v>02. MUNICIPALIDAD DISTRITAL DE ANDARAY</v>
          </cell>
          <cell r="HJ152" t="str">
            <v>02. MUNICIPALIDAD DISTRITAL DE COCACHACRA</v>
          </cell>
          <cell r="HK152" t="str">
            <v>02. MUNICIPALIDAD DISTRITAL DE ALCA</v>
          </cell>
          <cell r="HL152" t="str">
            <v>02. MUNICIPALIDAD DISTRITAL DE ACOCRO</v>
          </cell>
          <cell r="HM152" t="str">
            <v>02. MUNICIPALIDAD DISTRITAL DE CHUSCHI</v>
          </cell>
          <cell r="HN152" t="str">
            <v>02. MUNICIPALIDAD DISTRITAL DE CARAPO</v>
          </cell>
          <cell r="HO152" t="str">
            <v>02. MUNICIPALIDAD DISTRITAL DE AYAHUANCO</v>
          </cell>
          <cell r="HP152" t="str">
            <v>02. MUNICIPALIDAD DISTRITAL DE ANCO</v>
          </cell>
          <cell r="HQ152" t="str">
            <v>02. MUNICIPALIDAD DISTRITAL DE AUCARA</v>
          </cell>
          <cell r="HR152" t="str">
            <v>02. MUNICIPALIDAD DISTRITAL DE CHUMPI</v>
          </cell>
          <cell r="HS152" t="str">
            <v>02. MUNICIPALIDAD DISTRITAL DE COLTA</v>
          </cell>
          <cell r="HT152" t="str">
            <v>02. MUNICIPALIDAD DISTRITAL DE BELEN</v>
          </cell>
          <cell r="HU152" t="str">
            <v>02. MUNICIPALIDAD DISTRITAL DE ALCAMENCA</v>
          </cell>
          <cell r="HV152" t="str">
            <v>02. MUNICIPALIDAD DISTRITAL DE ACCOMARCA</v>
          </cell>
          <cell r="HW152" t="str">
            <v>02. MUNICIPALIDAD DISTRITAL DE ASUNCION</v>
          </cell>
          <cell r="HX152" t="str">
            <v>02. MUNICIPALIDAD DISTRITAL DE CACHACHI</v>
          </cell>
          <cell r="HY152" t="str">
            <v>02. MUNICIPALIDAD DISTRITAL DE CHUMUCH</v>
          </cell>
          <cell r="HZ152" t="str">
            <v>02. MUNICIPALIDAD DISTRITAL DE ANGUIA</v>
          </cell>
          <cell r="IA152" t="str">
            <v>02. MUNICIPALIDAD DISTRITAL DE CHILETE</v>
          </cell>
          <cell r="IB152" t="str">
            <v>02. MUNICIPALIDAD DISTRITAL DE CALLAYUC</v>
          </cell>
          <cell r="IC152" t="str">
            <v>02. MUNICIPALIDAD DISTRITAL DE CHUGUR</v>
          </cell>
          <cell r="ID152" t="str">
            <v>02. MUNICIPALIDAD DISTRITAL DE BELLAVISTA</v>
          </cell>
          <cell r="IE152" t="str">
            <v>02. MUNICIPALIDAD DISTRITAL DE CHIRINOS</v>
          </cell>
          <cell r="IF152" t="str">
            <v>02. MUNICIPALIDAD DISTRITAL DE CHANCAY</v>
          </cell>
          <cell r="IG152" t="str">
            <v>02. MUNICIPALIDAD DISTRITAL DE BOLIVAR</v>
          </cell>
          <cell r="IH152" t="str">
            <v>02. MUNICIPALIDAD DISTRITAL DE SAN BERNARDINO</v>
          </cell>
          <cell r="II152" t="str">
            <v>02. MUNICIPALIDAD DISTRITAL DE ANDABAMBA</v>
          </cell>
          <cell r="IJ152" t="str">
            <v>02. MUNICIPALIDAD DISTRITAL DE BELLAVISTA</v>
          </cell>
          <cell r="IK152" t="str">
            <v>02. MUNICIPALIDAD DISTRITAL DE CCORCA</v>
          </cell>
          <cell r="IL152" t="str">
            <v>02. MUNICIPALIDAD DISTRITAL DE ACOPIA</v>
          </cell>
          <cell r="IM152" t="str">
            <v>02. MUNICIPALIDAD DISTRITAL DE ANCAHUASI</v>
          </cell>
          <cell r="IN152" t="str">
            <v>02. MUNICIPALIDAD DISTRITAL DE COYA</v>
          </cell>
          <cell r="IO152" t="str">
            <v>02. MUNICIPALIDAD DISTRITAL DE CHECCA</v>
          </cell>
          <cell r="IP152" t="str">
            <v>02. MUNICIPALIDAD DISTRITAL DE CHECACUPE</v>
          </cell>
          <cell r="IQ152" t="str">
            <v>02. MUNICIPALIDAD DISTRITAL DE CAPACMARCA</v>
          </cell>
          <cell r="IR152" t="str">
            <v>02. MUNICIPALIDAD DISTRITAL DE CONDOROMA</v>
          </cell>
          <cell r="IS152" t="str">
            <v>02. MUNICIPALIDAD DISTRITAL DE ECHARATE</v>
          </cell>
          <cell r="IT152" t="str">
            <v>02. MUNICIPALIDAD DISTRITAL DE ACCHA</v>
          </cell>
          <cell r="IU152" t="str">
            <v>02. MUNICIPALIDAD DISTRITAL DE CAICAY</v>
          </cell>
          <cell r="IV152" t="str">
            <v>02. MUNICIPALIDAD DISTRITAL DE ANDAHUAYLILLAS</v>
          </cell>
          <cell r="IW152" t="str">
            <v>02. MUNICIPALIDAD DISTRITAL DE CHINCHERO</v>
          </cell>
          <cell r="IX152" t="str">
            <v>02. MUNICIPALIDAD DISTRITAL DE ACOBAMBILLA</v>
          </cell>
          <cell r="IY152" t="str">
            <v>02. MUNICIPALIDAD DISTRITAL DE ANDABAMBA</v>
          </cell>
          <cell r="IZ152" t="str">
            <v>02. MUNICIPALIDAD DISTRITAL DE ANCHONGA</v>
          </cell>
          <cell r="JA152" t="str">
            <v>02. MUNICIPALIDAD DISTRITAL DE ARMA</v>
          </cell>
          <cell r="JB152" t="str">
            <v>02. MUNICIPALIDAD DISTRITAL DE ANCO</v>
          </cell>
          <cell r="JC152" t="str">
            <v>02. MUNICIPALIDAD DISTRITAL DE AYAVI</v>
          </cell>
          <cell r="JD152" t="str">
            <v>02. MUNICIPALIDAD DISTRITAL DE ACOSTAMBO</v>
          </cell>
          <cell r="JE152" t="str">
            <v>02. MUNICIPALIDAD DISTRITAL DE AMARILIS</v>
          </cell>
          <cell r="JF152" t="str">
            <v>02. MUNICIPALIDAD DISTRITAL DE CAYNA</v>
          </cell>
          <cell r="JG152" t="str">
            <v>07. MUNICIPALIDAD DISTRITAL DE CHUQUIS</v>
          </cell>
          <cell r="JH152" t="str">
            <v>02. MUNICIPALIDAD DISTRITAL DE CANCHABAMBA</v>
          </cell>
          <cell r="JI152" t="str">
            <v>02. MUNICIPALIDAD DISTRITAL DE ARANCAY</v>
          </cell>
          <cell r="JJ152" t="str">
            <v>02. MUNICIPALIDAD DISTRITAL DE DANIEL ALOMIAS ROBLES</v>
          </cell>
          <cell r="JK152" t="str">
            <v>02. MUNICIPALIDAD DISTRITAL DE CHOLON</v>
          </cell>
          <cell r="JL152" t="str">
            <v>02. MUNICIPALIDAD DISTRITAL DE CHAGLLA</v>
          </cell>
          <cell r="JM152" t="str">
            <v>02. MUNICIPALIDAD DISTRITAL DE CODO DEL POZUZO</v>
          </cell>
          <cell r="JN152" t="str">
            <v>02. MUNICIPALIDAD DISTRITAL DE BAÑOS</v>
          </cell>
          <cell r="JO152" t="str">
            <v>02. MUNICIPALIDAD DISTRITAL DE CAHUAC</v>
          </cell>
          <cell r="JP152" t="str">
            <v>02. MUNICIPALIDAD DISTRITAL DE LA TINGUIÑA</v>
          </cell>
          <cell r="JQ152" t="str">
            <v>02. MUNICIPALIDAD DISTRITAL DE ALTO LARAN</v>
          </cell>
          <cell r="JR152" t="str">
            <v>02. MUNICIPALIDAD DISTRITAL DE CHANGUILLO</v>
          </cell>
          <cell r="JS152" t="str">
            <v>02. MUNICIPALIDAD DISTRITAL DE LLIPATA</v>
          </cell>
          <cell r="JT152" t="str">
            <v>02. MUNICIPALIDAD DISTRITAL DE HUANCANO</v>
          </cell>
          <cell r="JU152" t="str">
            <v>04. MUNICIPALIDAD DISTRITAL DE CARHUACALLANGA</v>
          </cell>
          <cell r="JV152" t="str">
            <v>02. MUNICIPALIDAD DISTRITAL DE ACO</v>
          </cell>
          <cell r="JW152" t="str">
            <v>02. MUNICIPALIDAD DISTRITAL DE PERENE</v>
          </cell>
          <cell r="JX152" t="str">
            <v>02. MUNICIPALIDAD DISTRITAL DE ACOLLA</v>
          </cell>
          <cell r="JY152" t="str">
            <v>02. MUNICIPALIDAD DISTRITAL DE CARHUAMAYO</v>
          </cell>
          <cell r="JZ152" t="str">
            <v>02. MUNICIPALIDAD DISTRITAL DE COVIRIALI</v>
          </cell>
          <cell r="KA152" t="str">
            <v>02. MUNICIPALIDAD DISTRITAL DE ACOBAMBA</v>
          </cell>
          <cell r="KB152" t="str">
            <v>02. MUNICIPALIDAD DISTRITAL DE CHACAPALPA</v>
          </cell>
          <cell r="KC152" t="str">
            <v>02. MUNICIPALIDAD DISTRITAL DE AHUAC</v>
          </cell>
          <cell r="KD152" t="str">
            <v>02. MUNICIPALIDAD DISTRITAL DE EL PORVENIR</v>
          </cell>
          <cell r="KE152" t="str">
            <v>02. MUNICIPALIDAD DISTRITAL DE CHICAMA</v>
          </cell>
          <cell r="KF152" t="str">
            <v>02. MUNICIPALIDAD DISTRITAL DE BAMBAMARCA</v>
          </cell>
          <cell r="KG152" t="str">
            <v>02. MUNICIPALIDAD DISTRITAL DE PACANGA</v>
          </cell>
          <cell r="KH152" t="str">
            <v>02. MUNICIPALIDAD DISTRITAL DE CALAMARCA</v>
          </cell>
          <cell r="KI152" t="str">
            <v>02. MUNICIPALIDAD DISTRITAL DE AGALLPAMPA</v>
          </cell>
          <cell r="KJ152" t="str">
            <v>02. MUNICIPALIDAD DISTRITAL DE GUADALUPE</v>
          </cell>
          <cell r="KK152" t="str">
            <v>02. MUNICIPALIDAD DISTRITAL DE BULDIBUYO</v>
          </cell>
          <cell r="KL152" t="str">
            <v>02. MUNICIPALIDAD DISTRITAL DE CHUGAY</v>
          </cell>
          <cell r="KM152" t="str">
            <v>02. MUNICIPALIDAD DISTRITAL DE ANGASMARCA</v>
          </cell>
          <cell r="KN152" t="str">
            <v>02. MUNICIPALIDAD DISTRITAL DE LUCMA</v>
          </cell>
          <cell r="KO152" t="str">
            <v>02. MUNICIPALIDAD DISTRITAL DE CHAO</v>
          </cell>
          <cell r="KP152" t="str">
            <v>02. MUNICIPALIDAD DISTRITAL DE CHONGOYAPE</v>
          </cell>
          <cell r="KQ152" t="str">
            <v>02. MUNICIPALIDAD DISTRITAL DE CAÑARIS</v>
          </cell>
          <cell r="KR152" t="str">
            <v>02. MUNICIPALIDAD DISTRITAL DE CHOCHOPE</v>
          </cell>
          <cell r="KS152" t="str">
            <v>02. MUNICIPALIDAD DISTRITAL DE ANCON</v>
          </cell>
          <cell r="KT152" t="str">
            <v>02. MUNICIPALIDAD DISTRITAL DE PARAMONGA</v>
          </cell>
          <cell r="KU152" t="str">
            <v>02. MUNICIPALIDAD DISTRITAL DE COPA</v>
          </cell>
          <cell r="KV152" t="str">
            <v>02. MUNICIPALIDAD DISTRITAL DE ARAHUAY</v>
          </cell>
          <cell r="KW152" t="str">
            <v>02. MUNICIPALIDAD DISTRITAL DE ASIA</v>
          </cell>
          <cell r="KX152" t="str">
            <v>02. MUNICIPALIDAD DISTRITAL DE ATAVILLOS ALTO</v>
          </cell>
          <cell r="KY152" t="str">
            <v>02. MUNICIPALIDAD DISTRITAL DE ANTIOQUIA</v>
          </cell>
          <cell r="KZ152" t="str">
            <v>02. MUNICIPALIDAD DISTRITAL DE AMBAR</v>
          </cell>
          <cell r="LA152" t="str">
            <v>02. MUNICIPALIDAD DISTRITAL DE ANDAJES</v>
          </cell>
          <cell r="LB152" t="str">
            <v>02. MUNICIPALIDAD DISTRITAL DE ALIS</v>
          </cell>
          <cell r="LC152" t="str">
            <v>02. MUNICIPALIDAD DISTRITAL DE ALTO NANAY</v>
          </cell>
          <cell r="LD152" t="str">
            <v>02. MUNICIPALIDAD DISTRITAL DE BALSAPUERTO</v>
          </cell>
          <cell r="LE152" t="str">
            <v>02. MUNICIPALIDAD DISTRITAL DE PARINARI</v>
          </cell>
          <cell r="LF152" t="str">
            <v>02. MUNICIPALIDAD DISTRITAL DE PEBAS</v>
          </cell>
          <cell r="LG152" t="str">
            <v>02. MUNICIPALIDAD DISTRITAL DE ALTO TAPICHE</v>
          </cell>
          <cell r="LH152" t="str">
            <v>02. MUNICIPALIDAD DISTRITAL DE INAHUAYA</v>
          </cell>
          <cell r="LI152" t="str">
            <v>02. MUNICIPALIDAD DISTRITAL DE CAHUAPANAS</v>
          </cell>
          <cell r="LJ152" t="str">
            <v>02. MUNICIPALIDAD DISTRITAL DE ROSA PANDURO</v>
          </cell>
          <cell r="LK152" t="str">
            <v>02. MUNICIPALIDAD DISTRITAL DE INAMBARI</v>
          </cell>
          <cell r="LL152" t="str">
            <v>02. MUNICIPALIDAD DISTRITAL DE FITZCARRALD</v>
          </cell>
          <cell r="LM152" t="str">
            <v>02. MUNICIPALIDAD DISTRITAL DE IBERIA</v>
          </cell>
          <cell r="LN152" t="str">
            <v>02. MUNICIPALIDAD DISTRITAL DE CARUMAS</v>
          </cell>
          <cell r="LO152" t="str">
            <v>02. MUNICIPALIDAD DISTRITAL DE CHOJATA</v>
          </cell>
          <cell r="LP152" t="str">
            <v>02. MUNICIPALIDAD DISTRITAL DE EL ALGARROBAL</v>
          </cell>
          <cell r="LQ152" t="str">
            <v>02. MUNICIPALIDAD DISTRITAL DE HUACHON</v>
          </cell>
          <cell r="LR152" t="str">
            <v>02. MUNICIPALIDAD DISTRITAL DE CHACAYAN</v>
          </cell>
          <cell r="LS152" t="str">
            <v>02. MUNICIPALIDAD DISTRITAL DE CHONTABAMBA</v>
          </cell>
          <cell r="LT152" t="str">
            <v>04. MUNICIPALIDAD DISTRITAL DE CASTILLA</v>
          </cell>
          <cell r="LU152" t="str">
            <v>02. MUNICIPALIDAD DISTRITAL DE FRIAS</v>
          </cell>
          <cell r="LV152" t="str">
            <v>02. MUNICIPALIDAD DISTRITAL DE CANCHAQUE</v>
          </cell>
          <cell r="LW152" t="str">
            <v>02. MUNICIPALIDAD DISTRITAL DE BUENOS AIRES</v>
          </cell>
          <cell r="LX152" t="str">
            <v>02. MUNICIPALIDAD DISTRITAL DE AMOTAPE</v>
          </cell>
          <cell r="LY152" t="str">
            <v>02. MUNICIPALIDAD DISTRITAL DE BELLAVISTA</v>
          </cell>
          <cell r="LZ152" t="str">
            <v>02. MUNICIPALIDAD DISTRITAL DE EL ALTO</v>
          </cell>
          <cell r="MA152" t="str">
            <v>02. MUNICIPALIDAD DISTRITAL DE BELLAVISTA DE LA UNION</v>
          </cell>
          <cell r="MB152" t="str">
            <v>02. MUNICIPALIDAD DISTRITAL DE ACORA</v>
          </cell>
          <cell r="MC152" t="str">
            <v>02. MUNICIPALIDAD DISTRITAL DE ACHAYA</v>
          </cell>
          <cell r="MD152" t="str">
            <v>02. MUNICIPALIDAD DISTRITAL DE AJOYANI</v>
          </cell>
          <cell r="ME152" t="str">
            <v>02. MUNICIPALIDAD DISTRITAL DE DESAGUADERO</v>
          </cell>
          <cell r="MF152" t="str">
            <v>02. MUNICIPALIDAD DISTRITAL DE CAPASO</v>
          </cell>
          <cell r="MG152" t="str">
            <v>02. MUNICIPALIDAD DISTRITAL DE COJATA</v>
          </cell>
          <cell r="MH152" t="str">
            <v>02. MUNICIPALIDAD DISTRITAL DE CABANILLA</v>
          </cell>
          <cell r="MI152" t="str">
            <v>02. MUNICIPALIDAD DISTRITAL DE ANTAUTA</v>
          </cell>
          <cell r="MJ152" t="str">
            <v>02. MUNICIPALIDAD DISTRITAL DE CONIMA</v>
          </cell>
          <cell r="MK152" t="str">
            <v>02. MUNICIPALIDAD DISTRITAL DE ANANEA</v>
          </cell>
          <cell r="ML152" t="str">
            <v>02. MUNICIPALIDAD DISTRITAL DE CABANA</v>
          </cell>
          <cell r="MM152" t="str">
            <v>02. MUNICIPALIDAD DISTRITAL DE CUYOCUYO</v>
          </cell>
          <cell r="MN152" t="str">
            <v>02. MUNICIPALIDAD DISTRITAL DE ANAPIA</v>
          </cell>
          <cell r="MO152" t="str">
            <v>02. MUNICIPALIDAD DISTRITAL DE CALZADA</v>
          </cell>
          <cell r="MP152" t="str">
            <v>02. MUNICIPALIDAD DISTRITAL DE ALTO BIAVO</v>
          </cell>
          <cell r="MQ152" t="str">
            <v>02. MUNICIPALIDAD DISTRITAL DE AGUA BLANCA</v>
          </cell>
          <cell r="MR152" t="str">
            <v>02. MUNICIPALIDAD DISTRITAL DE ALTO SAPOSOA</v>
          </cell>
          <cell r="MS152" t="str">
            <v>02. MUNICIPALIDAD DISTRITAL DE ALONSO DE ALVARADO</v>
          </cell>
          <cell r="MT152" t="str">
            <v>02. MUNICIPALIDAD DISTRITAL DE CAMPANILLA</v>
          </cell>
          <cell r="MU152" t="str">
            <v>02. MUNICIPALIDAD DISTRITAL DE BUENOS AIRES</v>
          </cell>
          <cell r="MV152" t="str">
            <v>02. MUNICIPALIDAD DISTRITAL DE AWAJUN</v>
          </cell>
          <cell r="MW152" t="str">
            <v>02. MUNICIPALIDAD DISTRITAL DE ALBERTO LEVEAU</v>
          </cell>
          <cell r="MX152" t="str">
            <v>02. MUNICIPALIDAD DISTRITAL DE NUEVO PROGRESO</v>
          </cell>
          <cell r="MY152" t="str">
            <v>02. MUNICIPALIDAD DISTRITAL DE ALTO DE LA ALIANZA</v>
          </cell>
          <cell r="MZ152" t="str">
            <v>02. MUNICIPALIDAD DISTRITAL DE CAIRANI</v>
          </cell>
          <cell r="NA152" t="str">
            <v>02. MUNICIPALIDAD DISTRITAL DE ILABAYA</v>
          </cell>
          <cell r="NB152" t="str">
            <v>02. MUNICIPALIDAD DISTRITAL DE CHUCATAMANI</v>
          </cell>
          <cell r="NC152" t="str">
            <v>02. MUNICIPALIDAD DISTRITAL DE CORRALES</v>
          </cell>
          <cell r="ND152" t="str">
            <v>02. MUNICIPALIDAD DISTRITAL DE CASITAS</v>
          </cell>
          <cell r="NE152" t="str">
            <v>02. MUNICIPALIDAD DISTRITAL DE AGUAS VERDES</v>
          </cell>
          <cell r="NF152" t="str">
            <v>02. MUNICIPALIDAD DISTRITAL DE CAMPOVERDE</v>
          </cell>
          <cell r="NG152" t="str">
            <v>02. MUNICIPALIDAD DISTRITAL DE SEPAHUA</v>
          </cell>
          <cell r="NH152" t="str">
            <v>02. MUNICIPALIDAD DISTRITAL DE IRAZOLA</v>
          </cell>
        </row>
        <row r="153">
          <cell r="O153" t="str">
            <v>003. ZONA ARQUEOLÓGICA CARAL</v>
          </cell>
          <cell r="S153" t="str">
            <v>003. CORTE SUPERIOR DE JUSTICIA DE LIMA</v>
          </cell>
          <cell r="U153" t="str">
            <v>003. GESTIÓN INTEGRAL DE LA CALIDAD AMBIENTAL</v>
          </cell>
          <cell r="AD153" t="str">
            <v>003. OFICINA REGIONAL NORTE CHICLAYO</v>
          </cell>
          <cell r="AE153" t="str">
            <v>003. SUNARP, SEDE CHICLAYO</v>
          </cell>
          <cell r="AF153" t="str">
            <v>003. REGION POLICIAL PIURA</v>
          </cell>
          <cell r="AL153" t="str">
            <v>004. UNIDAD DE COORDINACION DE COOPERACIÓN TÉCNICA Y FINANCIERA</v>
          </cell>
          <cell r="AN153" t="str">
            <v>003. MEJORAMIENTO DEL SISTEMA DE INFORMACIÓN DE LA SUNAT - MSI</v>
          </cell>
          <cell r="AS153" t="str">
            <v>003. USE 03 CERCADO</v>
          </cell>
          <cell r="CU153" t="str">
            <v>007. INSTITUTO NACIONAL DE CIENCIAS NEUROLÓGICAS</v>
          </cell>
          <cell r="CZ153" t="str">
            <v>005. PROGRAMA PARA LA GENERACION DE EMPLEO SOCIAL INCLUSIVO "TRABAJA PERÚ"</v>
          </cell>
          <cell r="DB153" t="str">
            <v>011. PROGRAMA DE DESARROLLO PRODUCTIVO AGRARIO RURAL - AGRORURAL</v>
          </cell>
          <cell r="DE153" t="str">
            <v>014. ESTACION EXPERIMENTAL AGRARIA ILLPA - PUNO</v>
          </cell>
          <cell r="DN153" t="str">
            <v>004. GERENCIA ADMINISTRATIVA DE LAMBAYEQUE</v>
          </cell>
          <cell r="DR153" t="str">
            <v>003. EJERCITO PERUANO</v>
          </cell>
          <cell r="EA153" t="str">
            <v>005. VENTANILLA UNICA DE COMERCIO EXTERIOR - SEGUNDA ETAPA</v>
          </cell>
          <cell r="EC153" t="str">
            <v>010. PROVIAS DESCENTRALIZADO</v>
          </cell>
          <cell r="EF153" t="str">
            <v>005. PROGRAMA NACIONAL DE SANEAMIENTO RURAL</v>
          </cell>
          <cell r="EK153" t="str">
            <v>004. PROGRAMA NACIONAL DE INNOVACION PARA LA COMPETITIVIDAD Y PRODUCTIVIDAD</v>
          </cell>
          <cell r="EQ153" t="str">
            <v>009. PROGRAMA NACIONAL CONTRA LA VIOLENCIA FAMILIAR Y SEXUAL - PNCVFS</v>
          </cell>
          <cell r="ES153" t="str">
            <v>004. FONDO DE COOPERACION PARA EL DESARROLLO SOCIAL -FONCODES</v>
          </cell>
          <cell r="EV153" t="str">
            <v>003. GERENCIA SUB REGIONAL CONDORCANQUI</v>
          </cell>
          <cell r="EW153" t="str">
            <v>007. PROYECTO ESPECIAL CHINECAS</v>
          </cell>
          <cell r="EX153" t="str">
            <v>003. SUB REGION CHINCHEROS</v>
          </cell>
          <cell r="EY153" t="str">
            <v>004. PROYECTO ESPECIAL COPASA</v>
          </cell>
          <cell r="EZ153" t="str">
            <v>100. AGRICULTURA AYACUCHO</v>
          </cell>
          <cell r="FA153" t="str">
            <v>003. CUTERVO</v>
          </cell>
          <cell r="FB153" t="str">
            <v>003. PLAN MERISS</v>
          </cell>
          <cell r="FC153" t="str">
            <v>005. GERENCIA SUB-REGIONAL CHURCAMPA</v>
          </cell>
          <cell r="FD153" t="str">
            <v>200. TRANSPORTES HUANUCO</v>
          </cell>
          <cell r="FE153" t="str">
            <v>100. AGRICULTURA ICA</v>
          </cell>
          <cell r="FF153" t="str">
            <v>100. AGRICULTURA JUNIN</v>
          </cell>
          <cell r="FG153" t="str">
            <v>100. AGRICULTURA LA LIBERTAD</v>
          </cell>
          <cell r="FH153" t="str">
            <v>004. AUTORIDAD PORTUARIA REGIONAL LAMBAYEQUE</v>
          </cell>
          <cell r="FI153" t="str">
            <v>003. UCAYALI - CONTAMANA</v>
          </cell>
          <cell r="FJ153" t="str">
            <v>021. PROYECTO ESPECIAL MADRE DE DIOS</v>
          </cell>
          <cell r="FK153" t="str">
            <v>003. SUB REGION DE DESARROLLO ILO</v>
          </cell>
          <cell r="FL153" t="str">
            <v>003. SUB REGION DANIEL ALCIDES CARRION</v>
          </cell>
          <cell r="FM153" t="str">
            <v>003. GERENCIA SUB REGIONAL MORROPON HUANCABAMBA</v>
          </cell>
          <cell r="FN153" t="str">
            <v>003. PROGRAMA REGIONAL DE RIEGO Y DRENAJE</v>
          </cell>
          <cell r="FO153" t="str">
            <v>003. PESQUERIA SAN MARTIN</v>
          </cell>
          <cell r="FP153" t="str">
            <v>100. AGRICULTURA TACNA</v>
          </cell>
          <cell r="FQ153" t="str">
            <v>200. TRANSPORTES TUMBES</v>
          </cell>
          <cell r="FR153" t="str">
            <v>003. RAYMONDI</v>
          </cell>
          <cell r="FS153" t="str">
            <v>100. AGRICULTURA LIMA</v>
          </cell>
          <cell r="FT153" t="str">
            <v>301. COLEGIO MILITAR LEONCIO PRADO</v>
          </cell>
          <cell r="FV153" t="str">
            <v>03. MUNICIPALIDAD DISTRITAL DE BALSAS</v>
          </cell>
          <cell r="FW153" t="str">
            <v>03. MUNICIPALIDAD DISTRITAL DE COPALLIN</v>
          </cell>
          <cell r="FX153" t="str">
            <v>03. MUNICIPALIDAD DISTRITAL DE CHURUJA</v>
          </cell>
          <cell r="FY153" t="str">
            <v>03. MUNICIPALIDAD DISTRITAL DE RIO SANTIAGO</v>
          </cell>
          <cell r="FZ153" t="str">
            <v>03. MUNICIPALIDAD DISTRITAL DE COCABAMBA</v>
          </cell>
          <cell r="GA153" t="str">
            <v>03. MUNICIPALIDAD DISTRITAL DE COCHAMAL</v>
          </cell>
          <cell r="GB153" t="str">
            <v>03. MUNICIPALIDAD DISTRITAL DE CUMBA</v>
          </cell>
          <cell r="GC153" t="str">
            <v>03. MUNICIPALIDAD DISTRITAL DE COLCABAMBA</v>
          </cell>
          <cell r="GD153" t="str">
            <v>03. MUNICIPALIDAD DISTRITAL DE HUACLLAN</v>
          </cell>
          <cell r="GE153" t="str">
            <v>03. MUNICIPALIDAD DISTRITAL DE CHACCHO</v>
          </cell>
          <cell r="GG153" t="str">
            <v>03. MUNICIPALIDAD DISTRITAL DE ANTONIO RAYMONDI</v>
          </cell>
          <cell r="GH153" t="str">
            <v>03. MUNICIPALIDAD DISTRITAL DE AMASHCA</v>
          </cell>
          <cell r="GI153" t="str">
            <v>03. MUNICIPALIDAD DISTRITAL DE YAUYA</v>
          </cell>
          <cell r="GJ153" t="str">
            <v>03. MUNICIPALIDAD DISTRITAL DE COMANDANTE NOEL</v>
          </cell>
          <cell r="GK153" t="str">
            <v>03. MUNICIPALIDAD DISTRITAL DE BAMBAS</v>
          </cell>
          <cell r="GL153" t="str">
            <v>03. MUNICIPALIDAD DISTRITAL DE CAJAY</v>
          </cell>
          <cell r="GM153" t="str">
            <v>03. MUNICIPALIDAD DISTRITAL DE CULEBRAS</v>
          </cell>
          <cell r="GN153" t="str">
            <v>03. MUNICIPALIDAD DISTRITAL DE HUATA</v>
          </cell>
          <cell r="GO153" t="str">
            <v>03. MUNICIPALIDAD DISTRITAL DE ELEAZAR GUZMAN BARRON</v>
          </cell>
          <cell r="GP153" t="str">
            <v>03. MUNICIPALIDAD DISTRITAL DE CAJAMARQUILLA</v>
          </cell>
          <cell r="GQ153" t="str">
            <v>03. MUNICIPALIDAD DISTRITAL DE CONCHUCOS</v>
          </cell>
          <cell r="GR153" t="str">
            <v>03. MUNICIPALIDAD DISTRITAL DE PAROBAMBA</v>
          </cell>
          <cell r="GS153" t="str">
            <v>03. MUNICIPALIDAD DISTRITAL DE COTAPARACO</v>
          </cell>
          <cell r="GT153" t="str">
            <v>03. MUNICIPALIDAD DISTRITAL DE COISHCO</v>
          </cell>
          <cell r="GU153" t="str">
            <v>03. MUNICIPALIDAD DISTRITAL DE ALFONSO UGARTE</v>
          </cell>
          <cell r="GV153" t="str">
            <v>03. MUNICIPALIDAD DISTRITAL DE MANCOS</v>
          </cell>
          <cell r="GW153" t="str">
            <v>03. MUNICIPALIDAD DISTRITAL DE CIRCA</v>
          </cell>
          <cell r="GX153" t="str">
            <v>03. MUNICIPALIDAD DISTRITAL DE CHIARA</v>
          </cell>
          <cell r="GY153" t="str">
            <v>03. MUNICIPALIDAD DISTRITAL DE HUAQUIRCA</v>
          </cell>
          <cell r="GZ153" t="str">
            <v>03. MUNICIPALIDAD DISTRITAL DE CARAYBAMBA</v>
          </cell>
          <cell r="HA153" t="str">
            <v>03. MUNICIPALIDAD DISTRITAL DE COYLLURQUI</v>
          </cell>
          <cell r="HB153" t="str">
            <v>03. MUNICIPALIDAD DISTRITAL DE COCHARCAS</v>
          </cell>
          <cell r="HC153" t="str">
            <v>03. MUNICIPALIDAD DISTRITAL DE GAMARRA</v>
          </cell>
          <cell r="HD153" t="str">
            <v>03. MUNICIPALIDAD DISTRITAL DE CAYMA</v>
          </cell>
          <cell r="HE153" t="str">
            <v>03. MUNICIPALIDAD DISTRITAL DE MARIANO NICOLAS VALCARCEL</v>
          </cell>
          <cell r="HF153" t="str">
            <v>03. MUNICIPALIDAD DISTRITAL DE ATICO</v>
          </cell>
          <cell r="HG153" t="str">
            <v>03. MUNICIPALIDAD DISTRITAL DE AYO</v>
          </cell>
          <cell r="HH153" t="str">
            <v>03. MUNICIPALIDAD DISTRITAL DE CABANACONDE</v>
          </cell>
          <cell r="HI153" t="str">
            <v>03. MUNICIPALIDAD DISTRITAL DE CAYARANI</v>
          </cell>
          <cell r="HJ153" t="str">
            <v>03. MUNICIPALIDAD DISTRITAL DE DEAN VALDIVIA</v>
          </cell>
          <cell r="HK153" t="str">
            <v>03. MUNICIPALIDAD DISTRITAL DE CHARCANA</v>
          </cell>
          <cell r="HL153" t="str">
            <v>03. MUNICIPALIDAD DISTRITAL DE ACOS VINCHOS</v>
          </cell>
          <cell r="HM153" t="str">
            <v>03. MUNICIPALIDAD DISTRITAL DE LOS MOROCHUCOS</v>
          </cell>
          <cell r="HN153" t="str">
            <v>03. MUNICIPALIDAD DISTRITAL DE SACSAMARCA</v>
          </cell>
          <cell r="HO153" t="str">
            <v>03. MUNICIPALIDAD DISTRITAL DE HUAMANGUILLA</v>
          </cell>
          <cell r="HP153" t="str">
            <v>03. MUNICIPALIDAD DISTRITAL DE AYNA</v>
          </cell>
          <cell r="HQ153" t="str">
            <v>03. MUNICIPALIDAD DISTRITAL DE CABANA</v>
          </cell>
          <cell r="HR153" t="str">
            <v>03. MUNICIPALIDAD DISTRITAL DE CORONEL CASTAÑEDA</v>
          </cell>
          <cell r="HS153" t="str">
            <v>03. MUNICIPALIDAD DISTRITAL DE CORCULLA</v>
          </cell>
          <cell r="HT153" t="str">
            <v>03. MUNICIPALIDAD DISTRITAL DE CHALCOS</v>
          </cell>
          <cell r="HU153" t="str">
            <v>03. MUNICIPALIDAD DISTRITAL DE APONGO</v>
          </cell>
          <cell r="HV153" t="str">
            <v>03. MUNICIPALIDAD DISTRITAL DE CARHUANCA</v>
          </cell>
          <cell r="HW153" t="str">
            <v>03. MUNICIPALIDAD DISTRITAL DE CHETILLA</v>
          </cell>
          <cell r="HX153" t="str">
            <v>03. MUNICIPALIDAD DISTRITAL DE CONDEBAMBA</v>
          </cell>
          <cell r="HY153" t="str">
            <v>03. MUNICIPALIDAD DISTRITAL DE CORTEGANA</v>
          </cell>
          <cell r="HZ153" t="str">
            <v>03. MUNICIPALIDAD DISTRITAL DE CHADIN</v>
          </cell>
          <cell r="IA153" t="str">
            <v>03. MUNICIPALIDAD DISTRITAL DE CUPISNIQUE</v>
          </cell>
          <cell r="IB153" t="str">
            <v>03. MUNICIPALIDAD DISTRITAL DE CHOROS</v>
          </cell>
          <cell r="IC153" t="str">
            <v>03. MUNICIPALIDAD DISTRITAL DE HUALGAYOC</v>
          </cell>
          <cell r="ID153" t="str">
            <v>03. MUNICIPALIDAD DISTRITAL DE CHONTALI</v>
          </cell>
          <cell r="IE153" t="str">
            <v>03. MUNICIPALIDAD DISTRITAL DE HUARANGO</v>
          </cell>
          <cell r="IF153" t="str">
            <v>03. MUNICIPALIDAD DISTRITAL DE EDUARDO VILLANUEVA</v>
          </cell>
          <cell r="IG153" t="str">
            <v>03. MUNICIPALIDAD DISTRITAL DE CALQUIS</v>
          </cell>
          <cell r="IH153" t="str">
            <v>03. MUNICIPALIDAD DISTRITAL DE SAN LUIS</v>
          </cell>
          <cell r="II153" t="str">
            <v>03. MUNICIPALIDAD DISTRITAL DE CATACHE</v>
          </cell>
          <cell r="IJ153" t="str">
            <v>03. MUNICIPALIDAD DISTRITAL DE CARMEN DE LA LEGUA REYNOSO</v>
          </cell>
          <cell r="IK153" t="str">
            <v>03. MUNICIPALIDAD DISTRITAL DE POROY</v>
          </cell>
          <cell r="IL153" t="str">
            <v>03. MUNICIPALIDAD DISTRITAL DE ACOS</v>
          </cell>
          <cell r="IM153" t="str">
            <v>03. MUNICIPALIDAD DISTRITAL DE CACHIMAYO</v>
          </cell>
          <cell r="IN153" t="str">
            <v>03. MUNICIPALIDAD DISTRITAL DE LAMAY</v>
          </cell>
          <cell r="IO153" t="str">
            <v>03. MUNICIPALIDAD DISTRITAL DE KUNTURKANKI</v>
          </cell>
          <cell r="IP153" t="str">
            <v>03. MUNICIPALIDAD DISTRITAL DE COMBAPATA</v>
          </cell>
          <cell r="IQ153" t="str">
            <v>03. MUNICIPALIDAD DISTRITAL DE CHAMACA</v>
          </cell>
          <cell r="IR153" t="str">
            <v>03. MUNICIPALIDAD DISTRITAL DE COPORAQUE</v>
          </cell>
          <cell r="IS153" t="str">
            <v>03. MUNICIPALIDAD DISTRITAL DE HUAYOPATA</v>
          </cell>
          <cell r="IT153" t="str">
            <v>03. MUNICIPALIDAD DISTRITAL DE CCAPI</v>
          </cell>
          <cell r="IU153" t="str">
            <v>03. MUNICIPALIDAD DISTRITAL DE CHALLABAMBA</v>
          </cell>
          <cell r="IV153" t="str">
            <v>03. MUNICIPALIDAD DISTRITAL DE CAMANTI</v>
          </cell>
          <cell r="IW153" t="str">
            <v>03. MUNICIPALIDAD DISTRITAL DE HUAYLLABAMBA</v>
          </cell>
          <cell r="IX153" t="str">
            <v>03. MUNICIPALIDAD DISTRITAL DE ACORIA</v>
          </cell>
          <cell r="IY153" t="str">
            <v>03. MUNICIPALIDAD DISTRITAL DE ANTA</v>
          </cell>
          <cell r="IZ153" t="str">
            <v>03. MUNICIPALIDAD DISTRITAL DE CALLANMARCA</v>
          </cell>
          <cell r="JA153" t="str">
            <v>03. MUNICIPALIDAD DISTRITAL DE AURAHUA</v>
          </cell>
          <cell r="JB153" t="str">
            <v>03. MUNICIPALIDAD DISTRITAL DE CHINCHIHUASI</v>
          </cell>
          <cell r="JC153" t="str">
            <v>03. MUNICIPALIDAD DISTRITAL DE CORDOVA</v>
          </cell>
          <cell r="JD153" t="str">
            <v>03. MUNICIPALIDAD DISTRITAL DE ACRAQUIA</v>
          </cell>
          <cell r="JE153" t="str">
            <v>03. MUNICIPALIDAD DISTRITAL DE CHINCHAO</v>
          </cell>
          <cell r="JF153" t="str">
            <v>03. MUNICIPALIDAD DISTRITAL DE COLPAS</v>
          </cell>
          <cell r="JG153" t="str">
            <v>11. MUNICIPALIDAD DISTRITAL DE MARIAS</v>
          </cell>
          <cell r="JH153" t="str">
            <v>03. MUNICIPALIDAD DISTRITAL DE COCHABAMBA</v>
          </cell>
          <cell r="JI153" t="str">
            <v>03. MUNICIPALIDAD DISTRITAL DE CHAVIN DE PARIARCA</v>
          </cell>
          <cell r="JJ153" t="str">
            <v>03. MUNICIPALIDAD DISTRITAL DE HERMILIO VALDIZAN</v>
          </cell>
          <cell r="JK153" t="str">
            <v>03. MUNICIPALIDAD DISTRITAL DE SAN BUENAVENTURA</v>
          </cell>
          <cell r="JL153" t="str">
            <v>03. MUNICIPALIDAD DISTRITAL DE MOLINO</v>
          </cell>
          <cell r="JM153" t="str">
            <v>03. MUNICIPALIDAD DISTRITAL DE HONORIA</v>
          </cell>
          <cell r="JN153" t="str">
            <v>03. MUNICIPALIDAD DISTRITAL DE JIVIA</v>
          </cell>
          <cell r="JO153" t="str">
            <v>03. MUNICIPALIDAD DISTRITAL DE CHACABAMBA</v>
          </cell>
          <cell r="JP153" t="str">
            <v>03. MUNICIPALIDAD DISTRITAL DE LOS AQUIJES</v>
          </cell>
          <cell r="JQ153" t="str">
            <v>03. MUNICIPALIDAD DISTRITAL DE CHAVIN</v>
          </cell>
          <cell r="JR153" t="str">
            <v>03. MUNICIPALIDAD DISTRITAL DE EL INGENIO</v>
          </cell>
          <cell r="JS153" t="str">
            <v>03. MUNICIPALIDAD DISTRITAL DE RIO GRANDE</v>
          </cell>
          <cell r="JT153" t="str">
            <v>03. MUNICIPALIDAD DISTRITAL DE HUMAY</v>
          </cell>
          <cell r="JU153" t="str">
            <v>05. MUNICIPALIDAD DISTRITAL DE CHACAPAMPA</v>
          </cell>
          <cell r="JV153" t="str">
            <v>03. MUNICIPALIDAD DISTRITAL DE ANDAMARCA</v>
          </cell>
          <cell r="JW153" t="str">
            <v>03. MUNICIPALIDAD DISTRITAL DE PICHANAQUI</v>
          </cell>
          <cell r="JX153" t="str">
            <v>03. MUNICIPALIDAD DISTRITAL DE APATA</v>
          </cell>
          <cell r="JY153" t="str">
            <v>03. MUNICIPALIDAD DISTRITAL DE ONDORES</v>
          </cell>
          <cell r="JZ153" t="str">
            <v>03. MUNICIPALIDAD DISTRITAL DE LLAYLLA</v>
          </cell>
          <cell r="KA153" t="str">
            <v>03. MUNICIPALIDAD DISTRITAL DE HUARICOLCA</v>
          </cell>
          <cell r="KB153" t="str">
            <v>03. MUNICIPALIDAD DISTRITAL DE HUAY-HUAY</v>
          </cell>
          <cell r="KC153" t="str">
            <v>03. MUNICIPALIDAD DISTRITAL DE CHONGOS BAJO</v>
          </cell>
          <cell r="KD153" t="str">
            <v>03. MUNICIPALIDAD DISTRITAL DE FLORENCIA DE MORA</v>
          </cell>
          <cell r="KE153" t="str">
            <v>03. MUNICIPALIDAD DISTRITAL DE CHOCOPE</v>
          </cell>
          <cell r="KF153" t="str">
            <v>03. MUNICIPALIDAD DISTRITAL DE CONDORMARCA</v>
          </cell>
          <cell r="KG153" t="str">
            <v>03. MUNICIPALIDAD DISTRITAL DE PUEBLO NUEVO</v>
          </cell>
          <cell r="KH153" t="str">
            <v>03. MUNICIPALIDAD DISTRITAL DE CARABAMBA</v>
          </cell>
          <cell r="KI153" t="str">
            <v>04. MUNICIPALIDAD DISTRITAL DE CHARAT</v>
          </cell>
          <cell r="KJ153" t="str">
            <v>03. MUNICIPALIDAD DISTRITAL DE JEQUETEPEQUE</v>
          </cell>
          <cell r="KK153" t="str">
            <v>03. MUNICIPALIDAD DISTRITAL DE CHILLIA</v>
          </cell>
          <cell r="KL153" t="str">
            <v>03. MUNICIPALIDAD DISTRITAL DE COCHORCO</v>
          </cell>
          <cell r="KM153" t="str">
            <v>03. MUNICIPALIDAD DISTRITAL DE CACHICADAN</v>
          </cell>
          <cell r="KN153" t="str">
            <v>03. MUNICIPALIDAD DISTRITAL DE MARMOT</v>
          </cell>
          <cell r="KO153" t="str">
            <v>03. MUNICIPALIDAD DISTRITAL DE GUADALUPITO</v>
          </cell>
          <cell r="KP153" t="str">
            <v>03. MUNICIPALIDAD DISTRITAL DE ETEN</v>
          </cell>
          <cell r="KQ153" t="str">
            <v>03. MUNICIPALIDAD DISTRITAL DE INCAHUASI</v>
          </cell>
          <cell r="KR153" t="str">
            <v>03. MUNICIPALIDAD DISTRITAL DE ILLIMO</v>
          </cell>
          <cell r="KS153" t="str">
            <v>03. MUNICIPALIDAD DISTRITAL DE ATE</v>
          </cell>
          <cell r="KT153" t="str">
            <v>03. MUNICIPALIDAD DISTRITAL DE PATIVILCA</v>
          </cell>
          <cell r="KU153" t="str">
            <v>03. MUNICIPALIDAD DISTRITAL DE GORGOR</v>
          </cell>
          <cell r="KV153" t="str">
            <v>03. MUNICIPALIDAD DISTRITAL DE HUAMANTANGA</v>
          </cell>
          <cell r="KW153" t="str">
            <v>03. MUNICIPALIDAD DISTRITAL DE CALANGO</v>
          </cell>
          <cell r="KX153" t="str">
            <v>03. MUNICIPALIDAD DISTRITAL DE ATAVILLOS BAJO</v>
          </cell>
          <cell r="KY153" t="str">
            <v>03. MUNICIPALIDAD DISTRITAL DE CALLAHUANCA</v>
          </cell>
          <cell r="KZ153" t="str">
            <v>03. MUNICIPALIDAD DISTRITAL DE CALETA DE CARQUIN</v>
          </cell>
          <cell r="LA153" t="str">
            <v>03. MUNICIPALIDAD DISTRITAL DE CAUJUL</v>
          </cell>
          <cell r="LB153" t="str">
            <v>03. MUNICIPALIDAD DISTRITAL DE AYAUCA</v>
          </cell>
          <cell r="LC153" t="str">
            <v>03. MUNICIPALIDAD DISTRITAL DE FERNANDO LORES</v>
          </cell>
          <cell r="LD153" t="str">
            <v>05. MUNICIPALIDAD DISTRITAL DE JEBEROS</v>
          </cell>
          <cell r="LE153" t="str">
            <v>03. MUNICIPALIDAD DISTRITAL DE TIGRE</v>
          </cell>
          <cell r="LF153" t="str">
            <v>03. MUNICIPALIDAD DISTRITAL DE YAVARI</v>
          </cell>
          <cell r="LG153" t="str">
            <v>03. MUNICIPALIDAD DISTRITAL DE CAPELO</v>
          </cell>
          <cell r="LH153" t="str">
            <v>03. MUNICIPALIDAD DISTRITAL DE PADRE MARQUEZ</v>
          </cell>
          <cell r="LI153" t="str">
            <v>03. MUNICIPALIDAD DISTRITAL DE MANSERICHE</v>
          </cell>
          <cell r="LJ153" t="str">
            <v>03. MUNICIPALIDAD DISTRITAL DE TENIENTE MANUEL CLAVERO</v>
          </cell>
          <cell r="LK153" t="str">
            <v>03. MUNICIPALIDAD DISTRITAL DE LAS PIEDRAS</v>
          </cell>
          <cell r="LL153" t="str">
            <v>03. MUNICIPALIDAD DISTRITAL DE MADRE DE DIOS</v>
          </cell>
          <cell r="LM153" t="str">
            <v>03. MUNICIPALIDAD DISTRITAL DE TAHUAMANU</v>
          </cell>
          <cell r="LN153" t="str">
            <v>03. MUNICIPALIDAD DISTRITAL DE CUCHUMBAYA</v>
          </cell>
          <cell r="LO153" t="str">
            <v>03. MUNICIPALIDAD DISTRITAL DE COALAQUE</v>
          </cell>
          <cell r="LP153" t="str">
            <v>03. MUNICIPALIDAD DISTRITAL DE PACOCHA</v>
          </cell>
          <cell r="LQ153" t="str">
            <v>03. MUNICIPALIDAD DISTRITAL DE HUARIACA</v>
          </cell>
          <cell r="LR153" t="str">
            <v>03. MUNICIPALIDAD DISTRITAL DE GOYLLARISQUIZGA</v>
          </cell>
          <cell r="LS153" t="str">
            <v>03. MUNICIPALIDAD DISTRITAL DE HUANCABAMBA</v>
          </cell>
          <cell r="LT153" t="str">
            <v>05. MUNICIPALIDAD DISTRITAL DE CATACAOS</v>
          </cell>
          <cell r="LU153" t="str">
            <v>03. MUNICIPALIDAD DISTRITAL DE JILILI</v>
          </cell>
          <cell r="LV153" t="str">
            <v>03. MUNICIPALIDAD DISTRITAL DE EL CARMEN DE LA FRONTERA</v>
          </cell>
          <cell r="LW153" t="str">
            <v>03. MUNICIPALIDAD DISTRITAL DE CHALACO</v>
          </cell>
          <cell r="LX153" t="str">
            <v>03. MUNICIPALIDAD DISTRITAL DE ARENAL</v>
          </cell>
          <cell r="LY153" t="str">
            <v>03. MUNICIPALIDAD DISTRITAL DE IGNACIO ESCUDERO</v>
          </cell>
          <cell r="LZ153" t="str">
            <v>03. MUNICIPALIDAD DISTRITAL DE LA BREA</v>
          </cell>
          <cell r="MA153" t="str">
            <v>03. MUNICIPALIDAD DISTRITAL DE BERNAL</v>
          </cell>
          <cell r="MB153" t="str">
            <v>03. MUNICIPALIDAD DISTRITAL DE AMANTANI</v>
          </cell>
          <cell r="MC153" t="str">
            <v>03. MUNICIPALIDAD DISTRITAL DE ARAPA</v>
          </cell>
          <cell r="MD153" t="str">
            <v>03. MUNICIPALIDAD DISTRITAL DE AYAPATA</v>
          </cell>
          <cell r="ME153" t="str">
            <v>03. MUNICIPALIDAD DISTRITAL DE HUACULLANI</v>
          </cell>
          <cell r="MF153" t="str">
            <v>03. MUNICIPALIDAD DISTRITAL DE PILCUYO</v>
          </cell>
          <cell r="MG153" t="str">
            <v>03. MUNICIPALIDAD DISTRITAL DE HUATASANI</v>
          </cell>
          <cell r="MH153" t="str">
            <v>03. MUNICIPALIDAD DISTRITAL DE CALAPUJA</v>
          </cell>
          <cell r="MI153" t="str">
            <v>03. MUNICIPALIDAD DISTRITAL DE CUPI</v>
          </cell>
          <cell r="MJ153" t="str">
            <v>03. MUNICIPALIDAD DISTRITAL DE HUAYRAPATA</v>
          </cell>
          <cell r="MK153" t="str">
            <v>03. MUNICIPALIDAD DISTRITAL DE PEDRO VILCA APAZA</v>
          </cell>
          <cell r="ML153" t="str">
            <v>03. MUNICIPALIDAD DISTRITAL DE CABANILLAS</v>
          </cell>
          <cell r="MM153" t="str">
            <v>03. MUNICIPALIDAD DISTRITAL DE LIMBANI</v>
          </cell>
          <cell r="MN153" t="str">
            <v>03. MUNICIPALIDAD DISTRITAL DE COPANI</v>
          </cell>
          <cell r="MO153" t="str">
            <v>03. MUNICIPALIDAD DISTRITAL DE HABANA</v>
          </cell>
          <cell r="MP153" t="str">
            <v>03. MUNICIPALIDAD DISTRITAL DE BAJO BIAVO</v>
          </cell>
          <cell r="MQ153" t="str">
            <v>03. MUNICIPALIDAD DISTRITAL DE SAN MARTIN</v>
          </cell>
          <cell r="MR153" t="str">
            <v>03. MUNICIPALIDAD DISTRITAL DE EL ESLABON</v>
          </cell>
          <cell r="MS153" t="str">
            <v>03. MUNICIPALIDAD DISTRITAL DE BARRANQUITA</v>
          </cell>
          <cell r="MT153" t="str">
            <v>03. MUNICIPALIDAD DISTRITAL DE HUICUNGO</v>
          </cell>
          <cell r="MU153" t="str">
            <v>03. MUNICIPALIDAD DISTRITAL DE CASPISAPA</v>
          </cell>
          <cell r="MV153" t="str">
            <v>03. MUNICIPALIDAD DISTRITAL DE ELIAS SOPLIN VARGAS</v>
          </cell>
          <cell r="MW153" t="str">
            <v>03. MUNICIPALIDAD DISTRITAL DE CACATACHI</v>
          </cell>
          <cell r="MX153" t="str">
            <v>03. MUNICIPALIDAD DISTRITAL DE POLVORA</v>
          </cell>
          <cell r="MY153" t="str">
            <v>03. MUNICIPALIDAD DISTRITAL DE CALANA</v>
          </cell>
          <cell r="MZ153" t="str">
            <v>03. MUNICIPALIDAD DISTRITAL DE CAMILACA</v>
          </cell>
          <cell r="NA153" t="str">
            <v>03. MUNICIPALIDAD DISTRITAL DE ITE</v>
          </cell>
          <cell r="NB153" t="str">
            <v>03. MUNICIPALIDAD DISTRITAL DE ESTIQUE</v>
          </cell>
          <cell r="NC153" t="str">
            <v>03. MUNICIPALIDAD DISTRITAL DE LA CRUZ</v>
          </cell>
          <cell r="ND153" t="str">
            <v>03. MUNICIPALIDAD DISTRITAL DE CANOAS DE PUNTA SAL</v>
          </cell>
          <cell r="NE153" t="str">
            <v>03. MUNICIPALIDAD DISTRITAL DE MATAPALO</v>
          </cell>
          <cell r="NF153" t="str">
            <v>03. MUNICIPALIDAD DISTRITAL DE IPARIA</v>
          </cell>
          <cell r="NG153" t="str">
            <v>03. MUNICIPALIDAD DISTRITAL DE TAHUANIA</v>
          </cell>
          <cell r="NH153" t="str">
            <v>03. MUNICIPALIDAD DISTRITAL DE CURIMANA</v>
          </cell>
        </row>
        <row r="154">
          <cell r="O154" t="str">
            <v>005. NAYLAMP - LAMBAYEQUE</v>
          </cell>
          <cell r="S154" t="str">
            <v>004. CORTE SUPERIOR DE JUSTICIA DE LA LIBERTAD</v>
          </cell>
          <cell r="U154" t="str">
            <v>004. GESTIÓN DE LOS RECURSOS NATURALES</v>
          </cell>
          <cell r="AD154" t="str">
            <v>004. OFICINA REGIONAL ORIENTE PUCALLPA</v>
          </cell>
          <cell r="AE154" t="str">
            <v>004. SUNARP, SEDE TRUJILLO</v>
          </cell>
          <cell r="AF154" t="str">
            <v>005. III DIRTEPOL - TRUJILLO</v>
          </cell>
          <cell r="AL154" t="str">
            <v>009. SECRETARIA TECNICA DE APOYO A LA COMISION AD HOC CREADA POR LA LEY 29625</v>
          </cell>
          <cell r="AS154" t="str">
            <v>004. USE 04 COMAS</v>
          </cell>
          <cell r="CU154" t="str">
            <v>008. INSTITUTO NACIONAL DE OFTALMOLOGÍA</v>
          </cell>
          <cell r="CZ154" t="str">
            <v>006. PROGRAMA NACIONAL PARA LA PROMOCION DE OPORTUNIDADES LABORALES "IMPULSA PERÚ"</v>
          </cell>
          <cell r="DB154" t="str">
            <v>012. PROGRAMA DE COMPENSACIONES PARA LA COMPETITIVIDAD</v>
          </cell>
          <cell r="DE154" t="str">
            <v>015. ESTACION EXPERIMENTAL AGRARIA PUCALLPA - UCAYALI</v>
          </cell>
          <cell r="DN154" t="str">
            <v>005. GERENCIA ADMINISTRATIVA DE LA LIBERTAD</v>
          </cell>
          <cell r="DR154" t="str">
            <v>004. MARINA DE GUERRA DEL PERU</v>
          </cell>
          <cell r="EC154" t="str">
            <v>011. FONDO DE INVERSION EN TELECOMUNICACIONES - FITEL</v>
          </cell>
          <cell r="EF154" t="str">
            <v>006. AGUA SEGURA PARA LIMA Y CALLAO</v>
          </cell>
          <cell r="EK154" t="str">
            <v>005. PROGRAMA NACIONAL DE INNOVACIÓN EN PESCA Y ACUICULTURA</v>
          </cell>
          <cell r="ES154" t="str">
            <v>005. PROGRAMA NACIONAL DE APOYO DIRECTO A LOS MÁS POBRES -JUNTOS</v>
          </cell>
          <cell r="EV154" t="str">
            <v>004. GERENCIA SUB REGIONAL DE UTCUBAMBA</v>
          </cell>
          <cell r="EW154" t="str">
            <v>008. TERMINAL PORTUARIO DE CHIMBOTE</v>
          </cell>
          <cell r="EX154" t="str">
            <v>004. PRO DESARROLLO APURIMAC</v>
          </cell>
          <cell r="EY154" t="str">
            <v>005. PROYECTO ESPECIAL MAJES - SIGUAS</v>
          </cell>
          <cell r="EZ154" t="str">
            <v>200. TRANSPORTES AYACUCHO</v>
          </cell>
          <cell r="FA154" t="str">
            <v>004. JAEN</v>
          </cell>
          <cell r="FB154" t="str">
            <v>004. INSTITUTO DE MANEJO DE AGUA Y MEDIO AMBIENTE (IMA)</v>
          </cell>
          <cell r="FC154" t="str">
            <v>006. GERENCIA SUB-REGIONAL CASTROVIRREYNA</v>
          </cell>
          <cell r="FD154" t="str">
            <v>300. EDUCACION HUANUCO</v>
          </cell>
          <cell r="FE154" t="str">
            <v>200. TRANSPORTES ICA</v>
          </cell>
          <cell r="FF154" t="str">
            <v>200. TRANSPORTES JUNIN</v>
          </cell>
          <cell r="FG154" t="str">
            <v>200. TRANSPORTES LA LIBERTAD</v>
          </cell>
          <cell r="FH154" t="str">
            <v>100. AGRICULTURA LAMBAYEQUE</v>
          </cell>
          <cell r="FI154" t="str">
            <v>004. ORGANISMO PUBLICO INFRAESTRUCTURA PARA LA PRODUCTIVIDAD</v>
          </cell>
          <cell r="FJ154" t="str">
            <v>100. AGRICULTURA MADRE DE DIOS</v>
          </cell>
          <cell r="FK154" t="str">
            <v>004. SUB REGION DE DESARROLLO GENERAL SÁNCHEZ CERRO</v>
          </cell>
          <cell r="FL154" t="str">
            <v>100. AGRICULTURA PASCO</v>
          </cell>
          <cell r="FM154" t="str">
            <v>004. PROYECTO ESPECIAL CHIRA - PIURA</v>
          </cell>
          <cell r="FN154" t="str">
            <v>005. PROGRAMA DE APOYO AL DESARROLLO RURAL ANDINO</v>
          </cell>
          <cell r="FO154" t="str">
            <v>004. SUB REGION BAJO MAYO - TARAPOTO</v>
          </cell>
          <cell r="FP154" t="str">
            <v>200. TRANSPORTES TACNA</v>
          </cell>
          <cell r="FQ154" t="str">
            <v>300. EDUCACION TUMBES</v>
          </cell>
          <cell r="FR154" t="str">
            <v>004. AGUAYTIA</v>
          </cell>
          <cell r="FS154" t="str">
            <v>300. EDUCACION LIMA</v>
          </cell>
          <cell r="FT154" t="str">
            <v>302. EDUCACION VENTANILLA</v>
          </cell>
          <cell r="FV154" t="str">
            <v>04. MUNICIPALIDAD DISTRITAL DE CHETO</v>
          </cell>
          <cell r="FW154" t="str">
            <v>04. MUNICIPALIDAD DISTRITAL DE EL PARCO</v>
          </cell>
          <cell r="FX154" t="str">
            <v>04. MUNICIPALIDAD DISTRITAL DE COROSHA</v>
          </cell>
          <cell r="FZ154" t="str">
            <v>04. MUNICIPALIDAD DISTRITAL DE COLCAMAR</v>
          </cell>
          <cell r="GA154" t="str">
            <v>04. MUNICIPALIDAD DISTRITAL DE HUAMBO</v>
          </cell>
          <cell r="GB154" t="str">
            <v>04. MUNICIPALIDAD DISTRITAL DE EL MILAGRO</v>
          </cell>
          <cell r="GC154" t="str">
            <v>04. MUNICIPALIDAD DISTRITAL DE HUANCHAY</v>
          </cell>
          <cell r="GD154" t="str">
            <v>04. MUNICIPALIDAD DISTRITAL DE LA MERCED</v>
          </cell>
          <cell r="GE154" t="str">
            <v>04. MUNICIPALIDAD DISTRITAL DE CHINGAS</v>
          </cell>
          <cell r="GG154" t="str">
            <v>04. MUNICIPALIDAD DISTRITAL DE AQUIA</v>
          </cell>
          <cell r="GH154" t="str">
            <v>04. MUNICIPALIDAD DISTRITAL DE ANTA</v>
          </cell>
          <cell r="GJ154" t="str">
            <v>04. MUNICIPALIDAD DISTRITAL DE YAUTAN</v>
          </cell>
          <cell r="GK154" t="str">
            <v>04. MUNICIPALIDAD DISTRITAL DE CUSCA</v>
          </cell>
          <cell r="GL154" t="str">
            <v>04. MUNICIPALIDAD DISTRITAL DE CHAVIN DE HUANTAR</v>
          </cell>
          <cell r="GM154" t="str">
            <v>04. MUNICIPALIDAD DISTRITAL DE HUAYAN</v>
          </cell>
          <cell r="GN154" t="str">
            <v>04. MUNICIPALIDAD DISTRITAL DE HUAYLAS</v>
          </cell>
          <cell r="GO154" t="str">
            <v>04. MUNICIPALIDAD DISTRITAL DE FIDEL OLIVAS ESCUDERO</v>
          </cell>
          <cell r="GP154" t="str">
            <v>04. MUNICIPALIDAD DISTRITAL DE CARHUAPAMPA</v>
          </cell>
          <cell r="GQ154" t="str">
            <v>04. MUNICIPALIDAD DISTRITAL DE HUACASCHUQUE</v>
          </cell>
          <cell r="GR154" t="str">
            <v>04. MUNICIPALIDAD DISTRITAL DE QUINUABAMBA</v>
          </cell>
          <cell r="GS154" t="str">
            <v>04. MUNICIPALIDAD DISTRITAL DE HUAYLLAPAMPA</v>
          </cell>
          <cell r="GT154" t="str">
            <v>04. MUNICIPALIDAD DISTRITAL DE MACATE</v>
          </cell>
          <cell r="GU154" t="str">
            <v>04. MUNICIPALIDAD DISTRITAL DE CASHAPAMPA</v>
          </cell>
          <cell r="GV154" t="str">
            <v>04. MUNICIPALIDAD DISTRITAL DE MATACOTO</v>
          </cell>
          <cell r="GW154" t="str">
            <v>04. MUNICIPALIDAD DISTRITAL DE CURAHUASI</v>
          </cell>
          <cell r="GX154" t="str">
            <v>04. MUNICIPALIDAD DISTRITAL DE HUANCARAMA</v>
          </cell>
          <cell r="GY154" t="str">
            <v>04. MUNICIPALIDAD DISTRITAL DE JUAN ESPINOZA MEDRANO</v>
          </cell>
          <cell r="GZ154" t="str">
            <v>04. MUNICIPALIDAD DISTRITAL DE CHAPIMARCA</v>
          </cell>
          <cell r="HA154" t="str">
            <v>04. MUNICIPALIDAD DISTRITAL DE HAQUIRA</v>
          </cell>
          <cell r="HB154" t="str">
            <v>04. MUNICIPALIDAD DISTRITAL DE HUACCANA</v>
          </cell>
          <cell r="HC154" t="str">
            <v>04. MUNICIPALIDAD DISTRITAL DE HUAYLLATI</v>
          </cell>
          <cell r="HD154" t="str">
            <v>04. MUNICIPALIDAD DISTRITAL DE CERRO COLORADO</v>
          </cell>
          <cell r="HE154" t="str">
            <v>04. MUNICIPALIDAD DISTRITAL DE MARISCAL CACERES</v>
          </cell>
          <cell r="HF154" t="str">
            <v>04. MUNICIPALIDAD DISTRITAL DE ATIQUIPA</v>
          </cell>
          <cell r="HG154" t="str">
            <v>04. MUNICIPALIDAD DISTRITAL DE CHACHAS</v>
          </cell>
          <cell r="HH154" t="str">
            <v>04. MUNICIPALIDAD DISTRITAL DE CALLALLI</v>
          </cell>
          <cell r="HI154" t="str">
            <v>04. MUNICIPALIDAD DISTRITAL DE CHICHAS</v>
          </cell>
          <cell r="HJ154" t="str">
            <v>04. MUNICIPALIDAD DISTRITAL DE ISLAY</v>
          </cell>
          <cell r="HK154" t="str">
            <v>04. MUNICIPALIDAD DISTRITAL DE HUAYNACOTAS</v>
          </cell>
          <cell r="HL154" t="str">
            <v>04. MUNICIPALIDAD DISTRITAL DE CARMEN ALTO</v>
          </cell>
          <cell r="HM154" t="str">
            <v>04. MUNICIPALIDAD DISTRITAL DE MARIA PARADO DE BELLIDO</v>
          </cell>
          <cell r="HN154" t="str">
            <v>04. MUNICIPALIDAD DISTRITAL DE SANTIAGO DE LUCANAMARCA</v>
          </cell>
          <cell r="HO154" t="str">
            <v>04. MUNICIPALIDAD DISTRITAL DE IGUAIN</v>
          </cell>
          <cell r="HP154" t="str">
            <v>04. MUNICIPALIDAD DISTRITAL DE CHILCAS</v>
          </cell>
          <cell r="HQ154" t="str">
            <v>04. MUNICIPALIDAD DISTRITAL DE CARMEN SALCEDO</v>
          </cell>
          <cell r="HR154" t="str">
            <v>04. MUNICIPALIDAD DISTRITAL DE PACAPAUSA</v>
          </cell>
          <cell r="HS154" t="str">
            <v>04. MUNICIPALIDAD DISTRITAL DE LAMPA</v>
          </cell>
          <cell r="HT154" t="str">
            <v>04. MUNICIPALIDAD DISTRITAL DE CHILCAYOC</v>
          </cell>
          <cell r="HU154" t="str">
            <v>04. MUNICIPALIDAD DISTRITAL DE ASQUIPATA</v>
          </cell>
          <cell r="HV154" t="str">
            <v>04. MUNICIPALIDAD DISTRITAL DE CONCEPCION</v>
          </cell>
          <cell r="HW154" t="str">
            <v>04. MUNICIPALIDAD DISTRITAL DE COSPAN</v>
          </cell>
          <cell r="HX154" t="str">
            <v>04. MUNICIPALIDAD DISTRITAL DE SITACOCHA</v>
          </cell>
          <cell r="HY154" t="str">
            <v>04. MUNICIPALIDAD DISTRITAL DE HUASMIN</v>
          </cell>
          <cell r="HZ154" t="str">
            <v>04. MUNICIPALIDAD DISTRITAL DE CHIGUIRIP</v>
          </cell>
          <cell r="IA154" t="str">
            <v>04. MUNICIPALIDAD DISTRITAL DE GUZMANGO</v>
          </cell>
          <cell r="IB154" t="str">
            <v>04. MUNICIPALIDAD DISTRITAL DE CUJILLO</v>
          </cell>
          <cell r="ID154" t="str">
            <v>04. MUNICIPALIDAD DISTRITAL DE COLASAY</v>
          </cell>
          <cell r="IE154" t="str">
            <v>04. MUNICIPALIDAD DISTRITAL DE LA COIPA</v>
          </cell>
          <cell r="IF154" t="str">
            <v>04. MUNICIPALIDAD DISTRITAL DE GREGORIO PITA</v>
          </cell>
          <cell r="IG154" t="str">
            <v>04. MUNICIPALIDAD DISTRITAL DE CATILLUC</v>
          </cell>
          <cell r="IH154" t="str">
            <v>04. MUNICIPALIDAD DISTRITAL DE TUMBADEN</v>
          </cell>
          <cell r="II154" t="str">
            <v>04. MUNICIPALIDAD DISTRITAL DE CHANCAYBAÑOS</v>
          </cell>
          <cell r="IJ154" t="str">
            <v>04. MUNICIPALIDAD DISTRITAL DE LA PERLA</v>
          </cell>
          <cell r="IK154" t="str">
            <v>04. MUNICIPALIDAD DISTRITAL DE SAN JERONIMO</v>
          </cell>
          <cell r="IL154" t="str">
            <v>04. MUNICIPALIDAD DISTRITAL DE MOSOC LLACTA</v>
          </cell>
          <cell r="IM154" t="str">
            <v>04. MUNICIPALIDAD DISTRITAL DE CHINCHAYPUJIO</v>
          </cell>
          <cell r="IN154" t="str">
            <v>04. MUNICIPALIDAD DISTRITAL DE LARES</v>
          </cell>
          <cell r="IO154" t="str">
            <v>04. MUNICIPALIDAD DISTRITAL DE LANGUI</v>
          </cell>
          <cell r="IP154" t="str">
            <v>04. MUNICIPALIDAD DISTRITAL DE MARANGANI</v>
          </cell>
          <cell r="IQ154" t="str">
            <v>04. MUNICIPALIDAD DISTRITAL DE COLQUEMARCA</v>
          </cell>
          <cell r="IR154" t="str">
            <v>04. MUNICIPALIDAD DISTRITAL DE OCORURO</v>
          </cell>
          <cell r="IS154" t="str">
            <v>04. MUNICIPALIDAD DISTRITAL DE MARANURA</v>
          </cell>
          <cell r="IT154" t="str">
            <v>04. MUNICIPALIDAD DISTRITAL DE COLCHA</v>
          </cell>
          <cell r="IU154" t="str">
            <v>04. MUNICIPALIDAD DISTRITAL DE COLQUEPATA</v>
          </cell>
          <cell r="IV154" t="str">
            <v>04. MUNICIPALIDAD DISTRITAL DE CCARHUAYO</v>
          </cell>
          <cell r="IW154" t="str">
            <v>04. MUNICIPALIDAD DISTRITAL DE MACHUPICCHU</v>
          </cell>
          <cell r="IX154" t="str">
            <v>04. MUNICIPALIDAD DISTRITAL DE CONAYCA</v>
          </cell>
          <cell r="IY154" t="str">
            <v>04. MUNICIPALIDAD DISTRITAL DE CAJA</v>
          </cell>
          <cell r="IZ154" t="str">
            <v>04. MUNICIPALIDAD DISTRITAL DE CCOCHACCASA</v>
          </cell>
          <cell r="JA154" t="str">
            <v>04. MUNICIPALIDAD DISTRITAL DE CAPILLAS</v>
          </cell>
          <cell r="JB154" t="str">
            <v>04. MUNICIPALIDAD DISTRITAL DE EL CARMEN</v>
          </cell>
          <cell r="JC154" t="str">
            <v>04. MUNICIPALIDAD DISTRITAL DE HUAYACUNDO ARMA</v>
          </cell>
          <cell r="JD154" t="str">
            <v>04. MUNICIPALIDAD DISTRITAL DE AHUAYCHA</v>
          </cell>
          <cell r="JE154" t="str">
            <v>04. MUNICIPALIDAD DISTRITAL DE CHURUBAMBA</v>
          </cell>
          <cell r="JF154" t="str">
            <v>04. MUNICIPALIDAD DISTRITAL DE CONCHAMARCA</v>
          </cell>
          <cell r="JG154" t="str">
            <v>13. MUNICIPALIDAD DISTRITAL DE PACHAS</v>
          </cell>
          <cell r="JH154" t="str">
            <v>04. MUNICIPALIDAD DISTRITAL DE PINRA</v>
          </cell>
          <cell r="JI154" t="str">
            <v>04. MUNICIPALIDAD DISTRITAL DE JACAS GRANDE</v>
          </cell>
          <cell r="JJ154" t="str">
            <v>04. MUNICIPALIDAD DISTRITAL DE JOSE CRESPO Y CASTILLO</v>
          </cell>
          <cell r="JK154" t="str">
            <v>04. MUNICIPALIDAD DISTRITAL DE LA MORADA</v>
          </cell>
          <cell r="JL154" t="str">
            <v>04. MUNICIPALIDAD DISTRITAL DE UMARI</v>
          </cell>
          <cell r="JM154" t="str">
            <v>04. MUNICIPALIDAD DISTRITAL DE TOURNAVISTA</v>
          </cell>
          <cell r="JN154" t="str">
            <v>04. MUNICIPALIDAD DISTRITAL DE QUEROPALCA</v>
          </cell>
          <cell r="JO154" t="str">
            <v>04. MUNICIPALIDAD DISTRITAL DE APARICIO POMARES</v>
          </cell>
          <cell r="JP154" t="str">
            <v>04. MUNICIPALIDAD DISTRITAL DE OCUCAJE</v>
          </cell>
          <cell r="JQ154" t="str">
            <v>04. MUNICIPALIDAD DISTRITAL DE CHINCHA BAJA</v>
          </cell>
          <cell r="JR154" t="str">
            <v>04. MUNICIPALIDAD DISTRITAL DE MARCONA</v>
          </cell>
          <cell r="JS154" t="str">
            <v>04. MUNICIPALIDAD DISTRITAL DE SANTA CRUZ</v>
          </cell>
          <cell r="JT154" t="str">
            <v>04. MUNICIPALIDAD DISTRITAL DE INDEPENDENCIA</v>
          </cell>
          <cell r="JU154" t="str">
            <v>06. MUNICIPALIDAD DISTRITAL DE CHICCHE</v>
          </cell>
          <cell r="JV154" t="str">
            <v>04. MUNICIPALIDAD DISTRITAL DE CHAMBARA</v>
          </cell>
          <cell r="JW154" t="str">
            <v>04. MUNICIPALIDAD DISTRITAL DE SAN LUIS DE SHUARO</v>
          </cell>
          <cell r="JX154" t="str">
            <v>04. MUNICIPALIDAD DISTRITAL DE ATAURA</v>
          </cell>
          <cell r="JY154" t="str">
            <v>04. MUNICIPALIDAD DISTRITAL DE ULCUMAYO</v>
          </cell>
          <cell r="JZ154" t="str">
            <v>04. MUNICIPALIDAD DISTRITAL DE MAZAMARI</v>
          </cell>
          <cell r="KA154" t="str">
            <v>04. MUNICIPALIDAD DISTRITAL DE HUASAHUASI</v>
          </cell>
          <cell r="KB154" t="str">
            <v>04. MUNICIPALIDAD DISTRITAL DE MARCAPOMACOCHA</v>
          </cell>
          <cell r="KC154" t="str">
            <v>04. MUNICIPALIDAD DISTRITAL DE HUACHAC</v>
          </cell>
          <cell r="KD154" t="str">
            <v>04. MUNICIPALIDAD DISTRITAL DE HUANCHACO</v>
          </cell>
          <cell r="KE154" t="str">
            <v>04. MUNICIPALIDAD DISTRITAL DE MAGDALENA DE CAO</v>
          </cell>
          <cell r="KF154" t="str">
            <v>04. MUNICIPALIDAD DISTRITAL DE LONGOTEA</v>
          </cell>
          <cell r="KH154" t="str">
            <v>04. MUNICIPALIDAD DISTRITAL DE HUASO</v>
          </cell>
          <cell r="KI154" t="str">
            <v>05. MUNICIPALIDAD DISTRITAL DE HUARANCHAL</v>
          </cell>
          <cell r="KJ154" t="str">
            <v>04. MUNICIPALIDAD DISTRITAL DE PACASMAYO</v>
          </cell>
          <cell r="KK154" t="str">
            <v>04. MUNICIPALIDAD DISTRITAL DE HUANCASPATA</v>
          </cell>
          <cell r="KL154" t="str">
            <v>04. MUNICIPALIDAD DISTRITAL DE CURGOS</v>
          </cell>
          <cell r="KM154" t="str">
            <v>04. MUNICIPALIDAD DISTRITAL DE MOLLEBAMBA</v>
          </cell>
          <cell r="KN154" t="str">
            <v>04. MUNICIPALIDAD DISTRITAL DE SAYAPULLO</v>
          </cell>
          <cell r="KP154" t="str">
            <v>04. MUNICIPALIDAD DISTRITAL DE ETEN PUERTO</v>
          </cell>
          <cell r="KQ154" t="str">
            <v>04. MUNICIPALIDAD DISTRITAL DE MANUEL ANTONIO MESONES MURO</v>
          </cell>
          <cell r="KR154" t="str">
            <v>04. MUNICIPALIDAD DISTRITAL DE JAYANCA</v>
          </cell>
          <cell r="KS154" t="str">
            <v>04. MUNICIPALIDAD DISTRITAL DE BARRANCO</v>
          </cell>
          <cell r="KT154" t="str">
            <v>04. MUNICIPALIDAD DISTRITAL DE SUPE</v>
          </cell>
          <cell r="KU154" t="str">
            <v>04. MUNICIPALIDAD DISTRITAL DE HUANCAPON</v>
          </cell>
          <cell r="KV154" t="str">
            <v>04. MUNICIPALIDAD DISTRITAL DE HUAROS</v>
          </cell>
          <cell r="KW154" t="str">
            <v>04. MUNICIPALIDAD DISTRITAL DE CERRO AZUL</v>
          </cell>
          <cell r="KX154" t="str">
            <v>04. MUNICIPALIDAD DISTRITAL DE AUCALLAMA</v>
          </cell>
          <cell r="KY154" t="str">
            <v>04. MUNICIPALIDAD DISTRITAL DE CARAMPOMA</v>
          </cell>
          <cell r="KZ154" t="str">
            <v>04. MUNICIPALIDAD DISTRITAL DE CHECRAS</v>
          </cell>
          <cell r="LA154" t="str">
            <v>04. MUNICIPALIDAD DISTRITAL DE COCHAMARCA</v>
          </cell>
          <cell r="LB154" t="str">
            <v>04. MUNICIPALIDAD DISTRITAL DE AYAVIRI</v>
          </cell>
          <cell r="LC154" t="str">
            <v>04. MUNICIPALIDAD DISTRITAL DE INDIANA</v>
          </cell>
          <cell r="LD154" t="str">
            <v>06. MUNICIPALIDAD DISTRITAL DE LAGUNAS</v>
          </cell>
          <cell r="LE154" t="str">
            <v>04. MUNICIPALIDAD DISTRITAL DE TROMPETEROS</v>
          </cell>
          <cell r="LF154" t="str">
            <v>04. MUNICIPALIDAD DISTRITAL DE SAN PABLO</v>
          </cell>
          <cell r="LG154" t="str">
            <v>04. MUNICIPALIDAD DISTRITAL DE EMILIO SAN MARTIN</v>
          </cell>
          <cell r="LH154" t="str">
            <v>04. MUNICIPALIDAD DISTRITAL DE PAMPA HERMOSA</v>
          </cell>
          <cell r="LI154" t="str">
            <v>04. MUNICIPALIDAD DISTRITAL DE MORONA</v>
          </cell>
          <cell r="LJ154" t="str">
            <v>04. MUNICIPALIDAD DISTRITAL DE YAGUAS</v>
          </cell>
          <cell r="LK154" t="str">
            <v>04. MUNICIPALIDAD DISTRITAL DE LABERINTO</v>
          </cell>
          <cell r="LL154" t="str">
            <v>04. MUNICIPALIDAD DISTRITAL DE HUEPETUHE</v>
          </cell>
          <cell r="LN154" t="str">
            <v>04. MUNICIPALIDAD DISTRITAL DE SAMEGUA</v>
          </cell>
          <cell r="LO154" t="str">
            <v>04. MUNICIPALIDAD DISTRITAL DE ICHUÑA</v>
          </cell>
          <cell r="LQ154" t="str">
            <v>04. MUNICIPALIDAD DISTRITAL DE HUAYLLAY</v>
          </cell>
          <cell r="LR154" t="str">
            <v>04. MUNICIPALIDAD DISTRITAL DE PAUCAR</v>
          </cell>
          <cell r="LS154" t="str">
            <v>04. MUNICIPALIDAD DISTRITAL DE PALCAZU</v>
          </cell>
          <cell r="LT154" t="str">
            <v>07. MUNICIPALIDAD DISTRITAL DE CURA MORI</v>
          </cell>
          <cell r="LU154" t="str">
            <v>04. MUNICIPALIDAD DISTRITAL DE LAGUNAS</v>
          </cell>
          <cell r="LV154" t="str">
            <v>04. MUNICIPALIDAD DISTRITAL DE HUARMACA</v>
          </cell>
          <cell r="LW154" t="str">
            <v>04. MUNICIPALIDAD DISTRITAL DE LA MATANZA</v>
          </cell>
          <cell r="LX154" t="str">
            <v>04. MUNICIPALIDAD DISTRITAL DE COLAN</v>
          </cell>
          <cell r="LY154" t="str">
            <v>04. MUNICIPALIDAD DISTRITAL DE LANCONES</v>
          </cell>
          <cell r="LZ154" t="str">
            <v>04. MUNICIPALIDAD DISTRITAL DE LOBITOS</v>
          </cell>
          <cell r="MA154" t="str">
            <v>04. MUNICIPALIDAD DISTRITAL DE CRISTO NOS VALGA</v>
          </cell>
          <cell r="MB154" t="str">
            <v>04. MUNICIPALIDAD DISTRITAL DE ATUNCOLLA</v>
          </cell>
          <cell r="MC154" t="str">
            <v>04. MUNICIPALIDAD DISTRITAL DE ASILLO</v>
          </cell>
          <cell r="MD154" t="str">
            <v>04. MUNICIPALIDAD DISTRITAL DE COASA</v>
          </cell>
          <cell r="ME154" t="str">
            <v>04. MUNICIPALIDAD DISTRITAL DE KELLUYO</v>
          </cell>
          <cell r="MF154" t="str">
            <v>04. MUNICIPALIDAD DISTRITAL DE SANTA ROSA</v>
          </cell>
          <cell r="MG154" t="str">
            <v>04. MUNICIPALIDAD DISTRITAL DE INCHUPALLA</v>
          </cell>
          <cell r="MH154" t="str">
            <v>04. MUNICIPALIDAD DISTRITAL DE NICASIO</v>
          </cell>
          <cell r="MI154" t="str">
            <v>04. MUNICIPALIDAD DISTRITAL DE LLALLI</v>
          </cell>
          <cell r="MJ154" t="str">
            <v>04. MUNICIPALIDAD DISTRITAL DE TILALI</v>
          </cell>
          <cell r="MK154" t="str">
            <v>04. MUNICIPALIDAD DISTRITAL DE QUILCAPUNCU</v>
          </cell>
          <cell r="ML154" t="str">
            <v>04. MUNICIPALIDAD DISTRITAL DE CARACOTO</v>
          </cell>
          <cell r="MM154" t="str">
            <v>04. MUNICIPALIDAD DISTRITAL DE PATAMBUCO</v>
          </cell>
          <cell r="MN154" t="str">
            <v>04. MUNICIPALIDAD DISTRITAL DE CUTURAPI</v>
          </cell>
          <cell r="MO154" t="str">
            <v>04. MUNICIPALIDAD DISTRITAL DE JEPELACIO</v>
          </cell>
          <cell r="MP154" t="str">
            <v>04. MUNICIPALIDAD DISTRITAL DE HUALLAGA</v>
          </cell>
          <cell r="MQ154" t="str">
            <v>04. MUNICIPALIDAD DISTRITAL DE SANTA ROSA</v>
          </cell>
          <cell r="MR154" t="str">
            <v>04. MUNICIPALIDAD DISTRITAL DE PISCOYACU</v>
          </cell>
          <cell r="MS154" t="str">
            <v>04. MUNICIPALIDAD DISTRITAL DE CAYNARACHI</v>
          </cell>
          <cell r="MT154" t="str">
            <v>04. MUNICIPALIDAD DISTRITAL DE PACHIZA</v>
          </cell>
          <cell r="MU154" t="str">
            <v>04. MUNICIPALIDAD DISTRITAL DE PILLUANA</v>
          </cell>
          <cell r="MV154" t="str">
            <v>04. MUNICIPALIDAD DISTRITAL DE NUEVA CAJAMARCA</v>
          </cell>
          <cell r="MW154" t="str">
            <v>04. MUNICIPALIDAD DISTRITAL DE CHAZUTA</v>
          </cell>
          <cell r="MX154" t="str">
            <v>04. MUNICIPALIDAD DISTRITAL DE SHUNTE</v>
          </cell>
          <cell r="MY154" t="str">
            <v>04. MUNICIPALIDAD DISTRITAL DE CIUDAD NUEVA</v>
          </cell>
          <cell r="MZ154" t="str">
            <v>04. MUNICIPALIDAD DISTRITAL DE CURIBAYA</v>
          </cell>
          <cell r="NB154" t="str">
            <v>04. MUNICIPALIDAD DISTRITAL DE ESTIQUE-PAMPA</v>
          </cell>
          <cell r="NC154" t="str">
            <v>04. MUNICIPALIDAD DISTRITAL DE PAMPAS DE HOSPITAL</v>
          </cell>
          <cell r="NE154" t="str">
            <v>04. MUNICIPALIDAD DISTRITAL DE PAPAYAL</v>
          </cell>
          <cell r="NF154" t="str">
            <v>04. MUNICIPALIDAD DISTRITAL DE MASISEA</v>
          </cell>
          <cell r="NG154" t="str">
            <v>04. MUNICIPALIDAD DISTRITAL DE YURUA</v>
          </cell>
          <cell r="NH154" t="str">
            <v>04. MUNICIPALIDAD DISTRITAL DE NESHUYA</v>
          </cell>
        </row>
        <row r="155">
          <cell r="O155" t="str">
            <v>007. MARCAHUAMACHUCO</v>
          </cell>
          <cell r="S155" t="str">
            <v>005. CORTE SUPERIOR DE JUSTICIA DE AREQUIPA</v>
          </cell>
          <cell r="AD155" t="str">
            <v>005. OFICINA REGIONAL CENTRO HUANCAYO</v>
          </cell>
          <cell r="AE155" t="str">
            <v>005. SUNARP, SEDE AREQUIPA</v>
          </cell>
          <cell r="AF155" t="str">
            <v>009. VII DIRECCION TERRITORIAL DE POLICIA - LIMA</v>
          </cell>
          <cell r="AL155" t="str">
            <v>011. SECRETARIA TÉCNICA DEL CONSEJO FISCAL</v>
          </cell>
          <cell r="AS155" t="str">
            <v>005. USE 05 SAN JUAN DE LURIGANCHO</v>
          </cell>
          <cell r="CU155" t="str">
            <v>009. INSTITUTO NACIONAL DE REHABILITACIÓN</v>
          </cell>
          <cell r="CZ155" t="str">
            <v>007. PROGRAMA PARA EL MEJORAMIENTO Y AMPLIACION DE LOS SERVICIOS DEL CENTRO DE EMPLEO "FORTALECE PERÚ"</v>
          </cell>
          <cell r="DB155" t="str">
            <v>014. BINACIONAL PUYANGO - TUMBES</v>
          </cell>
          <cell r="DE155" t="str">
            <v>016. ESTACION EXPERIMENTAL AGRARIA SANTA ANA - JUNIN</v>
          </cell>
          <cell r="DN155" t="str">
            <v>006. GERENCIA ADMINISTRATIVA DE CUSCO</v>
          </cell>
          <cell r="DR155" t="str">
            <v>005. FUERZA AEREA DEL PERU</v>
          </cell>
          <cell r="EC155" t="str">
            <v>012. AUTORIDAD AUTONOMA DEL SISTEMA ELECTRICO DE TRANSPORTE MASIVO DE LIMA Y CALLAO - ATE</v>
          </cell>
          <cell r="ES155" t="str">
            <v>006. PROGRAMA NACIONAL DE ASISTENCIA SOLIDARIA PENSION 65</v>
          </cell>
          <cell r="EV155" t="str">
            <v>005. PROAMAZONAS</v>
          </cell>
          <cell r="EW155" t="str">
            <v>100. AGRICULTURA ANCASH</v>
          </cell>
          <cell r="EX155" t="str">
            <v>005. GERENCIA SUB REGIONAL COTABAMBAS</v>
          </cell>
          <cell r="EY155" t="str">
            <v>100. AGRICULTURA AREQUIPA</v>
          </cell>
          <cell r="EZ155" t="str">
            <v>300. EDUCACION AYACUCHO</v>
          </cell>
          <cell r="FA155" t="str">
            <v>005. PROGRAMAS REGIONALES - PROREGION</v>
          </cell>
          <cell r="FB155" t="str">
            <v>100. AGRICULTURA CUSCO</v>
          </cell>
          <cell r="FC155" t="str">
            <v>007. GERENCIA SUB-REGIONAL HUAYTARÁ</v>
          </cell>
          <cell r="FD155" t="str">
            <v>301. EDUCACION MARAÑON</v>
          </cell>
          <cell r="FE155" t="str">
            <v>300. EDUCACION ICA</v>
          </cell>
          <cell r="FF155" t="str">
            <v>300. EDUCACION JUNIN</v>
          </cell>
          <cell r="FG155" t="str">
            <v>300. EDUCACION LA LIBERTAD</v>
          </cell>
          <cell r="FH155" t="str">
            <v>200. TRANSPORTES LAMBAYEQUE</v>
          </cell>
          <cell r="FI155" t="str">
            <v>100. AGRICULTURA LORETO</v>
          </cell>
          <cell r="FJ155" t="str">
            <v>200. TRANSPORTES MADRE DE DIOS</v>
          </cell>
          <cell r="FK155" t="str">
            <v>100. AGRICULTURA MOQUEGUA</v>
          </cell>
          <cell r="FL155" t="str">
            <v>200. TRANSPORTES PASCO</v>
          </cell>
          <cell r="FM155" t="str">
            <v>005. PROYECTO HIDROENERGETICO DEL ALTO PIURA</v>
          </cell>
          <cell r="FN155" t="str">
            <v>100. AGRICULTURA PUNO</v>
          </cell>
          <cell r="FO155" t="str">
            <v>005. SUB REGION HUALLAGA CENTRAL - JUANJUI</v>
          </cell>
          <cell r="FP155" t="str">
            <v>300. EDUCACION TACNA</v>
          </cell>
          <cell r="FQ155" t="str">
            <v>301. EDUCACION UGEL TUMBES</v>
          </cell>
          <cell r="FR155" t="str">
            <v>005. CARRETERA FEDERICO BASADRE</v>
          </cell>
          <cell r="FS155" t="str">
            <v>301. EDUCACION CAÑETE</v>
          </cell>
          <cell r="FT155" t="str">
            <v>303. COMITÉ DE ADMINISTRACIÓN DEL FONDO EDUCATIVO DEL CALLAO - CAFED</v>
          </cell>
          <cell r="FV155" t="str">
            <v>05. MUNICIPALIDAD DISTRITAL DE CHILIQUIN</v>
          </cell>
          <cell r="FW155" t="str">
            <v>05. MUNICIPALIDAD DISTRITAL DE IMAZA</v>
          </cell>
          <cell r="FX155" t="str">
            <v>05. MUNICIPALIDAD DISTRITAL DE CUISPES</v>
          </cell>
          <cell r="FZ155" t="str">
            <v>05. MUNICIPALIDAD DISTRITAL DE CONILA</v>
          </cell>
          <cell r="GA155" t="str">
            <v>05. MUNICIPALIDAD DISTRITAL DE LIMABAMBA</v>
          </cell>
          <cell r="GB155" t="str">
            <v>05. MUNICIPALIDAD DISTRITAL DE JAMALCA</v>
          </cell>
          <cell r="GC155" t="str">
            <v>05. MUNICIPALIDAD DISTRITAL DE INDEPENDENCIA</v>
          </cell>
          <cell r="GD155" t="str">
            <v>05. MUNICIPALIDAD DISTRITAL DE SUCCHA</v>
          </cell>
          <cell r="GE155" t="str">
            <v>05. MUNICIPALIDAD DISTRITAL DE MIRGAS</v>
          </cell>
          <cell r="GG155" t="str">
            <v>05. MUNICIPALIDAD DISTRITAL DE CAJACAY</v>
          </cell>
          <cell r="GH155" t="str">
            <v>05. MUNICIPALIDAD DISTRITAL DE ATAQUERO</v>
          </cell>
          <cell r="GK155" t="str">
            <v>05. MUNICIPALIDAD DISTRITAL DE LA PAMPA</v>
          </cell>
          <cell r="GL155" t="str">
            <v>05. MUNICIPALIDAD DISTRITAL DE HUACACHI</v>
          </cell>
          <cell r="GM155" t="str">
            <v>05. MUNICIPALIDAD DISTRITAL DE MALVAS</v>
          </cell>
          <cell r="GN155" t="str">
            <v>05. MUNICIPALIDAD DISTRITAL DE MATO</v>
          </cell>
          <cell r="GO155" t="str">
            <v>05. MUNICIPALIDAD DISTRITAL DE LLAMA</v>
          </cell>
          <cell r="GP155" t="str">
            <v>05. MUNICIPALIDAD DISTRITAL DE COCHAS</v>
          </cell>
          <cell r="GQ155" t="str">
            <v>05. MUNICIPALIDAD DISTRITAL DE HUANDOVAL</v>
          </cell>
          <cell r="GS155" t="str">
            <v>05. MUNICIPALIDAD DISTRITAL DE LLACLLIN</v>
          </cell>
          <cell r="GT155" t="str">
            <v>05. MUNICIPALIDAD DISTRITAL DE MORO</v>
          </cell>
          <cell r="GU155" t="str">
            <v>05. MUNICIPALIDAD DISTRITAL DE CHINGALPO</v>
          </cell>
          <cell r="GV155" t="str">
            <v>05. MUNICIPALIDAD DISTRITAL DE QUILLO</v>
          </cell>
          <cell r="GW155" t="str">
            <v>05. MUNICIPALIDAD DISTRITAL DE HUANIPACA</v>
          </cell>
          <cell r="GX155" t="str">
            <v>05. MUNICIPALIDAD DISTRITAL DE HUANCARAY</v>
          </cell>
          <cell r="GY155" t="str">
            <v>05. MUNICIPALIDAD DISTRITAL DE OROPESA</v>
          </cell>
          <cell r="GZ155" t="str">
            <v>05. MUNICIPALIDAD DISTRITAL DE COLCABAMBA</v>
          </cell>
          <cell r="HA155" t="str">
            <v>05. MUNICIPALIDAD DISTRITAL DE MARA</v>
          </cell>
          <cell r="HB155" t="str">
            <v>05. MUNICIPALIDAD DISTRITAL DE OCOBAMBA</v>
          </cell>
          <cell r="HC155" t="str">
            <v>05. MUNICIPALIDAD DISTRITAL DE MAMARA</v>
          </cell>
          <cell r="HD155" t="str">
            <v>05. MUNICIPALIDAD DISTRITAL DE CHARACATO</v>
          </cell>
          <cell r="HE155" t="str">
            <v>05. MUNICIPALIDAD DISTRITAL DE NICOLAS DE PIEROLA</v>
          </cell>
          <cell r="HF155" t="str">
            <v>05. MUNICIPALIDAD DISTRITAL DE BELLA UNION</v>
          </cell>
          <cell r="HG155" t="str">
            <v>05. MUNICIPALIDAD DISTRITAL DE CHILCAYMARCA</v>
          </cell>
          <cell r="HH155" t="str">
            <v>05. MUNICIPALIDAD DISTRITAL DE CAYLLOMA</v>
          </cell>
          <cell r="HI155" t="str">
            <v>05. MUNICIPALIDAD DISTRITAL DE IRAY</v>
          </cell>
          <cell r="HJ155" t="str">
            <v>05. MUNICIPALIDAD DISTRITAL DE MEJIA</v>
          </cell>
          <cell r="HK155" t="str">
            <v>05. MUNICIPALIDAD DISTRITAL DE PAMPAMARCA</v>
          </cell>
          <cell r="HL155" t="str">
            <v>05. MUNICIPALIDAD DISTRITAL DE CHIARA</v>
          </cell>
          <cell r="HM155" t="str">
            <v>05. MUNICIPALIDAD DISTRITAL DE PARAS</v>
          </cell>
          <cell r="HO155" t="str">
            <v>05. MUNICIPALIDAD DISTRITAL DE LURICOCHA</v>
          </cell>
          <cell r="HP155" t="str">
            <v>05. MUNICIPALIDAD DISTRITAL DE CHUNGUI</v>
          </cell>
          <cell r="HQ155" t="str">
            <v>05. MUNICIPALIDAD DISTRITAL DE CHAVIÑA</v>
          </cell>
          <cell r="HR155" t="str">
            <v>05. MUNICIPALIDAD DISTRITAL DE PULLO</v>
          </cell>
          <cell r="HS155" t="str">
            <v>05. MUNICIPALIDAD DISTRITAL DE MARCABAMBA</v>
          </cell>
          <cell r="HT155" t="str">
            <v>05. MUNICIPALIDAD DISTRITAL DE HUACAÑA</v>
          </cell>
          <cell r="HU155" t="str">
            <v>05. MUNICIPALIDAD DISTRITAL DE CANARIA</v>
          </cell>
          <cell r="HV155" t="str">
            <v>05. MUNICIPALIDAD DISTRITAL DE HUAMBALPA</v>
          </cell>
          <cell r="HW155" t="str">
            <v>05. MUNICIPALIDAD DISTRITAL DE ENCAÑADA</v>
          </cell>
          <cell r="HY155" t="str">
            <v>05. MUNICIPALIDAD DISTRITAL DE JORGE CHAVEZ</v>
          </cell>
          <cell r="HZ155" t="str">
            <v>05. MUNICIPALIDAD DISTRITAL DE CHIMBAN</v>
          </cell>
          <cell r="IA155" t="str">
            <v>05. MUNICIPALIDAD DISTRITAL DE SAN BENITO</v>
          </cell>
          <cell r="IB155" t="str">
            <v>05. MUNICIPALIDAD DISTRITAL DE LA RAMADA</v>
          </cell>
          <cell r="ID155" t="str">
            <v>05. MUNICIPALIDAD DISTRITAL DE HUABAL</v>
          </cell>
          <cell r="IE155" t="str">
            <v>05. MUNICIPALIDAD DISTRITAL DE NAMBALLE</v>
          </cell>
          <cell r="IF155" t="str">
            <v>05. MUNICIPALIDAD DISTRITAL DE ICHOCAN</v>
          </cell>
          <cell r="IG155" t="str">
            <v>05. MUNICIPALIDAD DISTRITAL DE EL PRADO</v>
          </cell>
          <cell r="II155" t="str">
            <v>05. MUNICIPALIDAD DISTRITAL DE LA ESPERANZA</v>
          </cell>
          <cell r="IJ155" t="str">
            <v>05. MUNICIPALIDAD DISTRITAL DE LA PUNTA</v>
          </cell>
          <cell r="IK155" t="str">
            <v>05. MUNICIPALIDAD DISTRITAL DE SAN SEBASTIAN</v>
          </cell>
          <cell r="IL155" t="str">
            <v>05. MUNICIPALIDAD DISTRITAL DE POMACANCHI</v>
          </cell>
          <cell r="IM155" t="str">
            <v>05. MUNICIPALIDAD DISTRITAL DE HUAROCONDO</v>
          </cell>
          <cell r="IN155" t="str">
            <v>05. MUNICIPALIDAD DISTRITAL DE PISAC</v>
          </cell>
          <cell r="IO155" t="str">
            <v>05. MUNICIPALIDAD DISTRITAL DE LAYO</v>
          </cell>
          <cell r="IP155" t="str">
            <v>05. MUNICIPALIDAD DISTRITAL DE PITUMARCA</v>
          </cell>
          <cell r="IQ155" t="str">
            <v>05. MUNICIPALIDAD DISTRITAL DE LIVITACA</v>
          </cell>
          <cell r="IR155" t="str">
            <v>05. MUNICIPALIDAD DISTRITAL DE PALLPATA</v>
          </cell>
          <cell r="IS155" t="str">
            <v>05. MUNICIPALIDAD DISTRITAL DE OCOBAMBA</v>
          </cell>
          <cell r="IT155" t="str">
            <v>05. MUNICIPALIDAD DISTRITAL DE HUANOQUITE</v>
          </cell>
          <cell r="IU155" t="str">
            <v>05. MUNICIPALIDAD DISTRITAL DE HUANCARANI</v>
          </cell>
          <cell r="IV155" t="str">
            <v>05. MUNICIPALIDAD DISTRITAL DE CCATCA</v>
          </cell>
          <cell r="IW155" t="str">
            <v>05. MUNICIPALIDAD DISTRITAL DE MARAS</v>
          </cell>
          <cell r="IX155" t="str">
            <v>05. MUNICIPALIDAD DISTRITAL DE CUENCA</v>
          </cell>
          <cell r="IY155" t="str">
            <v>05. MUNICIPALIDAD DISTRITAL DE MARCAS</v>
          </cell>
          <cell r="IZ155" t="str">
            <v>05. MUNICIPALIDAD DISTRITAL DE CHINCHO</v>
          </cell>
          <cell r="JA155" t="str">
            <v>05. MUNICIPALIDAD DISTRITAL DE CHUPAMARCA</v>
          </cell>
          <cell r="JB155" t="str">
            <v>05. MUNICIPALIDAD DISTRITAL DE LA MERCED</v>
          </cell>
          <cell r="JC155" t="str">
            <v>05. MUNICIPALIDAD DISTRITAL DE LARAMARCA</v>
          </cell>
          <cell r="JD155" t="str">
            <v>05. MUNICIPALIDAD DISTRITAL DE COLCABAMBA</v>
          </cell>
          <cell r="JE155" t="str">
            <v>05. MUNICIPALIDAD DISTRITAL DE MARGOS</v>
          </cell>
          <cell r="JF155" t="str">
            <v>05. MUNICIPALIDAD DISTRITAL DE HUACAR</v>
          </cell>
          <cell r="JG155" t="str">
            <v>16. MUNICIPALIDAD DISTRITAL DE QUIVILLA</v>
          </cell>
          <cell r="JI155" t="str">
            <v>05. MUNICIPALIDAD DISTRITAL DE JIRCAN</v>
          </cell>
          <cell r="JJ155" t="str">
            <v>05. MUNICIPALIDAD DISTRITAL DE LUYANDO</v>
          </cell>
          <cell r="JK155" t="str">
            <v>05. MUNICIPALIDAD DISTRITAL DE SANTA ROSA DE ALTO YANAJANCA</v>
          </cell>
          <cell r="JM155" t="str">
            <v>05. MUNICIPALIDAD DISTRITAL DE YUYAPICHIS</v>
          </cell>
          <cell r="JN155" t="str">
            <v>05. MUNICIPALIDAD DISTRITAL DE RONDOS</v>
          </cell>
          <cell r="JO155" t="str">
            <v>05. MUNICIPALIDAD DISTRITAL DE JACAS CHICO</v>
          </cell>
          <cell r="JP155" t="str">
            <v>05. MUNICIPALIDAD DISTRITAL DE PACHACUTEC</v>
          </cell>
          <cell r="JQ155" t="str">
            <v>05. MUNICIPALIDAD DISTRITAL DE EL CARMEN</v>
          </cell>
          <cell r="JR155" t="str">
            <v>05. MUNICIPALIDAD DISTRITAL DE VISTA ALEGRE</v>
          </cell>
          <cell r="JS155" t="str">
            <v>05. MUNICIPALIDAD DISTRITAL DE TIBILLO</v>
          </cell>
          <cell r="JT155" t="str">
            <v>05. MUNICIPALIDAD DISTRITAL DE PARACAS</v>
          </cell>
          <cell r="JU155" t="str">
            <v>07. MUNICIPALIDAD DISTRITAL DE CHILCA</v>
          </cell>
          <cell r="JV155" t="str">
            <v>05. MUNICIPALIDAD DISTRITAL DE COCHAS</v>
          </cell>
          <cell r="JW155" t="str">
            <v>05. MUNICIPALIDAD DISTRITAL DE SAN RAMON</v>
          </cell>
          <cell r="JX155" t="str">
            <v>05. MUNICIPALIDAD DISTRITAL DE CANCHAYLLO</v>
          </cell>
          <cell r="JZ155" t="str">
            <v>05. MUNICIPALIDAD DISTRITAL DE PAMPA HERMOSA</v>
          </cell>
          <cell r="KA155" t="str">
            <v>05. MUNICIPALIDAD DISTRITAL DE LA UNION</v>
          </cell>
          <cell r="KB155" t="str">
            <v>05. MUNICIPALIDAD DISTRITAL DE MOROCOCHA</v>
          </cell>
          <cell r="KC155" t="str">
            <v>05. MUNICIPALIDAD DISTRITAL DE HUAMANCACA CHICO</v>
          </cell>
          <cell r="KD155" t="str">
            <v>05. MUNICIPALIDAD DISTRITAL DE LA ESPERANZA</v>
          </cell>
          <cell r="KE155" t="str">
            <v>05. MUNICIPALIDAD DISTRITAL DE PAIJAN</v>
          </cell>
          <cell r="KF155" t="str">
            <v>05. MUNICIPALIDAD DISTRITAL DE UCHUMARCA</v>
          </cell>
          <cell r="KI155" t="str">
            <v>06. MUNICIPALIDAD DISTRITAL DE LA CUESTA</v>
          </cell>
          <cell r="KJ155" t="str">
            <v>05. MUNICIPALIDAD DISTRITAL DE SAN JOSE</v>
          </cell>
          <cell r="KK155" t="str">
            <v>05. MUNICIPALIDAD DISTRITAL DE HUAYLILLAS</v>
          </cell>
          <cell r="KL155" t="str">
            <v>05. MUNICIPALIDAD DISTRITAL DE MARCABAL</v>
          </cell>
          <cell r="KM155" t="str">
            <v>05. MUNICIPALIDAD DISTRITAL DE MOLLEPATA</v>
          </cell>
          <cell r="KP155" t="str">
            <v>05. MUNICIPALIDAD DISTRITAL DE JOSE LEONARDO ORTIZ</v>
          </cell>
          <cell r="KQ155" t="str">
            <v>05. MUNICIPALIDAD DISTRITAL DE PITIPO</v>
          </cell>
          <cell r="KR155" t="str">
            <v>05. MUNICIPALIDAD DISTRITAL DE MOCHUMI</v>
          </cell>
          <cell r="KS155" t="str">
            <v>05. MUNICIPALIDAD DISTRITAL DE BREÑA</v>
          </cell>
          <cell r="KT155" t="str">
            <v>05. MUNICIPALIDAD DISTRITAL DE SUPE PUERTO</v>
          </cell>
          <cell r="KU155" t="str">
            <v>05. MUNICIPALIDAD DISTRITAL DE MANAS</v>
          </cell>
          <cell r="KV155" t="str">
            <v>05. MUNICIPALIDAD DISTRITAL DE LACHAQUI</v>
          </cell>
          <cell r="KW155" t="str">
            <v>05. MUNICIPALIDAD DISTRITAL DE CHILCA</v>
          </cell>
          <cell r="KX155" t="str">
            <v>05. MUNICIPALIDAD DISTRITAL DE CHANCAY</v>
          </cell>
          <cell r="KY155" t="str">
            <v>05. MUNICIPALIDAD DISTRITAL DE CHICLA</v>
          </cell>
          <cell r="KZ155" t="str">
            <v>05. MUNICIPALIDAD DISTRITAL DE HUALMAY</v>
          </cell>
          <cell r="LA155" t="str">
            <v>05. MUNICIPALIDAD DISTRITAL DE NAVAN</v>
          </cell>
          <cell r="LB155" t="str">
            <v>05. MUNICIPALIDAD DISTRITAL DE AZANGARO</v>
          </cell>
          <cell r="LC155" t="str">
            <v>05. MUNICIPALIDAD DISTRITAL DE LAS AMAZONAS</v>
          </cell>
          <cell r="LD155" t="str">
            <v>10. MUNICIPALIDAD DISTRITAL DE SANTA CRUZ</v>
          </cell>
          <cell r="LE155" t="str">
            <v>05. MUNICIPALIDAD DISTRITAL DE URARINAS</v>
          </cell>
          <cell r="LG155" t="str">
            <v>05. MUNICIPALIDAD DISTRITAL DE MAQUIA</v>
          </cell>
          <cell r="LH155" t="str">
            <v>05. MUNICIPALIDAD DISTRITAL DE SARAYACU</v>
          </cell>
          <cell r="LI155" t="str">
            <v>05. MUNICIPALIDAD DISTRITAL DE PASTAZA</v>
          </cell>
          <cell r="LN155" t="str">
            <v>05. MUNICIPALIDAD DISTRITAL DE SAN CRISTOBAL</v>
          </cell>
          <cell r="LO155" t="str">
            <v>05. MUNICIPALIDAD DISTRITAL DE LA CAPILLA</v>
          </cell>
          <cell r="LQ155" t="str">
            <v>05. MUNICIPALIDAD DISTRITAL DE NINACACA</v>
          </cell>
          <cell r="LR155" t="str">
            <v>05. MUNICIPALIDAD DISTRITAL DE SAN PEDRO DE PILLAO</v>
          </cell>
          <cell r="LS155" t="str">
            <v>05. MUNICIPALIDAD DISTRITAL DE POZUZO</v>
          </cell>
          <cell r="LT155" t="str">
            <v>08. MUNICIPALIDAD DISTRITAL DE EL TALLAN</v>
          </cell>
          <cell r="LU155" t="str">
            <v>05. MUNICIPALIDAD DISTRITAL DE MONTERO</v>
          </cell>
          <cell r="LV155" t="str">
            <v>05. MUNICIPALIDAD DISTRITAL DE LALAQUIZ</v>
          </cell>
          <cell r="LW155" t="str">
            <v>05. MUNICIPALIDAD DISTRITAL DE MORROPON</v>
          </cell>
          <cell r="LX155" t="str">
            <v>05. MUNICIPALIDAD DISTRITAL DE LA HUACA</v>
          </cell>
          <cell r="LY155" t="str">
            <v>05. MUNICIPALIDAD DISTRITAL DE MARCAVELICA</v>
          </cell>
          <cell r="LZ155" t="str">
            <v>05. MUNICIPALIDAD DISTRITAL DE LOS ORGANOS</v>
          </cell>
          <cell r="MA155" t="str">
            <v>05. MUNICIPALIDAD DISTRITAL DE VICE</v>
          </cell>
          <cell r="MB155" t="str">
            <v>05. MUNICIPALIDAD DISTRITAL DE CAPACHICA</v>
          </cell>
          <cell r="MC155" t="str">
            <v>05. MUNICIPALIDAD DISTRITAL DE CAMINACA</v>
          </cell>
          <cell r="MD155" t="str">
            <v>05. MUNICIPALIDAD DISTRITAL DE CORANI</v>
          </cell>
          <cell r="ME155" t="str">
            <v>05. MUNICIPALIDAD DISTRITAL DE PISACOMA</v>
          </cell>
          <cell r="MF155" t="str">
            <v>05. MUNICIPALIDAD DISTRITAL DE CONDURIRI</v>
          </cell>
          <cell r="MG155" t="str">
            <v>05. MUNICIPALIDAD DISTRITAL DE PUSI</v>
          </cell>
          <cell r="MH155" t="str">
            <v>05. MUNICIPALIDAD DISTRITAL DE OCUVIRI</v>
          </cell>
          <cell r="MI155" t="str">
            <v>05. MUNICIPALIDAD DISTRITAL DE MACARI</v>
          </cell>
          <cell r="MK155" t="str">
            <v>05. MUNICIPALIDAD DISTRITAL DE SINA</v>
          </cell>
          <cell r="ML155" t="str">
            <v>05. MUNICIPALIDAD DISTRITAL DE SAN MIGUEL</v>
          </cell>
          <cell r="MM155" t="str">
            <v>05. MUNICIPALIDAD DISTRITAL DE PHARA</v>
          </cell>
          <cell r="MN155" t="str">
            <v>05. MUNICIPALIDAD DISTRITAL DE OLLARAYA</v>
          </cell>
          <cell r="MO155" t="str">
            <v>05. MUNICIPALIDAD DISTRITAL DE SORITOR</v>
          </cell>
          <cell r="MP155" t="str">
            <v>05. MUNICIPALIDAD DISTRITAL DE SAN PABLO</v>
          </cell>
          <cell r="MQ155" t="str">
            <v>05. MUNICIPALIDAD DISTRITAL DE SHATOJA</v>
          </cell>
          <cell r="MR155" t="str">
            <v>05. MUNICIPALIDAD DISTRITAL DE SACANCHE</v>
          </cell>
          <cell r="MS155" t="str">
            <v>05. MUNICIPALIDAD DISTRITAL DE CUÑUMBUQUI</v>
          </cell>
          <cell r="MT155" t="str">
            <v>05. MUNICIPALIDAD DISTRITAL DE PAJARILLO</v>
          </cell>
          <cell r="MU155" t="str">
            <v>05. MUNICIPALIDAD DISTRITAL DE PUCACACA</v>
          </cell>
          <cell r="MV155" t="str">
            <v>05. MUNICIPALIDAD DISTRITAL DE PARDO MIGUEL</v>
          </cell>
          <cell r="MW155" t="str">
            <v>05. MUNICIPALIDAD DISTRITAL DE CHIPURANA</v>
          </cell>
          <cell r="MX155" t="str">
            <v>05. MUNICIPALIDAD DISTRITAL DE UCHIZA</v>
          </cell>
          <cell r="MY155" t="str">
            <v>05. MUNICIPALIDAD DISTRITAL DE INCLAN</v>
          </cell>
          <cell r="MZ155" t="str">
            <v>05. MUNICIPALIDAD DISTRITAL DE HUANUARA</v>
          </cell>
          <cell r="NB155" t="str">
            <v>05. MUNICIPALIDAD DISTRITAL DE SITAJARA</v>
          </cell>
          <cell r="NC155" t="str">
            <v>05. MUNICIPALIDAD DISTRITAL DE SAN JACINTO</v>
          </cell>
          <cell r="NF155" t="str">
            <v>05. MUNICIPALIDAD DISTRITAL DE YARINACOCHA</v>
          </cell>
          <cell r="NH155" t="str">
            <v>05. MUNICIPALIDAD DISTRITAL DE ALEXANDER VON HUMBOLDT</v>
          </cell>
        </row>
        <row r="156">
          <cell r="O156" t="str">
            <v>008. PROYECTOS ESPECIALES</v>
          </cell>
          <cell r="S156" t="str">
            <v>006. CORTE SUPERIOR DE JUSTICIA DE LAMBAYEQUE</v>
          </cell>
          <cell r="AD156" t="str">
            <v>006. OFICINA REGIONAL SUR ORIENTE CUSCO</v>
          </cell>
          <cell r="AE156" t="str">
            <v>006. SUNARP, SEDE CUSCO</v>
          </cell>
          <cell r="AF156" t="str">
            <v>010. VIII DIRECCION TERRITORIAL DE POLICIA - HUANCAYO</v>
          </cell>
          <cell r="AS156" t="str">
            <v>006. USE 06 VITARTE</v>
          </cell>
          <cell r="CU156" t="str">
            <v>010. INSTITUTO NACIONAL DE SALUD DEL NIÑO</v>
          </cell>
          <cell r="DB156" t="str">
            <v>015. JEQUETEPEQUE - ZAÑA</v>
          </cell>
          <cell r="DE156" t="str">
            <v>017. ESTACION EXPERIMENTAL AGRARIA VISTA FLORIDA - LAMBAYEQUE</v>
          </cell>
          <cell r="DN156" t="str">
            <v>007. GERENCIA ADMINISTRATIVA DE PIURA</v>
          </cell>
          <cell r="DR156" t="str">
            <v>006. COMISION NACIONAL DE INVESTIGACION Y DESARROLLO AEROESPACIAL</v>
          </cell>
          <cell r="EC156" t="str">
            <v>013. PROYECTO ESPECIAL PARA LA PREPARACIÓN Y DESARROLLO DE LOS XVIII JUEGOS PANAMERICANOS 2019</v>
          </cell>
          <cell r="ES156" t="str">
            <v>007. PROGRAMA NACIONAL DE ALIMENTACION ESCOLAR QALI WARMA</v>
          </cell>
          <cell r="EV156" t="str">
            <v>100. AGRICULTURA AMAZONAS</v>
          </cell>
          <cell r="EW156" t="str">
            <v>200. TRANSPORTES ANCASH</v>
          </cell>
          <cell r="EX156" t="str">
            <v>100. AGRICULTURA APURIMAC</v>
          </cell>
          <cell r="EY156" t="str">
            <v>200. TRANSPORTES AREQUIPA</v>
          </cell>
          <cell r="EZ156" t="str">
            <v>301. EDUCACION CENTRO AYACUCHO</v>
          </cell>
          <cell r="FA156" t="str">
            <v>100. AGRICULTURA CAJAMARCA</v>
          </cell>
          <cell r="FB156" t="str">
            <v>200. TRANSPORTES CUSCO</v>
          </cell>
          <cell r="FC156" t="str">
            <v>008. GERENCIA SUB-REGIONAL ACOBAMBA</v>
          </cell>
          <cell r="FD156" t="str">
            <v>302. EDUCACION LEONCIO PRADO</v>
          </cell>
          <cell r="FE156" t="str">
            <v>301. EDUCACION CHINCHA</v>
          </cell>
          <cell r="FF156" t="str">
            <v>301. EDUCACION TARMA</v>
          </cell>
          <cell r="FG156" t="str">
            <v>301. EDUCACION CHEPEN</v>
          </cell>
          <cell r="FH156" t="str">
            <v>300. EDUCACION CHICLAYO</v>
          </cell>
          <cell r="FI156" t="str">
            <v>200. TRANSPORTES LORETO</v>
          </cell>
          <cell r="FJ156" t="str">
            <v>300. EDUCACION MADRE DE DIOS</v>
          </cell>
          <cell r="FK156" t="str">
            <v>200. TRANSPORTES MOQUEGUA</v>
          </cell>
          <cell r="FL156" t="str">
            <v>300. EDUCACION PASCO</v>
          </cell>
          <cell r="FM156" t="str">
            <v>100. AGRICULTURA PIURA</v>
          </cell>
          <cell r="FN156" t="str">
            <v>200. TRANSPORTES PUNO</v>
          </cell>
          <cell r="FO156" t="str">
            <v>006. PROYECTO ESPECIAL ALTO MAYO</v>
          </cell>
          <cell r="FP156" t="str">
            <v>301. UGEL TACNA</v>
          </cell>
          <cell r="FQ156" t="str">
            <v>302. EDUCACION UGEL CONTRALMIRANTE VILLAR - ZORRITOS</v>
          </cell>
          <cell r="FR156" t="str">
            <v>006. DIRECCION REGIONAL SECTORIAL DE COMERCIO EXTERIOR Y TURISMO UCAYALI</v>
          </cell>
          <cell r="FS156" t="str">
            <v>302. EDUCACION HUAURA</v>
          </cell>
          <cell r="FT156" t="str">
            <v>400. DIRECCION DE SALUD I CALLAO</v>
          </cell>
          <cell r="FV156" t="str">
            <v>06. MUNICIPALIDAD DISTRITAL DE CHUQUIBAMBA</v>
          </cell>
          <cell r="FW156" t="str">
            <v>06. MUNICIPALIDAD DISTRITAL LA PECA</v>
          </cell>
          <cell r="FX156" t="str">
            <v>06. MUNICIPALIDAD DISTRITAL DE FLORIDA</v>
          </cell>
          <cell r="FZ156" t="str">
            <v>06. MUNICIPALIDAD DISTRITAL DE INGUILPATA</v>
          </cell>
          <cell r="GA156" t="str">
            <v>06. MUNICIPALIDAD DISTRITAL DE LONGAR</v>
          </cell>
          <cell r="GB156" t="str">
            <v>06. MUNICIPALIDAD DISTRITAL DE LONYA GRANDE</v>
          </cell>
          <cell r="GC156" t="str">
            <v>06. MUNICIPALIDAD DISTRITAL DE JANGAS</v>
          </cell>
          <cell r="GE156" t="str">
            <v>06. MUNICIPALIDAD DISTRITAL DE SAN JUAN DE RONTOY</v>
          </cell>
          <cell r="GG156" t="str">
            <v>06. MUNICIPALIDAD DISTRITAL DE CANIS</v>
          </cell>
          <cell r="GH156" t="str">
            <v>06. MUNICIPALIDAD DISTRITAL DE MARCARA</v>
          </cell>
          <cell r="GK156" t="str">
            <v>06. MUNICIPALIDAD DISTRITAL DE YANAC</v>
          </cell>
          <cell r="GL156" t="str">
            <v>06. MUNICIPALIDAD DISTRITAL DE HUACCHIS</v>
          </cell>
          <cell r="GN156" t="str">
            <v>06. MUNICIPALIDAD DISTRITAL DE PAMPAROMAS</v>
          </cell>
          <cell r="GO156" t="str">
            <v>06. MUNICIPALIDAD DISTRITAL DE LLUMPA</v>
          </cell>
          <cell r="GP156" t="str">
            <v>06. MUNICIPALIDAD DISTRITAL DE CONGAS</v>
          </cell>
          <cell r="GQ156" t="str">
            <v>06. MUNICIPALIDAD DISTRITAL DE LACABAMBA</v>
          </cell>
          <cell r="GS156" t="str">
            <v>06. MUNICIPALIDAD DISTRITAL DE MARCA</v>
          </cell>
          <cell r="GT156" t="str">
            <v>06. MUNICIPALIDAD DISTRITAL DE NEPEÑA</v>
          </cell>
          <cell r="GU156" t="str">
            <v>06. MUNICIPALIDAD DISTRITAL DE HUAYLLABAMBA</v>
          </cell>
          <cell r="GV156" t="str">
            <v>06. MUNICIPALIDAD DISTRITAL DE RANRAHIRCA</v>
          </cell>
          <cell r="GW156" t="str">
            <v>06. MUNICIPALIDAD DISTRITAL DE LAMBRAMA</v>
          </cell>
          <cell r="GX156" t="str">
            <v>06. MUNICIPALIDAD DISTRITAL DE HUAYANA</v>
          </cell>
          <cell r="GY156" t="str">
            <v>06. MUNICIPALIDAD DISTRITAL DE PACHACONAS</v>
          </cell>
          <cell r="GZ156" t="str">
            <v>06. MUNICIPALIDAD DISTRITAL DE COTARUSE</v>
          </cell>
          <cell r="HA156" t="str">
            <v>06. MUNICIPALIDAD DISTRITAL DE CHALLHUAHUACHO</v>
          </cell>
          <cell r="HB156" t="str">
            <v>06. MUNICIPALIDAD DISTRITAL DE ONGOY</v>
          </cell>
          <cell r="HC156" t="str">
            <v>06. MUNICIPALIDAD DISTRITAL DE MICAELA BASTIDAS</v>
          </cell>
          <cell r="HD156" t="str">
            <v>06. MUNICIPALIDAD DISTRITAL DE CHIGUATA</v>
          </cell>
          <cell r="HE156" t="str">
            <v>06. MUNICIPALIDAD DISTRITAL DE OCOÑA</v>
          </cell>
          <cell r="HF156" t="str">
            <v>06. MUNICIPALIDAD DISTRITAL DE CAHUACHO</v>
          </cell>
          <cell r="HG156" t="str">
            <v>06. MUNICIPALIDAD DISTRITAL DE CHOCO</v>
          </cell>
          <cell r="HH156" t="str">
            <v>06. MUNICIPALIDAD DISTRITAL DE COPORAQUE</v>
          </cell>
          <cell r="HI156" t="str">
            <v>06. MUNICIPALIDAD DISTRITAL DE RIO GRANDE</v>
          </cell>
          <cell r="HJ156" t="str">
            <v>06. MUNICIPALIDAD DISTRITAL DE PUNTA DE BOMBON</v>
          </cell>
          <cell r="HK156" t="str">
            <v>06. MUNICIPALIDAD DISTRITAL DE PUYCA</v>
          </cell>
          <cell r="HL156" t="str">
            <v>06. MUNICIPALIDAD DISTRITAL DE OCROS</v>
          </cell>
          <cell r="HM156" t="str">
            <v>06. MUNICIPALIDAD DISTRITAL DE TOTOS</v>
          </cell>
          <cell r="HO156" t="str">
            <v>06. MUNICIPALIDAD DISTRITAL DE SANTILLANA</v>
          </cell>
          <cell r="HP156" t="str">
            <v>06. MUNICIPALIDAD DISTRITAL DE LUIS CARRANZA</v>
          </cell>
          <cell r="HQ156" t="str">
            <v>06. MUNICIPALIDAD DISTRITAL DE CHIPAO</v>
          </cell>
          <cell r="HR156" t="str">
            <v>06. MUNICIPALIDAD DISTRITAL DE PUYUSCA</v>
          </cell>
          <cell r="HS156" t="str">
            <v>06. MUNICIPALIDAD DISTRITAL DE OYOLO</v>
          </cell>
          <cell r="HT156" t="str">
            <v>06. MUNICIPALIDAD DISTRITAL DE MORCOLLA</v>
          </cell>
          <cell r="HU156" t="str">
            <v>06. MUNICIPALIDAD DISTRITAL DE CAYARA</v>
          </cell>
          <cell r="HV156" t="str">
            <v>06. MUNICIPALIDAD DISTRITAL DE INDEPENDENCIA</v>
          </cell>
          <cell r="HW156" t="str">
            <v>06. MUNICIPALIDAD DISTRITAL DE JESUS</v>
          </cell>
          <cell r="HY156" t="str">
            <v>06. MUNICIPALIDAD DISTRITAL DE JOSE GALVEZ</v>
          </cell>
          <cell r="HZ156" t="str">
            <v>06. MUNICIPALIDAD DISTRITAL DE CHOROPAMPA</v>
          </cell>
          <cell r="IA156" t="str">
            <v>06. MUNICIPALIDAD DISTRITAL DE SANTA CRUZ DE TOLEDO</v>
          </cell>
          <cell r="IB156" t="str">
            <v>06. MUNICIPALIDAD DISTRITAL DE PIMPINGOS</v>
          </cell>
          <cell r="ID156" t="str">
            <v>06. MUNICIPALIDAD DISTRITAL DE LAS PIRIAS</v>
          </cell>
          <cell r="IE156" t="str">
            <v>06. MUNICIPALIDAD DISTRITAL DE SAN JOSE DE LOURDES</v>
          </cell>
          <cell r="IF156" t="str">
            <v>06. MUNICIPALIDAD DISTRITAL DE JOSE MANUEL QUIROZ</v>
          </cell>
          <cell r="IG156" t="str">
            <v>06. MUNICIPALIDAD DISTRITAL DE LA FLORIDA</v>
          </cell>
          <cell r="II156" t="str">
            <v>06. MUNICIPALIDAD DISTRITAL DE NINABAMBA</v>
          </cell>
          <cell r="IJ156" t="str">
            <v>06. MUNICIPALIDAD DISTRITAL DE VENTANILLA</v>
          </cell>
          <cell r="IK156" t="str">
            <v>06. MUNICIPALIDAD DISTRITAL DE SANTIAGO</v>
          </cell>
          <cell r="IL156" t="str">
            <v>06. MUNICIPALIDAD DISTRITAL DE RONDOCAN</v>
          </cell>
          <cell r="IM156" t="str">
            <v>06. MUNICIPALIDAD DISTRITAL DE LIMATAMBO</v>
          </cell>
          <cell r="IN156" t="str">
            <v>06. MUNICIPALIDAD DISTRITAL DE SAN SALVADOR</v>
          </cell>
          <cell r="IO156" t="str">
            <v>06. MUNICIPALIDAD DISTRITAL DE PAMPAMARCA</v>
          </cell>
          <cell r="IP156" t="str">
            <v>06. MUNICIPALIDAD DISTRITAL DE SAN PABLO</v>
          </cell>
          <cell r="IQ156" t="str">
            <v>06. MUNICIPALIDAD DISTRITAL DE LLUSCO</v>
          </cell>
          <cell r="IR156" t="str">
            <v>06. MUNICIPALIDAD DISTRITAL DE PICHIGUA</v>
          </cell>
          <cell r="IS156" t="str">
            <v>06. MUNICIPALIDAD DISTRITAL DE QUELLOUNO</v>
          </cell>
          <cell r="IT156" t="str">
            <v>06. MUNICIPALIDAD DISTRITAL DE OMACHA</v>
          </cell>
          <cell r="IU156" t="str">
            <v>06. MUNICIPALIDAD DISTRITAL DE KOSÑIPATA</v>
          </cell>
          <cell r="IV156" t="str">
            <v>06. MUNICIPALIDAD DISTRITAL DE CUSIPATA</v>
          </cell>
          <cell r="IW156" t="str">
            <v>06. MUNICIPALIDAD DISTRITAL DE OLLANTAYTAMBO</v>
          </cell>
          <cell r="IX156" t="str">
            <v>06. MUNICIPALIDAD DISTRITAL DE HUACHOCOLPA</v>
          </cell>
          <cell r="IY156" t="str">
            <v>06. MUNICIPALIDAD DISTRITAL DE PAUCARA</v>
          </cell>
          <cell r="IZ156" t="str">
            <v>06. MUNICIPALIDAD DISTRITAL DE CONGALLA</v>
          </cell>
          <cell r="JA156" t="str">
            <v>06. MUNICIPALIDAD DISTRITAL DE COCAS</v>
          </cell>
          <cell r="JB156" t="str">
            <v>06. MUNICIPALIDAD DISTRITAL DE LOCROJA</v>
          </cell>
          <cell r="JC156" t="str">
            <v>06. MUNICIPALIDAD DISTRITAL DE OCOYO</v>
          </cell>
          <cell r="JD156" t="str">
            <v>06. MUNICIPALIDAD DISTRITAL DE DANIEL HERNANDEZ</v>
          </cell>
          <cell r="JE156" t="str">
            <v>06. MUNICIPALIDAD DISTRITAL DE QUISQUI</v>
          </cell>
          <cell r="JF156" t="str">
            <v>06. MUNICIPALIDAD DISTRITAL DE SAN FRANCISCO</v>
          </cell>
          <cell r="JG156" t="str">
            <v>17. MUNICIPALIDAD DISTRITAL DE RIPAN</v>
          </cell>
          <cell r="JI156" t="str">
            <v>06. MUNICIPALIDAD DISTRITAL DE MIRAFLORES</v>
          </cell>
          <cell r="JJ156" t="str">
            <v>06. MUNICIPALIDAD DISTRITAL DE MARIANO DAMASO BERAUN</v>
          </cell>
          <cell r="JN156" t="str">
            <v>06. MUNICIPALIDAD DISTRITAL DE SAN FRANCISCO DE ASIS</v>
          </cell>
          <cell r="JO156" t="str">
            <v>06. MUNICIPALIDAD DISTRITAL DE OBAS</v>
          </cell>
          <cell r="JP156" t="str">
            <v>06. MUNICIPALIDAD DISTRITAL DE PARCONA</v>
          </cell>
          <cell r="JQ156" t="str">
            <v>06. MUNICIPALIDAD DISTRITAL DE GROCIO PRADO</v>
          </cell>
          <cell r="JT156" t="str">
            <v>06. MUNICIPALIDAD DISTRITAL DE SAN ANDRES</v>
          </cell>
          <cell r="JU156" t="str">
            <v>08. MUNICIPALIDAD DISTRITAL DE CHONGOS ALTO</v>
          </cell>
          <cell r="JV156" t="str">
            <v>06. MUNICIPALIDAD DISTRITAL DE COMAS</v>
          </cell>
          <cell r="JW156" t="str">
            <v>06. MUNICIPALIDAD DISTRITAL DE VITOC</v>
          </cell>
          <cell r="JX156" t="str">
            <v>06. MUNICIPALIDAD DISTRITAL DE CURICACA</v>
          </cell>
          <cell r="JZ156" t="str">
            <v>06. MUNICIPALIDAD DISTRITAL DE PANGOA</v>
          </cell>
          <cell r="KA156" t="str">
            <v>06. MUNICIPALIDAD DISTRITAL DE PALCA</v>
          </cell>
          <cell r="KB156" t="str">
            <v>06. MUNICIPALIDAD DISTRITAL DE PACCHA</v>
          </cell>
          <cell r="KC156" t="str">
            <v>06. MUNICIPALIDAD DISTRITAL DE SAN JUAN DE YSCOS</v>
          </cell>
          <cell r="KD156" t="str">
            <v>06. MUNICIPALIDAD DISTRITAL DE LAREDO</v>
          </cell>
          <cell r="KE156" t="str">
            <v>06. MUNICIPALIDAD DISTRITAL DE RAZURI</v>
          </cell>
          <cell r="KF156" t="str">
            <v>06. MUNICIPALIDAD DISTRITAL DE UCUNCHA</v>
          </cell>
          <cell r="KI156" t="str">
            <v>08. MUNICIPALIDAD DISTRITAL DE MACHE</v>
          </cell>
          <cell r="KK156" t="str">
            <v>06. MUNICIPALIDAD DISTRITAL DE HUAYO</v>
          </cell>
          <cell r="KL156" t="str">
            <v>06. MUNICIPALIDAD DISTRITAL DE SANAGORAN</v>
          </cell>
          <cell r="KM156" t="str">
            <v>06. MUNICIPALIDAD DISTRITAL DE QUIRUVILCA</v>
          </cell>
          <cell r="KP156" t="str">
            <v>06. MUNICIPALIDAD DISTRITAL DE LA VICTORIA</v>
          </cell>
          <cell r="KQ156" t="str">
            <v>06. MUNICIPALIDAD DISTRITAL DE PUEBLO NUEVO</v>
          </cell>
          <cell r="KR156" t="str">
            <v>06. MUNICIPALIDAD DISTRITAL DE MORROPE</v>
          </cell>
          <cell r="KS156" t="str">
            <v>06. MUNICIPALIDAD DISTRITAL DE CARABAYLLO</v>
          </cell>
          <cell r="KV156" t="str">
            <v>06. MUNICIPALIDAD DISTRITAL DE SAN BUENAVENTURA</v>
          </cell>
          <cell r="KW156" t="str">
            <v>06. MUNICIPALIDAD DISTRITAL DE COAYLLO</v>
          </cell>
          <cell r="KX156" t="str">
            <v>06. MUNICIPALIDAD DISTRITAL DE IHUARI</v>
          </cell>
          <cell r="KY156" t="str">
            <v>06. MUNICIPALIDAD DISTRITAL DE CUENCA</v>
          </cell>
          <cell r="KZ156" t="str">
            <v>06. MUNICIPALIDAD DISTRITAL DE HUAURA</v>
          </cell>
          <cell r="LA156" t="str">
            <v>06. MUNICIPALIDAD DISTRITAL DE PACHANGARA</v>
          </cell>
          <cell r="LB156" t="str">
            <v>06. MUNICIPALIDAD DISTRITAL DE CACRA</v>
          </cell>
          <cell r="LC156" t="str">
            <v>06. MUNICIPALIDAD DISTRITAL DE MAZAN</v>
          </cell>
          <cell r="LD156" t="str">
            <v>11. MUNICIPALIDAD DISTRITAL DE TENIENTE CESAR LOPEZ ROJAS</v>
          </cell>
          <cell r="LG156" t="str">
            <v>06. MUNICIPALIDAD DISTRITAL DE PUINAHUA</v>
          </cell>
          <cell r="LH156" t="str">
            <v>06. MUNICIPALIDAD DISTRITAL DE VARGAS GUERRA</v>
          </cell>
          <cell r="LI156" t="str">
            <v>06. MUNICIPALIDAD DISTRITAL DE ANDOAS</v>
          </cell>
          <cell r="LN156" t="str">
            <v>06. MUNICIPALIDAD DISTRITAL DE TORATA</v>
          </cell>
          <cell r="LO156" t="str">
            <v>06. MUNICIPALIDAD DISTRITAL DE LLOQUE</v>
          </cell>
          <cell r="LQ156" t="str">
            <v>06. MUNICIPALIDAD DISTRITAL DE PALLANCHACRA</v>
          </cell>
          <cell r="LR156" t="str">
            <v>06. MUNICIPALIDAD DISTRITAL DE SANTA ANA DE TUSI</v>
          </cell>
          <cell r="LS156" t="str">
            <v>06. MUNICIPALIDAD DISTRITAL DE PUERTO BERMUDEZ</v>
          </cell>
          <cell r="LT156" t="str">
            <v>09. MUNICIPALIDAD DISTRITAL DE LA ARENA</v>
          </cell>
          <cell r="LU156" t="str">
            <v>06. MUNICIPALIDAD DISTRITAL DE PACAIPAMPA</v>
          </cell>
          <cell r="LV156" t="str">
            <v>06. MUNICIPALIDAD DISTRITAL DE SAN MIGUEL DE EL FAIQUE</v>
          </cell>
          <cell r="LW156" t="str">
            <v>06. MUNICIPALIDAD DISTRITAL DE SALITRAL</v>
          </cell>
          <cell r="LX156" t="str">
            <v>06. MUNICIPALIDAD DISTRITAL DE TAMARINDO</v>
          </cell>
          <cell r="LY156" t="str">
            <v>06. MUNICIPALIDAD DISTRITAL DE MIGUEL CHECA</v>
          </cell>
          <cell r="LZ156" t="str">
            <v>06. MUNICIPALIDAD DISTRITAL DE MANCORA</v>
          </cell>
          <cell r="MA156" t="str">
            <v>06. MUNICIPALIDAD DISTRITAL DE RINCONADA LLICUAR</v>
          </cell>
          <cell r="MB156" t="str">
            <v>06. MUNICIPALIDAD DISTRITAL DE CHUCUITO</v>
          </cell>
          <cell r="MC156" t="str">
            <v>06. MUNICIPALIDAD DISTRITAL DE CHUPA</v>
          </cell>
          <cell r="MD156" t="str">
            <v>06. MUNICIPALIDAD DISTRITAL DE CRUCERO</v>
          </cell>
          <cell r="ME156" t="str">
            <v>06. MUNICIPALIDAD DISTRITAL DE POMATA</v>
          </cell>
          <cell r="MG156" t="str">
            <v>06. MUNICIPALIDAD DISTRITAL DE ROSASPATA</v>
          </cell>
          <cell r="MH156" t="str">
            <v>06. MUNICIPALIDAD DISTRITAL DE PALCA</v>
          </cell>
          <cell r="MI156" t="str">
            <v>06. MUNICIPALIDAD DISTRITAL DE NUÑOA</v>
          </cell>
          <cell r="MM156" t="str">
            <v>06. MUNICIPALIDAD DISTRITAL DE QUIACA</v>
          </cell>
          <cell r="MN156" t="str">
            <v>06. MUNICIPALIDAD DISTRITAL DE TINICACHI</v>
          </cell>
          <cell r="MO156" t="str">
            <v>06. MUNICIPALIDAD DISTRITAL DE YANTALO</v>
          </cell>
          <cell r="MP156" t="str">
            <v>06. MUNICIPALIDAD DISTRITAL DE SAN RAFAEL</v>
          </cell>
          <cell r="MR156" t="str">
            <v>06. MUNICIPALIDAD DISTRITAL DE TINGO DE SAPOSOA</v>
          </cell>
          <cell r="MS156" t="str">
            <v>06. MUNICIPALIDAD DISTRITAL DE PINTO RECODO</v>
          </cell>
          <cell r="MU156" t="str">
            <v>06. MUNICIPALIDAD DISTRITAL DE SAN CRISTOBAL</v>
          </cell>
          <cell r="MV156" t="str">
            <v>06. MUNICIPALIDAD DISTRITAL DE POSIC</v>
          </cell>
          <cell r="MW156" t="str">
            <v>06. MUNICIPALIDAD DISTRITAL DE EL PORVENIR</v>
          </cell>
          <cell r="MY156" t="str">
            <v>06. MUNICIPALIDAD DISTRITAL DE PACHIA</v>
          </cell>
          <cell r="MZ156" t="str">
            <v>06. MUNICIPALIDAD DISTRITAL DE QUILAHUANI</v>
          </cell>
          <cell r="NB156" t="str">
            <v>06. MUNICIPALIDAD DISTRITAL DE SUSAPAYA</v>
          </cell>
          <cell r="NC156" t="str">
            <v>06. MUNICIPALIDAD DISTRITAL DE SAN JUAN DE LA VIRGEN</v>
          </cell>
          <cell r="NF156" t="str">
            <v>06. MUNICIPALIDAD DISTRITAL DE NUEVA REQUENA</v>
          </cell>
        </row>
        <row r="157">
          <cell r="O157" t="str">
            <v>009. LA LIBERTAD</v>
          </cell>
          <cell r="S157" t="str">
            <v>007. CORTE SUPERIOR DE JUSTICIA DE CUSCO</v>
          </cell>
          <cell r="AD157" t="str">
            <v>007. OFICINA REGIONAL SUR AREQUIPA</v>
          </cell>
          <cell r="AE157" t="str">
            <v>007. SUNARP, SEDE PIURA</v>
          </cell>
          <cell r="AF157" t="str">
            <v>012. X DIRECCION TERRITORIAL DE POLICIA - CUZCO</v>
          </cell>
          <cell r="AS157" t="str">
            <v>007. USE 07 SAN BORJA</v>
          </cell>
          <cell r="CU157" t="str">
            <v>011. INSTITUTO NACIONAL MATERNO PERINATAL</v>
          </cell>
          <cell r="DB157" t="str">
            <v>016. SIERRA CENTRO SUR</v>
          </cell>
          <cell r="DE157" t="str">
            <v>018. ESTACION EXPERIMENTAL AGRARIA ANDENES - CUZCO</v>
          </cell>
          <cell r="DN157" t="str">
            <v>008. GERENCIA ADMINISTRATIVA DE SAN MARTIN</v>
          </cell>
          <cell r="DR157" t="str">
            <v>008. ESCUELA NACIONAL DE MARINA MERCANTE</v>
          </cell>
          <cell r="ES157" t="str">
            <v>008. PROGRAMA NACIONAL "PLATAFORMAS DE ACCIÓN PARA LA INCLUSIÓN SOCIAL - PAÍS"</v>
          </cell>
          <cell r="EV157" t="str">
            <v>200. TRANSPORTES AMAZONAS</v>
          </cell>
          <cell r="EW157" t="str">
            <v>300. EDUCACION ANCASH</v>
          </cell>
          <cell r="EX157" t="str">
            <v>101. AGRICULTURA CHANKA</v>
          </cell>
          <cell r="EY157" t="str">
            <v>300. EDUCACION AREQUIPA</v>
          </cell>
          <cell r="EZ157" t="str">
            <v>302. EDUCACION LUCANAS</v>
          </cell>
          <cell r="FA157" t="str">
            <v>200. TRANSPORTES CAJAMARCA</v>
          </cell>
          <cell r="FB157" t="str">
            <v>300. EDUCACION CUSCO</v>
          </cell>
          <cell r="FC157" t="str">
            <v>009. GERENCIA SUB-REGIONAL ANGARAES</v>
          </cell>
          <cell r="FD157" t="str">
            <v>303. EDUCACION DOS DE MAYO</v>
          </cell>
          <cell r="FE157" t="str">
            <v>302. EDUCACION NASCA</v>
          </cell>
          <cell r="FF157" t="str">
            <v>302. EDUCACION SATIPO</v>
          </cell>
          <cell r="FG157" t="str">
            <v>302. EDUCACION PACASMAYO</v>
          </cell>
          <cell r="FH157" t="str">
            <v>301. COLEGIO  MILITAR ELIAS AGUIRRE</v>
          </cell>
          <cell r="FI157" t="str">
            <v>300. EDUCACION LORETO</v>
          </cell>
          <cell r="FJ157" t="str">
            <v>400. SALUD MADRE DE DIOS</v>
          </cell>
          <cell r="FK157" t="str">
            <v>300. EDUCACION MOQUEGUA</v>
          </cell>
          <cell r="FL157" t="str">
            <v>301. EDUCACION OXAPAMPA</v>
          </cell>
          <cell r="FM157" t="str">
            <v>200. TRANSPORTES PIURA</v>
          </cell>
          <cell r="FN157" t="str">
            <v>300. EDUCACION PUNO</v>
          </cell>
          <cell r="FO157" t="str">
            <v>007. PROCEJA</v>
          </cell>
          <cell r="FP157" t="str">
            <v>400. SALUD TACNA</v>
          </cell>
          <cell r="FQ157" t="str">
            <v>303. EDUCACION UGEL ZARUMILLA</v>
          </cell>
          <cell r="FR157" t="str">
            <v>007. DIRECCION REGIONAL SECTORIAL DE LA PRODUCCION</v>
          </cell>
          <cell r="FS157" t="str">
            <v>303. EDUCACION HUARAL</v>
          </cell>
          <cell r="FT157" t="str">
            <v>401. HOSPITAL DANIEL A. CARRION</v>
          </cell>
          <cell r="FV157" t="str">
            <v>07. MUNICIPALIDAD DISTRITAL DE GRANADA</v>
          </cell>
          <cell r="FX157" t="str">
            <v>07. MUNICIPALIDAD DISTRITAL DE JAZAN</v>
          </cell>
          <cell r="FZ157" t="str">
            <v>07. MUNICIPALIDAD DISTRITAL DE LONGUITA</v>
          </cell>
          <cell r="GA157" t="str">
            <v>07. MUNICIPALIDAD DISTRITAL DE MARISCAL BENAVIDES</v>
          </cell>
          <cell r="GB157" t="str">
            <v>07. MUNICIPALIDAD DISTRITAL DE YAMON</v>
          </cell>
          <cell r="GC157" t="str">
            <v>07. MUNICIPALIDAD DISTRITAL DE LA LIBERTAD</v>
          </cell>
          <cell r="GG157" t="str">
            <v>07. MUNICIPALIDAD DISTRITAL DE COLQUIOC</v>
          </cell>
          <cell r="GH157" t="str">
            <v>07. MUNICIPALIDAD DISTRITAL DE PARIAHUANCA</v>
          </cell>
          <cell r="GK157" t="str">
            <v>07. MUNICIPALIDAD DISTRITAL DE YUPAN</v>
          </cell>
          <cell r="GL157" t="str">
            <v>07. MUNICIPALIDAD DISTRITAL DE HUACHIS</v>
          </cell>
          <cell r="GN157" t="str">
            <v>07. MUNICIPALIDAD DISTRITAL DE PUEBLO LIBRE</v>
          </cell>
          <cell r="GO157" t="str">
            <v>07. MUNICIPALIDAD DISTRITAL DE LUCMA</v>
          </cell>
          <cell r="GP157" t="str">
            <v>07. MUNICIPALIDAD DISTRITAL DE LLIPA</v>
          </cell>
          <cell r="GQ157" t="str">
            <v>07. MUNICIPALIDAD DISTRITAL DE LLAPO</v>
          </cell>
          <cell r="GS157" t="str">
            <v>07. MUNICIPALIDAD DISTRITAL DE PAMPAS CHICO</v>
          </cell>
          <cell r="GT157" t="str">
            <v>07. MUNICIPALIDAD DISTRITAL DE SAMANCO</v>
          </cell>
          <cell r="GU157" t="str">
            <v>07. MUNICIPALIDAD DISTRITAL DE QUICHES</v>
          </cell>
          <cell r="GV157" t="str">
            <v>07. MUNICIPALIDAD DISTRITAL DE SHUPLUY</v>
          </cell>
          <cell r="GW157" t="str">
            <v>07. MUNICIPALIDAD DISTRITAL DE PICHIRHUA</v>
          </cell>
          <cell r="GX157" t="str">
            <v>07. MUNICIPALIDAD DISTRITAL DE KISHUARA</v>
          </cell>
          <cell r="GY157" t="str">
            <v>07. MUNICIPALIDAD DISTRITAL DE SABAINO</v>
          </cell>
          <cell r="GZ157" t="str">
            <v>07. MUNICIPALIDAD DISTRITAL DE IHUAYLLO</v>
          </cell>
          <cell r="HB157" t="str">
            <v>07. MUNICIPALIDAD DISTRITAL DE URANMARCA</v>
          </cell>
          <cell r="HC157" t="str">
            <v>07. MUNICIPALIDAD DISTRITAL DE PATAYPAMPA</v>
          </cell>
          <cell r="HD157" t="str">
            <v>07. MUNICIPALIDAD DISTRITAL DE JACOBO HUNTER</v>
          </cell>
          <cell r="HE157" t="str">
            <v>07. MUNICIPALIDAD DISTRITAL DE QUILCA</v>
          </cell>
          <cell r="HF157" t="str">
            <v>07. MUNICIPALIDAD DISTRITAL DE CHALA</v>
          </cell>
          <cell r="HG157" t="str">
            <v>07. MUNICIPALIDAD DISTRITAL DE HUANCARQUI</v>
          </cell>
          <cell r="HH157" t="str">
            <v>07. MUNICIPALIDAD DISTRITAL DE HUAMBO</v>
          </cell>
          <cell r="HI157" t="str">
            <v>07. MUNICIPALIDAD DISTRITAL DE SALAMANCA</v>
          </cell>
          <cell r="HK157" t="str">
            <v>07. MUNICIPALIDAD DISTRITAL DE QUECHUALLA</v>
          </cell>
          <cell r="HL157" t="str">
            <v>07. MUNICIPALIDAD DISTRITAL DE PACAYCASA</v>
          </cell>
          <cell r="HO157" t="str">
            <v>07. MUNICIPALIDAD DISTRITAL DE SIVIA</v>
          </cell>
          <cell r="HP157" t="str">
            <v>07. MUNICIPALIDAD DISTRITAL DE SANTA ROSA</v>
          </cell>
          <cell r="HQ157" t="str">
            <v>07. MUNICIPALIDAD DISTRITAL DE HUAC-HUAS</v>
          </cell>
          <cell r="HR157" t="str">
            <v>07. MUNICIPALIDAD DISTRITAL DE SAN FRANCISCO DE RAVACAYCO</v>
          </cell>
          <cell r="HS157" t="str">
            <v>07. MUNICIPALIDAD DISTRITAL DE PARARCA</v>
          </cell>
          <cell r="HT157" t="str">
            <v>07. MUNICIPALIDAD DISTRITAL DE PAICO</v>
          </cell>
          <cell r="HU157" t="str">
            <v>07. MUNICIPALIDAD DISTRITAL DE COLCA</v>
          </cell>
          <cell r="HV157" t="str">
            <v>07. MUNICIPALIDAD DISTRITAL DE SAURAMA</v>
          </cell>
          <cell r="HW157" t="str">
            <v>07. MUNICIPALIDAD DISTRITAL DE LLACANORA</v>
          </cell>
          <cell r="HY157" t="str">
            <v>07. MUNICIPALIDAD DISTRITAL DE MIGUEL IGLESIAS</v>
          </cell>
          <cell r="HZ157" t="str">
            <v>07. MUNICIPALIDAD DISTRITAL DE COCHABAMBA</v>
          </cell>
          <cell r="IA157" t="str">
            <v>07. MUNICIPALIDAD DISTRITAL DE TANTARICA</v>
          </cell>
          <cell r="IB157" t="str">
            <v>07. MUNICIPALIDAD DISTRITAL DE QUEROCOTILLO</v>
          </cell>
          <cell r="ID157" t="str">
            <v>07. MUNICIPALIDAD DISTRITAL DE POMAHUACA</v>
          </cell>
          <cell r="IE157" t="str">
            <v>07. MUNICIPALIDAD DISTRITAL DE TABACONAS</v>
          </cell>
          <cell r="IF157" t="str">
            <v>07. MUNICIPALIDAD DISTRITAL DE JOSE SABOGAL</v>
          </cell>
          <cell r="IG157" t="str">
            <v>07. MUNICIPALIDAD DISTRITAL DE LLAPA</v>
          </cell>
          <cell r="II157" t="str">
            <v>07. MUNICIPALIDAD DISTRITAL DE PULAN</v>
          </cell>
          <cell r="IJ157" t="str">
            <v>07. MUNICIPALIDAD DISTRITAL DE MI PERÚ</v>
          </cell>
          <cell r="IK157" t="str">
            <v>07. MUNICIPALIDAD DISTRITAL DE SAYLLA</v>
          </cell>
          <cell r="IL157" t="str">
            <v>07. MUNICIPALIDAD DISTRITAL DE SANGARARA</v>
          </cell>
          <cell r="IM157" t="str">
            <v>07. MUNICIPALIDAD DISTRITAL DE MOLLEPATA</v>
          </cell>
          <cell r="IN157" t="str">
            <v>07. MUNICIPALIDAD DISTRITAL DE TARAY</v>
          </cell>
          <cell r="IO157" t="str">
            <v>07. MUNICIPALIDAD DISTRITAL DE QUEHUE</v>
          </cell>
          <cell r="IP157" t="str">
            <v>07. MUNICIPALIDAD DISTRITAL DE SAN PEDRO</v>
          </cell>
          <cell r="IQ157" t="str">
            <v>07. MUNICIPALIDAD DISTRITAL DE QUIÑOTA</v>
          </cell>
          <cell r="IR157" t="str">
            <v>07. MUNICIPALIDAD DISTRITAL DE SUYCKUTAMBO</v>
          </cell>
          <cell r="IS157" t="str">
            <v>07. MUNICIPALIDAD DISTRITAL DE QUIMBIRI</v>
          </cell>
          <cell r="IT157" t="str">
            <v>07. MUNICIPALIDAD DISTRITAL DE PACCARITAMBO</v>
          </cell>
          <cell r="IV157" t="str">
            <v>07. MUNICIPALIDAD DISTRITAL DE HUARO</v>
          </cell>
          <cell r="IW157" t="str">
            <v>07. MUNICIPALIDAD DISTRITAL DE YUCAY</v>
          </cell>
          <cell r="IX157" t="str">
            <v>07. MUNICIPALIDAD DISTRITAL DE HUAYLLAHUARA</v>
          </cell>
          <cell r="IY157" t="str">
            <v>07. MUNICIPALIDAD DISTRITAL DE POMACOCHA</v>
          </cell>
          <cell r="IZ157" t="str">
            <v>07. MUNICIPALIDAD DISTRITAL DE HUANCA-HUANCA</v>
          </cell>
          <cell r="JA157" t="str">
            <v>07. MUNICIPALIDAD DISTRITAL DE HUACHOS</v>
          </cell>
          <cell r="JB157" t="str">
            <v>07. MUNICIPALIDAD DISTRITAL DE PAUCARBAMBA</v>
          </cell>
          <cell r="JC157" t="str">
            <v>07. MUNICIPALIDAD DISTRITAL DE PILPICHACA</v>
          </cell>
          <cell r="JD157" t="str">
            <v>07. MUNICIPALIDAD DISTRITAL DE HUACHOCOLPA</v>
          </cell>
          <cell r="JE157" t="str">
            <v>07. MUNICIPALIDAD DISTRITAL DE SAN FRANCISCO DE CAYRAN</v>
          </cell>
          <cell r="JF157" t="str">
            <v>07. MUNICIPALIDAD DISTRITAL DE SAN RAFAEL</v>
          </cell>
          <cell r="JG157" t="str">
            <v>21. MUNICIPALIDAD DISTRITAL DE SHUNQUI</v>
          </cell>
          <cell r="JI157" t="str">
            <v>07. MUNICIPALIDAD DISTRITAL DE MONZON</v>
          </cell>
          <cell r="JJ157" t="str">
            <v>07. MUNICIPALIDAD DISTRITAL DE PUCAYACU</v>
          </cell>
          <cell r="JN157" t="str">
            <v>07. MUNICIPALIDAD DISTRITAL DE SAN MIGUEL DE CAURI</v>
          </cell>
          <cell r="JO157" t="str">
            <v>07. MUNICIPALIDAD DISTRITAL DE PAMPAMARCA</v>
          </cell>
          <cell r="JP157" t="str">
            <v>07. MUNICIPALIDAD DISTRITAL DE PUEBLO NUEVO</v>
          </cell>
          <cell r="JQ157" t="str">
            <v>07. MUNICIPALIDAD DISTRITAL DE PUEBLO NUEVO</v>
          </cell>
          <cell r="JT157" t="str">
            <v>07. MUNICIPALIDAD DISTRITAL DE SAN CLEMENTE</v>
          </cell>
          <cell r="JU157" t="str">
            <v>11. MUNICIPALIDAD DISTRITAL DE CHUPURO</v>
          </cell>
          <cell r="JV157" t="str">
            <v>07. MUNICIPALIDAD DISTRITAL DE HEROINAS TOLEDO</v>
          </cell>
          <cell r="JX157" t="str">
            <v>07. MUNICIPALIDAD DISTRITAL DE EL MANTARO</v>
          </cell>
          <cell r="JZ157" t="str">
            <v>07. MUNICIPALIDAD DISTRITAL DE RIO NEGRO</v>
          </cell>
          <cell r="KA157" t="str">
            <v>07. MUNICIPALIDAD DISTRITAL DE PALCAMAYO</v>
          </cell>
          <cell r="KB157" t="str">
            <v>07. MUNICIPALIDAD DISTRITAL DE SANTA BARBARA DE CARHUACAYAN</v>
          </cell>
          <cell r="KC157" t="str">
            <v>07. MUNICIPALIDAD DISTRITAL DE SAN JUAN DE JARPA</v>
          </cell>
          <cell r="KD157" t="str">
            <v>07. MUNICIPALIDAD DISTRITAL DE MOCHE</v>
          </cell>
          <cell r="KE157" t="str">
            <v>07. MUNICIPALIDAD DISTRITAL DE SANTIAGO DE CAO</v>
          </cell>
          <cell r="KI157" t="str">
            <v>10. MUNICIPALIDAD DISTRITAL DE PARANDAY</v>
          </cell>
          <cell r="KK157" t="str">
            <v>07. MUNICIPALIDAD DISTRITAL DE ONGON</v>
          </cell>
          <cell r="KL157" t="str">
            <v>07. MUNICIPALIDAD DISTRITAL DE SARIN</v>
          </cell>
          <cell r="KM157" t="str">
            <v>07. MUNICIPALIDAD DISTRITAL DE SANTA CRUZ DE CHUCA</v>
          </cell>
          <cell r="KP157" t="str">
            <v>07. MUNICIPALIDAD DISTRITAL DE LAGUNAS</v>
          </cell>
          <cell r="KR157" t="str">
            <v>07. MUNICIPALIDAD DISTRITAL DE MOTUPE</v>
          </cell>
          <cell r="KS157" t="str">
            <v>07. MUNICIPALIDAD DISTRITAL DE CHACLACAYO</v>
          </cell>
          <cell r="KV157" t="str">
            <v>07. MUNICIPALIDAD DISTRITAL DE SANTA ROSA DE QUIVES</v>
          </cell>
          <cell r="KW157" t="str">
            <v>07. MUNICIPALIDAD DISTRITAL DE IMPERIAL</v>
          </cell>
          <cell r="KX157" t="str">
            <v>07. MUNICIPALIDAD DISTRITAL DE LAMPIAN</v>
          </cell>
          <cell r="KY157" t="str">
            <v>07. MUNICIPALIDAD DISTRITAL DE HUACHUPAMPA</v>
          </cell>
          <cell r="KZ157" t="str">
            <v>07. MUNICIPALIDAD DISTRITAL DE LEONCIO PRADO</v>
          </cell>
          <cell r="LB157" t="str">
            <v>07. MUNICIPALIDAD DISTRITAL DE CARANIA</v>
          </cell>
          <cell r="LC157" t="str">
            <v>07. MUNICIPALIDAD DISTRITAL DE NAPO</v>
          </cell>
          <cell r="LG157" t="str">
            <v>07. MUNICIPALIDAD DISTRITAL DE SAQUENA</v>
          </cell>
          <cell r="LO157" t="str">
            <v>07. MUNICIPALIDAD DISTRITAL DE MATALAQUE</v>
          </cell>
          <cell r="LQ157" t="str">
            <v>07. MUNICIPALIDAD DISTRITAL DE PAUCARTAMBO</v>
          </cell>
          <cell r="LR157" t="str">
            <v>07. MUNICIPALIDAD DISTRITAL DE TAPUC</v>
          </cell>
          <cell r="LS157" t="str">
            <v>07. MUNICIPALIDAD DISTRITAL DE VILLA RICA</v>
          </cell>
          <cell r="LT157" t="str">
            <v>10. MUNICIPALIDAD DISTRITAL DE LA UNION</v>
          </cell>
          <cell r="LU157" t="str">
            <v>07. MUNICIPALIDAD DISTRITAL DE PAIMAS</v>
          </cell>
          <cell r="LV157" t="str">
            <v>07. MUNICIPALIDAD DISTRITAL DE SONDOR</v>
          </cell>
          <cell r="LW157" t="str">
            <v>07. MUNICIPALIDAD DISTRITAL DE SAN JUAN DE BIGOTE</v>
          </cell>
          <cell r="LX157" t="str">
            <v>07. MUNICIPALIDAD DISTRITAL DE VICHAYAL</v>
          </cell>
          <cell r="LY157" t="str">
            <v>07. MUNICIPALIDAD DISTRITAL DE QUERECOTILLO</v>
          </cell>
          <cell r="MB157" t="str">
            <v>07. MUNICIPALIDAD DISTRITAL DE COATA</v>
          </cell>
          <cell r="MC157" t="str">
            <v>07. MUNICIPALIDAD DISTRITAL DE JOSE DOMINGO CHOQUEHUANCA</v>
          </cell>
          <cell r="MD157" t="str">
            <v>07. MUNICIPALIDAD DISTRITAL DE ITUATA</v>
          </cell>
          <cell r="ME157" t="str">
            <v>07. MUNICIPALIDAD DISTRITAL DE ZEPITA</v>
          </cell>
          <cell r="MG157" t="str">
            <v>07. MUNICIPALIDAD DISTRITAL DE TARACO</v>
          </cell>
          <cell r="MH157" t="str">
            <v>07. MUNICIPALIDAD DISTRITAL DE PARATIA</v>
          </cell>
          <cell r="MI157" t="str">
            <v>07. MUNICIPALIDAD DISTRITAL DE ORURILLO</v>
          </cell>
          <cell r="MM157" t="str">
            <v>07. MUNICIPALIDAD DISTRITAL DE SAN JUAN DEL ORO</v>
          </cell>
          <cell r="MN157" t="str">
            <v>07. MUNICIPALIDAD DISTRITAL DE UNICACHI</v>
          </cell>
          <cell r="MS157" t="str">
            <v>07. MUNICIPALIDAD DISTRITAL DE RUMISAPA</v>
          </cell>
          <cell r="MU157" t="str">
            <v>07. MUNICIPALIDAD DISTRITAL DE SAN HILARION</v>
          </cell>
          <cell r="MV157" t="str">
            <v>07. MUNICIPALIDAD DISTRITAL DE SAN FERNANDO</v>
          </cell>
          <cell r="MW157" t="str">
            <v>07. MUNICIPALIDAD DISTRITAL DE HUIMBAYOC</v>
          </cell>
          <cell r="MY157" t="str">
            <v>07. MUNICIPALIDAD DISTRITAL DE PALCA</v>
          </cell>
          <cell r="NB157" t="str">
            <v>07. MUNICIPALIDAD DISTRITAL DE TARUCACHI</v>
          </cell>
          <cell r="NF157" t="str">
            <v>07. MUNICIPALIDAD DISTRITAL DE MANANTAY</v>
          </cell>
        </row>
        <row r="158">
          <cell r="S158" t="str">
            <v>008. CORTE SUPERIOR DE JUSTICIA DE JUNIN</v>
          </cell>
          <cell r="AD158" t="str">
            <v>008. OFICINA DE INFRAESTRUCTURA PENITENCIARIA</v>
          </cell>
          <cell r="AE158" t="str">
            <v>008. SUNARP, SEDE MOYOBAMBA</v>
          </cell>
          <cell r="AF158" t="str">
            <v>018. DIRECCION DE AVIACION POLICIAL - DIRAVPOL</v>
          </cell>
          <cell r="AS158" t="str">
            <v>017. DIRECCION DE EDUCACION DE LIMA</v>
          </cell>
          <cell r="CU158" t="str">
            <v>016. HOSPITAL NACIONAL HIPÓLITO UNANUE</v>
          </cell>
          <cell r="DB158" t="str">
            <v>017. BINACIONAL LAGO TITICACA</v>
          </cell>
          <cell r="DE158" t="str">
            <v>019. PROGRAMA NACIONAL DE INNOVACION AGRARIA - PNIA</v>
          </cell>
          <cell r="DN158" t="str">
            <v>009. GERENCIA ADMINISTRATIVA DE AMAZONAS</v>
          </cell>
          <cell r="DR158" t="str">
            <v>009. OFICINA PREVISIONAL DE LAS FUERZAS ARMADAS</v>
          </cell>
          <cell r="EV158" t="str">
            <v>300. EDUCACION AMAZONAS</v>
          </cell>
          <cell r="EW158" t="str">
            <v>301. EDUCACION SANTA</v>
          </cell>
          <cell r="EX158" t="str">
            <v>200. TRANSPORTES APURIMAC</v>
          </cell>
          <cell r="EY158" t="str">
            <v>301. COLEGIO MILITAR FRANCISCO BOLOGNESI</v>
          </cell>
          <cell r="EZ158" t="str">
            <v>303. EDUCACION SARA SARA</v>
          </cell>
          <cell r="FA158" t="str">
            <v>300. EDUCACION CAJAMARCA</v>
          </cell>
          <cell r="FB158" t="str">
            <v>301. ESCUELA DE BELLAS ARTES DIEGO QUISPE TITO</v>
          </cell>
          <cell r="FC158" t="str">
            <v>010. LUCHA CONTRA LA POBREZA</v>
          </cell>
          <cell r="FD158" t="str">
            <v>304. EDUCACION UGEL PACHITEA</v>
          </cell>
          <cell r="FE158" t="str">
            <v>303. EDUCACION PISCO</v>
          </cell>
          <cell r="FF158" t="str">
            <v>303. EDUCACION CHANCHAMAYO</v>
          </cell>
          <cell r="FG158" t="str">
            <v>303. EDUCACION ASCOPE</v>
          </cell>
          <cell r="FH158" t="str">
            <v>302. EDUCACION LAMBAYEQUE</v>
          </cell>
          <cell r="FI158" t="str">
            <v>301. EDUCACION ALTO AMAZONAS</v>
          </cell>
          <cell r="FJ158" t="str">
            <v>401. HOSPITAL SANTA ROSA DE PUERTO MALDONADO</v>
          </cell>
          <cell r="FK158" t="str">
            <v>301. EDUCACION ILO</v>
          </cell>
          <cell r="FL158" t="str">
            <v>302. EDUCACION DANIEL A. CARRION</v>
          </cell>
          <cell r="FM158" t="str">
            <v>300. EDUCACION PIURA</v>
          </cell>
          <cell r="FN158" t="str">
            <v>301. EDUCACION SAN ROMAN</v>
          </cell>
          <cell r="FO158" t="str">
            <v>018. HUALLAGA CENTRAL Y BAJO MAYO</v>
          </cell>
          <cell r="FP158" t="str">
            <v>401. HOSPITAL DE APOYO HIPOLITO UNANUE</v>
          </cell>
          <cell r="FQ158" t="str">
            <v>400. SALUD TUMBES</v>
          </cell>
          <cell r="FR158" t="str">
            <v>100. AGRICULTURA UCAYALI</v>
          </cell>
          <cell r="FS158" t="str">
            <v>304. EDUCACION CAJATAMBO</v>
          </cell>
          <cell r="FT158" t="str">
            <v>402. HOSPITAL DE APOYO SAN JOSE</v>
          </cell>
          <cell r="FV158" t="str">
            <v>08. MUNICIPALIDAD DISTRITAL DE HUANCAS</v>
          </cell>
          <cell r="FX158" t="str">
            <v>08. MUNICIPALIDAD DISTRITAL DE RECTA</v>
          </cell>
          <cell r="FZ158" t="str">
            <v>08. MUNICIPALIDAD DISTRITAL DE LONYA CHICO</v>
          </cell>
          <cell r="GA158" t="str">
            <v>08. MUNICIPALIDAD DISTRITAL DE MILPUC</v>
          </cell>
          <cell r="GC158" t="str">
            <v>08. MUNICIPALIDAD DISTRITAL DE OLLEROS</v>
          </cell>
          <cell r="GG158" t="str">
            <v>08. MUNICIPALIDAD DISTRITAL DE HUALLANCA</v>
          </cell>
          <cell r="GH158" t="str">
            <v>08. MUNICIPALIDAD DISTRITAL DE SAN MIGUEL DE ACO</v>
          </cell>
          <cell r="GL158" t="str">
            <v>08. MUNICIPALIDAD DISTRITAL DE HUANTAR</v>
          </cell>
          <cell r="GN158" t="str">
            <v>08. MUNICIPALIDAD DISTRITAL DE SANTA CRUZ</v>
          </cell>
          <cell r="GO158" t="str">
            <v>08. MUNICIPALIDAD DISTRITAL DE MUSGA</v>
          </cell>
          <cell r="GP158" t="str">
            <v>08. MUNICIPALIDAD DISTRITAL DE SAN CRISTOBAL DE RAJAN</v>
          </cell>
          <cell r="GQ158" t="str">
            <v>08. MUNICIPALIDAD DISTRITAL DE PALLASCA</v>
          </cell>
          <cell r="GS158" t="str">
            <v>08. MUNICIPALIDAD DISTRITAL DE PARARIN</v>
          </cell>
          <cell r="GT158" t="str">
            <v>08. MUNICIPALIDAD DISTRITAL DE SANTA</v>
          </cell>
          <cell r="GU158" t="str">
            <v>08. MUNICIPALIDAD DISTRITAL DE RAGASH</v>
          </cell>
          <cell r="GV158" t="str">
            <v>08. MUNICIPALIDAD DISTRITAL DE YANAMA</v>
          </cell>
          <cell r="GW158" t="str">
            <v>08. MUNICIPALIDAD DISTRITAL DE SAN PEDRO DE CACHORA</v>
          </cell>
          <cell r="GX158" t="str">
            <v>08. MUNICIPALIDAD DISTRITAL DE PACOBAMBA</v>
          </cell>
          <cell r="GZ158" t="str">
            <v>08. MUNICIPALIDAD DISTRITAL DE JUSTO APU SAHUARAURA</v>
          </cell>
          <cell r="HB158" t="str">
            <v>08. MUNICIPALIDAD DISTRITAL DE RANRACANCHA</v>
          </cell>
          <cell r="HC158" t="str">
            <v>08. MUNICIPALIDAD DISTRITAL DE PROGRESO</v>
          </cell>
          <cell r="HD158" t="str">
            <v>08. MUNICIPALIDAD DISTRITAL DE LA JOYA</v>
          </cell>
          <cell r="HE158" t="str">
            <v>08. MUNICIPALIDAD DISTRITAL DE SAMUEL PASTOR</v>
          </cell>
          <cell r="HF158" t="str">
            <v>08. MUNICIPALIDAD DISTRITAL DE CHAPARRA</v>
          </cell>
          <cell r="HG158" t="str">
            <v>08. MUNICIPALIDAD DISTRITAL DE MACHAGUAY</v>
          </cell>
          <cell r="HH158" t="str">
            <v>08. MUNICIPALIDAD DISTRITAL DE HUANCA</v>
          </cell>
          <cell r="HI158" t="str">
            <v>08. MUNICIPALIDAD DISTRITAL DE YANAQUIHUA</v>
          </cell>
          <cell r="HK158" t="str">
            <v>08. MUNICIPALIDAD DISTRITAL DE SAYLA</v>
          </cell>
          <cell r="HL158" t="str">
            <v>08. MUNICIPALIDAD DISTRITAL DE QUINUA</v>
          </cell>
          <cell r="HO158" t="str">
            <v>08. MUNICIPALIDAD DISTRITAL DE LLOCHEGUA</v>
          </cell>
          <cell r="HP158" t="str">
            <v>08. MUNICIPALIDAD DISTRITAL DE TAMBO</v>
          </cell>
          <cell r="HQ158" t="str">
            <v>08. MUNICIPALIDAD DISTRITAL DE LARAMATE</v>
          </cell>
          <cell r="HR158" t="str">
            <v>08. MUNICIPALIDAD DISTRITAL DE UPAHUACHO</v>
          </cell>
          <cell r="HS158" t="str">
            <v>08. MUNICIPALIDAD DISTRITAL DE SAN JAVIER DE ALPABAMBA</v>
          </cell>
          <cell r="HT158" t="str">
            <v>08. MUNICIPALIDAD DISTRITAL DE SAN PEDRO DE LARCAY</v>
          </cell>
          <cell r="HU158" t="str">
            <v>08. MUNICIPALIDAD DISTRITAL DE HUAMANQUIQUIA</v>
          </cell>
          <cell r="HV158" t="str">
            <v>08. MUNICIPALIDAD DISTRITAL DE VISCHONGO</v>
          </cell>
          <cell r="HW158" t="str">
            <v>08. MUNICIPALIDAD DISTRITAL DE LOS BAÑOS DEL INCA</v>
          </cell>
          <cell r="HY158" t="str">
            <v>08. MUNICIPALIDAD DISTRITAL DE OXAMARCA</v>
          </cell>
          <cell r="HZ158" t="str">
            <v>08. MUNICIPALIDAD DISTRITAL DE CONCHAN</v>
          </cell>
          <cell r="IA158" t="str">
            <v>08. MUNICIPALIDAD DISTRITAL DE YONAN</v>
          </cell>
          <cell r="IB158" t="str">
            <v>08. MUNICIPALIDAD DISTRITAL DE SAN ANDRES DE CUTERVO</v>
          </cell>
          <cell r="ID158" t="str">
            <v>08. MUNICIPALIDAD DISTRITAL DE PUCARA</v>
          </cell>
          <cell r="IG158" t="str">
            <v>08. MUNICIPALIDAD DISTRITAL DE NANCHOC</v>
          </cell>
          <cell r="II158" t="str">
            <v>08. MUNICIPALIDAD DISTRITAL DE SAUCEPAMPA</v>
          </cell>
          <cell r="IK158" t="str">
            <v>08. MUNICIPALIDAD DISTRITAL DE WANCHAQ</v>
          </cell>
          <cell r="IM158" t="str">
            <v>08. MUNICIPALIDAD DISTRITAL DE PUCYURA</v>
          </cell>
          <cell r="IN158" t="str">
            <v>08. MUNICIPALIDAD DISTRITAL DE YANATILE</v>
          </cell>
          <cell r="IO158" t="str">
            <v>08. MUNICIPALIDAD DISTRITAL DE TUPAC AMARU</v>
          </cell>
          <cell r="IP158" t="str">
            <v>08. MUNICIPALIDAD DISTRITAL DE TINTA</v>
          </cell>
          <cell r="IQ158" t="str">
            <v>08. MUNICIPALIDAD DISTRITAL DE VELILLE</v>
          </cell>
          <cell r="IR158" t="str">
            <v>08. MUNICIPALIDAD DISTRITAL DE ALTO PICHIGUA</v>
          </cell>
          <cell r="IS158" t="str">
            <v>08. MUNICIPALIDAD DISTRITAL DE SANTA TERESA</v>
          </cell>
          <cell r="IT158" t="str">
            <v>08. MUNICIPALIDAD DISTRITAL DE PILLPINTO</v>
          </cell>
          <cell r="IV158" t="str">
            <v>08. MUNICIPALIDAD DISTRITAL DE LUCRE</v>
          </cell>
          <cell r="IX158" t="str">
            <v>08. MUNICIPALIDAD DISTRITAL DE IZCUCHACA</v>
          </cell>
          <cell r="IY158" t="str">
            <v>08. MUNICIPALIDAD DISTRITAL DE ROSARIO</v>
          </cell>
          <cell r="IZ158" t="str">
            <v>08. MUNICIPALIDAD DISTRITAL DE HUAYLLAY GRANDE</v>
          </cell>
          <cell r="JA158" t="str">
            <v>08. MUNICIPALIDAD DISTRITAL DE HUAMATAMBO</v>
          </cell>
          <cell r="JB158" t="str">
            <v>08. MUNICIPALIDAD DISTRITAL DE SAN MIGUEL DE MAYOCC</v>
          </cell>
          <cell r="JC158" t="str">
            <v>08. MUNICIPALIDAD DISTRITAL DE QUERCO</v>
          </cell>
          <cell r="JD158" t="str">
            <v>09. MUNICIPALIDAD DISTRITAL DE HUARIBAMBA</v>
          </cell>
          <cell r="JE158" t="str">
            <v>08. MUNICIPALIDAD DISTRITAL DE SAN PEDRO DE CHAULAN</v>
          </cell>
          <cell r="JF158" t="str">
            <v>08. MUNICIPALIDAD DISTRITAL DE TOMAY KICHWA</v>
          </cell>
          <cell r="JG158" t="str">
            <v>22. MUNICIPALIDAD DISTRITAL DE SILLAPATA</v>
          </cell>
          <cell r="JI158" t="str">
            <v>08. MUNICIPALIDAD DISTRITAL DE PUNCHAO</v>
          </cell>
          <cell r="JJ158" t="str">
            <v>08. MUNICIPALIDAD DISTRITAL DE CASTILLO GRANDE</v>
          </cell>
          <cell r="JO158" t="str">
            <v>08. MUNICIPALIDAD DISTRITAL DE CHORAS</v>
          </cell>
          <cell r="JP158" t="str">
            <v>08. MUNICIPALIDAD DISTRITAL DE SALAS</v>
          </cell>
          <cell r="JQ158" t="str">
            <v>08. MUNICIPALIDAD DISTRITAL DE SAN JUAN DE YANAC</v>
          </cell>
          <cell r="JT158" t="str">
            <v>08. MUNICIPALIDAD DISTRITAL DE TUPAC AMARU INCA</v>
          </cell>
          <cell r="JU158" t="str">
            <v>12. MUNICIPALIDAD DISTRITAL DE COLCA</v>
          </cell>
          <cell r="JV158" t="str">
            <v>08. MUNICIPALIDAD DISTRITAL DE MANZANARES</v>
          </cell>
          <cell r="JX158" t="str">
            <v>08. MUNICIPALIDAD DISTRITAL DE HUAMALI</v>
          </cell>
          <cell r="JZ158" t="str">
            <v>08. MUNICIPALIDAD DISTRITAL DE RIO TAMBO</v>
          </cell>
          <cell r="KA158" t="str">
            <v>08. MUNICIPALIDAD DISTRITAL DE SAN PEDRO DE CAJAS</v>
          </cell>
          <cell r="KB158" t="str">
            <v>08. MUNICIPALIDAD DISTRITAL DE SANTA ROSA DE SACCO</v>
          </cell>
          <cell r="KC158" t="str">
            <v>08. MUNICIPALIDAD DISTRITAL DE TRES DE DICIEMBRE</v>
          </cell>
          <cell r="KD158" t="str">
            <v>08. MUNICIPALIDAD DISTRITAL DE POROTO</v>
          </cell>
          <cell r="KE158" t="str">
            <v>08. MUNICIPALIDAD DISTRITAL DE CASA GRANDE</v>
          </cell>
          <cell r="KI158" t="str">
            <v>11. MUNICIPALIDAD DISTRITAL DE SALPO</v>
          </cell>
          <cell r="KK158" t="str">
            <v>08. MUNICIPALIDAD DISTRITAL DE PARCOY</v>
          </cell>
          <cell r="KL158" t="str">
            <v>08. MUNICIPALIDAD DISTRITAL DE SARTIMBAMBA</v>
          </cell>
          <cell r="KM158" t="str">
            <v>08. MUNICIPALIDAD DISTRITAL DE SITABAMBA</v>
          </cell>
          <cell r="KP158" t="str">
            <v>08. MUNICIPALIDAD DISTRITAL DE MONSEFU</v>
          </cell>
          <cell r="KR158" t="str">
            <v>08. MUNICIPALIDAD DISTRITAL DE OLMOS</v>
          </cell>
          <cell r="KS158" t="str">
            <v>08. MUNICIPALIDAD DISTRITAL DE CHORRILLOS</v>
          </cell>
          <cell r="KW158" t="str">
            <v>08. MUNICIPALIDAD DISTRITAL DE LUNAHUANA</v>
          </cell>
          <cell r="KX158" t="str">
            <v>08. MUNICIPALIDAD DISTRITAL DE PACARAOS</v>
          </cell>
          <cell r="KY158" t="str">
            <v>08. MUNICIPALIDAD DISTRITAL DE HUANZA</v>
          </cell>
          <cell r="KZ158" t="str">
            <v>08. MUNICIPALIDAD DISTRITAL DE PACCHO</v>
          </cell>
          <cell r="LB158" t="str">
            <v>08. MUNICIPALIDAD DISTRITAL DE CATAHUASI</v>
          </cell>
          <cell r="LC158" t="str">
            <v>08. MUNICIPALIDAD DISTRITAL DE PUNCHANA</v>
          </cell>
          <cell r="LG158" t="str">
            <v>08. MUNICIPALIDAD DISTRITAL DE SOPLIN</v>
          </cell>
          <cell r="LO158" t="str">
            <v>08. MUNICIPALIDAD DISTRITAL DE PUQUINA</v>
          </cell>
          <cell r="LQ158" t="str">
            <v>08. MUNICIPALIDAD DISTRITAL DE SAN FCO. DE ASIS DE YARUSYACAN</v>
          </cell>
          <cell r="LR158" t="str">
            <v>08. MUNICIPALIDAD DISTRITAL DE VILCABAMBA</v>
          </cell>
          <cell r="LS158" t="str">
            <v>08. MUNICIPALIDAD DISTRITAL DE CONSTITUCION</v>
          </cell>
          <cell r="LT158" t="str">
            <v>11. MUNICIPALIDAD DISTRITAL DE LAS LOMAS</v>
          </cell>
          <cell r="LU158" t="str">
            <v>08. MUNICIPALIDAD DISTRITAL DE SAPILLICA</v>
          </cell>
          <cell r="LV158" t="str">
            <v>08. MUNICIPALIDAD DISTRITAL DE SONDORILLO</v>
          </cell>
          <cell r="LW158" t="str">
            <v>08. MUNICIPALIDAD DISTRITAL DE SANTA CATALINA DE MOSSA</v>
          </cell>
          <cell r="LY158" t="str">
            <v>08. MUNICIPALIDAD DISTRITAL DE SALITRAL</v>
          </cell>
          <cell r="MB158" t="str">
            <v>08. MUNICIPALIDAD DISTRITAL DE HUATA</v>
          </cell>
          <cell r="MC158" t="str">
            <v>08. MUNICIPALIDAD DISTRITAL DE MUÑANI</v>
          </cell>
          <cell r="MD158" t="str">
            <v>08. MUNICIPALIDAD DISTRITAL DE OLLACHEA</v>
          </cell>
          <cell r="MG158" t="str">
            <v>08. MUNICIPALIDAD DISTRITAL DE VILQUE CHICO</v>
          </cell>
          <cell r="MH158" t="str">
            <v>08. MUNICIPALIDAD DISTRITAL DE PUCARA</v>
          </cell>
          <cell r="MI158" t="str">
            <v>08. MUNICIPALIDAD DISTRITAL DE SANTA ROSA</v>
          </cell>
          <cell r="MM158" t="str">
            <v>08. MUNICIPALIDAD DISTRITAL DE YANAHUAYA</v>
          </cell>
          <cell r="MS158" t="str">
            <v>08. MUNICIPALIDAD DISTRITAL DE SAN ROQUE DE CUMBAZA</v>
          </cell>
          <cell r="MU158" t="str">
            <v>08. MUNICIPALIDAD DISTRITAL DE SHAMBOYACU</v>
          </cell>
          <cell r="MV158" t="str">
            <v>08. MUNICIPALIDAD DISTRITAL DE YORONGOS</v>
          </cell>
          <cell r="MW158" t="str">
            <v>08. MUNICIPALIDAD DISTRITAL DE JUAN GUERRA</v>
          </cell>
          <cell r="MY158" t="str">
            <v>08. MUNICIPALIDAD DISTRITAL DE POCOLLAY</v>
          </cell>
          <cell r="NB158" t="str">
            <v>08. MUNICIPALIDAD DISTRITAL DE TICACO</v>
          </cell>
        </row>
        <row r="159">
          <cell r="S159" t="str">
            <v>009. CORTE SUPERIOR DE JUSTICIA DE LIMA NORTE</v>
          </cell>
          <cell r="AD159" t="str">
            <v>010. OFICINA REGIONAL ALTIPLANO PUNO</v>
          </cell>
          <cell r="AE159" t="str">
            <v>009. SUNARP, SEDE IQUITOS</v>
          </cell>
          <cell r="AF159" t="str">
            <v>019. DIRECCIÓN EJECUTIVA DE EDUCACIÓN Y DOCTRINA PNP - DIREDUD PNP</v>
          </cell>
          <cell r="AS159" t="str">
            <v>020. CONSERVATORIO NACIONAL DE MUSICA</v>
          </cell>
          <cell r="CU159" t="str">
            <v>017. HOSPITAL HERMILIO VALDIZÁN</v>
          </cell>
          <cell r="DB159" t="str">
            <v>018. BINACIONAL RÍO PUTUMAYO</v>
          </cell>
          <cell r="EV159" t="str">
            <v>301. EDUCACION BAGUA</v>
          </cell>
          <cell r="EW159" t="str">
            <v>302. EDUCACION HUAYLAS</v>
          </cell>
          <cell r="EX159" t="str">
            <v>201. TRANSPORTES CHANKA</v>
          </cell>
          <cell r="EY159" t="str">
            <v>302. EDUCACION AREQUIPA NORTE</v>
          </cell>
          <cell r="EZ159" t="str">
            <v>304. EDUCACION SUR PAUZA</v>
          </cell>
          <cell r="FA159" t="str">
            <v>301. EDUCACION CHOTA</v>
          </cell>
          <cell r="FB159" t="str">
            <v>302. EDUCACION CANCHIS</v>
          </cell>
          <cell r="FC159" t="str">
            <v>100. AGRICULTURA HUANCAVELICA</v>
          </cell>
          <cell r="FD159" t="str">
            <v>305. EDUCACION UGEL HUAMALIES</v>
          </cell>
          <cell r="FE159" t="str">
            <v>304. EDUCACION PALPA</v>
          </cell>
          <cell r="FF159" t="str">
            <v>304. EDUCACION HUANCAYO</v>
          </cell>
          <cell r="FG159" t="str">
            <v>304. EDUCACION GRAN CHIMU</v>
          </cell>
          <cell r="FH159" t="str">
            <v>303. EDUCACION FERREÑAFE</v>
          </cell>
          <cell r="FI159" t="str">
            <v>302. EDUCACION CONTAMANA</v>
          </cell>
          <cell r="FK159" t="str">
            <v>302. EDUCACION MARISCAL NIETO</v>
          </cell>
          <cell r="FL159" t="str">
            <v>303. UGEL PASCO</v>
          </cell>
          <cell r="FM159" t="str">
            <v>301. COLEGIO MILITAR PEDRO RUIZ GALLO</v>
          </cell>
          <cell r="FN159" t="str">
            <v>302. EDUCACION MELGAR</v>
          </cell>
          <cell r="FO159" t="str">
            <v>100. AGRICULTURA SAN MARTIN</v>
          </cell>
          <cell r="FP159" t="str">
            <v>402. RED DE SALUD TACNA</v>
          </cell>
          <cell r="FQ159" t="str">
            <v>402. HOSPITAL REGIONAL JOSE ALFREDO MENDOZA OLAVARRIA - JAMO II-2 TUMBES</v>
          </cell>
          <cell r="FR159" t="str">
            <v>200. TRANSPORTES UCAYALI</v>
          </cell>
          <cell r="FS159" t="str">
            <v>305. EDUCACION CANTA</v>
          </cell>
          <cell r="FT159" t="str">
            <v>403. HOSPITAL DE VENTANILLA</v>
          </cell>
          <cell r="FV159" t="str">
            <v>09. MUNICIPALIDAD DISTRITAL DE LA JALCA</v>
          </cell>
          <cell r="FX159" t="str">
            <v>09. MUNICIPALIDAD DISTRITAL DE SAN CARLOS</v>
          </cell>
          <cell r="FZ159" t="str">
            <v>09. MUNICIPALIDAD DISTRITAL DE LUYA</v>
          </cell>
          <cell r="GA159" t="str">
            <v>09. MUNICIPALIDAD DISTRITAL DE OMIA</v>
          </cell>
          <cell r="GC159" t="str">
            <v>09. MUNICIPALIDAD DISTRITAL DE PAMPAS</v>
          </cell>
          <cell r="GG159" t="str">
            <v>09. MUNICIPALIDAD DISTRITAL DE HUASTA</v>
          </cell>
          <cell r="GH159" t="str">
            <v>09. MUNICIPALIDAD DISTRITAL DE SHILLA</v>
          </cell>
          <cell r="GL159" t="str">
            <v>09. MUNICIPALIDAD DISTRITAL DE MASIN</v>
          </cell>
          <cell r="GN159" t="str">
            <v>09. MUNICIPALIDAD DISTRITAL DE SANTO TORIBIO</v>
          </cell>
          <cell r="GP159" t="str">
            <v>09. MUNICIPALIDAD DISTRITAL DE SAN PEDRO</v>
          </cell>
          <cell r="GQ159" t="str">
            <v>09. MUNICIPALIDAD DISTRITAL DE PAMPAS</v>
          </cell>
          <cell r="GS159" t="str">
            <v>09. MUNICIPALIDAD DISTRITAL DE TAPACOCHA</v>
          </cell>
          <cell r="GT159" t="str">
            <v>09. MUNICIPALIDAD DISTRITAL DE NUEVO CHIMBOTE</v>
          </cell>
          <cell r="GU159" t="str">
            <v>09. MUNICIPALIDAD DISTRITAL DE SAN JUAN</v>
          </cell>
          <cell r="GW159" t="str">
            <v>09. MUNICIPALIDAD DISTRITAL DE TAMBURCO</v>
          </cell>
          <cell r="GX159" t="str">
            <v>09. MUNICIPALIDAD DISTRITAL DE PACUCHA</v>
          </cell>
          <cell r="GZ159" t="str">
            <v>09. MUNICIPALIDAD DISTRITAL DE LUCRE</v>
          </cell>
          <cell r="HB159" t="str">
            <v>09. MUNICIPALIDAD DISTRITAL DE ROCCHACC</v>
          </cell>
          <cell r="HC159" t="str">
            <v>09. MUNICIPALIDAD DISTRITAL DE SAN ANTONIO</v>
          </cell>
          <cell r="HD159" t="str">
            <v>09. MUNICIPALIDAD DISTRITAL DE MARIANO MELGAR</v>
          </cell>
          <cell r="HF159" t="str">
            <v>09. MUNICIPALIDAD DISTRITAL DE HUANUHUANU</v>
          </cell>
          <cell r="HG159" t="str">
            <v>09. MUNICIPALIDAD DISTRITAL DE ORCOPAMPA</v>
          </cell>
          <cell r="HH159" t="str">
            <v>09. MUNICIPALIDAD DISTRITAL DE ICHUPAMPA</v>
          </cell>
          <cell r="HK159" t="str">
            <v>09. MUNICIPALIDAD DISTRITAL DE TAURIA</v>
          </cell>
          <cell r="HL159" t="str">
            <v>09. MUNICIPALIDAD DISTRITAL DE SAN JOSE DE TICLLAS</v>
          </cell>
          <cell r="HO159" t="str">
            <v>09. MUNICIPALIDAD DISTRITAL DE CANAYRE</v>
          </cell>
          <cell r="HP159" t="str">
            <v>09. MUNICIPALIDAD DISTRITAL DE SAMUGARI</v>
          </cell>
          <cell r="HQ159" t="str">
            <v>09. MUNICIPALIDAD DISTRITAL DE LEONCIO PRADO</v>
          </cell>
          <cell r="HS159" t="str">
            <v>09. MUNICIPALIDAD DISTRITAL DE SAN JOSE DE USHUA</v>
          </cell>
          <cell r="HT159" t="str">
            <v>09. MUNICIPALIDAD DISTRITAL DE SAN SALVADOR DE QUIJE</v>
          </cell>
          <cell r="HU159" t="str">
            <v>09. MUNICIPALIDAD DISTRITAL DE HUANCARAYLLA</v>
          </cell>
          <cell r="HW159" t="str">
            <v>09. MUNICIPALIDAD DISTRITAL DE MAGDALENA</v>
          </cell>
          <cell r="HY159" t="str">
            <v>09. MUNICIPALIDAD DISTRITAL DE SOROCHUCO</v>
          </cell>
          <cell r="HZ159" t="str">
            <v>09. MUNICIPALIDAD DISTRITAL DE HUAMBOS</v>
          </cell>
          <cell r="IB159" t="str">
            <v>09. MUNICIPALIDAD DISTRITAL DE SAN JUAN DE CUTERVO</v>
          </cell>
          <cell r="ID159" t="str">
            <v>09. MUNICIPALIDAD DISTRITAL DE SALLIQUE</v>
          </cell>
          <cell r="IG159" t="str">
            <v>09. MUNICIPALIDAD DISTRITAL DE NIEPOS</v>
          </cell>
          <cell r="II159" t="str">
            <v>09. MUNICIPALIDAD DISTRITAL DE SEXI</v>
          </cell>
          <cell r="IM159" t="str">
            <v>09. MUNICIPALIDAD DISTRITAL DE ZURITE</v>
          </cell>
          <cell r="IS159" t="str">
            <v>09. MUNICIPALIDAD DISTRITAL DE VILCABAMBA</v>
          </cell>
          <cell r="IT159" t="str">
            <v>09. MUNICIPALIDAD DISTRITAL DE YAURISQUE</v>
          </cell>
          <cell r="IV159" t="str">
            <v>09. MUNICIPALIDAD DISTRITAL DE MARCAPATA</v>
          </cell>
          <cell r="IX159" t="str">
            <v>09. MUNICIPALIDAD DISTRITAL DE LARIA</v>
          </cell>
          <cell r="IZ159" t="str">
            <v>09. MUNICIPALIDAD DISTRITAL DE JULCAMARCA</v>
          </cell>
          <cell r="JA159" t="str">
            <v>09. MUNICIPALIDAD DISTRITAL DE MOLLEPAMPA</v>
          </cell>
          <cell r="JB159" t="str">
            <v>09. MUNICIPALIDAD DISTRITAL DE SAN PEDRO DE CORIS</v>
          </cell>
          <cell r="JC159" t="str">
            <v>09. MUNICIPALIDAD DISTRITAL DE QUITO-ARMA</v>
          </cell>
          <cell r="JD159" t="str">
            <v>10. MUNICIPALIDAD DISTRITAL DE ÑAHUIMPUQUIO</v>
          </cell>
          <cell r="JE159" t="str">
            <v>09. MUNICIPALIDAD DISTRITAL DE SANTA MARIA DEL VALLE</v>
          </cell>
          <cell r="JG159" t="str">
            <v>23. MUNICIPALIDAD DISTRITAL DE YANAS</v>
          </cell>
          <cell r="JI159" t="str">
            <v>09. MUNICIPALIDAD DISTRITAL DE PUÑOS</v>
          </cell>
          <cell r="JJ159" t="str">
            <v>09. MUNICIPALIDAD DISTRITAL DE PUEBLO NUEVO</v>
          </cell>
          <cell r="JP159" t="str">
            <v>09. MUNICIPALIDAD DISTRITAL DE SAN JOSE DE LOS MOLINOS</v>
          </cell>
          <cell r="JQ159" t="str">
            <v>09. MUNICIPALIDAD DISTRITAL DE SAN PEDRO DE HUACARPANA</v>
          </cell>
          <cell r="JU159" t="str">
            <v>13. MUNICIPALIDAD DISTRITAL DE CULLHUAS</v>
          </cell>
          <cell r="JV159" t="str">
            <v>09. MUNICIPALIDAD DISTRITAL DE MARISCAL CASTILLA</v>
          </cell>
          <cell r="JX159" t="str">
            <v>09. MUNICIPALIDAD DISTRITAL DE HUARIPAMPA</v>
          </cell>
          <cell r="JZ159" t="str">
            <v>09. MUNICIPALIDAD DISTRITAL DE VIZCATÁN DEL ENE</v>
          </cell>
          <cell r="KA159" t="str">
            <v>09. MUNICIPALIDAD DISTRITAL DE TAPO</v>
          </cell>
          <cell r="KB159" t="str">
            <v>09. MUNICIPALIDAD DISTRITAL DE SUITUCANCHA</v>
          </cell>
          <cell r="KC159" t="str">
            <v>09. MUNICIPALIDAD DISTRITAL DE YANACANCHA</v>
          </cell>
          <cell r="KD159" t="str">
            <v>09. MUNICIPALIDAD DISTRITAL DE SALAVERRY</v>
          </cell>
          <cell r="KI159" t="str">
            <v>13. MUNICIPALIDAD DISTRITAL DE SINSICAP</v>
          </cell>
          <cell r="KK159" t="str">
            <v>09. MUNICIPALIDAD DISTRITAL DE PATAZ</v>
          </cell>
          <cell r="KP159" t="str">
            <v>09. MUNICIPALIDAD DISTRITAL DE NUEVA ARICA</v>
          </cell>
          <cell r="KR159" t="str">
            <v>09. MUNICIPALIDAD DISTRITAL DE PACORA</v>
          </cell>
          <cell r="KS159" t="str">
            <v>09. MUNICIPALIDAD DISTRITAL DE CIENEGUILLA</v>
          </cell>
          <cell r="KW159" t="str">
            <v>09. MUNICIPALIDAD DISTRITAL DE MALA</v>
          </cell>
          <cell r="KX159" t="str">
            <v>09. MUNICIPALIDAD DISTRITAL DE SAN MIGUEL DE ACOS</v>
          </cell>
          <cell r="KY159" t="str">
            <v>09. MUNICIPALIDAD DISTRITAL DE HUAROCHIRI</v>
          </cell>
          <cell r="KZ159" t="str">
            <v>09. MUNICIPALIDAD DISTRITAL DE SANTA LEONOR</v>
          </cell>
          <cell r="LB159" t="str">
            <v>09. MUNICIPALIDAD DISTRITAL DE CHOCOS</v>
          </cell>
          <cell r="LC159" t="str">
            <v>10. MUNICIPALIDAD DISTRITAL DE TORRES CAUSANA</v>
          </cell>
          <cell r="LG159" t="str">
            <v>09. MUNICIPALIDAD DISTRITAL DE TAPICHE</v>
          </cell>
          <cell r="LO159" t="str">
            <v>09. MUNICIPALIDAD DISTRITAL DE QUINISTAQUILLAS</v>
          </cell>
          <cell r="LQ159" t="str">
            <v>09. MUNICIPALIDAD DISTRITAL DE SIMON BOLIVAR</v>
          </cell>
          <cell r="LT159" t="str">
            <v>14. MUNICIPALIDAD DISTRITAL DE TAMBO GRANDE</v>
          </cell>
          <cell r="LU159" t="str">
            <v>09. MUNICIPALIDAD DISTRITAL DE SICCHEZ</v>
          </cell>
          <cell r="LW159" t="str">
            <v>09. MUNICIPALIDAD DISTRITAL DE SANTO DOMINGO</v>
          </cell>
          <cell r="MB159" t="str">
            <v>09. MUNICIPALIDAD DISTRITAL DE MAÑAZO</v>
          </cell>
          <cell r="MC159" t="str">
            <v>09. MUNICIPALIDAD DISTRITAL DE POTONI</v>
          </cell>
          <cell r="MD159" t="str">
            <v>09. MUNICIPALIDAD DISTRITAL DE SAN GABAN</v>
          </cell>
          <cell r="MH159" t="str">
            <v>09. MUNICIPALIDAD DISTRITAL DE SANTA LUCIA</v>
          </cell>
          <cell r="MI159" t="str">
            <v>09. MUNICIPALIDAD DISTRITAL DE UMACHIRI</v>
          </cell>
          <cell r="MM159" t="str">
            <v>09. MUNICIPALIDAD DISTRITAL DE ALTO INAMBARI</v>
          </cell>
          <cell r="MS159" t="str">
            <v>09. MUNICIPALIDAD DISTRITAL DE SHANAO</v>
          </cell>
          <cell r="MU159" t="str">
            <v>09. MUNICIPALIDAD DISTRITAL DE TINGO DE PONASA</v>
          </cell>
          <cell r="MV159" t="str">
            <v>09. MUNICIPALIDAD DISTRITAL DE YURACYACU</v>
          </cell>
          <cell r="MW159" t="str">
            <v>09. MUNICIPALIDAD DISTRITAL DE LA BANDA DE SHILCAYO</v>
          </cell>
          <cell r="MY159" t="str">
            <v>09. MUNICIPALIDAD DISTRITAL DE SAMA</v>
          </cell>
        </row>
        <row r="160">
          <cell r="S160" t="str">
            <v>010. CORTE SUPERIOR DE JUSTICIA DE ICA</v>
          </cell>
          <cell r="AD160" t="str">
            <v>011. OFICINA REGIONAL NOR ORIENTE SAN MARTIN</v>
          </cell>
          <cell r="AE160" t="str">
            <v>010. SUNARP, SEDE PUCALLPA</v>
          </cell>
          <cell r="AF160" t="str">
            <v>020. SANIDAD DE LA PNP</v>
          </cell>
          <cell r="AS160" t="str">
            <v>021. ESCUELA NACIONAL DE BELLAS ARTES</v>
          </cell>
          <cell r="CU160" t="str">
            <v>020. HOSPITAL SERGIO BERNALES</v>
          </cell>
          <cell r="DB160" t="str">
            <v>019. JAÉN - SAN IGNACIO - BAGUA</v>
          </cell>
          <cell r="EV160" t="str">
            <v>302. EDUCACION CONDORCANQUI</v>
          </cell>
          <cell r="EW160" t="str">
            <v>303. EDUCACION HUARMEY</v>
          </cell>
          <cell r="EX160" t="str">
            <v>300. EDUCACION APURIMAC</v>
          </cell>
          <cell r="EY160" t="str">
            <v>303. EDUCACION AREQUIPA SUR</v>
          </cell>
          <cell r="EZ160" t="str">
            <v>305. EDUCACION HUANTA</v>
          </cell>
          <cell r="FA160" t="str">
            <v>302. EDUCACION CUTERVO</v>
          </cell>
          <cell r="FB160" t="str">
            <v>303. EDUCACION QUISPICANCHIS</v>
          </cell>
          <cell r="FC160" t="str">
            <v>200. TRANSPORTE HUANCAVELICA</v>
          </cell>
          <cell r="FD160" t="str">
            <v>306. EDUCACION UGEL PUERTO INCA</v>
          </cell>
          <cell r="FE160" t="str">
            <v>400. SALUD ICA</v>
          </cell>
          <cell r="FF160" t="str">
            <v>305. EDUCACION CONCEPCION</v>
          </cell>
          <cell r="FG160" t="str">
            <v>305. EDUCACION OTUZCO</v>
          </cell>
          <cell r="FH160" t="str">
            <v>304. GERENCIA REGIONAL DE EDUCACIÓN LAMBAYEQUE</v>
          </cell>
          <cell r="FI160" t="str">
            <v>303. EDUCACION MARISCAL RAMON CASTILLA</v>
          </cell>
          <cell r="FK160" t="str">
            <v>303. EDUCACION SANCHEZ CERRO</v>
          </cell>
          <cell r="FL160" t="str">
            <v>400. SALUD PASCO</v>
          </cell>
          <cell r="FM160" t="str">
            <v>302. EDUCACION LUCIANO CASTILLO COLONNA</v>
          </cell>
          <cell r="FN160" t="str">
            <v>303. EDUCACION AZANGARO</v>
          </cell>
          <cell r="FO160" t="str">
            <v>200. TRANSPORTES SAN MARTIN</v>
          </cell>
          <cell r="FR160" t="str">
            <v>300. EDUCACION UCAYALI</v>
          </cell>
          <cell r="FS160" t="str">
            <v>306. EDUCACION YAUYOS</v>
          </cell>
          <cell r="FT160" t="str">
            <v>404. HOSPITAL DE REHABILITACIÓN DEL CALLAO</v>
          </cell>
          <cell r="FV160" t="str">
            <v>10. MUNICIPALIDAD DISTRITAL DE LEIMEBAMBA</v>
          </cell>
          <cell r="FX160" t="str">
            <v>10. MUNICIPALIDAD DISTRITAL DE SHIPASBAMBA</v>
          </cell>
          <cell r="FZ160" t="str">
            <v>10. MUNICIPALIDAD DISTRITAL DE LUYA VIEJO</v>
          </cell>
          <cell r="GA160" t="str">
            <v>10. MUNICIPALIDAD DISTRITAL DE SANTA ROSA</v>
          </cell>
          <cell r="GC160" t="str">
            <v>10. MUNICIPALIDAD DISTRITAL DE PARIACOTO</v>
          </cell>
          <cell r="GG160" t="str">
            <v>10. MUNICIPALIDAD DISTRITAL DE HUAYLLACAYAN</v>
          </cell>
          <cell r="GH160" t="str">
            <v>10. MUNICIPALIDAD DISTRITAL DE TINCO</v>
          </cell>
          <cell r="GL160" t="str">
            <v>10. MUNICIPALIDAD DISTRITAL DE PAUCAS</v>
          </cell>
          <cell r="GN160" t="str">
            <v>10. MUNICIPALIDAD DISTRITAL DE YURACMARCA</v>
          </cell>
          <cell r="GP160" t="str">
            <v>10. MUNICIPALIDAD DISTRITAL DE SANTIAGO DE CHILCAS</v>
          </cell>
          <cell r="GQ160" t="str">
            <v>10. MUNICIPALIDAD DISTRITAL DE SANTA ROSA</v>
          </cell>
          <cell r="GS160" t="str">
            <v>10. MUNICIPALIDAD DISTRITAL DE TICAPAMPA</v>
          </cell>
          <cell r="GU160" t="str">
            <v>10. MUNICIPALIDAD DISTRITAL DE SICSIBAMBA</v>
          </cell>
          <cell r="GX160" t="str">
            <v>10. MUNICIPALIDAD DISTRITAL DE PAMPACHIRI</v>
          </cell>
          <cell r="GZ160" t="str">
            <v>10. MUNICIPALIDAD DISTRITAL DE POCOHUANCA</v>
          </cell>
          <cell r="HB160" t="str">
            <v>10. MUNICIPALIDAD DISTRITAL DE EL PORVENIR</v>
          </cell>
          <cell r="HC160" t="str">
            <v>10. MUNICIPALIDAD DISTRITAL DE SANTA ROSA</v>
          </cell>
          <cell r="HD160" t="str">
            <v>10. MUNICIPALIDAD DISTRITAL DE MIRAFLORES</v>
          </cell>
          <cell r="HF160" t="str">
            <v>10. MUNICIPALIDAD DISTRITAL DE JAQUI</v>
          </cell>
          <cell r="HG160" t="str">
            <v>10. MUNICIPALIDAD DISTRITAL DE PAMPACOLCA</v>
          </cell>
          <cell r="HH160" t="str">
            <v>10. MUNICIPALIDAD DISTRITAL DE LARI</v>
          </cell>
          <cell r="HK160" t="str">
            <v>10. MUNICIPALIDAD DISTRITAL DE TOMEPAMPA</v>
          </cell>
          <cell r="HL160" t="str">
            <v>10. MUNICIPALIDAD DISTRITAL DE SAN JUAN BAUTISTA</v>
          </cell>
          <cell r="HO160" t="str">
            <v>10. MUNICIPALIDAD DISTRITAL DE UCHURACCAY</v>
          </cell>
          <cell r="HP160" t="str">
            <v>10. MUNICIPALIDAD DISTRITAL DE ANCHIHUAY</v>
          </cell>
          <cell r="HQ160" t="str">
            <v>10. MUNICIPALIDAD DISTRITAL DE LLAUTA</v>
          </cell>
          <cell r="HS160" t="str">
            <v>10. MUNICIPALIDAD DISTRITAL DE SARA SARA</v>
          </cell>
          <cell r="HT160" t="str">
            <v>10. MUNICIPALIDAD DISTRITAL DE SANTIAGO DE PAUCARAY</v>
          </cell>
          <cell r="HU160" t="str">
            <v>10. MUNICIPALIDAD DISTRITAL DE HUAYA</v>
          </cell>
          <cell r="HW160" t="str">
            <v>10. MUNICIPALIDAD DISTRITAL DE MATARA</v>
          </cell>
          <cell r="HY160" t="str">
            <v>10. MUNICIPALIDAD DISTRITAL DE SUCRE</v>
          </cell>
          <cell r="HZ160" t="str">
            <v>10. MUNICIPALIDAD DISTRITAL DE LAJAS</v>
          </cell>
          <cell r="IB160" t="str">
            <v>10. MUNICIPALIDAD DISTRITAL DE SAN LUIS DE LUCMA</v>
          </cell>
          <cell r="ID160" t="str">
            <v>10. MUNICIPALIDAD DISTRITAL DE SAN FELIPE</v>
          </cell>
          <cell r="IG160" t="str">
            <v>10. MUNICIPALIDAD DISTRITAL DE SAN GREGORIO</v>
          </cell>
          <cell r="II160" t="str">
            <v>10. MUNICIPALIDAD DISTRITAL DE UTICYACU</v>
          </cell>
          <cell r="IS160" t="str">
            <v>10. MUNICIPALIDAD DISTRITAL DE PICHARI</v>
          </cell>
          <cell r="IV160" t="str">
            <v>10. MUNICIPALIDAD DISTRITAL DE OCONGATE</v>
          </cell>
          <cell r="IX160" t="str">
            <v>10. MUNICIPALIDAD DISTRITAL DE MANTA</v>
          </cell>
          <cell r="IZ160" t="str">
            <v>10. MUNICIPALIDAD DISTRITAL DE SAN ANTONIO DE ANTAPARCO</v>
          </cell>
          <cell r="JA160" t="str">
            <v>10. MUNICIPALIDAD DISTRITAL DE SAN JUAN</v>
          </cell>
          <cell r="JB160" t="str">
            <v>10. MUNICIPALIDAD DISTRITAL DE PACHAMARCA</v>
          </cell>
          <cell r="JC160" t="str">
            <v>10. MUNICIPALIDAD DISTRITAL DE SAN ANTONIO DE CUSICANCHA</v>
          </cell>
          <cell r="JD160" t="str">
            <v>11. MUNICIPALIDAD DISTRITAL DE PAZOS</v>
          </cell>
          <cell r="JE160" t="str">
            <v>10. MUNICIPALIDAD DISTRITAL DE YARUMAYO</v>
          </cell>
          <cell r="JI160" t="str">
            <v>10. MUNICIPALIDAD DISTRITAL DE SINGA</v>
          </cell>
          <cell r="JJ160" t="str">
            <v>10. MUNICIPALIDAD DISTRITAL DE SANTO DOMINGO DE ANDA</v>
          </cell>
          <cell r="JP160" t="str">
            <v>10. MUNICIPALIDAD DISTRITAL DE SAN JUAN BAUTISTA</v>
          </cell>
          <cell r="JQ160" t="str">
            <v>10. MUNICIPALIDAD DISTRITAL DE SUNAMPE</v>
          </cell>
          <cell r="JU160" t="str">
            <v>14. MUNICIPALIDAD DISTRITAL DE EL TAMBO</v>
          </cell>
          <cell r="JV160" t="str">
            <v>10. MUNICIPALIDAD DISTRITAL DE MATAHUASI</v>
          </cell>
          <cell r="JX160" t="str">
            <v>10. MUNICIPALIDAD DISTRITAL DE HUERTAS</v>
          </cell>
          <cell r="KB160" t="str">
            <v>10. MUNICIPALIDAD DISTRITAL DE YAULI</v>
          </cell>
          <cell r="KD160" t="str">
            <v>10. MUNICIPALIDAD DISTRITAL DE SIMBAL</v>
          </cell>
          <cell r="KI160" t="str">
            <v>14. MUNICIPALIDAD DISTRITAL DE USQUIL</v>
          </cell>
          <cell r="KK160" t="str">
            <v>10. MUNICIPALIDAD DISTRITAL DE PIAS</v>
          </cell>
          <cell r="KP160" t="str">
            <v>10. MUNICIPALIDAD DISTRITAL DE OYOTUN</v>
          </cell>
          <cell r="KR160" t="str">
            <v>10. MUNICIPALIDAD DISTRITAL DE SALAS</v>
          </cell>
          <cell r="KS160" t="str">
            <v>10. MUNICIPALIDAD DISTRITAL DE COMAS</v>
          </cell>
          <cell r="KW160" t="str">
            <v>10. MUNICIPALIDAD DISTRITAL DE NUEVO IMPERIAL</v>
          </cell>
          <cell r="KX160" t="str">
            <v>10. MUNICIPALIDAD DISTRITAL DE SANTA CRUZ DE ANDAMARCA</v>
          </cell>
          <cell r="KY160" t="str">
            <v>10. MUNICIPALIDAD DISTRITAL DE LAHUAYTAMBO</v>
          </cell>
          <cell r="KZ160" t="str">
            <v>10. MUNICIPALIDAD DISTRITAL DE SANTA MARIA</v>
          </cell>
          <cell r="LB160" t="str">
            <v>10. MUNICIPALIDAD DISTRITAL DE COCHAS</v>
          </cell>
          <cell r="LC160" t="str">
            <v>12. MUNICIPALIDAD DISTRITAL DE BELEN</v>
          </cell>
          <cell r="LG160" t="str">
            <v>10. MUNICIPALIDAD DISTRITAL DE JENARO HERRERA</v>
          </cell>
          <cell r="LO160" t="str">
            <v>10. MUNICIPALIDAD DISTRITAL DE UBINAS</v>
          </cell>
          <cell r="LQ160" t="str">
            <v>10. MUNICIPALIDAD DISTRITAL DE TICLACAYAN</v>
          </cell>
          <cell r="LT160" t="str">
            <v>15. MUNICIPALIDAD DISTRITAL VEINTISEIS DE OCTUBRE</v>
          </cell>
          <cell r="LU160" t="str">
            <v>10. MUNICIPALIDAD DISTRITAL DE SUYO</v>
          </cell>
          <cell r="LW160" t="str">
            <v>10. MUNICIPALIDAD DISTRITAL DE YAMANGO</v>
          </cell>
          <cell r="MB160" t="str">
            <v>10. MUNICIPALIDAD DISTRITAL DE PAUCARCOLLA</v>
          </cell>
          <cell r="MC160" t="str">
            <v>10. MUNICIPALIDAD DISTRITAL DE SAMAN</v>
          </cell>
          <cell r="MD160" t="str">
            <v>10. MUNICIPALIDAD DISTRITAL DE USICAYOS</v>
          </cell>
          <cell r="MH160" t="str">
            <v>10. MUNICIPALIDAD DISTRITAL DE VILAVILA</v>
          </cell>
          <cell r="MM160" t="str">
            <v>10. MUNICIPALIDAD DISTRITAL DE SAN PEDRO DE PUTINA PUNCO</v>
          </cell>
          <cell r="MS160" t="str">
            <v>10. MUNICIPALIDAD DISTRITAL DE TABALOSOS</v>
          </cell>
          <cell r="MU160" t="str">
            <v>10. MUNICIPALIDAD DISTRITAL DE TRES UNIDOS</v>
          </cell>
          <cell r="MW160" t="str">
            <v>10. MUNICIPALIDAD DISTRITAL DE MORALES</v>
          </cell>
          <cell r="MY160" t="str">
            <v>10. MUNICIPALIDAD DISTRITAL DE CORONEL GREGORIO ALBARRACIN LANCHIPA</v>
          </cell>
        </row>
        <row r="161">
          <cell r="S161" t="str">
            <v>011. CORTE SUPERIOR DE JUSTICIA DEL CALLAO</v>
          </cell>
          <cell r="AE161" t="str">
            <v>011. SUNARP, SEDE HUARAZ</v>
          </cell>
          <cell r="AF161" t="str">
            <v>022. XI DIRECCION TERRITORIAL DE POLICIA - AREQUIPA</v>
          </cell>
          <cell r="AS161" t="str">
            <v>022. INSTITUTO PEDAGOGICO NACIONAL DE MONTERRICO</v>
          </cell>
          <cell r="CU161" t="str">
            <v>021. HOSPITAL CAYETANO HEREDIA</v>
          </cell>
          <cell r="DB161" t="str">
            <v>020. ALTO HUALLAGA</v>
          </cell>
          <cell r="EV161" t="str">
            <v>303. EDUCACION BAGUA CAPITAL</v>
          </cell>
          <cell r="EW161" t="str">
            <v>304. EDUCACION AIJA</v>
          </cell>
          <cell r="EX161" t="str">
            <v>301. EDUCACION CHANKA</v>
          </cell>
          <cell r="EY161" t="str">
            <v>304. UGEL CAMANÁ</v>
          </cell>
          <cell r="EZ161" t="str">
            <v>307. EDUCACION VRAE LA MAR</v>
          </cell>
          <cell r="FA161" t="str">
            <v>303. EDUCACION JAEN</v>
          </cell>
          <cell r="FB161" t="str">
            <v>304. EDUCACION LA CONVENCION</v>
          </cell>
          <cell r="FC161" t="str">
            <v>300. EDUCACION HUANCAVELICA</v>
          </cell>
          <cell r="FD161" t="str">
            <v>307. EDUCACION UGEL HUACAYBAMBA</v>
          </cell>
          <cell r="FE161" t="str">
            <v>401. HOSPITAL SAN JOSE DE CHINCHA</v>
          </cell>
          <cell r="FF161" t="str">
            <v>306. EDUCACION CHUPACA</v>
          </cell>
          <cell r="FG161" t="str">
            <v>306. EDUCACION SANTIAGO DE CHUCO</v>
          </cell>
          <cell r="FH161" t="str">
            <v>400. SALUD LAMBAYEQUE</v>
          </cell>
          <cell r="FI161" t="str">
            <v>304. EDUCACION REQUENA</v>
          </cell>
          <cell r="FK161" t="str">
            <v>400. SALUD MOQUEGUA</v>
          </cell>
          <cell r="FL161" t="str">
            <v>401. SALUD HOSPITAL DANIEL A. CARRION</v>
          </cell>
          <cell r="FM161" t="str">
            <v>303. EDUCACION ALTO PIURA</v>
          </cell>
          <cell r="FN161" t="str">
            <v>304. EDUCACION HUANCANE</v>
          </cell>
          <cell r="FO161" t="str">
            <v>300. EDUCACION SAN MARTIN</v>
          </cell>
          <cell r="FR161" t="str">
            <v>301. EDUCACION PURUS</v>
          </cell>
          <cell r="FS161" t="str">
            <v>307. EDUCACION OYON</v>
          </cell>
          <cell r="FV161" t="str">
            <v>11. MUNICIPALIDAD DISTRITAL DE LEVANTO</v>
          </cell>
          <cell r="FX161" t="str">
            <v>11. MUNICIPALIDAD DISTRITAL DE VALERA</v>
          </cell>
          <cell r="FZ161" t="str">
            <v>11. MUNICIPALIDAD DISTRITAL DE MARIA</v>
          </cell>
          <cell r="GA161" t="str">
            <v>11. MUNICIPALIDAD DISTRITAL DE TOTORA</v>
          </cell>
          <cell r="GC161" t="str">
            <v>11. MUNICIPALIDAD DISTRITAL DE PIRA</v>
          </cell>
          <cell r="GG161" t="str">
            <v>11. MUNICIPALIDAD DISTRITAL DE LA PRIMAVERA</v>
          </cell>
          <cell r="GH161" t="str">
            <v>11. MUNICIPALIDAD DISTRITAL DE YUNGAR</v>
          </cell>
          <cell r="GL161" t="str">
            <v>11. MUNICIPALIDAD DISTRITAL DE PONTO</v>
          </cell>
          <cell r="GQ161" t="str">
            <v>11. MUNICIPALIDAD DISTRITAL DE TAUCA</v>
          </cell>
          <cell r="GX161" t="str">
            <v>11. MUNICIPALIDAD DISTRITAL DE POMACOCHA</v>
          </cell>
          <cell r="GZ161" t="str">
            <v>11. MUNICIPALIDAD DISTRITAL DE SAN JUAN DE CHACÑA</v>
          </cell>
          <cell r="HB161" t="str">
            <v>11. MUNICIPALIDAD DISTRITAL DE LOS CHANKAS</v>
          </cell>
          <cell r="HC161" t="str">
            <v>11. MUNICIPALIDAD DISTRITAL DE TURPAY</v>
          </cell>
          <cell r="HD161" t="str">
            <v>11. MUNICIPALIDAD DISTRITAL DE MOLLEBAYA</v>
          </cell>
          <cell r="HF161" t="str">
            <v>11. MUNICIPALIDAD DISTRITAL DE LOMAS</v>
          </cell>
          <cell r="HG161" t="str">
            <v>11. MUNICIPALIDAD DISTRITAL DE TIPAN</v>
          </cell>
          <cell r="HH161" t="str">
            <v>11. MUNICIPALIDAD DISTRITAL DE LLUTA</v>
          </cell>
          <cell r="HK161" t="str">
            <v>11. MUNICIPALIDAD DISTRITAL DE TORO</v>
          </cell>
          <cell r="HL161" t="str">
            <v>11. MUNICIPALIDAD DISTRITAL DE SANTIAGO DE PISCHA</v>
          </cell>
          <cell r="HO161" t="str">
            <v>11. MUNICIPALIDAD DISTRITAL DE PUCACOLPA</v>
          </cell>
          <cell r="HP161" t="str">
            <v>11. MUNICIPALIDAD DISTRITAL DE ORONCCOY</v>
          </cell>
          <cell r="HQ161" t="str">
            <v>11. MUNICIPALIDAD DISTRITAL DE LUCANAS</v>
          </cell>
          <cell r="HT161" t="str">
            <v>11. MUNICIPALIDAD DISTRITAL DE SORAS</v>
          </cell>
          <cell r="HU161" t="str">
            <v>11. MUNICIPALIDAD DISTRITAL DE SARHUA</v>
          </cell>
          <cell r="HW161" t="str">
            <v>11. MUNICIPALIDAD DISTRITAL DE NAMORA</v>
          </cell>
          <cell r="HY161" t="str">
            <v>11. MUNICIPALIDAD DISTRITAL DE UTCO</v>
          </cell>
          <cell r="HZ161" t="str">
            <v>11. MUNICIPALIDAD DISTRITAL DE LLAMA</v>
          </cell>
          <cell r="IB161" t="str">
            <v>11. MUNICIPALIDAD DISTRITAL DE SANTA CRUZ</v>
          </cell>
          <cell r="ID161" t="str">
            <v>11. MUNICIPALIDAD DISTRITAL DE SAN JOSE DEL ALTO</v>
          </cell>
          <cell r="IG161" t="str">
            <v>11. MUNICIPALIDAD DISTRITAL DE SAN SILVESTRE DE COCHAN</v>
          </cell>
          <cell r="II161" t="str">
            <v>11. MUNICIPALIDAD DISTRITAL DE YAUYUCAN</v>
          </cell>
          <cell r="IS161" t="str">
            <v>11. MUNICIPALIDAD DISTRITAL DE INKAWASI</v>
          </cell>
          <cell r="IV161" t="str">
            <v>11. MUNICIPALIDAD DISTRITAL DE OROPESA</v>
          </cell>
          <cell r="IX161" t="str">
            <v>11. MUNICIPALIDAD DISTRITAL DE MARISCAL CACERES</v>
          </cell>
          <cell r="IZ161" t="str">
            <v>11. MUNICIPALIDAD DISTRITAL DE SANTO TOMAS DE PATA</v>
          </cell>
          <cell r="JA161" t="str">
            <v>11. MUNICIPALIDAD DISTRITAL DE SANTA ANA</v>
          </cell>
          <cell r="JB161" t="str">
            <v>11. MUNICIPALIDAD DISTRITAL DE COSME</v>
          </cell>
          <cell r="JC161" t="str">
            <v>11. MUNICIPALIDAD DISTRITAL DE SAN FRANCISCO DE SANGAYAICO</v>
          </cell>
          <cell r="JD161" t="str">
            <v>13. MUNICIPALIDAD DISTRITAL DE QUISHUAR</v>
          </cell>
          <cell r="JE161" t="str">
            <v>11. MUNICIPALIDAD DISTRITAL DE PILLCO MARCA</v>
          </cell>
          <cell r="JI161" t="str">
            <v>11. MUNICIPALIDAD DISTRITAL DE TANTAMAYO</v>
          </cell>
          <cell r="JP161" t="str">
            <v>11. MUNICIPALIDAD DISTRITAL DE SANTIAGO</v>
          </cell>
          <cell r="JQ161" t="str">
            <v>11. MUNICIPALIDAD DISTRITAL DE TAMBO DE MORA</v>
          </cell>
          <cell r="JU161" t="str">
            <v>16. MUNICIPALIDAD DISTRITAL DE HUACRAPUQUIO</v>
          </cell>
          <cell r="JV161" t="str">
            <v>11. MUNICIPALIDAD DISTRITAL DE MITO</v>
          </cell>
          <cell r="JX161" t="str">
            <v>11. MUNICIPALIDAD DISTRITAL DE JANJAILLO</v>
          </cell>
          <cell r="KD161" t="str">
            <v>11. MUNICIPALIDAD DISTRITAL DE VICTOR LARCO HERRERA</v>
          </cell>
          <cell r="KK161" t="str">
            <v>11. MUNICIPALIDAD DISTRITAL DE SANTIAGO DE CHALLAS</v>
          </cell>
          <cell r="KP161" t="str">
            <v>11. MUNICIPALIDAD DISTRITAL DE PICSI</v>
          </cell>
          <cell r="KR161" t="str">
            <v>11. MUNICIPALIDAD DISTRITAL DE SAN JOSE</v>
          </cell>
          <cell r="KS161" t="str">
            <v>11. MUNICIPALIDAD DISTRITAL DE EL AGUSTINO</v>
          </cell>
          <cell r="KW161" t="str">
            <v>11. MUNICIPALIDAD DISTRITAL DE PACARAN</v>
          </cell>
          <cell r="KX161" t="str">
            <v>11. MUNICIPALIDAD DISTRITAL DE SUMBILCA</v>
          </cell>
          <cell r="KY161" t="str">
            <v>11. MUNICIPALIDAD DISTRITAL DE LANGA</v>
          </cell>
          <cell r="KZ161" t="str">
            <v>11. MUNICIPALIDAD DISTRITAL DE SAYAN</v>
          </cell>
          <cell r="LB161" t="str">
            <v>11. MUNICIPALIDAD DISTRITAL DE COLONIA</v>
          </cell>
          <cell r="LC161" t="str">
            <v>13. MUNICIPALIDAD DISTRITAL DE SAN JUAN BAUTISTA</v>
          </cell>
          <cell r="LG161" t="str">
            <v>11. MUNICIPALIDAD DISTRITAL DE YAQUERANA</v>
          </cell>
          <cell r="LO161" t="str">
            <v>11. MUNICIPALIDAD DISTRITAL DE YUNGA</v>
          </cell>
          <cell r="LQ161" t="str">
            <v>11. MUNICIPALIDAD DISTRITAL DE TINYAHUARCO</v>
          </cell>
          <cell r="MB161" t="str">
            <v>11. MUNICIPALIDAD DISTRITAL DE PICHACANI</v>
          </cell>
          <cell r="MC161" t="str">
            <v>11. MUNICIPALIDAD DISTRITAL DE SAN ANTON</v>
          </cell>
          <cell r="MS161" t="str">
            <v>11. MUNICIPALIDAD DISTRITAL DE ZAPATERO</v>
          </cell>
          <cell r="MW161" t="str">
            <v>11. MUNICIPALIDAD DISTRITAL DE PAPAPLAYA</v>
          </cell>
          <cell r="MY161" t="str">
            <v>11. MUNICIPALIDAD DISTRITAL DE LA YARADA LOS PALOS</v>
          </cell>
        </row>
        <row r="162">
          <cell r="S162" t="str">
            <v>012. CORTE SUPERIOR DE JUSTICIA DE PIURA</v>
          </cell>
          <cell r="AE162" t="str">
            <v>012. SUNARP, SEDE HUANCAYO</v>
          </cell>
          <cell r="AF162" t="str">
            <v>026. DIRECCIÓN EJECUTIVA DE INVESTIGACIÓN CRIMINAL Y APOYO A LA JUSTICIA PNP - DIREICAJ PNP</v>
          </cell>
          <cell r="AS162" t="str">
            <v>023. ESCUELA NACIONAL SUPERIOR DE FOLKLORE "J.M.A"</v>
          </cell>
          <cell r="CU162" t="str">
            <v>025. HOSPITAL DE APOYO DEPARTAMENTAL MARIA AUXILIADORA</v>
          </cell>
          <cell r="DB162" t="str">
            <v>021. PICHIS PALCAZU</v>
          </cell>
          <cell r="EV162" t="str">
            <v>400. SALUD AMAZONAS</v>
          </cell>
          <cell r="EW162" t="str">
            <v>305. EDUCACION POMABAMBA</v>
          </cell>
          <cell r="EX162" t="str">
            <v>302. EDUCACION COTABAMBAS</v>
          </cell>
          <cell r="EY162" t="str">
            <v>305. UGEL CARAVELÍ</v>
          </cell>
          <cell r="EZ162" t="str">
            <v>308. EDUCACION HUAMANGA</v>
          </cell>
          <cell r="FA162" t="str">
            <v>304. EDUCACION SAN IGNACIO</v>
          </cell>
          <cell r="FB162" t="str">
            <v>305. EDUCACION CHUMBIVILCAS</v>
          </cell>
          <cell r="FC162" t="str">
            <v>307. EDUCACION UGEL ANGARAES</v>
          </cell>
          <cell r="FD162" t="str">
            <v>308. EDUCACION UGEL AMBO</v>
          </cell>
          <cell r="FE162" t="str">
            <v>402. SALUD PALPA - NASCA</v>
          </cell>
          <cell r="FF162" t="str">
            <v>307. EDUCACION JAUJA</v>
          </cell>
          <cell r="FG162" t="str">
            <v>307. EDUCACION SANCHEZ CARRION</v>
          </cell>
          <cell r="FH162" t="str">
            <v>401. HOSPITAL REGIONAL DOCENTE LAS MERCEDES - CHICLAYO</v>
          </cell>
          <cell r="FI162" t="str">
            <v>305. EDUCACION NAUTA</v>
          </cell>
          <cell r="FK162" t="str">
            <v>401. SALUD ILO</v>
          </cell>
          <cell r="FL162" t="str">
            <v>402. SALUD UTES OXAPAMPA</v>
          </cell>
          <cell r="FM162" t="str">
            <v>304. INSTITUTOS SUPERIORES DE EDUCACION PUBLICA REGIONAL DE PIURA</v>
          </cell>
          <cell r="FN162" t="str">
            <v>305. EDUCACION PUTINA</v>
          </cell>
          <cell r="FO162" t="str">
            <v>301. EDUCACION BAJO MAYO</v>
          </cell>
          <cell r="FR162" t="str">
            <v>302. EDUCACION ATALAYA</v>
          </cell>
          <cell r="FS162" t="str">
            <v>308. EDUCACION HUAROCHIRI</v>
          </cell>
          <cell r="FV162" t="str">
            <v>12. MUNICIPALIDAD DISTRITAL DE MAGDALENA</v>
          </cell>
          <cell r="FX162" t="str">
            <v>12. MUNICIPALIDAD DISTRITAL DE YAMBRASBAMBA</v>
          </cell>
          <cell r="FZ162" t="str">
            <v>12. MUNICIPALIDAD DISTRITAL DE OCALLI</v>
          </cell>
          <cell r="GA162" t="str">
            <v>12. MUNICIPALIDAD DISTRITAL DE VISTA ALEGRE</v>
          </cell>
          <cell r="GC162" t="str">
            <v>12. MUNICIPALIDAD DISTRITAL DE TARICA</v>
          </cell>
          <cell r="GG162" t="str">
            <v>12. MUNICIPALIDAD DISTRITAL DE MANGAS</v>
          </cell>
          <cell r="GL162" t="str">
            <v>12. MUNICIPALIDAD DISTRITAL DE RAHUAPAMPA</v>
          </cell>
          <cell r="GX162" t="str">
            <v>12. MUNICIPALIDAD DISTRITAL DE SAN ANTONIO DE CACHI</v>
          </cell>
          <cell r="GZ162" t="str">
            <v>12. MUNICIPALIDAD DISTRITAL DE SAÑAYCA</v>
          </cell>
          <cell r="HC162" t="str">
            <v>12. MUNICIPALIDAD DISTRITAL DE VILCABAMBA</v>
          </cell>
          <cell r="HD162" t="str">
            <v>12. MUNICIPALIDAD DISTRITAL DE PAUCARPATA</v>
          </cell>
          <cell r="HF162" t="str">
            <v>12. MUNICIPALIDAD DISTRITAL DE QUICACHA</v>
          </cell>
          <cell r="HG162" t="str">
            <v>12. MUNICIPALIDAD DISTRITAL DE UÑON</v>
          </cell>
          <cell r="HH162" t="str">
            <v>12. MUNICIPALIDAD DISTRITAL DE MACA</v>
          </cell>
          <cell r="HL162" t="str">
            <v>12. MUNICIPALIDAD DISTRITAL DE SOCOS</v>
          </cell>
          <cell r="HO162" t="str">
            <v>12. MUNICIPALIDAD DISTRITAL DE CHACA</v>
          </cell>
          <cell r="HQ162" t="str">
            <v>12. MUNICIPALIDAD DISTRITAL DE OCAÑA</v>
          </cell>
          <cell r="HU162" t="str">
            <v>12. MUNICIPALIDAD DISTRITAL DE VILCANCHOS</v>
          </cell>
          <cell r="HW162" t="str">
            <v>12. MUNICIPALIDAD DISTRITAL DE SAN JUAN</v>
          </cell>
          <cell r="HY162" t="str">
            <v>12. MUNICIPALIDAD DISTRITAL DE LA LIBERTAD DE PALLAN</v>
          </cell>
          <cell r="HZ162" t="str">
            <v>12. MUNICIPALIDAD DISTRITAL DE MIRACOSTA</v>
          </cell>
          <cell r="IB162" t="str">
            <v>12. MUNICIPALIDAD DISTRITAL DE SANTO DOMINGO DE LA CAPILLA</v>
          </cell>
          <cell r="ID162" t="str">
            <v>12. MUNICIPALIDAD DISTRITAL DE SANTA ROSA</v>
          </cell>
          <cell r="IG162" t="str">
            <v>12. MUNICIPALIDAD DISTRITAL DE TONGOD</v>
          </cell>
          <cell r="IS162" t="str">
            <v>12. MUNICIPALIDAD DISTRITAL DE VILLA VIRGEN</v>
          </cell>
          <cell r="IV162" t="str">
            <v>12. MUNICIPALIDAD DISTRITAL DE QUIQUIJANA</v>
          </cell>
          <cell r="IX162" t="str">
            <v>12. MUNICIPALIDAD DISTRITAL DE MOYA</v>
          </cell>
          <cell r="IZ162" t="str">
            <v>12. MUNICIPALIDAD DISTRITAL DE SECCLLA</v>
          </cell>
          <cell r="JA162" t="str">
            <v>12. MUNICIPALIDAD DISTRITAL DE TANTARA</v>
          </cell>
          <cell r="JC162" t="str">
            <v>12. MUNICIPALIDAD DISTRITAL DE SAN ISIDRO</v>
          </cell>
          <cell r="JD162" t="str">
            <v>14. MUNICIPALIDAD DISTRITAL DE SALCABAMBA</v>
          </cell>
          <cell r="JE162" t="str">
            <v>12. MUNICIPALIDAD DISTRITAL DE YACUS</v>
          </cell>
          <cell r="JP162" t="str">
            <v>12. MUNICIPALIDAD DISTRITAL DE SUBTANJALLA</v>
          </cell>
          <cell r="JU162" t="str">
            <v>17. MUNICIPALIDAD DISTRITAL DE HUALHUAS</v>
          </cell>
          <cell r="JV162" t="str">
            <v>12. MUNICIPALIDAD DISTRITAL DE NUEVE DE JULIO</v>
          </cell>
          <cell r="JX162" t="str">
            <v>12. MUNICIPALIDAD DISTRITAL DE JULCAN</v>
          </cell>
          <cell r="KK162" t="str">
            <v>12. MUNICIPALIDAD DISTRITAL DE TAURIJA</v>
          </cell>
          <cell r="KP162" t="str">
            <v>12. MUNICIPALIDAD DISTRITAL DE PIMENTEL</v>
          </cell>
          <cell r="KR162" t="str">
            <v>12. MUNICIPALIDAD DISTRITAL DE TUCUME</v>
          </cell>
          <cell r="KS162" t="str">
            <v>12. MUNICIPALIDAD DISTRITAL DE INDEPENDENCIA</v>
          </cell>
          <cell r="KW162" t="str">
            <v>12. MUNICIPALIDAD DISTRITAL DE QUILMANA</v>
          </cell>
          <cell r="KX162" t="str">
            <v>12. MUNICIPALIDAD DISTRITAL DE VEINTISIETE DE NOVIEMBRE</v>
          </cell>
          <cell r="KY162" t="str">
            <v>12. MUNICIPALIDAD DISTRITAL DE SAN PEDRO DE LARAOS</v>
          </cell>
          <cell r="KZ162" t="str">
            <v>12. MUNICIPALIDAD DISTRITAL DE VEGUETA</v>
          </cell>
          <cell r="LB162" t="str">
            <v>12. MUNICIPALIDAD DISTRITAL DE HONGOS</v>
          </cell>
          <cell r="LQ162" t="str">
            <v>12. MUNICIPALIDAD DISTRITAL DE VICCO</v>
          </cell>
          <cell r="MB162" t="str">
            <v>12. MUNICIPALIDAD DISTRITAL DE PLATERIA</v>
          </cell>
          <cell r="MC162" t="str">
            <v>12. MUNICIPALIDAD DISTRITAL DE SAN JOSE</v>
          </cell>
          <cell r="MW162" t="str">
            <v>12. MUNICIPALIDAD DISTRITAL DE SAN ANTONIO</v>
          </cell>
        </row>
        <row r="163">
          <cell r="S163" t="str">
            <v>013. CORTE SUPERIOR DE JUSTICIA DE HUANUCO</v>
          </cell>
          <cell r="AE163" t="str">
            <v>013. SUNARP, SEDE ICA</v>
          </cell>
          <cell r="AF163" t="str">
            <v>028. II DIRECCION TERRITORIAL DE POLICIA CHICLAYO</v>
          </cell>
          <cell r="AS163" t="str">
            <v>024. SEDE CENTRAL</v>
          </cell>
          <cell r="CU163" t="str">
            <v>027. HOSPITAL NACIONAL ARZOBISPO LOAYZA</v>
          </cell>
          <cell r="DB163" t="str">
            <v>022. PROYECTO ESPECIAL DE DESARROLLO DEL VALLE DE LOS RIOS APURIMAC, ENE Y MANTARO - PROVRAEM</v>
          </cell>
          <cell r="EV163" t="str">
            <v>401. SALUD BAGUA</v>
          </cell>
          <cell r="EW163" t="str">
            <v>306. EDUCACION SIHUAS</v>
          </cell>
          <cell r="EX163" t="str">
            <v>303. EDUCACION CHINCHEROS</v>
          </cell>
          <cell r="EY163" t="str">
            <v>306. UGEL CASTILLA</v>
          </cell>
          <cell r="EZ163" t="str">
            <v>309. EDUCACION UGEL SUCRE</v>
          </cell>
          <cell r="FA163" t="str">
            <v>305. EDUCACION UGEL SANTA CRUZ</v>
          </cell>
          <cell r="FB163" t="str">
            <v>306. EDUCACION PARURO</v>
          </cell>
          <cell r="FC163" t="str">
            <v>308. UGEL SURCUBAMBA</v>
          </cell>
          <cell r="FD163" t="str">
            <v>309. EDUCACION UGEL LAURICOCHA</v>
          </cell>
          <cell r="FE163" t="str">
            <v>403. HOSPITAL REGIONAL DE ICA</v>
          </cell>
          <cell r="FF163" t="str">
            <v>308. EDUCACION YAULI - LA OROYA</v>
          </cell>
          <cell r="FG163" t="str">
            <v>308. EDUCACION PATAZ</v>
          </cell>
          <cell r="FH163" t="str">
            <v>402. HOSPITAL BELEN - LAMBAYEQUE</v>
          </cell>
          <cell r="FI163" t="str">
            <v>306. EDUCACION DATEM DEL MARAÑON</v>
          </cell>
          <cell r="FK163" t="str">
            <v>402. HOSPITAL REGIONAL DE MOQUEGUA</v>
          </cell>
          <cell r="FM163" t="str">
            <v>305. EDUCACION UGEL DE PAITA</v>
          </cell>
          <cell r="FN163" t="str">
            <v>306. EDUCACION COLLAO</v>
          </cell>
          <cell r="FO163" t="str">
            <v>302. EDUCACION HUALLAGA CENTRAL</v>
          </cell>
          <cell r="FR163" t="str">
            <v>303. EDUCACION CORONEL PORTILLO</v>
          </cell>
          <cell r="FS163" t="str">
            <v>309. EDUCACION BARRANCA</v>
          </cell>
          <cell r="FV163" t="str">
            <v>13. MUNICIPALIDAD DISTRITAL DE MARISCAL CASTILLA</v>
          </cell>
          <cell r="FZ163" t="str">
            <v>13. MUNICIPALIDAD DISTRITAL DE OCUMAL</v>
          </cell>
          <cell r="GG163" t="str">
            <v>13. MUNICIPALIDAD DISTRITAL DE PACLLON</v>
          </cell>
          <cell r="GL163" t="str">
            <v>13. MUNICIPALIDAD DISTRITAL DE RAPAYAN</v>
          </cell>
          <cell r="GX163" t="str">
            <v>13. MUNICIPALIDAD DISTRITAL DE SAN JERONIMO</v>
          </cell>
          <cell r="GZ163" t="str">
            <v>13. MUNICIPALIDAD DISTRITAL DE SORAYA</v>
          </cell>
          <cell r="HC163" t="str">
            <v>13. MUNICIPALIDAD DISTRITAL DE VIRUNDO</v>
          </cell>
          <cell r="HD163" t="str">
            <v>13. MUNICIPALIDAD DISTRITAL DE POCSI</v>
          </cell>
          <cell r="HF163" t="str">
            <v>13. MUNICIPALIDAD DISTRITAL DE YAUCA</v>
          </cell>
          <cell r="HG163" t="str">
            <v>13. MUNICIPALIDAD DISTRITAL DE URACA</v>
          </cell>
          <cell r="HH163" t="str">
            <v>13. MUNICIPALIDAD DISTRITAL DE MADRIGAL</v>
          </cell>
          <cell r="HL163" t="str">
            <v>13. MUNICIPALIDAD DISTRITAL DE TAMBILLO</v>
          </cell>
          <cell r="HQ163" t="str">
            <v>13. MUNICIPALIDAD DISTRITAL DE OTOCA</v>
          </cell>
          <cell r="HZ163" t="str">
            <v>13. MUNICIPALIDAD DISTRITAL DE PACCHA</v>
          </cell>
          <cell r="IB163" t="str">
            <v>13. MUNICIPALIDAD DISTRITAL DE SANTO TOMAS</v>
          </cell>
          <cell r="IG163" t="str">
            <v>13. MUNICIPALIDAD DISTRITAL DE UNION AGUA BLANCA</v>
          </cell>
          <cell r="IS163" t="str">
            <v>13. MUNICIPALIDAD DISTRITAL DE VILLA KINTIARINA</v>
          </cell>
          <cell r="IX163" t="str">
            <v>13. MUNICIPALIDAD DISTRITAL DE NUEVO OCCORO</v>
          </cell>
          <cell r="JA163" t="str">
            <v>13. MUNICIPALIDAD DISTRITAL DE TICRAPO</v>
          </cell>
          <cell r="JC163" t="str">
            <v>13. MUNICIPALIDAD DISTRITAL DE SANTIAGO DE CHOCORVOS</v>
          </cell>
          <cell r="JD163" t="str">
            <v>15. MUNICIPALIDAD DISTRITAL DE SALCAHUASI</v>
          </cell>
          <cell r="JE163" t="str">
            <v>13. MUNICIPALIDAD DISTRITAL DE SAN PABLO DE PILLAO</v>
          </cell>
          <cell r="JP163" t="str">
            <v>13. MUNICIPALIDAD DISTRITAL DE TATE</v>
          </cell>
          <cell r="JU163" t="str">
            <v>19. MUNICIPALIDAD DISTRITAL DE HUANCAN</v>
          </cell>
          <cell r="JV163" t="str">
            <v>13. MUNICIPALIDAD DISTRITAL DE ORCOTUNA</v>
          </cell>
          <cell r="JX163" t="str">
            <v>13. MUNICIPALIDAD DISTRITAL DE LEONOR ORDOÑEZ</v>
          </cell>
          <cell r="KK163" t="str">
            <v>13. MUNICIPALIDAD DISTRITAL DE URPAY</v>
          </cell>
          <cell r="KP163" t="str">
            <v>13. MUNICIPALIDAD DISTRITAL DE REQUE</v>
          </cell>
          <cell r="KS163" t="str">
            <v>13. MUNICIPALIDAD DISTRITAL DE JESUS MARIA</v>
          </cell>
          <cell r="KW163" t="str">
            <v>13. MUNICIPALIDAD DISTRITAL DE SAN ANTONIO</v>
          </cell>
          <cell r="KY163" t="str">
            <v>13. MUNICIPALIDAD DISTRITAL DE MARIATANA</v>
          </cell>
          <cell r="LB163" t="str">
            <v>13. MUNICIPALIDAD DISTRITAL DE HUAMPARA</v>
          </cell>
          <cell r="LQ163" t="str">
            <v>13. MUNICIPALIDAD DISTRITAL DE YANACANCHA</v>
          </cell>
          <cell r="MB163" t="str">
            <v>13. MUNICIPALIDAD DISTRITAL DE SAN ANTONIO</v>
          </cell>
          <cell r="MC163" t="str">
            <v>13. MUNICIPALIDAD DISTRITAL DE SAN JUAN DE SALINAS</v>
          </cell>
          <cell r="MW163" t="str">
            <v>13. MUNICIPALIDAD DISTRITAL DE SAUCE</v>
          </cell>
        </row>
        <row r="164">
          <cell r="S164" t="str">
            <v>014. CORTE SUPERIOR DE JUSTICIA DE SANTA</v>
          </cell>
          <cell r="AE164" t="str">
            <v>014. SUNARP, SEDE TACNA</v>
          </cell>
          <cell r="AF164" t="str">
            <v>029. DIRECCIÓN EJECUTIVA ANTIDROGAS - DIREJANDRO PNP</v>
          </cell>
          <cell r="AS164" t="str">
            <v>026. PROGRAMA EDUCACION BASICA PARA TODOS</v>
          </cell>
          <cell r="CU164" t="str">
            <v>028. HOSPITAL NACIONAL DOS DE MAYO</v>
          </cell>
          <cell r="DB164" t="str">
            <v>034. PROYECTO ESPECIAL DATEM DEL MARAÑON - ALTO AMAZONAS - LORETO - CONDORCANQUI - PEDAMAALC</v>
          </cell>
          <cell r="EV164" t="str">
            <v>402. HOSPITAL DE APOYO CHACHAPOYAS</v>
          </cell>
          <cell r="EW164" t="str">
            <v>307. EDUCACION CARLOS F. FITZCARRALD</v>
          </cell>
          <cell r="EX164" t="str">
            <v>304. EDUCACION GRAU</v>
          </cell>
          <cell r="EY164" t="str">
            <v>307. UGEL CONDESUYOS</v>
          </cell>
          <cell r="EZ164" t="str">
            <v>310. EDUCACION UGEL VICTOR FAJARDO</v>
          </cell>
          <cell r="FA164" t="str">
            <v>306. EDUCACION UGEL CAJABAMBA</v>
          </cell>
          <cell r="FB164" t="str">
            <v>308. EDUCACION URUBAMBA</v>
          </cell>
          <cell r="FC164" t="str">
            <v>309. UGEL ACOBAMBA</v>
          </cell>
          <cell r="FD164" t="str">
            <v>310. EDUCACION UGEL YAROWILCA</v>
          </cell>
          <cell r="FE164" t="str">
            <v>404. HOSPITAL SAN JUAN DE DIOS - PISCO</v>
          </cell>
          <cell r="FF164" t="str">
            <v>309. EDUCACION PROVINCIA DE JUNIN</v>
          </cell>
          <cell r="FG164" t="str">
            <v>309. EDUCACION BOLIVAR</v>
          </cell>
          <cell r="FH164" t="str">
            <v>403. HOSPITAL REGIONAL LAMBAYEQUE</v>
          </cell>
          <cell r="FI164" t="str">
            <v>308. EDUCACION PUTUMAYO</v>
          </cell>
          <cell r="FM164" t="str">
            <v>306. EDUCACION UGEL DE TALARA</v>
          </cell>
          <cell r="FN164" t="str">
            <v>307. EDUCACION CHUCUITO - JULI</v>
          </cell>
          <cell r="FO164" t="str">
            <v>303. EDUCACION ALTO HUALLAGA</v>
          </cell>
          <cell r="FR164" t="str">
            <v>304. EDUCACION PADRE ABAD</v>
          </cell>
          <cell r="FS164" t="str">
            <v>400. DIRECCION DE SALUD III LIMA NORTE</v>
          </cell>
          <cell r="FV164" t="str">
            <v>14. MUNICIPALIDAD DISTRITAL DE MOLINOPAMPA</v>
          </cell>
          <cell r="FZ164" t="str">
            <v>14. MUNICIPALIDAD DISTRITAL DE PISUQUIA</v>
          </cell>
          <cell r="GG164" t="str">
            <v>14. MUNICIPALIDAD DISTRITAL DE SAN MIGUEL DE CORPANQUI</v>
          </cell>
          <cell r="GL164" t="str">
            <v>14. MUNICIPALIDAD DISTRITAL DE SAN MARCOS</v>
          </cell>
          <cell r="GX164" t="str">
            <v>14. MUNICIPALIDAD DISTRITAL DE SAN MIGUEL DE CHACCRAMPA</v>
          </cell>
          <cell r="GZ164" t="str">
            <v>14. MUNICIPALIDAD DISTRITAL DE TAPAIRIHUA</v>
          </cell>
          <cell r="HC164" t="str">
            <v>14. MUNICIPALIDAD DISTRITAL DE CURASCO</v>
          </cell>
          <cell r="HD164" t="str">
            <v>14. MUNICIPALIDAD DISTRITAL DE POLOBAYA</v>
          </cell>
          <cell r="HG164" t="str">
            <v>14. MUNICIPALIDAD DISTRITAL DE VIRACO</v>
          </cell>
          <cell r="HH164" t="str">
            <v>14. MUNICIPALIDAD DISTRITAL DE SAN ANTONIO DE CHUCA</v>
          </cell>
          <cell r="HL164" t="str">
            <v>14. MUNICIPALIDAD DISTRITAL DE VINCHOS</v>
          </cell>
          <cell r="HQ164" t="str">
            <v>14. MUNICIPALIDAD DISTRITAL DE SAISA</v>
          </cell>
          <cell r="HZ164" t="str">
            <v>14. MUNICIPALIDAD DISTRITAL DE PION</v>
          </cell>
          <cell r="IB164" t="str">
            <v>14. MUNICIPALIDAD DISTRITAL DE SOCOTA</v>
          </cell>
          <cell r="IS164" t="str">
            <v>14. MUNICIPALIDAD DISTRITAL DE MEGANTONI</v>
          </cell>
          <cell r="IX164" t="str">
            <v>14. MUNICIPALIDAD DISTRITAL DE PALCA</v>
          </cell>
          <cell r="JC164" t="str">
            <v>14. MUNICIPALIDAD DISTRITAL DE SANTIAGO DE QUIRAHUARA</v>
          </cell>
          <cell r="JD164" t="str">
            <v>16. MUNICIPALIDAD DISTRITAL DE SAN MARCOS DE ROCCHAC</v>
          </cell>
          <cell r="JP164" t="str">
            <v>14. MUNICIPALIDAD DISTRITAL DE YAUCA DEL ROSARIO</v>
          </cell>
          <cell r="JU164" t="str">
            <v>20. MUNICIPALIDAD DISTRITAL DE HUASICANCHA</v>
          </cell>
          <cell r="JV164" t="str">
            <v>14. MUNICIPALIDAD DISTRITAL DE SAN JOSE DE QUERO</v>
          </cell>
          <cell r="JX164" t="str">
            <v>14. MUNICIPALIDAD DISTRITAL DE LLOCLLAPAMPA</v>
          </cell>
          <cell r="KP164" t="str">
            <v>14. MUNICIPALIDAD DISTRITAL DE SANTA ROSA</v>
          </cell>
          <cell r="KS164" t="str">
            <v>14. MUNICIPALIDAD DISTRITAL DE LA MOLINA</v>
          </cell>
          <cell r="KW164" t="str">
            <v>14. MUNICIPALIDAD DISTRITAL DE SAN LUIS</v>
          </cell>
          <cell r="KY164" t="str">
            <v>14. MUNICIPALIDAD DISTRITAL DE RICARDO PALMA</v>
          </cell>
          <cell r="LB164" t="str">
            <v>14. MUNICIPALIDAD DISTRITAL DE HUANCAYA</v>
          </cell>
          <cell r="MB164" t="str">
            <v>14. MUNICIPALIDAD DISTRITAL DE TIQUILLACA</v>
          </cell>
          <cell r="MC164" t="str">
            <v>14. MUNICIPALIDAD DISTRITAL DE SANTIAGO DE PUPUJA</v>
          </cell>
          <cell r="MW164" t="str">
            <v>14. MUNICIPALIDAD DISTRITAL DE SHAPAJA</v>
          </cell>
        </row>
        <row r="165">
          <cell r="S165" t="str">
            <v>015. CORTE SUPERIOR DE JUSTICIA DE ANCASH</v>
          </cell>
          <cell r="AE165" t="str">
            <v>015. SUNARP, SEDE AYACUCHO</v>
          </cell>
          <cell r="AF165" t="str">
            <v>032. OFICINA GENERAL DE INFRAESTRUCTURA</v>
          </cell>
          <cell r="AS165" t="str">
            <v>108. PROGRAMA NACIONAL DE INFRAESTRUCTURA EDUCATIVA</v>
          </cell>
          <cell r="CU165" t="str">
            <v>029. HOSPITAL DE APOYO SANTA ROSA</v>
          </cell>
          <cell r="DB165" t="str">
            <v>035. GESTION DE PROYECTOS SECTORIALES</v>
          </cell>
          <cell r="EV165" t="str">
            <v>403. HOSPITAL DE APOYO BAGUA</v>
          </cell>
          <cell r="EW165" t="str">
            <v>308. EDUCACION HUARI</v>
          </cell>
          <cell r="EX165" t="str">
            <v>305. EDUCACION HUANCARAMA</v>
          </cell>
          <cell r="EY165" t="str">
            <v>308. UGEL ISLAY</v>
          </cell>
          <cell r="EZ165" t="str">
            <v>311. EDUCACION VILCASHUAMAN</v>
          </cell>
          <cell r="FA165" t="str">
            <v>307. EDUCACION UGEL BAMBAMARCA</v>
          </cell>
          <cell r="FB165" t="str">
            <v>309. EDUCACION PAUCARTAMBO</v>
          </cell>
          <cell r="FC165" t="str">
            <v>310. UGEL HUANCAVELICA</v>
          </cell>
          <cell r="FD165" t="str">
            <v>311. EDUCACION UGEL HUANUCO</v>
          </cell>
          <cell r="FE165" t="str">
            <v>405. HOSPITAL DE APOYO SANTA MARIA DEL SOCORRO</v>
          </cell>
          <cell r="FF165" t="str">
            <v>310. EDUCACIÓN PICHANAKI</v>
          </cell>
          <cell r="FG165" t="str">
            <v>310. COLEGIO MILITAR RAMON CASTILLA</v>
          </cell>
          <cell r="FI165" t="str">
            <v>400. SALUD LORETO</v>
          </cell>
          <cell r="FM165" t="str">
            <v>307. EDUCACION UGEL MORROPON</v>
          </cell>
          <cell r="FN165" t="str">
            <v>308. EDUCACION YUNGUYO</v>
          </cell>
          <cell r="FO165" t="str">
            <v>305. EDUCACION LAMAS</v>
          </cell>
          <cell r="FR165" t="str">
            <v>400. SALUD UCAYALI</v>
          </cell>
          <cell r="FS165" t="str">
            <v>401. HOSPITAL HUACHO - HUAURA - OYON Y SERVICIOS BASICOS DE SALUD</v>
          </cell>
          <cell r="FV165" t="str">
            <v>15. MUNICIPALIDAD DISTRITAL DE MONTEVIDEO</v>
          </cell>
          <cell r="FZ165" t="str">
            <v>15. MUNICIPALIDAD DISTRITAL DE PROVIDENCIA</v>
          </cell>
          <cell r="GG165" t="str">
            <v>15. MUNICIPALIDAD DISTRITAL DE TICLLOS</v>
          </cell>
          <cell r="GL165" t="str">
            <v>15. MUNICIPALIDAD DISTRITAL DE SAN PEDRO DE CHANA</v>
          </cell>
          <cell r="GX165" t="str">
            <v>15. MUNICIPALIDAD DISTRITAL DE SANTA MARIA DE CHICMO</v>
          </cell>
          <cell r="GZ165" t="str">
            <v>15. MUNICIPALIDAD DISTRITAL DE TINTAY</v>
          </cell>
          <cell r="HD165" t="str">
            <v>15. MUNICIPALIDAD DISTRITAL DE QUEQUEÑA</v>
          </cell>
          <cell r="HH165" t="str">
            <v>15. MUNICIPALIDAD DISTRITAL DE SIBAYO</v>
          </cell>
          <cell r="HL165" t="str">
            <v>15. MUNICIPALIDAD DISTRITAL DE JESUS NAZARENO</v>
          </cell>
          <cell r="HQ165" t="str">
            <v>15. MUNICIPALIDAD DISTRITAL DE SAN CRISTOBAL</v>
          </cell>
          <cell r="HZ165" t="str">
            <v>15. MUNICIPALIDAD DISTRITAL DE QUEROCOTO</v>
          </cell>
          <cell r="IB165" t="str">
            <v>15. MUNICIPALIDAD DISTRITAL DE TORIBIO CASANOVA</v>
          </cell>
          <cell r="IX165" t="str">
            <v>15. MUNICIPALIDAD DISTRITAL DE PILCHACA</v>
          </cell>
          <cell r="JC165" t="str">
            <v>15. MUNICIPALIDAD DISTRITAL DE SANTO DOMINGO DE CAPILLAS</v>
          </cell>
          <cell r="JD165" t="str">
            <v>17. MUNICIPALIDAD DISTRITAL DE SURCUBAMBA</v>
          </cell>
          <cell r="JU165" t="str">
            <v>21. MUNICIPALIDAD DISTRITAL DE HUAYUCACHI</v>
          </cell>
          <cell r="JV165" t="str">
            <v>15. MUNICIPALIDAD DISTRITAL DE SANTA ROSA DE OCOPA</v>
          </cell>
          <cell r="JX165" t="str">
            <v>15. MUNICIPALIDAD DISTRITAL DE MARCO</v>
          </cell>
          <cell r="KP165" t="str">
            <v>15. MUNICIPALIDAD DISTRITAL DE SAÑA</v>
          </cell>
          <cell r="KS165" t="str">
            <v>15. MUNICIPALIDAD DISTRITAL DE LA VICTORIA</v>
          </cell>
          <cell r="KW165" t="str">
            <v>15. MUNICIPALIDAD DISTRITAL DE SANTA CRUZ DE FLORES</v>
          </cell>
          <cell r="KY165" t="str">
            <v>15. MUNICIPALIDAD DISTRITAL DE SAN ANDRES DE TUPICOCHA</v>
          </cell>
          <cell r="LB165" t="str">
            <v>15. MUNICIPALIDAD DISTRITAL DE HUANGASCAR</v>
          </cell>
          <cell r="MB165" t="str">
            <v>15. MUNICIPALIDAD DISTRITAL DE VILQUE</v>
          </cell>
          <cell r="MC165" t="str">
            <v>15. MUNICIPALIDAD DISTRITAL DE TIRAPATA</v>
          </cell>
        </row>
        <row r="166">
          <cell r="S166" t="str">
            <v>016. CORTE SUPERIOR DE JUSTICIA DE CAJAMARCA</v>
          </cell>
          <cell r="AF166" t="str">
            <v>033. FRENTE POLICIAL PUNO</v>
          </cell>
          <cell r="AS166" t="str">
            <v>113. APROLAB II</v>
          </cell>
          <cell r="CU166" t="str">
            <v>030. HOSPITAL DE EMERGENCIAS CASIMIRO ULLOA</v>
          </cell>
          <cell r="DB166" t="str">
            <v>036. FONDO SIERRA AZUL</v>
          </cell>
          <cell r="EV166" t="str">
            <v>404. SALUD UTCUBAMBA</v>
          </cell>
          <cell r="EW166" t="str">
            <v>309. EDUCACION PALLASCA</v>
          </cell>
          <cell r="EX166" t="str">
            <v>306. EDUCACION AYMARAES</v>
          </cell>
          <cell r="EY166" t="str">
            <v>309. UGEL LA UNIÓN</v>
          </cell>
          <cell r="EZ166" t="str">
            <v>312. EDUCACION HUANCASANCOS</v>
          </cell>
          <cell r="FA166" t="str">
            <v>308. EDUCACION UGEL CELENDIN</v>
          </cell>
          <cell r="FB166" t="str">
            <v>310. EDUCACION ESPINAR</v>
          </cell>
          <cell r="FC166" t="str">
            <v>311. UGEL HUAYTARA</v>
          </cell>
          <cell r="FD166" t="str">
            <v>312. INSTITUTO SUPERIOR DE MUSICA PUBLICO DANIEL ALOMIA ROBLES</v>
          </cell>
          <cell r="FE166" t="str">
            <v>406. RED DE SALUD ICA</v>
          </cell>
          <cell r="FF166" t="str">
            <v>311. EDUCACIÓN PANGOA</v>
          </cell>
          <cell r="FG166" t="str">
            <v>311. EDUCACION JULCAN</v>
          </cell>
          <cell r="FI166" t="str">
            <v>401. SALUD YURIMAGUAS</v>
          </cell>
          <cell r="FM166" t="str">
            <v>308. EDUCACION UGEL AYABACA</v>
          </cell>
          <cell r="FN166" t="str">
            <v>309. EDUCACION CARABAYA - MACUSANI</v>
          </cell>
          <cell r="FO166" t="str">
            <v>306. EDUCACION RIOJA</v>
          </cell>
          <cell r="FR166" t="str">
            <v>401. HOSPITAL REGIONAL DE PUCALLPA</v>
          </cell>
          <cell r="FS166" t="str">
            <v>402. SERVICIOS BASICOS DE SALUD CAÑETE-YAUYOS</v>
          </cell>
          <cell r="FV166" t="str">
            <v>16. MUNICIPALIDAD DISTRITAL DE OLLEROS</v>
          </cell>
          <cell r="FZ166" t="str">
            <v>16. MUNICIPALIDAD DISTRITAL DE SAN CRISTOBAL</v>
          </cell>
          <cell r="GL166" t="str">
            <v>16. MUNICIPALIDAD DISTRITAL DE UCO</v>
          </cell>
          <cell r="GX166" t="str">
            <v>16. MUNICIPALIDAD DISTRITAL DE TALAVERA</v>
          </cell>
          <cell r="GZ166" t="str">
            <v>16. MUNICIPALIDAD DISTRITAL DE TORAYA</v>
          </cell>
          <cell r="HD166" t="str">
            <v>16. MUNICIPALIDAD DISTRITAL DE SABANDIA</v>
          </cell>
          <cell r="HH166" t="str">
            <v>16. MUNICIPALIDAD DISTRITAL DE TAPAY</v>
          </cell>
          <cell r="HL166" t="str">
            <v>16. MUNICIPALIDAD DISTRITAL DE ANDRES AVELINO CACERES DORREGARAY</v>
          </cell>
          <cell r="HQ166" t="str">
            <v>16. MUNICIPALIDAD DISTRITAL DE SAN JUAN</v>
          </cell>
          <cell r="HZ166" t="str">
            <v>16. MUNICIPALIDAD DISTRITAL DE SAN JUAN DE LICUPIS</v>
          </cell>
          <cell r="IX166" t="str">
            <v>16. MUNICIPALIDAD DISTRITAL DE VILCA</v>
          </cell>
          <cell r="JC166" t="str">
            <v>16. MUNICIPALIDAD DISTRITAL DE TAMBO</v>
          </cell>
          <cell r="JD166" t="str">
            <v>18. MUNICIPALIDAD DISTRITAL DE TINTAY PUNCU</v>
          </cell>
          <cell r="JU166" t="str">
            <v>22. MUNICIPALIDAD DISTRITAL DE INGENIO</v>
          </cell>
          <cell r="JX166" t="str">
            <v>16. MUNICIPALIDAD DISTRITAL DE MASMA</v>
          </cell>
          <cell r="KP166" t="str">
            <v>16. MUNICIPALIDAD DISTRITAL DE CAYALTI</v>
          </cell>
          <cell r="KS166" t="str">
            <v>16. MUNICIPALIDAD DISTRITAL DE LINCE</v>
          </cell>
          <cell r="KW166" t="str">
            <v>16. MUNICIPALIDAD DISTRITAL DE ZUÑIGA</v>
          </cell>
          <cell r="KY166" t="str">
            <v>16. MUNICIPALIDAD DISTRITAL DE SAN ANTONIO</v>
          </cell>
          <cell r="LB166" t="str">
            <v>16. MUNICIPALIDAD DISTRITAL DE HUANTAN</v>
          </cell>
        </row>
        <row r="167">
          <cell r="S167" t="str">
            <v>017. CORTE SUPERIOR DE JUSTICIA DE PUNO</v>
          </cell>
          <cell r="AF167" t="str">
            <v>034. REGIÓN POLICIAL LORETO</v>
          </cell>
          <cell r="AS167" t="str">
            <v>116. COLEGIO MAYOR SECUNDARIO PRESIDENTE DEL PERU</v>
          </cell>
          <cell r="CU167" t="str">
            <v>031. HOSPITAL DE EMERGENCIAS PEDIÁTRICAS</v>
          </cell>
          <cell r="EV167" t="str">
            <v>405. SALUD CONDORCANQUI</v>
          </cell>
          <cell r="EW167" t="str">
            <v>310. EDUCACION CASMA</v>
          </cell>
          <cell r="EX167" t="str">
            <v>307. EDUCACION ABANCAY</v>
          </cell>
          <cell r="EY167" t="str">
            <v>310. UGEL CAYLLOMA</v>
          </cell>
          <cell r="EZ167" t="str">
            <v>400. SALUD AYACUCHO</v>
          </cell>
          <cell r="FA167" t="str">
            <v>309. EDUCACION UGEL CAJAMARCA</v>
          </cell>
          <cell r="FB167" t="str">
            <v>311. UGEL DE CALCA</v>
          </cell>
          <cell r="FC167" t="str">
            <v>312. UGEL TAYACAJA</v>
          </cell>
          <cell r="FD167" t="str">
            <v>400. SALUD HUANUCO</v>
          </cell>
          <cell r="FE167" t="str">
            <v>407. HOSPITAL DE APOYO DE PALPA</v>
          </cell>
          <cell r="FF167" t="str">
            <v>312. EDUCACIÓN RÍO TAMBO</v>
          </cell>
          <cell r="FG167" t="str">
            <v>312. EDUCACION VIRÚ</v>
          </cell>
          <cell r="FI167" t="str">
            <v>402. HOSPITAL DE APOYO IQUITOS</v>
          </cell>
          <cell r="FM167" t="str">
            <v>309. UNIDAD DE GESTION EDUCATIVA LOCAL - UGEL HUANCABAMBA</v>
          </cell>
          <cell r="FN167" t="str">
            <v>310. EDUCACION SANDIA</v>
          </cell>
          <cell r="FO167" t="str">
            <v>307. EDUCACION BELLAVISTA</v>
          </cell>
          <cell r="FR167" t="str">
            <v>402. HOSPITAL AMAZONICO</v>
          </cell>
          <cell r="FS167" t="str">
            <v>403. HOSPITAL DE APOYO REZOLA</v>
          </cell>
          <cell r="FV167" t="str">
            <v>17. MUNICIPALIDAD DISTRITAL DE QUINJALCA</v>
          </cell>
          <cell r="FZ167" t="str">
            <v>17. MUNICIPALIDAD DISTRITAL DE SAN FRANCISCO DEL YESO</v>
          </cell>
          <cell r="GX167" t="str">
            <v>17. MUNICIPALIDAD DISTRITAL DE TUMAY HUARACA</v>
          </cell>
          <cell r="GZ167" t="str">
            <v>17. MUNICIPALIDAD DISTRITAL DE YANACA</v>
          </cell>
          <cell r="HD167" t="str">
            <v>17. MUNICIPALIDAD DISTRITAL DE SACHACA</v>
          </cell>
          <cell r="HH167" t="str">
            <v>17. MUNICIPALIDAD DISTRITAL DE TISCO</v>
          </cell>
          <cell r="HQ167" t="str">
            <v>17. MUNICIPALIDAD DISTRITAL DE SAN PEDRO</v>
          </cell>
          <cell r="HZ167" t="str">
            <v>17. MUNICIPALIDAD DISTRITAL DE TACABAMBA</v>
          </cell>
          <cell r="IX167" t="str">
            <v>17. MUNICIPALIDAD DISTRITAL DE YAULI</v>
          </cell>
          <cell r="JD167" t="str">
            <v>19. MUNICIPALIDAD DISTRITAL DE QUICHUAS</v>
          </cell>
          <cell r="JU167" t="str">
            <v>24. MUNICIPALIDAD DISTRITAL DE PARIAHUANCA</v>
          </cell>
          <cell r="JX167" t="str">
            <v>17. MUNICIPALIDAD DISTRITAL DE MASMA CHICCHE</v>
          </cell>
          <cell r="KP167" t="str">
            <v>17. MUNICIPALIDAD DISTRITAL DE PATAPO</v>
          </cell>
          <cell r="KS167" t="str">
            <v>17. MUNICIPALIDAD DISTRITAL DE LOS OLIVOS</v>
          </cell>
          <cell r="KY167" t="str">
            <v>17. MUNICIPALIDAD DISTRITAL DE SAN BARTOLOME</v>
          </cell>
          <cell r="LB167" t="str">
            <v>17. MUNICIPALIDAD DISTRITAL DE HUAÑEC</v>
          </cell>
        </row>
        <row r="168">
          <cell r="S168" t="str">
            <v>018. CORTE SUPERIOR DE JUSTICIA DE SAN MARTIN</v>
          </cell>
          <cell r="AF168" t="str">
            <v>035. REGIÓN POLICIAL HUÁNUCO - SAN MARTÍN - UCAYALI</v>
          </cell>
          <cell r="AS168" t="str">
            <v>117. PROGRAMA NACIONAL DE BECAS Y CREDITO EDUCATIVO</v>
          </cell>
          <cell r="CU168" t="str">
            <v>032. HOSPITAL NACIONAL VÍCTOR LARCO HERRERA</v>
          </cell>
          <cell r="EW168" t="str">
            <v>311. EDUCACION HUARAZ</v>
          </cell>
          <cell r="EX168" t="str">
            <v>308. EDUCACION ANTABAMBA</v>
          </cell>
          <cell r="EY168" t="str">
            <v>311. UGEL LA JOYA</v>
          </cell>
          <cell r="EZ168" t="str">
            <v>401. HOSPITAL HUAMANGA</v>
          </cell>
          <cell r="FA168" t="str">
            <v>310. EDUCACION UGEL SAN MARCOS</v>
          </cell>
          <cell r="FB168" t="str">
            <v>312. UGEL CUSCO</v>
          </cell>
          <cell r="FC168" t="str">
            <v>313. UGEL CASTROVIRREYNA</v>
          </cell>
          <cell r="FD168" t="str">
            <v>401. SALUD TINGO MARIA</v>
          </cell>
          <cell r="FF168" t="str">
            <v>400. DIRECCION REGIONAL DE SALUD JUNIN</v>
          </cell>
          <cell r="FG168" t="str">
            <v>313. EDUCACION EL PORVENIR</v>
          </cell>
          <cell r="FI168" t="str">
            <v>403. HOSPITAL REGIONAL LORETO</v>
          </cell>
          <cell r="FM168" t="str">
            <v>310. EDUCACION UGEL HUARMACA</v>
          </cell>
          <cell r="FN168" t="str">
            <v>311. UGEL PUNO</v>
          </cell>
          <cell r="FO168" t="str">
            <v>400. SALUD SAN MARTIN</v>
          </cell>
          <cell r="FR168" t="str">
            <v>403. DIRECCION DE RED DE SALUD Nº 03 ATALAYA</v>
          </cell>
          <cell r="FS168" t="str">
            <v>404. HOSPITAL BARRANCA-CAJATAMBO Y SERVICIOS BASICOS DE SALUD</v>
          </cell>
          <cell r="FV168" t="str">
            <v>18. MUNICIPALIDAD DISTRITAL DE SAN FRANCISCO DE DAGUAS</v>
          </cell>
          <cell r="FZ168" t="str">
            <v>18. MUNICIPALIDAD DISTRITAL DE SAN JERONIMO</v>
          </cell>
          <cell r="GX168" t="str">
            <v>18. MUNICIPALIDAD DISTRITAL DE TURPO</v>
          </cell>
          <cell r="HD168" t="str">
            <v>18. MUNICIPALIDAD DISTRITAL DE SAN JUAN DE SIGUAS</v>
          </cell>
          <cell r="HH168" t="str">
            <v>18. MUNICIPALIDAD DISTRITAL DE TUTI</v>
          </cell>
          <cell r="HQ168" t="str">
            <v>18. MUNICIPALIDAD DISTRITAL DE SAN PEDRO DE PALCO</v>
          </cell>
          <cell r="HZ168" t="str">
            <v>18. MUNICIPALIDAD DISTRITAL DE TOCMOCHE</v>
          </cell>
          <cell r="IX168" t="str">
            <v>18. MUNICIPALIDAD DISTRITAL DE ASCENSION</v>
          </cell>
          <cell r="JD168" t="str">
            <v>20. MUNICIPALIDAD DISTRITAL DE ANDAYMARCA</v>
          </cell>
          <cell r="JU168" t="str">
            <v>25. MUNICIPALIDAD DISTRITAL DE PILCOMAYO</v>
          </cell>
          <cell r="JX168" t="str">
            <v>18. MUNICIPALIDAD DISTRITAL DE MOLINOS</v>
          </cell>
          <cell r="KP168" t="str">
            <v>18. MUNICIPALIDAD DISTRITAL DE POMALCA</v>
          </cell>
          <cell r="KS168" t="str">
            <v>18. MUNICIPALIDAD DISTRITAL DE LURIGANCHO</v>
          </cell>
          <cell r="KY168" t="str">
            <v>18. MUNICIPALIDAD DISTRITAL DE SAN DAMIAN</v>
          </cell>
          <cell r="LB168" t="str">
            <v>18. MUNICIPALIDAD DISTRITAL DE LARAOS</v>
          </cell>
        </row>
        <row r="169">
          <cell r="S169" t="str">
            <v>019. CORTE SUPERIOR DE JUSTICIA DE AYACUCHO</v>
          </cell>
          <cell r="AF169" t="str">
            <v>036. REGIÓN POLICIAL AYACUCHO - ICA</v>
          </cell>
          <cell r="AS169" t="str">
            <v>118. MEJORAMIENTO DE LA CALIDAD DE LA EDUCACION BASICA</v>
          </cell>
          <cell r="CU169" t="str">
            <v>033. HOSPITAL NACIONAL DOCENTE MADRE NIÑO - SAN BARTOLOMÉ</v>
          </cell>
          <cell r="EW169" t="str">
            <v>312. EDUCACION ANTONIO RAIMONDI</v>
          </cell>
          <cell r="EX169" t="str">
            <v>400. SALUD APURIMAC</v>
          </cell>
          <cell r="EY169" t="str">
            <v>400. SALUD AREQUIPA</v>
          </cell>
          <cell r="EZ169" t="str">
            <v>402. SALUD SUR AYACUCHO</v>
          </cell>
          <cell r="FA169" t="str">
            <v>311. EDUCACION UGEL CONTUMAZA</v>
          </cell>
          <cell r="FB169" t="str">
            <v>313. EDUCACIÓN CANAS</v>
          </cell>
          <cell r="FC169" t="str">
            <v>314. UGEL CHURCAMPA</v>
          </cell>
          <cell r="FD169" t="str">
            <v>402. HOSPITAL HERMILIO VALDIZAN</v>
          </cell>
          <cell r="FF169" t="str">
            <v>401. SALUD DANIEL ALCIDES CARRION</v>
          </cell>
          <cell r="FG169" t="str">
            <v>314. EDUCACION LA ESPERANZA</v>
          </cell>
          <cell r="FI169" t="str">
            <v>404. RED DE SALUD DATEM DEL MARAÑON</v>
          </cell>
          <cell r="FM169" t="str">
            <v>400. SALUD PIURA</v>
          </cell>
          <cell r="FN169" t="str">
            <v>312. EDUCACION LAMPA</v>
          </cell>
          <cell r="FO169" t="str">
            <v>401. SALUD ALTO MAYO</v>
          </cell>
          <cell r="FR169" t="str">
            <v>404. DIRECCION DE RED DE SALUD Nº 04 AGUAYTIA - SAN ALEJANDRO</v>
          </cell>
          <cell r="FS169" t="str">
            <v>405. HOSPITAL CHANCAY Y SERVICIOS BASICOS DE SALUD</v>
          </cell>
          <cell r="FV169" t="str">
            <v>19. MUNICIPALIDAD DISTRITAL DE SAN ISIDRO DE MAINO</v>
          </cell>
          <cell r="FZ169" t="str">
            <v>19. MUNICIPALIDAD DISTRITAL DE SAN JUAN DE LOPECANCHA</v>
          </cell>
          <cell r="GX169" t="str">
            <v>19. MUNICIPALIDAD DISTRITAL DE KAQUIABAMBA</v>
          </cell>
          <cell r="HD169" t="str">
            <v>19. MUNICIPALIDAD DISTRITAL DE SAN JUAN DE TARUCANI</v>
          </cell>
          <cell r="HH169" t="str">
            <v>19. MUNICIPALIDAD DISTRITAL DE YANQUE</v>
          </cell>
          <cell r="HQ169" t="str">
            <v>19. MUNICIPALIDAD DISTRITAL DE SANCOS</v>
          </cell>
          <cell r="HZ169" t="str">
            <v>19. MUNICIPALIDAD DISTRITAL DE CHALAMARCA</v>
          </cell>
          <cell r="IX169" t="str">
            <v>19. MUNICIPALIDAD DISTRITAL DE HUANDO</v>
          </cell>
          <cell r="JD169" t="str">
            <v>21. MUNICIPALIDAD DISTRITAL DE ROBLE</v>
          </cell>
          <cell r="JU169" t="str">
            <v>26. MUNICIPALIDAD DISTRITAL DE PUCARA</v>
          </cell>
          <cell r="JX169" t="str">
            <v>19. MUNICIPALIDAD DISTRITAL DE MONOBAMBA</v>
          </cell>
          <cell r="KP169" t="str">
            <v>19. MUNICIPALIDAD DISTRITAL DE PUCALA</v>
          </cell>
          <cell r="KS169" t="str">
            <v>19. MUNICIPALIDAD DISTRITAL DE LURIN</v>
          </cell>
          <cell r="KY169" t="str">
            <v>19. MUNICIPALIDAD DISTRITAL DE SAN JUAN DE IRIS</v>
          </cell>
          <cell r="LB169" t="str">
            <v>19. MUNICIPALIDAD DISTRITAL DE LINCHA</v>
          </cell>
        </row>
        <row r="170">
          <cell r="S170" t="str">
            <v>020. CORTE SUPERIOR DE JUSTICIA DE LIMA ESTE</v>
          </cell>
          <cell r="AS170" t="str">
            <v>120. PROGRAMA NACIONAL DE DOTACION DE MATERIALES EDUCATIVOS</v>
          </cell>
          <cell r="CU170" t="str">
            <v>036. HOSPITAL CARLOS LANFRANCO LA HOZ</v>
          </cell>
          <cell r="EW170" t="str">
            <v>313. EDUCACION BOLOGNESI</v>
          </cell>
          <cell r="EX170" t="str">
            <v>401. SALUD CHANKA</v>
          </cell>
          <cell r="EY170" t="str">
            <v>401. HOSPITAL GOYENECHE</v>
          </cell>
          <cell r="EZ170" t="str">
            <v>403. SALUD CENTRO AYACUCHO</v>
          </cell>
          <cell r="FA170" t="str">
            <v>312. EDUCACION UGEL SAN MIGUEL</v>
          </cell>
          <cell r="FB170" t="str">
            <v>314. EDUCACIÓN ACOMAYO</v>
          </cell>
          <cell r="FC170" t="str">
            <v>400. SALUD HUANCAVELICA</v>
          </cell>
          <cell r="FD170" t="str">
            <v>403. SALUD LEONCIO PRADO</v>
          </cell>
          <cell r="FF170" t="str">
            <v>402. SALUD EL CARMEN</v>
          </cell>
          <cell r="FG170" t="str">
            <v>315. EDUCACION TRUJILLO NOR OESTE</v>
          </cell>
          <cell r="FI170" t="str">
            <v>405. HOSPITAL SANTA GEMA DE YURIMAGUAS</v>
          </cell>
          <cell r="FM170" t="str">
            <v>401. SALUD LUCIANO CASTILLO COLONNA</v>
          </cell>
          <cell r="FN170" t="str">
            <v>313. EDUCACION MOHO</v>
          </cell>
          <cell r="FO170" t="str">
            <v>402. SALUD HUALLAGA CENTRAL</v>
          </cell>
          <cell r="FR170" t="str">
            <v>405. RED DE SALUD Nº 01 CORONEL PORTILLO</v>
          </cell>
          <cell r="FS170" t="str">
            <v>406. SERVICIOS BASICOS DE SALUD CHILCA - MALA</v>
          </cell>
          <cell r="FV170" t="str">
            <v>20. MUNICIPALIDAD DISTRITAL DE SOLOCO</v>
          </cell>
          <cell r="FZ170" t="str">
            <v>20. MUNICIPALIDAD DISTRITAL DE SANTA CATALINA</v>
          </cell>
          <cell r="GX170" t="str">
            <v>20. MUNICIPALIDAD DISTRITAL DE JOSE MARÍA ARGUEDAS</v>
          </cell>
          <cell r="HD170" t="str">
            <v>20. MUNICIPALIDAD DISTRITAL DE SANTA ISABEL DE SIGUAS</v>
          </cell>
          <cell r="HH170" t="str">
            <v>20. MUNICIPALIDAD DISTRITAL DE MAJES</v>
          </cell>
          <cell r="HQ170" t="str">
            <v>20. MUNICIPALIDAD DISTRITAL DE SANTA ANA DE HUAYCAHUACHO</v>
          </cell>
          <cell r="JD170" t="str">
            <v>22. MUNICIPALIDAD DISTRITAL DE PICHOS</v>
          </cell>
          <cell r="JU170" t="str">
            <v>27. MUNICIPALIDAD DISTRITAL DE QUICHUAY</v>
          </cell>
          <cell r="JX170" t="str">
            <v>20. MUNICIPALIDAD DISTRITAL DE MUQUI</v>
          </cell>
          <cell r="KP170" t="str">
            <v>20. MUNICIPALIDAD DISTRITAL DE TUMAN</v>
          </cell>
          <cell r="KS170" t="str">
            <v>20. MUNICIPALIDAD DISTRITAL DE MAGDALENA DEL MAR</v>
          </cell>
          <cell r="KY170" t="str">
            <v>20. MUNICIPALIDAD DISTRITAL DE SAN JUAN DE TANTARANCHE</v>
          </cell>
          <cell r="LB170" t="str">
            <v>20. MUNICIPALIDAD DISTRITAL DE MADEAN</v>
          </cell>
        </row>
        <row r="171">
          <cell r="S171" t="str">
            <v>021. CORTE SUPERIOR DE JUSTICIA DE LIMA SUR</v>
          </cell>
          <cell r="AS171" t="str">
            <v>122. ESCUELA NACIONAL SUPERIOR DE BALLET</v>
          </cell>
          <cell r="CU171" t="str">
            <v>042. HOSPITAL "JOSE AGURTO TELLO DE CHOSICA"</v>
          </cell>
          <cell r="EW171" t="str">
            <v>314. EDUCACION ASUNCION</v>
          </cell>
          <cell r="EX171" t="str">
            <v>402. HOSPITAL GUILLERMO DIAZ DE LA VEGA - ABANCAY</v>
          </cell>
          <cell r="EY171" t="str">
            <v>402. HOSPITAL REGIONAL HONORIO DELGADO</v>
          </cell>
          <cell r="EZ171" t="str">
            <v>404. SALUD SARA SARA</v>
          </cell>
          <cell r="FA171" t="str">
            <v>313. EDUCACION UGEL SAN PABLO</v>
          </cell>
          <cell r="FB171" t="str">
            <v>315. EDUCACIÓN ANTA</v>
          </cell>
          <cell r="FC171" t="str">
            <v>401. HOSPITAL DEPARTAMENTAL DE HUANCAVELICA</v>
          </cell>
          <cell r="FD171" t="str">
            <v>404. RED DE SALUD HUANUCO</v>
          </cell>
          <cell r="FF171" t="str">
            <v>403. SALUD JAUJA</v>
          </cell>
          <cell r="FG171" t="str">
            <v>316. EDUCACION TRUJILLO SUR ESTE</v>
          </cell>
          <cell r="FI171" t="str">
            <v>406. SALUD UCAYALI - CONTAMANA</v>
          </cell>
          <cell r="FM171" t="str">
            <v>402. HOSPITAL DE APOYO III SULLANA</v>
          </cell>
          <cell r="FN171" t="str">
            <v>314. EDUCACION CRUCERO</v>
          </cell>
          <cell r="FO171" t="str">
            <v>403. SALUD ALTO HUALLAGA</v>
          </cell>
          <cell r="FS171" t="str">
            <v>407. HOSPITAL HUARAL Y SERVICIOS BASICOS DE SALUD</v>
          </cell>
          <cell r="FV171" t="str">
            <v>21. MUNICIPALIDAD DISTRITAL DE SONCHE</v>
          </cell>
          <cell r="FZ171" t="str">
            <v>21. MUNICIPALIDAD DISTRITAL DE SANTO TOMAS</v>
          </cell>
          <cell r="HD171" t="str">
            <v>21. MUNICIPALIDAD DISTRITAL DE SANTA RITA DE SIGUAS</v>
          </cell>
          <cell r="HQ171" t="str">
            <v>21. MUNICIPALIDAD DISTRITAL DE SANTA LUCIA</v>
          </cell>
          <cell r="JD171" t="str">
            <v>23. MUNICIPALIDAD DISTRITAL DE SANTIAGO DE TUCUMA</v>
          </cell>
          <cell r="JU171" t="str">
            <v>28. MUNICIPALIDAD DISTRITAL DE QUILCAS</v>
          </cell>
          <cell r="JX171" t="str">
            <v>21. MUNICIPALIDAD DISTRITAL DE MUQUIYAUYO</v>
          </cell>
          <cell r="KS171" t="str">
            <v>21. MUNICIPALIDAD DISTRITAL DE PUEBLO LIBRE</v>
          </cell>
          <cell r="KY171" t="str">
            <v>21. MUNICIPALIDAD DISTRITAL DE SAN LORENZO DE QUINTI</v>
          </cell>
          <cell r="LB171" t="str">
            <v>21. MUNICIPALIDAD DISTRITAL DE MIRAFLORES</v>
          </cell>
        </row>
        <row r="172">
          <cell r="S172" t="str">
            <v>022. CORTE SUPERIOR DE JUSTICIA DE HUAURA</v>
          </cell>
          <cell r="AS172" t="str">
            <v>123. ESCUELA NACIONAL SUPERIOR DE ARTE DRAMÁTICO "GUILLERMO UGARTE CHAMORRO"</v>
          </cell>
          <cell r="CU172" t="str">
            <v>049. HOSPITAL SAN JUAN DE LURIGANCHO</v>
          </cell>
          <cell r="EW172" t="str">
            <v>315. EDUCACION CARHUAZ</v>
          </cell>
          <cell r="EX172" t="str">
            <v>403. HOSPITAL SUB REGIONAL DE ANDAHUAYLAS</v>
          </cell>
          <cell r="EY172" t="str">
            <v>403. SALUD CAMANA</v>
          </cell>
          <cell r="EZ172" t="str">
            <v>405. RED DE SALUD AYACUCHO NORTE</v>
          </cell>
          <cell r="FA172" t="str">
            <v>400. SALUD CAJAMARCA</v>
          </cell>
          <cell r="FB172" t="str">
            <v>316. EDUCACIÓN PICHARI KIMBIRI VILLA VIRGEN</v>
          </cell>
          <cell r="FC172" t="str">
            <v>402. HOSPITAL DE PAMPAS DE TAYACAJA</v>
          </cell>
          <cell r="FD172" t="str">
            <v>405. SALUD HUAMALÍES</v>
          </cell>
          <cell r="FF172" t="str">
            <v>404. SALUD TARMA</v>
          </cell>
          <cell r="FG172" t="str">
            <v>400. SALUD LA LIBERTAD</v>
          </cell>
          <cell r="FM172" t="str">
            <v>403. SALUD MORROPON - CHULUCANAS</v>
          </cell>
          <cell r="FN172" t="str">
            <v>400. SALUD PUNO - LAMPA</v>
          </cell>
          <cell r="FO172" t="str">
            <v>404. HOSPITAL II - 2 TARAPOTO</v>
          </cell>
          <cell r="FS172" t="str">
            <v>408. RED DE SALUD HUAROCHIRI</v>
          </cell>
          <cell r="FZ172" t="str">
            <v>22. MUNICIPALIDAD DISTRITAL DE TINGO</v>
          </cell>
          <cell r="HD172" t="str">
            <v>22. MUNICIPALIDAD DISTRITAL DE SOCABAYA</v>
          </cell>
          <cell r="JU172" t="str">
            <v>29. MUNICIPALIDAD DISTRITAL DE SAN AGUSTIN</v>
          </cell>
          <cell r="JX172" t="str">
            <v>22. MUNICIPALIDAD DISTRITAL DE PACA</v>
          </cell>
          <cell r="KS172" t="str">
            <v>22. MUNICIPALIDAD DISTRITAL DE MIRAFLORES</v>
          </cell>
          <cell r="KY172" t="str">
            <v>22. MUNICIPALIDAD DISTRITAL DE SAN MATEO</v>
          </cell>
          <cell r="LB172" t="str">
            <v>22. MUNICIPALIDAD DISTRITAL DE OMAS</v>
          </cell>
        </row>
        <row r="173">
          <cell r="S173" t="str">
            <v>023. CORTE SUPERIOR DE JUSTICIA DE APURÍMAC</v>
          </cell>
          <cell r="CU173" t="str">
            <v>050. HOSPITAL VITARTE</v>
          </cell>
          <cell r="EW173" t="str">
            <v>316. EDUCACION MARISCAL LUZURIAGA</v>
          </cell>
          <cell r="EX173" t="str">
            <v>404. RED DE SALUD VIRGEN DE COCHARCAS</v>
          </cell>
          <cell r="EY173" t="str">
            <v>404. SALUD APLAO</v>
          </cell>
          <cell r="EZ173" t="str">
            <v>406. RED DE SALUD HUAMANGA</v>
          </cell>
          <cell r="FA173" t="str">
            <v>401. SALUD CHOTA</v>
          </cell>
          <cell r="FB173" t="str">
            <v>400. SALUD CUSCO</v>
          </cell>
          <cell r="FC173" t="str">
            <v>403. RED DE SALUD TAYACAJA</v>
          </cell>
          <cell r="FD173" t="str">
            <v>406. SALUD DOS DE MAYO</v>
          </cell>
          <cell r="FF173" t="str">
            <v>405. SALUD CHANCHAMAYO</v>
          </cell>
          <cell r="FG173" t="str">
            <v>401. INSTITUTO REGIONAL DE OFTALMOLOGIA</v>
          </cell>
          <cell r="FM173" t="str">
            <v>404. HOSPITAL DE APOYO I CHULUCANAS</v>
          </cell>
          <cell r="FN173" t="str">
            <v>401. SALUD MELGAR</v>
          </cell>
          <cell r="FZ173" t="str">
            <v>23. MUNICIPALIDAD DISTRITAL DE TRITA</v>
          </cell>
          <cell r="HD173" t="str">
            <v>23. MUNICIPALIDAD DISTRITAL DE TIABAYA</v>
          </cell>
          <cell r="JU173" t="str">
            <v>30. MUNICIPALIDAD DISTRITAL DE SAN JERONIMO DE TUNAN</v>
          </cell>
          <cell r="JX173" t="str">
            <v>23. MUNICIPALIDAD DISTRITAL DE PACCHA</v>
          </cell>
          <cell r="KS173" t="str">
            <v>23. MUNICIPALIDAD DISTRITAL DE PACHACAMAC</v>
          </cell>
          <cell r="KY173" t="str">
            <v>23. MUNICIPALIDAD DISTRITAL DE SAN MATEO DE OTAO</v>
          </cell>
          <cell r="LB173" t="str">
            <v>23. MUNICIPALIDAD DISTRITAL DE PUTINZA</v>
          </cell>
        </row>
        <row r="174">
          <cell r="S174" t="str">
            <v>024. CORTE SUPERIOR DE JUSTICIA DE UCAYALI</v>
          </cell>
          <cell r="CU174" t="str">
            <v>124. CENTRO NACIONAL DE ABASTECIMIENTO DE RECURSOS ESTRATEGICOS EN SALUD</v>
          </cell>
          <cell r="EW174" t="str">
            <v>317. EDUCACION OCROS</v>
          </cell>
          <cell r="EX174" t="str">
            <v>405. RED DE SALUD ABANCAY</v>
          </cell>
          <cell r="EY174" t="str">
            <v>405. SALUD RED PERIFERICA AREQUIPA</v>
          </cell>
          <cell r="EZ174" t="str">
            <v>407. RED DE SALUD SAN MIGUEL</v>
          </cell>
          <cell r="FA174" t="str">
            <v>402. SALUD CUTERVO</v>
          </cell>
          <cell r="FB174" t="str">
            <v>401. SALUD CANAS - CANCHIS - ESPINAR</v>
          </cell>
          <cell r="FC174" t="str">
            <v>404. RED DE SALUD ACOBAMBA</v>
          </cell>
          <cell r="FD174" t="str">
            <v>407. RED DE SALUD PUERTO INCA</v>
          </cell>
          <cell r="FF174" t="str">
            <v>406. SALUD SATIPO</v>
          </cell>
          <cell r="FG174" t="str">
            <v>402. SALUD NORTE ASCOPE</v>
          </cell>
          <cell r="FM174" t="str">
            <v>405. HOSPITAL DE APOYO I NUESTRA SEÑORA DE LAS MERCEDES DE PAITA</v>
          </cell>
          <cell r="FN174" t="str">
            <v>402. SALUD AZANGARO</v>
          </cell>
          <cell r="HD174" t="str">
            <v>24. MUNICIPALIDAD DISTRITAL DE UCHUMAYO</v>
          </cell>
          <cell r="JU174" t="str">
            <v>32. MUNICIPALIDAD DISTRITAL DE SAÑO</v>
          </cell>
          <cell r="JX174" t="str">
            <v>24. MUNICIPALIDAD DISTRITAL DE PANCAN</v>
          </cell>
          <cell r="KS174" t="str">
            <v>24. MUNICIPALIDAD DISTRITAL DE PUCUSANA</v>
          </cell>
          <cell r="KY174" t="str">
            <v>24. MUNICIPALIDAD DISTRITAL DE SAN PEDRO DE CASTA</v>
          </cell>
          <cell r="LB174" t="str">
            <v>24. MUNICIPALIDAD DISTRITAL DE QUINCHES</v>
          </cell>
        </row>
        <row r="175">
          <cell r="CU175" t="str">
            <v>125. PROGRAMA NACIONAL DE INVERSIONES EN SALUD</v>
          </cell>
          <cell r="EW175" t="str">
            <v>318. EDUCACION RECUAY</v>
          </cell>
          <cell r="EX175" t="str">
            <v>406. RED DE SALUD GRAU</v>
          </cell>
          <cell r="EY175" t="str">
            <v>406. INSTITUTO REGIONAL DE ENFERMEDADES NEOPLÁSICAS DEL SUR (IREN SUR)</v>
          </cell>
          <cell r="EZ175" t="str">
            <v>408. RED DE SALUD SAN FRANCISCO</v>
          </cell>
          <cell r="FA175" t="str">
            <v>403. SALUD JAEN</v>
          </cell>
          <cell r="FB175" t="str">
            <v>402. HOSPITAL DE APOYO DEPARTAMENTAL CUSCO</v>
          </cell>
          <cell r="FC175" t="str">
            <v>405. RED DE SALUD ANGARAES</v>
          </cell>
          <cell r="FD175" t="str">
            <v>408. RED DE SALUD AMBO</v>
          </cell>
          <cell r="FF175" t="str">
            <v>407. SALUD JUNIN</v>
          </cell>
          <cell r="FG175" t="str">
            <v>403. SALUD TRUJILLO SUR OESTE</v>
          </cell>
          <cell r="FM175" t="str">
            <v>406. HOSPITAL DE APOYO I SANTA ROSA</v>
          </cell>
          <cell r="FN175" t="str">
            <v>403. SALUD SAN ROMAN</v>
          </cell>
          <cell r="HD175" t="str">
            <v>25. MUNICIPALIDAD DISTRITAL DE VITOR</v>
          </cell>
          <cell r="JU175" t="str">
            <v>33. MUNICIPALIDAD DISTRITAL DE SAPALLANGA</v>
          </cell>
          <cell r="JX175" t="str">
            <v>25. MUNICIPALIDAD DISTRITAL DE PARCO</v>
          </cell>
          <cell r="KS175" t="str">
            <v>25. MUNICIPALIDAD DISTRITAL DE PUENTE PIEDRA</v>
          </cell>
          <cell r="KY175" t="str">
            <v>25. MUNICIPALIDAD DISTRITAL DE SAN PEDRO DE HUANCAYRE</v>
          </cell>
          <cell r="LB175" t="str">
            <v>25. MUNICIPALIDAD DISTRITAL DE QUINOCAY</v>
          </cell>
        </row>
        <row r="176">
          <cell r="CU176" t="str">
            <v>139. INSTITUTO NACIONAL DE SALUD DEL NIÑO - SAN BORJA</v>
          </cell>
          <cell r="EW176" t="str">
            <v>319. EDUCACION YUNGAY</v>
          </cell>
          <cell r="EX176" t="str">
            <v>407. RED DE SALUD COTABAMBAS</v>
          </cell>
          <cell r="EY176" t="str">
            <v>409. HOSPITAL CENTRAL DE MAJES ING. ANGEL GABRIEL CHURA GALLEGOS</v>
          </cell>
          <cell r="FA176" t="str">
            <v>404. HOSPITAL CAJAMARCA</v>
          </cell>
          <cell r="FB176" t="str">
            <v>403. HOSPITAL ANTONIO LORENA</v>
          </cell>
          <cell r="FC176" t="str">
            <v>406. RED DE SALUD HUANCAVELICA</v>
          </cell>
          <cell r="FD176" t="str">
            <v>409. RED DE SALUD PACHITEA - PANAO</v>
          </cell>
          <cell r="FF176" t="str">
            <v>408. RED DE SALUD DEL VALLE DEL MANTARO</v>
          </cell>
          <cell r="FG176" t="str">
            <v>404. SALUD CHEPEN</v>
          </cell>
          <cell r="FN176" t="str">
            <v>404. SALUD HUANCANE</v>
          </cell>
          <cell r="HD176" t="str">
            <v>26. MUNICIPALIDAD DISTRITAL DE YANAHUARA</v>
          </cell>
          <cell r="JU176" t="str">
            <v>34. MUNICIPALIDAD DISTRITAL DE SICAYA</v>
          </cell>
          <cell r="JX176" t="str">
            <v>26. MUNICIPALIDAD DISTRITAL DE POMACANCHA</v>
          </cell>
          <cell r="KS176" t="str">
            <v>26. MUNICIPALIDAD DISTRITAL DE PUNTA HERMOSA</v>
          </cell>
          <cell r="KY176" t="str">
            <v>26. MUNICIPALIDAD DISTRITAL DE SANGALLAYA</v>
          </cell>
          <cell r="LB176" t="str">
            <v>26. MUNICIPALIDAD DISTRITAL DE SAN JOAQUIN</v>
          </cell>
        </row>
        <row r="177">
          <cell r="CU177" t="str">
            <v>140. HOSPITAL DE HUAYCAN</v>
          </cell>
          <cell r="EW177" t="str">
            <v>320. EDUCACION CORONGO</v>
          </cell>
          <cell r="EX177" t="str">
            <v>408. RED DE SALUD ANTABAMBA</v>
          </cell>
          <cell r="FA177" t="str">
            <v>405. HOSPITAL GENERAL DE JAEN</v>
          </cell>
          <cell r="FB177" t="str">
            <v>404. SALUD LA CONVENCION</v>
          </cell>
          <cell r="FF177" t="str">
            <v>409. RED DE SALUD PICHANAKI</v>
          </cell>
          <cell r="FG177" t="str">
            <v>405. SALUD PACASMAYO</v>
          </cell>
          <cell r="FN177" t="str">
            <v>405. SALUD PUNO</v>
          </cell>
          <cell r="HD177" t="str">
            <v>27. MUNICIPALIDAD DISTRITAL DE YARABAMBA</v>
          </cell>
          <cell r="JU177" t="str">
            <v>35. MUNICIPALIDAD DISTRITAL DE SANTO DOMINGO DE ACOBAMBA</v>
          </cell>
          <cell r="JX177" t="str">
            <v>27. MUNICIPALIDAD DISTRITAL DE RICRAN</v>
          </cell>
          <cell r="KS177" t="str">
            <v>27. MUNICIPALIDAD DISTRITAL DE PUNTA NEGRA</v>
          </cell>
          <cell r="KY177" t="str">
            <v>27. MUNICIPALIDAD DISTRITAL DE SANTA CRUZ DE COCACHACRA</v>
          </cell>
          <cell r="LB177" t="str">
            <v>27. MUNICIPALIDAD DISTRITAL DE SAN PEDRO DE PILAS</v>
          </cell>
        </row>
        <row r="178">
          <cell r="CU178" t="str">
            <v>142. HOSPITAL DE EMERGENCIAS VILLA EL SALVADOR</v>
          </cell>
          <cell r="EW178" t="str">
            <v>400. SALUD ANCASH</v>
          </cell>
          <cell r="EX178" t="str">
            <v>409. RED DE SALUD AYMARAES</v>
          </cell>
          <cell r="FA178" t="str">
            <v>406. HOSPITAL JOSÉ H. SOTO CADENILLAS - CHOTA</v>
          </cell>
          <cell r="FB178" t="str">
            <v>405. RED DE SERVICIOS DE SALUD CUSCO SUR</v>
          </cell>
          <cell r="FF178" t="str">
            <v>410. RED DE SALUD SAN MARTIN DE PANGOA</v>
          </cell>
          <cell r="FG178" t="str">
            <v>406. SALUD SANCHEZ CARRION</v>
          </cell>
          <cell r="FN178" t="str">
            <v>406. SALUD CHUCUITO</v>
          </cell>
          <cell r="HD178" t="str">
            <v>28. MUNICIPALIDAD DISTRITAL DE YURA</v>
          </cell>
          <cell r="JU178" t="str">
            <v>36. MUNICIPALIDAD DISTRITAL DE VIQUES</v>
          </cell>
          <cell r="JX178" t="str">
            <v>28. MUNICIPALIDAD DISTRITAL DE SAN LORENZO</v>
          </cell>
          <cell r="KS178" t="str">
            <v>28. MUNICIPALIDAD DISTRITAL DE RIMAC</v>
          </cell>
          <cell r="KY178" t="str">
            <v>28. MUNICIPALIDAD DISTRITAL DE SANTA EULALIA</v>
          </cell>
          <cell r="LB178" t="str">
            <v>28. MUNICIPALIDAD DISTRITAL DE TANTA</v>
          </cell>
        </row>
        <row r="179">
          <cell r="CU179" t="str">
            <v>143. DIRECCIÓN DE REDES INTEGRADAS DE SALUD LIMA CENTRO</v>
          </cell>
          <cell r="EW179" t="str">
            <v>401. SALUD RECUAY CARHUAZ</v>
          </cell>
          <cell r="FA179" t="str">
            <v>407. SALUD SAN IGNACIO</v>
          </cell>
          <cell r="FB179" t="str">
            <v>406. RED DE SERVICIOS DE SALUD KIMBIRI PICHARI</v>
          </cell>
          <cell r="FF179" t="str">
            <v>412. SALUD CHUPACA</v>
          </cell>
          <cell r="FG179" t="str">
            <v>407. SALUD SANTIAGO DE CHUCO</v>
          </cell>
          <cell r="FN179" t="str">
            <v>407. SALUD YUNGUYO</v>
          </cell>
          <cell r="HD179" t="str">
            <v>29. MUNICIPALIDAD DISTRITAL DE JOSE LUIS BUSTAMANTE Y RIVERO</v>
          </cell>
          <cell r="JX179" t="str">
            <v>29. MUNICIPALIDAD DISTRITAL DE SAN PEDRO DE CHUNAN</v>
          </cell>
          <cell r="KS179" t="str">
            <v>29. MUNICIPALIDAD DISTRITAL DE SAN BARTOLO</v>
          </cell>
          <cell r="KY179" t="str">
            <v>29. MUNICIPALIDAD DISTRITAL DE SANTIAGO DE ANCHUCAYA</v>
          </cell>
          <cell r="LB179" t="str">
            <v>29. MUNICIPALIDAD DISTRITAL DE TAURIPAMPA</v>
          </cell>
        </row>
        <row r="180">
          <cell r="CU180" t="str">
            <v>144. DIRECCIÓN DE REDES INTEGRADAS DE SALUD LIMA NORTE</v>
          </cell>
          <cell r="EW180" t="str">
            <v>402. SALUD HUARAZ</v>
          </cell>
          <cell r="FA180" t="str">
            <v>408. SALUD HUALGAYOC - BAMBAMARCA</v>
          </cell>
          <cell r="FB180" t="str">
            <v>407. RED DE SERVICIOS DE SALUD CUSCO NORTE</v>
          </cell>
          <cell r="FG180" t="str">
            <v>408. SALUD OTUZCO</v>
          </cell>
          <cell r="FN180" t="str">
            <v>408. SALUD COLLAO</v>
          </cell>
          <cell r="JX180" t="str">
            <v>30. MUNICIPALIDAD DISTRITAL DE SAUSA</v>
          </cell>
          <cell r="KS180" t="str">
            <v>30. MUNICIPALIDAD DISTRITAL DE SAN BORJA</v>
          </cell>
          <cell r="KY180" t="str">
            <v>30. MUNICIPALIDAD DISTRITAL DE SANTIAGO DE TUNA</v>
          </cell>
          <cell r="LB180" t="str">
            <v>30. MUNICIPALIDAD DISTRITAL DE TOMAS</v>
          </cell>
        </row>
        <row r="181">
          <cell r="CU181" t="str">
            <v>145. DIRECCIÓN DE REDES INTEGRADAS DE SALUD LIMA SUR</v>
          </cell>
          <cell r="EW181" t="str">
            <v>403. SALUD ELEAZAR GUZMAN BARRON</v>
          </cell>
          <cell r="FA181" t="str">
            <v>409. SALUD SANTA CRUZ</v>
          </cell>
          <cell r="FB181" t="str">
            <v>408. HOSPITAL DE ESPINAR</v>
          </cell>
          <cell r="FG181" t="str">
            <v>409. SALUD TRUJILLO ESTE</v>
          </cell>
          <cell r="FN181" t="str">
            <v>409. SALUD MACUSANI</v>
          </cell>
          <cell r="JX181" t="str">
            <v>31. MUNICIPALIDAD DISTRITAL DE SINCOS</v>
          </cell>
          <cell r="KS181" t="str">
            <v>31. MUNICIPALIDAD DISTRITAL DE SAN ISIDRO</v>
          </cell>
          <cell r="KY181" t="str">
            <v>31. MUNICIPALIDAD DISTRITAL DE SANTO DOMINGO DE LOS OLLEROS</v>
          </cell>
          <cell r="LB181" t="str">
            <v>31. MUNICIPALIDAD DISTRITAL DE TUPE</v>
          </cell>
        </row>
        <row r="182">
          <cell r="CU182" t="str">
            <v>146. DIRECCIÓN DE REDES INTEGRADAS DE SALUD LIMA ESTE</v>
          </cell>
          <cell r="EW182" t="str">
            <v>404. SALUD LA CALETA</v>
          </cell>
          <cell r="FB182" t="str">
            <v>409. HOSPITAL ALFREDO CALLO RODRÍGUEZ - SICUANI - CANCHIS</v>
          </cell>
          <cell r="FG182" t="str">
            <v>410. INSTITUTO REGIONAL DE ENFERMEDADES NEOPLASICAS LUIS PINILLOS GANOZA - INREN-NORTE</v>
          </cell>
          <cell r="FN182" t="str">
            <v>410. SALUD SANDIA</v>
          </cell>
          <cell r="JX182" t="str">
            <v>32. MUNICIPALIDAD DISTRITAL DE TUNAN MARCA</v>
          </cell>
          <cell r="KS182" t="str">
            <v>32. MUNICIPALIDAD DISTRITAL DE SAN JUAN DE LURIGANCHO</v>
          </cell>
          <cell r="KY182" t="str">
            <v>32. MUNICIPALIDAD DISTRITAL DE SURCO</v>
          </cell>
          <cell r="LB182" t="str">
            <v>32. MUNICIPALIDAD DISTRITAL DE VIÑAC</v>
          </cell>
        </row>
        <row r="183">
          <cell r="EW183" t="str">
            <v>405. SALUD CARAZ</v>
          </cell>
          <cell r="FB183" t="str">
            <v>410. HOSPITAL DE QUILLABAMBA</v>
          </cell>
          <cell r="FG183" t="str">
            <v>411. SALUD JULCAN</v>
          </cell>
          <cell r="FN183" t="str">
            <v>411. HOSPITAL REGIONAL MANUEL NUÑEZ BUTRON</v>
          </cell>
          <cell r="JX183" t="str">
            <v>33. MUNICIPALIDAD DISTRITAL DE YAULI</v>
          </cell>
          <cell r="KS183" t="str">
            <v>33. MUNICIPALIDAD DISTRITAL DE SAN JUAN DE MIRAFLORES</v>
          </cell>
          <cell r="LB183" t="str">
            <v>33. MUNICIPALIDAD DISTRITAL DE VITIS</v>
          </cell>
        </row>
        <row r="184">
          <cell r="EW184" t="str">
            <v>406. SALUD POMABAMBA</v>
          </cell>
          <cell r="FB184" t="str">
            <v>411. SALUD CHUMBIVILCAS</v>
          </cell>
          <cell r="FG184" t="str">
            <v>412. SALUD VIRU</v>
          </cell>
          <cell r="FN184" t="str">
            <v>412. SALUD LAMPA</v>
          </cell>
          <cell r="JX184" t="str">
            <v>34. MUNICIPALIDAD DISTRITAL DE YAUYOS</v>
          </cell>
          <cell r="KS184" t="str">
            <v>34. MUNICIPALIDAD DISTRITAL DE SAN LUIS</v>
          </cell>
        </row>
        <row r="185">
          <cell r="EW185" t="str">
            <v>407. SALUD HUARI</v>
          </cell>
          <cell r="FG185" t="str">
            <v>413. SALUD ASCOPE</v>
          </cell>
          <cell r="KS185" t="str">
            <v>35. MUNICIPALIDAD DISTRITAL DE SAN MARTIN DE PORRES</v>
          </cell>
        </row>
        <row r="186">
          <cell r="EW186" t="str">
            <v>408. RED DE SALUD PACIFICO SUR</v>
          </cell>
          <cell r="FG186" t="str">
            <v>414. SALUD GRAN CHIMU</v>
          </cell>
          <cell r="KS186" t="str">
            <v>36. MUNICIPALIDAD DISTRITAL DE SAN MIGUEL</v>
          </cell>
        </row>
        <row r="187">
          <cell r="EW187" t="str">
            <v>409. SALUD PACIFICO NORTE</v>
          </cell>
          <cell r="KS187" t="str">
            <v>37. MUNICIPALIDAD DISTRITAL DE SANTA ANITA</v>
          </cell>
        </row>
        <row r="188">
          <cell r="KS188" t="str">
            <v>38. MUNICIPALIDAD DISTRITAL DE SANTA MARIA DEL MAR</v>
          </cell>
        </row>
        <row r="189">
          <cell r="KS189" t="str">
            <v>39. MUNICIPALIDAD DISTRITAL DE SANTA ROSA</v>
          </cell>
        </row>
        <row r="190">
          <cell r="KS190" t="str">
            <v>40. MUNICIPALIDAD DISTRITAL DE SANTIAGO DE SURCO</v>
          </cell>
        </row>
        <row r="191">
          <cell r="KS191" t="str">
            <v>41. MUNICIPALIDAD DISTRITAL DE SURQUILLO</v>
          </cell>
        </row>
        <row r="192">
          <cell r="KS192" t="str">
            <v>42. MUNICIPALIDAD DISTRITAL DE VILLA EL SALVADOR</v>
          </cell>
        </row>
        <row r="193">
          <cell r="KS193" t="str">
            <v>43. MUNICIPALIDAD DISTRITAL DE VILLA MARIA DEL TRIUNFO</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mp 1"/>
      <sheetName val="sp 2"/>
      <sheetName val="001"/>
      <sheetName val="002"/>
      <sheetName val="003"/>
      <sheetName val="004"/>
      <sheetName val="005"/>
      <sheetName val="Hoja1"/>
      <sheetName val="Hoja2"/>
      <sheetName val="Hoja3"/>
      <sheetName val="Hoja4"/>
      <sheetName val="Hoja5"/>
      <sheetName val="Hoja6"/>
      <sheetName val="Hoja7"/>
      <sheetName val="CLASIFICADOR"/>
      <sheetName val="META"/>
      <sheetName val="Hoja10"/>
      <sheetName val="Hoja11"/>
      <sheetName val="Hoja12"/>
      <sheetName val="Hoja13"/>
      <sheetName val="Hoja14"/>
      <sheetName val="Hoja15"/>
      <sheetName val="Hoja16"/>
      <sheetName val="SEC GRAL"/>
      <sheetName val="OCI"/>
      <sheetName val="LOGISTICA"/>
      <sheetName val="INFORMATICA"/>
      <sheetName val="OPERACIONES"/>
      <sheetName val="IMAGEN INST"/>
      <sheetName val="GESTION DE PI"/>
      <sheetName val="ADMINIST"/>
      <sheetName val="ELENCOS"/>
      <sheetName val="FOMENTO"/>
      <sheetName val="SEC GRAL (2)"/>
      <sheetName val="SEC GRAL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A1" t="str">
            <v>CLASIFICADOR</v>
          </cell>
          <cell r="B1" t="str">
            <v>DESCRIPCION</v>
          </cell>
        </row>
        <row r="2">
          <cell r="A2" t="str">
            <v>201111</v>
          </cell>
          <cell r="B2" t="str">
            <v>RESERVA DE CONTINGENCIA</v>
          </cell>
        </row>
        <row r="3">
          <cell r="A3" t="str">
            <v>2111011</v>
          </cell>
          <cell r="B3" t="str">
            <v>DIETAS DE DIRECTORIO Y DE ORGANISMOS COLEGIADOS</v>
          </cell>
        </row>
        <row r="4">
          <cell r="A4" t="str">
            <v>2111012</v>
          </cell>
          <cell r="B4" t="str">
            <v>DIETAS DE REGIDORES Y CONSEJEROS</v>
          </cell>
        </row>
        <row r="5">
          <cell r="A5" t="str">
            <v>2111013</v>
          </cell>
          <cell r="B5" t="str">
            <v>DIETAS A COLABORADORES EVENTUALES</v>
          </cell>
        </row>
        <row r="6">
          <cell r="A6" t="str">
            <v>211111</v>
          </cell>
          <cell r="B6" t="str">
            <v>FUNCIONARIOS ELEGIDOS POR ELECCION POLITICA</v>
          </cell>
        </row>
        <row r="7">
          <cell r="A7" t="str">
            <v>211112</v>
          </cell>
          <cell r="B7" t="str">
            <v>PERSONAL ADMINISTRATIVO NOMBRADO (REGIMEN PUBLICO)</v>
          </cell>
        </row>
        <row r="8">
          <cell r="A8" t="str">
            <v>211113</v>
          </cell>
          <cell r="B8" t="str">
            <v>PERSONAL CON CONTRATO A PLAZO FIJO (REGIMEN LABORAL PUBLICO)</v>
          </cell>
        </row>
        <row r="9">
          <cell r="A9" t="str">
            <v>211114</v>
          </cell>
          <cell r="B9" t="str">
            <v>PERSONAL CON CONTRATO A PLAZO INDETERMINADO (REGIMEN LABORAL PRIVADO)</v>
          </cell>
        </row>
        <row r="10">
          <cell r="A10" t="str">
            <v>211115</v>
          </cell>
          <cell r="B10" t="str">
            <v>PERSONAL CON CONTRATO A PLAZO FIJO (REGIMEN LABORAL PRIVADO)</v>
          </cell>
        </row>
        <row r="11">
          <cell r="A11" t="str">
            <v>211116</v>
          </cell>
          <cell r="B11" t="str">
            <v>PERSONAL CONTRATADO - REGIMEN LABORAL DE GERENTES PUBLICOS</v>
          </cell>
        </row>
        <row r="12">
          <cell r="A12" t="str">
            <v>211121</v>
          </cell>
          <cell r="B12" t="str">
            <v>ASIGNACION A FONDOS PARA PERSONAL</v>
          </cell>
        </row>
        <row r="13">
          <cell r="A13" t="str">
            <v>211122</v>
          </cell>
          <cell r="B13" t="str">
            <v>ASIGNACION POR GASTOS OPERATIVOS</v>
          </cell>
        </row>
        <row r="14">
          <cell r="A14" t="str">
            <v>211123</v>
          </cell>
          <cell r="B14" t="str">
            <v>ASIGNACION POR PRODUCTIVIDAD</v>
          </cell>
        </row>
        <row r="15">
          <cell r="A15" t="str">
            <v>211124</v>
          </cell>
          <cell r="B15" t="str">
            <v>PARTICIPACION DE LOS TRABAJADORES EN LAS UTILIDADES</v>
          </cell>
        </row>
        <row r="16">
          <cell r="A16" t="str">
            <v>211125</v>
          </cell>
          <cell r="B16" t="str">
            <v>BONIFICACION POR CAMBIO DE RESIDENCIA</v>
          </cell>
        </row>
        <row r="17">
          <cell r="A17" t="str">
            <v>2111299</v>
          </cell>
          <cell r="B17" t="str">
            <v>OTRAS RETRIBUCIONES Y COMPLEMENTOS</v>
          </cell>
        </row>
        <row r="18">
          <cell r="A18" t="str">
            <v>211211</v>
          </cell>
          <cell r="B18" t="str">
            <v>PERSONAL NOMBRADO</v>
          </cell>
        </row>
        <row r="19">
          <cell r="A19" t="str">
            <v>211212</v>
          </cell>
          <cell r="B19" t="str">
            <v>PERSONAL CONTRATADO</v>
          </cell>
        </row>
        <row r="20">
          <cell r="A20" t="str">
            <v>2112299</v>
          </cell>
          <cell r="B20" t="str">
            <v>OTRAS RETRIBUCIONES Y COMPLEMENTOS</v>
          </cell>
        </row>
        <row r="21">
          <cell r="A21" t="str">
            <v>211311</v>
          </cell>
          <cell r="B21" t="str">
            <v>PERSONAL NOMBRADO</v>
          </cell>
        </row>
        <row r="22">
          <cell r="A22" t="str">
            <v>211312</v>
          </cell>
          <cell r="B22" t="str">
            <v>PERSONAL CONTRATADO</v>
          </cell>
        </row>
        <row r="23">
          <cell r="A23" t="str">
            <v>211313</v>
          </cell>
          <cell r="B23" t="str">
            <v>PERSONAL SERUMS</v>
          </cell>
        </row>
        <row r="24">
          <cell r="A24" t="str">
            <v>211314</v>
          </cell>
          <cell r="B24" t="str">
            <v>INTERNOS DE MEDICINA Y ODONTOLOGIA</v>
          </cell>
        </row>
        <row r="25">
          <cell r="A25" t="str">
            <v>211321</v>
          </cell>
          <cell r="B25" t="str">
            <v>PERSONAL NOMBRADO</v>
          </cell>
        </row>
        <row r="26">
          <cell r="A26" t="str">
            <v>211322</v>
          </cell>
          <cell r="B26" t="str">
            <v>PERSONAL CONTRATADO</v>
          </cell>
        </row>
        <row r="27">
          <cell r="A27" t="str">
            <v>211331</v>
          </cell>
          <cell r="B27" t="str">
            <v>GUARDIAS HOSPITALARIAS</v>
          </cell>
        </row>
        <row r="28">
          <cell r="A28" t="str">
            <v>211332</v>
          </cell>
          <cell r="B28" t="str">
            <v>ASIGNACION EXTRAORDINARIA POR TRABAJO ASISTENCIAL</v>
          </cell>
        </row>
        <row r="29">
          <cell r="A29" t="str">
            <v>2113399</v>
          </cell>
          <cell r="B29" t="str">
            <v>OTRAS RETRIBUCIONES Y COMPLEMENTOS</v>
          </cell>
        </row>
        <row r="30">
          <cell r="A30" t="str">
            <v>211411</v>
          </cell>
          <cell r="B30" t="str">
            <v>PERSONAL NOMBRADO</v>
          </cell>
        </row>
        <row r="31">
          <cell r="A31" t="str">
            <v>211412</v>
          </cell>
          <cell r="B31" t="str">
            <v>PERSONAL CONTRATADO</v>
          </cell>
        </row>
        <row r="32">
          <cell r="A32" t="str">
            <v>211421</v>
          </cell>
          <cell r="B32" t="str">
            <v>BONO POR FUNCION JURISDICCIONAL Y FISCAL</v>
          </cell>
        </row>
        <row r="33">
          <cell r="A33" t="str">
            <v>211422</v>
          </cell>
          <cell r="B33" t="str">
            <v>ASIGNACION POR GASTOS OPERATIVOS</v>
          </cell>
        </row>
        <row r="34">
          <cell r="A34" t="str">
            <v>2114299</v>
          </cell>
          <cell r="B34" t="str">
            <v>OTRAS RETRIBUCIONES Y COMPLEMENTOS</v>
          </cell>
        </row>
        <row r="35">
          <cell r="A35" t="str">
            <v>211511</v>
          </cell>
          <cell r="B35" t="str">
            <v>PERSONAL NOMBRADO</v>
          </cell>
        </row>
        <row r="36">
          <cell r="A36" t="str">
            <v>211512</v>
          </cell>
          <cell r="B36" t="str">
            <v>PERSONAL CONTRATADO</v>
          </cell>
        </row>
        <row r="37">
          <cell r="A37" t="str">
            <v>2115299</v>
          </cell>
          <cell r="B37" t="str">
            <v>OTRAS RETRIBUCIONES Y COMPLEMENTOS</v>
          </cell>
        </row>
        <row r="38">
          <cell r="A38" t="str">
            <v>211611</v>
          </cell>
          <cell r="B38" t="str">
            <v>PERSONAL NOMBRADO</v>
          </cell>
        </row>
        <row r="39">
          <cell r="A39" t="str">
            <v>211612</v>
          </cell>
          <cell r="B39" t="str">
            <v>PERSONAL CONTRATADO</v>
          </cell>
        </row>
        <row r="40">
          <cell r="A40" t="str">
            <v>2116299</v>
          </cell>
          <cell r="B40" t="str">
            <v>OTRAS RETRIBUCIONES Y COMPLEMENTOS</v>
          </cell>
        </row>
        <row r="41">
          <cell r="A41" t="str">
            <v>211711</v>
          </cell>
          <cell r="B41" t="str">
            <v>PERSONAL MILITAR</v>
          </cell>
        </row>
        <row r="42">
          <cell r="A42" t="str">
            <v>211712</v>
          </cell>
          <cell r="B42" t="str">
            <v>PERSONAL POLICIAL</v>
          </cell>
        </row>
        <row r="43">
          <cell r="A43" t="str">
            <v>211721</v>
          </cell>
          <cell r="B43" t="str">
            <v>ASIGNACION POR COMBUSTIBLES</v>
          </cell>
        </row>
        <row r="44">
          <cell r="A44" t="str">
            <v>211722</v>
          </cell>
          <cell r="B44" t="str">
            <v>ASIGNACION POR RACION ORGANICA UNICA</v>
          </cell>
        </row>
        <row r="45">
          <cell r="A45" t="str">
            <v>211723</v>
          </cell>
          <cell r="B45" t="str">
            <v>MAYORDOMIA</v>
          </cell>
        </row>
        <row r="46">
          <cell r="A46" t="str">
            <v>2117299</v>
          </cell>
          <cell r="B46" t="str">
            <v>OTRAS RETRIBUCIONES Y COMPLEMENTOS</v>
          </cell>
        </row>
        <row r="47">
          <cell r="A47" t="str">
            <v>211731</v>
          </cell>
          <cell r="B47" t="str">
            <v>TROPA</v>
          </cell>
        </row>
        <row r="48">
          <cell r="A48" t="str">
            <v>211811</v>
          </cell>
          <cell r="B48" t="str">
            <v>OBREROS PERMANENTES</v>
          </cell>
        </row>
        <row r="49">
          <cell r="A49" t="str">
            <v>211821</v>
          </cell>
          <cell r="B49" t="str">
            <v>OBREROS CON CONTRATO A PLAZO FIJO</v>
          </cell>
        </row>
        <row r="50">
          <cell r="A50" t="str">
            <v>211911</v>
          </cell>
          <cell r="B50" t="str">
            <v>GRATIFICACIONES</v>
          </cell>
        </row>
        <row r="51">
          <cell r="A51" t="str">
            <v>211912</v>
          </cell>
          <cell r="B51" t="str">
            <v>AGUINALDOS</v>
          </cell>
        </row>
        <row r="52">
          <cell r="A52" t="str">
            <v>211913</v>
          </cell>
          <cell r="B52" t="str">
            <v>BONIFICACION POR ESCOLARIDAD</v>
          </cell>
        </row>
        <row r="53">
          <cell r="A53" t="str">
            <v>211921</v>
          </cell>
          <cell r="B53" t="str">
            <v>COMPENSACION POR TIEMPO DE SERVICIOS (CTS)</v>
          </cell>
        </row>
        <row r="54">
          <cell r="A54" t="str">
            <v>211931</v>
          </cell>
          <cell r="B54" t="str">
            <v>ASIGNACION POR CUMPLIR 25 O 30 AÑOS</v>
          </cell>
        </row>
        <row r="55">
          <cell r="A55" t="str">
            <v>211932</v>
          </cell>
          <cell r="B55" t="str">
            <v>BONIFICACION ADICIONAL POR VACACIONES</v>
          </cell>
        </row>
        <row r="56">
          <cell r="A56" t="str">
            <v>211933</v>
          </cell>
          <cell r="B56" t="str">
            <v>COMPENSACION VACACIONAL (VACACIONES TRUNCAS)</v>
          </cell>
        </row>
        <row r="57">
          <cell r="A57" t="str">
            <v>211934</v>
          </cell>
          <cell r="B57" t="str">
            <v>ASIGNACION POR ENSEÑANZA</v>
          </cell>
        </row>
        <row r="58">
          <cell r="A58" t="str">
            <v>211935</v>
          </cell>
          <cell r="B58" t="str">
            <v>BONOS DE PRODUCTIVIDAD-CONVENIOS DE ADMINISTRACION POR RESULTADOS</v>
          </cell>
        </row>
        <row r="59">
          <cell r="A59" t="str">
            <v>211936</v>
          </cell>
          <cell r="B59" t="str">
            <v>BONO POR CRECIMIENTO ECONOMICO</v>
          </cell>
        </row>
        <row r="60">
          <cell r="A60" t="str">
            <v>211937</v>
          </cell>
          <cell r="B60" t="str">
            <v>BONO POR DESEMPEÑO</v>
          </cell>
        </row>
        <row r="61">
          <cell r="A61" t="str">
            <v>2119399</v>
          </cell>
          <cell r="B61" t="str">
            <v>OTRAS OCASIONALES</v>
          </cell>
        </row>
        <row r="62">
          <cell r="A62" t="str">
            <v>212111</v>
          </cell>
          <cell r="B62" t="str">
            <v>UNIFORME PERSONAL ADMINISTRATIVO</v>
          </cell>
        </row>
        <row r="63">
          <cell r="A63" t="str">
            <v>2121199</v>
          </cell>
          <cell r="B63" t="str">
            <v>OTRAS RETRIBUCIONES EN ESPECIE</v>
          </cell>
        </row>
        <row r="64">
          <cell r="A64" t="str">
            <v>212121</v>
          </cell>
          <cell r="B64" t="str">
            <v>MOVILIDAD PARA TRASLADO DE LOS TRABAJADORES</v>
          </cell>
        </row>
        <row r="65">
          <cell r="A65" t="str">
            <v>212122</v>
          </cell>
          <cell r="B65" t="str">
            <v>GASTOS POR ESTACIONAMIENTO PARA VEHICULOS DEL PERSONAL</v>
          </cell>
        </row>
        <row r="66">
          <cell r="A66" t="str">
            <v>212123</v>
          </cell>
          <cell r="B66" t="str">
            <v>GASTOS EN INSTALACIONES RECREATIVAS PARA TRABAJADORES Y FAMILIARES</v>
          </cell>
        </row>
        <row r="67">
          <cell r="A67" t="str">
            <v>212124</v>
          </cell>
          <cell r="B67" t="str">
            <v>GUARDERIAS PARA HIJOS DE TRABAJADORES</v>
          </cell>
        </row>
        <row r="68">
          <cell r="A68" t="str">
            <v>213111</v>
          </cell>
          <cell r="B68" t="str">
            <v>APORTES A LOS FONDOS DE SALUD</v>
          </cell>
        </row>
        <row r="69">
          <cell r="A69" t="str">
            <v>213112</v>
          </cell>
          <cell r="B69" t="str">
            <v>APORTES A LOS FONDOS DE RETIRO</v>
          </cell>
        </row>
        <row r="70">
          <cell r="A70" t="str">
            <v>213113</v>
          </cell>
          <cell r="B70" t="str">
            <v>APORTES A LOS FONDOS DE PENSIONES</v>
          </cell>
        </row>
        <row r="71">
          <cell r="A71" t="str">
            <v>213114</v>
          </cell>
          <cell r="B71" t="str">
            <v>APORTES A LOS FONDOS DE VIVIENDA</v>
          </cell>
        </row>
        <row r="72">
          <cell r="A72" t="str">
            <v>213115</v>
          </cell>
          <cell r="B72" t="str">
            <v>CONTRIBUCIONES A ESSALUD</v>
          </cell>
        </row>
        <row r="73">
          <cell r="A73" t="str">
            <v>213116</v>
          </cell>
          <cell r="B73" t="str">
            <v>OTRAS CONTRIBUCIONES DEL EMPLEADOR</v>
          </cell>
        </row>
        <row r="74">
          <cell r="A74" t="str">
            <v>221111</v>
          </cell>
          <cell r="B74" t="str">
            <v>REGIMEN DE PENSIONES DL. 20530</v>
          </cell>
        </row>
        <row r="75">
          <cell r="A75" t="str">
            <v>221112</v>
          </cell>
          <cell r="B75" t="str">
            <v>SISTEMA NACIONAL DE PENSIONES DL. 19990</v>
          </cell>
        </row>
        <row r="76">
          <cell r="A76" t="str">
            <v>221113</v>
          </cell>
          <cell r="B76" t="str">
            <v>REGIMEN DE PENSIONES DL. 19846</v>
          </cell>
        </row>
        <row r="77">
          <cell r="A77" t="str">
            <v>2211199</v>
          </cell>
          <cell r="B77" t="str">
            <v>OTROS REGIMENES DE PENSIONES</v>
          </cell>
        </row>
        <row r="78">
          <cell r="A78" t="str">
            <v>221121</v>
          </cell>
          <cell r="B78" t="str">
            <v>ESCOLARIDAD, AGUINALDOS Y GRATIFICACIONES</v>
          </cell>
        </row>
        <row r="79">
          <cell r="A79" t="str">
            <v>221122</v>
          </cell>
          <cell r="B79" t="str">
            <v>BONIFICACION FONAHPU - D.L. 20530</v>
          </cell>
        </row>
        <row r="80">
          <cell r="A80" t="str">
            <v>221123</v>
          </cell>
          <cell r="B80" t="str">
            <v>ASIGNACION POR COMBUSTIBLES</v>
          </cell>
        </row>
        <row r="81">
          <cell r="A81" t="str">
            <v>221124</v>
          </cell>
          <cell r="B81" t="str">
            <v>ASIGNACION POR RACION ORGANICA UNICA</v>
          </cell>
        </row>
        <row r="82">
          <cell r="A82" t="str">
            <v>221125</v>
          </cell>
          <cell r="B82" t="str">
            <v>MAYORDOMIA</v>
          </cell>
        </row>
        <row r="83">
          <cell r="A83" t="str">
            <v>2211299</v>
          </cell>
          <cell r="B83" t="str">
            <v>OTROS BENEFICIOS</v>
          </cell>
        </row>
        <row r="84">
          <cell r="A84" t="str">
            <v>222111</v>
          </cell>
          <cell r="B84" t="str">
            <v>PRESTACIONES DE SALUD</v>
          </cell>
        </row>
        <row r="85">
          <cell r="A85" t="str">
            <v>222121</v>
          </cell>
          <cell r="B85" t="str">
            <v>SUBSIDIO POR INCAPACIDAD TEMPORAL</v>
          </cell>
        </row>
        <row r="86">
          <cell r="A86" t="str">
            <v>222122</v>
          </cell>
          <cell r="B86" t="str">
            <v>SUBSIDIO POR MATERNIDAD</v>
          </cell>
        </row>
        <row r="87">
          <cell r="A87" t="str">
            <v>222123</v>
          </cell>
          <cell r="B87" t="str">
            <v>SUBSIDIO POR LACTANCIA</v>
          </cell>
        </row>
        <row r="88">
          <cell r="A88" t="str">
            <v>2221299</v>
          </cell>
          <cell r="B88" t="str">
            <v>OTROS BENEFICIOS</v>
          </cell>
        </row>
        <row r="89">
          <cell r="A89" t="str">
            <v>222211</v>
          </cell>
          <cell r="B89" t="str">
            <v>PENSIONES DE GRACIA</v>
          </cell>
        </row>
        <row r="90">
          <cell r="A90" t="str">
            <v>222212</v>
          </cell>
          <cell r="B90" t="str">
            <v>PENSIONES POR ACCIDENTES DE TRABAJO O VICTIMAS DE TERRORISMO</v>
          </cell>
        </row>
        <row r="91">
          <cell r="A91" t="str">
            <v>222213</v>
          </cell>
          <cell r="B91" t="str">
            <v>BONOS COMPLEMENTARIOS Y PENSIONES COMPLEMENTARIAS</v>
          </cell>
        </row>
        <row r="92">
          <cell r="A92" t="str">
            <v>2222199</v>
          </cell>
          <cell r="B92" t="str">
            <v>OTROS SIMILARES</v>
          </cell>
        </row>
        <row r="93">
          <cell r="A93" t="str">
            <v>222311</v>
          </cell>
          <cell r="B93" t="str">
            <v>ALIMENTOS PARA PROGRAMAS SOCIALES</v>
          </cell>
        </row>
        <row r="94">
          <cell r="A94" t="str">
            <v>2223199</v>
          </cell>
          <cell r="B94" t="str">
            <v>OTROS BIENES DE APOYO ALIMENTARIO</v>
          </cell>
        </row>
        <row r="95">
          <cell r="A95" t="str">
            <v>222321</v>
          </cell>
          <cell r="B95" t="str">
            <v>TEXTOS ESCOLARES</v>
          </cell>
        </row>
        <row r="96">
          <cell r="A96" t="str">
            <v>222322</v>
          </cell>
          <cell r="B96" t="str">
            <v>EQUIPOS INFORMATICOS</v>
          </cell>
        </row>
        <row r="97">
          <cell r="A97" t="str">
            <v>2223299</v>
          </cell>
          <cell r="B97" t="str">
            <v>OTROS BIENES DE APOYO ESCOLAR</v>
          </cell>
        </row>
        <row r="98">
          <cell r="A98" t="str">
            <v>222331</v>
          </cell>
          <cell r="B98" t="str">
            <v>ENTREGA DE MEDICAMENTOS</v>
          </cell>
        </row>
        <row r="99">
          <cell r="A99" t="str">
            <v>2223399</v>
          </cell>
          <cell r="B99" t="str">
            <v>OTROS BIENES Y SERVICIOS DE ASISTENCIA MEDICA</v>
          </cell>
        </row>
        <row r="100">
          <cell r="A100" t="str">
            <v>222341</v>
          </cell>
          <cell r="B100" t="str">
            <v>SEGURO MEDICO</v>
          </cell>
        </row>
        <row r="101">
          <cell r="A101" t="str">
            <v>222342</v>
          </cell>
          <cell r="B101" t="str">
            <v>GASTOS DE SEPELIO Y LUTO DEL PERSONAL ACTIVO</v>
          </cell>
        </row>
        <row r="102">
          <cell r="A102" t="str">
            <v>222343</v>
          </cell>
          <cell r="B102" t="str">
            <v>GASTOS DE SEPELIO Y LUTO DEL PERSONAL PENSIONISTA</v>
          </cell>
        </row>
        <row r="103">
          <cell r="A103" t="str">
            <v>22239999</v>
          </cell>
          <cell r="B103" t="str">
            <v>OTROS BIENES DE ASISTENCIA SOCIAL</v>
          </cell>
        </row>
        <row r="104">
          <cell r="A104" t="str">
            <v>2311011</v>
          </cell>
          <cell r="B104" t="str">
            <v>SUMINISTROS DE USO ZOOTECNICO</v>
          </cell>
        </row>
        <row r="105">
          <cell r="A105" t="str">
            <v>2311012</v>
          </cell>
          <cell r="B105" t="str">
            <v>MATERIAL BIOLOGICO</v>
          </cell>
        </row>
        <row r="106">
          <cell r="A106" t="str">
            <v>2311013</v>
          </cell>
          <cell r="B106" t="str">
            <v>ANIMALES PARA ESTUDIO</v>
          </cell>
        </row>
        <row r="107">
          <cell r="A107" t="str">
            <v>2311014</v>
          </cell>
          <cell r="B107" t="str">
            <v>FERTILIZANTES, INSECTICIDAS, FUNGICIDAS Y SIMILARES</v>
          </cell>
        </row>
        <row r="108">
          <cell r="A108" t="str">
            <v>2311015</v>
          </cell>
          <cell r="B108" t="str">
            <v>SUMINISTROS DE ACCESORIOS Y/O MATERIALES DE USO FORESTAL</v>
          </cell>
        </row>
        <row r="109">
          <cell r="A109" t="str">
            <v>2311016</v>
          </cell>
          <cell r="B109" t="str">
            <v>PRODUCTOS FARMACEUTICOS DE USO ANIMAL</v>
          </cell>
        </row>
        <row r="110">
          <cell r="A110" t="str">
            <v>231111</v>
          </cell>
          <cell r="B110" t="str">
            <v>ALIMENTOS Y BEBIDAS PARA CONSUMO HUMANO</v>
          </cell>
        </row>
        <row r="111">
          <cell r="A111" t="str">
            <v>2311111</v>
          </cell>
          <cell r="B111" t="str">
            <v>PARA EDIFICIOS Y ESTRUCTURAS</v>
          </cell>
        </row>
        <row r="112">
          <cell r="A112" t="str">
            <v>2311112</v>
          </cell>
          <cell r="B112" t="str">
            <v>PARA VEHICULOS</v>
          </cell>
        </row>
        <row r="113">
          <cell r="A113" t="str">
            <v>2311113</v>
          </cell>
          <cell r="B113" t="str">
            <v>PARA MOBILIARIO Y SIMILARES</v>
          </cell>
        </row>
        <row r="114">
          <cell r="A114" t="str">
            <v>2311114</v>
          </cell>
          <cell r="B114" t="str">
            <v>PARA MAQUINARIAS Y EQUIPOS</v>
          </cell>
        </row>
        <row r="115">
          <cell r="A115" t="str">
            <v>2311115</v>
          </cell>
          <cell r="B115" t="str">
            <v>OTROS MATERIALES DE MANTENIMIENTO</v>
          </cell>
        </row>
        <row r="116">
          <cell r="A116" t="str">
            <v>2311116</v>
          </cell>
          <cell r="B116" t="str">
            <v>MATERIALES DE  ACONDICIONAMIENTO</v>
          </cell>
        </row>
        <row r="117">
          <cell r="A117" t="str">
            <v>231112</v>
          </cell>
          <cell r="B117" t="str">
            <v>ALIMENTOS Y BEBIDAS PARA CONSUMO ANIMAL</v>
          </cell>
        </row>
        <row r="118">
          <cell r="A118" t="str">
            <v>231211</v>
          </cell>
          <cell r="B118" t="str">
            <v>VESTUARIO, ACCESORIOS Y PRENDAS DIVERSAS</v>
          </cell>
        </row>
        <row r="119">
          <cell r="A119" t="str">
            <v>231212</v>
          </cell>
          <cell r="B119" t="str">
            <v>TEXTILES Y ACABADOS TEXTILES</v>
          </cell>
        </row>
        <row r="120">
          <cell r="A120" t="str">
            <v>231213</v>
          </cell>
          <cell r="B120" t="str">
            <v>CALZADO</v>
          </cell>
        </row>
        <row r="121">
          <cell r="A121" t="str">
            <v>231311</v>
          </cell>
          <cell r="B121" t="str">
            <v>COMBUSTIBLES Y CARBURANTES</v>
          </cell>
        </row>
        <row r="122">
          <cell r="A122" t="str">
            <v>231312</v>
          </cell>
          <cell r="B122" t="str">
            <v>GASES</v>
          </cell>
        </row>
        <row r="123">
          <cell r="A123" t="str">
            <v>231313</v>
          </cell>
          <cell r="B123" t="str">
            <v>LUBRICANTES, GRASAS Y AFINES</v>
          </cell>
        </row>
        <row r="124">
          <cell r="A124" t="str">
            <v>231411</v>
          </cell>
          <cell r="B124" t="str">
            <v>MUNICIONES,  EXPLOSIVOS Y SIMILARES</v>
          </cell>
        </row>
        <row r="125">
          <cell r="A125" t="str">
            <v>231511</v>
          </cell>
          <cell r="B125" t="str">
            <v>REPUESTOS Y ACCESORIOS</v>
          </cell>
        </row>
        <row r="126">
          <cell r="A126" t="str">
            <v>231512</v>
          </cell>
          <cell r="B126" t="str">
            <v>PAPELERIA EN GENERAL, UTILES Y MATERIALES DE OFICINA</v>
          </cell>
        </row>
        <row r="127">
          <cell r="A127" t="str">
            <v>231521</v>
          </cell>
          <cell r="B127" t="str">
            <v>AGROPECUARIO, GANADERO Y DE JARDINERIA</v>
          </cell>
        </row>
        <row r="128">
          <cell r="A128" t="str">
            <v>231531</v>
          </cell>
          <cell r="B128" t="str">
            <v>ASEO, LIMPIEZA Y TOCADOR</v>
          </cell>
        </row>
        <row r="129">
          <cell r="A129" t="str">
            <v>231532</v>
          </cell>
          <cell r="B129" t="str">
            <v>DE COCINA, COMEDOR Y CAFETERIA</v>
          </cell>
        </row>
        <row r="130">
          <cell r="A130" t="str">
            <v>231541</v>
          </cell>
          <cell r="B130" t="str">
            <v>ELECTRICIDAD, ILUMINACION Y ELECTRONICA</v>
          </cell>
        </row>
        <row r="131">
          <cell r="A131" t="str">
            <v>23159999</v>
          </cell>
          <cell r="B131" t="str">
            <v>OTROS</v>
          </cell>
        </row>
        <row r="132">
          <cell r="A132" t="str">
            <v>231611</v>
          </cell>
          <cell r="B132" t="str">
            <v>DE VEHICULOS</v>
          </cell>
        </row>
        <row r="133">
          <cell r="A133" t="str">
            <v>231612</v>
          </cell>
          <cell r="B133" t="str">
            <v>DE COMUNICACIONES Y TELECOMUNICACIONES</v>
          </cell>
        </row>
        <row r="134">
          <cell r="A134" t="str">
            <v>231613</v>
          </cell>
          <cell r="B134" t="str">
            <v>DE CONSTRUCCION Y MAQUINAS</v>
          </cell>
        </row>
        <row r="135">
          <cell r="A135" t="str">
            <v>231614</v>
          </cell>
          <cell r="B135" t="str">
            <v>DE SEGURIDAD</v>
          </cell>
        </row>
        <row r="136">
          <cell r="A136" t="str">
            <v>2316199</v>
          </cell>
          <cell r="B136" t="str">
            <v>OTROS ACCESORIOS Y REPUESTOS</v>
          </cell>
        </row>
        <row r="137">
          <cell r="A137" t="str">
            <v>231711</v>
          </cell>
          <cell r="B137" t="str">
            <v>ENSERES</v>
          </cell>
        </row>
        <row r="138">
          <cell r="A138" t="str">
            <v>231811</v>
          </cell>
          <cell r="B138" t="str">
            <v>VACUNAS</v>
          </cell>
        </row>
        <row r="139">
          <cell r="A139" t="str">
            <v>231812</v>
          </cell>
          <cell r="B139" t="str">
            <v>MEDICAMENTOS</v>
          </cell>
        </row>
        <row r="140">
          <cell r="A140" t="str">
            <v>2318199</v>
          </cell>
          <cell r="B140" t="str">
            <v>OTROS PRODUCTOS SIMILARES</v>
          </cell>
        </row>
        <row r="141">
          <cell r="A141" t="str">
            <v>231821</v>
          </cell>
          <cell r="B141" t="str">
            <v>MATERIAL, INSUMOS, INSTRUMENTAL Y ACCESORIOS  MEDICOS, QUIRURGICOS, ODONTOLOGICOS Y DE LABORATORIO</v>
          </cell>
        </row>
        <row r="142">
          <cell r="A142" t="str">
            <v>231911</v>
          </cell>
          <cell r="B142" t="str">
            <v>LIBROS, TEXTOS Y OTROS MATERIALES IMPRESOS</v>
          </cell>
        </row>
        <row r="143">
          <cell r="A143" t="str">
            <v>231912</v>
          </cell>
          <cell r="B143" t="str">
            <v>MATERIAL DIDACTICO, ACCESORIOS Y UTILES DE ENSEÑANZA</v>
          </cell>
        </row>
        <row r="144">
          <cell r="A144" t="str">
            <v>2319199</v>
          </cell>
          <cell r="B144" t="str">
            <v>OTROS MATERIALES DIVERSOS DE ENSEÑANZA</v>
          </cell>
        </row>
        <row r="145">
          <cell r="A145" t="str">
            <v>2319911</v>
          </cell>
          <cell r="B145" t="str">
            <v>HERRAMIENTAS</v>
          </cell>
        </row>
        <row r="146">
          <cell r="A146" t="str">
            <v>2319912</v>
          </cell>
          <cell r="B146" t="str">
            <v>PRODUCTOS QUIMICOS</v>
          </cell>
        </row>
        <row r="147">
          <cell r="A147" t="str">
            <v>2319913</v>
          </cell>
          <cell r="B147" t="str">
            <v>LIBROS, DIARIOS, REVISTAS Y OTROS BIENES IMPRESOS NO VINCULADOS A ENSEÑANZA</v>
          </cell>
        </row>
        <row r="148">
          <cell r="A148" t="str">
            <v>2319914</v>
          </cell>
          <cell r="B148" t="str">
            <v>SIMBOLOS, DISTINTIVOS Y CONDECORACIONES</v>
          </cell>
        </row>
        <row r="149">
          <cell r="A149" t="str">
            <v>23199199</v>
          </cell>
          <cell r="B149" t="str">
            <v>OTROS BIENES</v>
          </cell>
        </row>
        <row r="150">
          <cell r="A150" t="str">
            <v>232111</v>
          </cell>
          <cell r="B150" t="str">
            <v>PASAJES Y GASTOS DE TRANSPORTE</v>
          </cell>
        </row>
        <row r="151">
          <cell r="A151" t="str">
            <v>232112</v>
          </cell>
          <cell r="B151" t="str">
            <v>VIATICOS Y ASIGNACIONES POR COMISION DE SERVICIO</v>
          </cell>
        </row>
        <row r="152">
          <cell r="A152" t="str">
            <v>232113</v>
          </cell>
          <cell r="B152" t="str">
            <v>VIATICOS Y FLETES POR CAMBIO DE COLOCACION</v>
          </cell>
        </row>
        <row r="153">
          <cell r="A153" t="str">
            <v>2321199</v>
          </cell>
          <cell r="B153" t="str">
            <v>OTROS GASTOS</v>
          </cell>
        </row>
        <row r="154">
          <cell r="A154" t="str">
            <v>232121</v>
          </cell>
          <cell r="B154" t="str">
            <v>PASAJES Y GASTOS DE TRANSPORTE</v>
          </cell>
        </row>
        <row r="155">
          <cell r="A155" t="str">
            <v>232122</v>
          </cell>
          <cell r="B155" t="str">
            <v>VIATICOS Y ASIGNACIONES POR COMISION DE SERVICIO</v>
          </cell>
        </row>
        <row r="156">
          <cell r="A156" t="str">
            <v>232123</v>
          </cell>
          <cell r="B156" t="str">
            <v>VIATICOS Y FLETES POR CAMBIO DE COLOCACION</v>
          </cell>
        </row>
        <row r="157">
          <cell r="A157" t="str">
            <v>2321299</v>
          </cell>
          <cell r="B157" t="str">
            <v>OTROS GASTOS</v>
          </cell>
        </row>
        <row r="158">
          <cell r="A158" t="str">
            <v>232211</v>
          </cell>
          <cell r="B158" t="str">
            <v>SERVICIO DE SUMINISTRO DE ENERGIA ELECTRICA</v>
          </cell>
        </row>
        <row r="159">
          <cell r="A159" t="str">
            <v>232212</v>
          </cell>
          <cell r="B159" t="str">
            <v>SERVICIO DE AGUA Y DESAGUE</v>
          </cell>
        </row>
        <row r="160">
          <cell r="A160" t="str">
            <v>232213</v>
          </cell>
          <cell r="B160" t="str">
            <v>SERVICIO DE SUMINISTRO DE GAS</v>
          </cell>
        </row>
        <row r="161">
          <cell r="A161" t="str">
            <v>232221</v>
          </cell>
          <cell r="B161" t="str">
            <v>SERVICIO DE TELEFONIA MOVIL</v>
          </cell>
        </row>
        <row r="162">
          <cell r="A162" t="str">
            <v>232222</v>
          </cell>
          <cell r="B162" t="str">
            <v>SERVICIO DE TELEFONIA FIJA</v>
          </cell>
        </row>
        <row r="163">
          <cell r="A163" t="str">
            <v>232223</v>
          </cell>
          <cell r="B163" t="str">
            <v>SERVICIO DE INTERNET</v>
          </cell>
        </row>
        <row r="164">
          <cell r="A164" t="str">
            <v>232231</v>
          </cell>
          <cell r="B164" t="str">
            <v>CORREOS Y SERVICIOS DE MENSAJERIA</v>
          </cell>
        </row>
        <row r="165">
          <cell r="A165" t="str">
            <v>2322399</v>
          </cell>
          <cell r="B165" t="str">
            <v>OTROS SERVICIOS DE COMUNICACION</v>
          </cell>
        </row>
        <row r="166">
          <cell r="A166" t="str">
            <v>232241</v>
          </cell>
          <cell r="B166" t="str">
            <v>SERVICIO DE PUBLICIDAD</v>
          </cell>
        </row>
        <row r="167">
          <cell r="A167" t="str">
            <v>232242</v>
          </cell>
          <cell r="B167" t="str">
            <v>OTROS SERVICIOS DE PUBLICIDAD Y DIFUSION</v>
          </cell>
        </row>
        <row r="168">
          <cell r="A168" t="str">
            <v>232243</v>
          </cell>
          <cell r="B168" t="str">
            <v>SERVICIOS DE IMAGEN INSTITUCIONAL</v>
          </cell>
        </row>
        <row r="169">
          <cell r="A169" t="str">
            <v>232244</v>
          </cell>
          <cell r="B169" t="str">
            <v>SERVICIO DE IMPRESIONES, ENCUADERNACION Y EMPASTADO</v>
          </cell>
        </row>
        <row r="170">
          <cell r="A170" t="str">
            <v>232311</v>
          </cell>
          <cell r="B170" t="str">
            <v>SERVICIOS DE LIMPIEZA E HIGIENE</v>
          </cell>
        </row>
        <row r="171">
          <cell r="A171" t="str">
            <v>232312</v>
          </cell>
          <cell r="B171" t="str">
            <v>SERVICIOS DE SEGURIDAD Y VIGILANCIA</v>
          </cell>
        </row>
        <row r="172">
          <cell r="A172" t="str">
            <v>232411</v>
          </cell>
          <cell r="B172" t="str">
            <v>DE EDIFICACIONES, OFICINAS Y ESTRUCTURAS</v>
          </cell>
        </row>
        <row r="173">
          <cell r="A173" t="str">
            <v>232412</v>
          </cell>
          <cell r="B173" t="str">
            <v>DE CARRETERAS, CAMINOS Y PUENTES</v>
          </cell>
        </row>
        <row r="174">
          <cell r="A174" t="str">
            <v>232413</v>
          </cell>
          <cell r="B174" t="str">
            <v>DE VEHICULOS</v>
          </cell>
        </row>
        <row r="175">
          <cell r="A175" t="str">
            <v>232414</v>
          </cell>
          <cell r="B175" t="str">
            <v>DE MOBILIARIO Y SIMILARES</v>
          </cell>
        </row>
        <row r="176">
          <cell r="A176" t="str">
            <v>232415</v>
          </cell>
          <cell r="B176" t="str">
            <v>DE MAQUINARIAS Y EQUIPOS</v>
          </cell>
        </row>
        <row r="177">
          <cell r="A177" t="str">
            <v>2324199</v>
          </cell>
          <cell r="B177" t="str">
            <v>DE OTROS BIENES Y ACTIVOS</v>
          </cell>
        </row>
        <row r="178">
          <cell r="A178" t="str">
            <v>232511</v>
          </cell>
          <cell r="B178" t="str">
            <v>DE EDIFICIOS Y ESTRUCTURAS</v>
          </cell>
        </row>
        <row r="179">
          <cell r="A179" t="str">
            <v>232512</v>
          </cell>
          <cell r="B179" t="str">
            <v>DE VEHICULOS</v>
          </cell>
        </row>
        <row r="180">
          <cell r="A180" t="str">
            <v>232513</v>
          </cell>
          <cell r="B180" t="str">
            <v>DE MOBILIARIO Y SIMILARES</v>
          </cell>
        </row>
        <row r="181">
          <cell r="A181" t="str">
            <v>232514</v>
          </cell>
          <cell r="B181" t="str">
            <v>DE MAQUINARIAS Y EQUIPOS</v>
          </cell>
        </row>
        <row r="182">
          <cell r="A182" t="str">
            <v>2325199</v>
          </cell>
          <cell r="B182" t="str">
            <v>DE OTROS BIENES Y ACTIVOS</v>
          </cell>
        </row>
        <row r="183">
          <cell r="A183" t="str">
            <v>232611</v>
          </cell>
          <cell r="B183" t="str">
            <v>GASTOS LEGALES Y JUDICIALES</v>
          </cell>
        </row>
        <row r="184">
          <cell r="A184" t="str">
            <v>232612</v>
          </cell>
          <cell r="B184" t="str">
            <v>GASTOS NOTARIALES</v>
          </cell>
        </row>
        <row r="185">
          <cell r="A185" t="str">
            <v>232621</v>
          </cell>
          <cell r="B185" t="str">
            <v>CARGOS BANCARIOS</v>
          </cell>
        </row>
        <row r="186">
          <cell r="A186" t="str">
            <v>232622</v>
          </cell>
          <cell r="B186" t="str">
            <v>GASTOS FINANCIEROS POR COMPRA Y VENTA DE TITULOS Y VALORES</v>
          </cell>
        </row>
        <row r="187">
          <cell r="A187" t="str">
            <v>2326299</v>
          </cell>
          <cell r="B187" t="str">
            <v>OTROS SERVICIOS FINANCIEROS</v>
          </cell>
        </row>
        <row r="188">
          <cell r="A188" t="str">
            <v>232631</v>
          </cell>
          <cell r="B188" t="str">
            <v>SEGURO DE VIDA</v>
          </cell>
        </row>
        <row r="189">
          <cell r="A189" t="str">
            <v>232632</v>
          </cell>
          <cell r="B189" t="str">
            <v>SEGURO DE VEHICULOS</v>
          </cell>
        </row>
        <row r="190">
          <cell r="A190" t="str">
            <v>232633</v>
          </cell>
          <cell r="B190" t="str">
            <v>SEGURO OBLIGATORIO ACCIDENTES DE TRANSITO (SOAT)</v>
          </cell>
        </row>
        <row r="191">
          <cell r="A191" t="str">
            <v>232634</v>
          </cell>
          <cell r="B191" t="str">
            <v>OTROS SEGUROS PERSONALES</v>
          </cell>
        </row>
        <row r="192">
          <cell r="A192" t="str">
            <v>2326399</v>
          </cell>
          <cell r="B192" t="str">
            <v>OTROS SEGUROS DE  BIENES MUEBLES E INMUEBLES</v>
          </cell>
        </row>
        <row r="193">
          <cell r="A193" t="str">
            <v>232641</v>
          </cell>
          <cell r="B193" t="str">
            <v>GASTOS POR PRESTACIONES DE SALUD</v>
          </cell>
        </row>
        <row r="194">
          <cell r="A194" t="str">
            <v>2327101</v>
          </cell>
          <cell r="B194" t="str">
            <v>SEMINARIOS ,TALLERES Y SIMILARES ORGANIZADOS POR LA  INSTITUCION</v>
          </cell>
        </row>
        <row r="195">
          <cell r="A195" t="str">
            <v>2327102</v>
          </cell>
          <cell r="B195" t="str">
            <v>ATENCIONES OFICIALES Y CELEBRACIONES INSTITUCIONALES</v>
          </cell>
        </row>
        <row r="196">
          <cell r="A196" t="str">
            <v>23271099</v>
          </cell>
          <cell r="B196" t="str">
            <v>OTRAS ATENCIONES Y CELEBRACIONES</v>
          </cell>
        </row>
        <row r="197">
          <cell r="A197" t="str">
            <v>232711</v>
          </cell>
          <cell r="B197" t="str">
            <v>CONSULTORIAS</v>
          </cell>
        </row>
        <row r="198">
          <cell r="A198" t="str">
            <v>2327111</v>
          </cell>
          <cell r="B198" t="str">
            <v>EMBALAJE Y ALMACENAJE</v>
          </cell>
        </row>
        <row r="199">
          <cell r="A199" t="str">
            <v>2327112</v>
          </cell>
          <cell r="B199" t="str">
            <v>TRANSPORTE Y TRASLADO DE CARGA, BIENES Y MATERIALES</v>
          </cell>
        </row>
        <row r="200">
          <cell r="A200" t="str">
            <v>2327113</v>
          </cell>
          <cell r="B200" t="str">
            <v>SERVICIOS RELACIONADOS CON FLORERIA, JARDINERIA Y OTRAS ACTIVIDADES SIMILARES</v>
          </cell>
        </row>
        <row r="201">
          <cell r="A201" t="str">
            <v>2327114</v>
          </cell>
          <cell r="B201" t="str">
            <v>SERVICIOS DE CALIFICACION DE PENSIONES</v>
          </cell>
        </row>
        <row r="202">
          <cell r="A202" t="str">
            <v>23271199</v>
          </cell>
          <cell r="B202" t="str">
            <v>SERVICIOS DIVERSOS</v>
          </cell>
        </row>
        <row r="203">
          <cell r="A203" t="str">
            <v>232712</v>
          </cell>
          <cell r="B203" t="str">
            <v>ASESORIAS</v>
          </cell>
        </row>
        <row r="204">
          <cell r="A204" t="str">
            <v>232713</v>
          </cell>
          <cell r="B204" t="str">
            <v>AUDITORIAS</v>
          </cell>
        </row>
        <row r="205">
          <cell r="A205" t="str">
            <v>232714</v>
          </cell>
          <cell r="B205" t="str">
            <v>PERFILES DE INVERSION</v>
          </cell>
        </row>
        <row r="206">
          <cell r="A206" t="str">
            <v>232715</v>
          </cell>
          <cell r="B206" t="str">
            <v>ESTUDIOS E INVESTIGACIONES</v>
          </cell>
        </row>
        <row r="207">
          <cell r="A207" t="str">
            <v>2327199</v>
          </cell>
          <cell r="B207" t="str">
            <v>OTROS SERVICIOS SIMILARES</v>
          </cell>
        </row>
        <row r="208">
          <cell r="A208" t="str">
            <v>232721</v>
          </cell>
          <cell r="B208" t="str">
            <v>CONSULTORIAS</v>
          </cell>
        </row>
        <row r="209">
          <cell r="A209" t="str">
            <v>232722</v>
          </cell>
          <cell r="B209" t="str">
            <v>ASESORIAS</v>
          </cell>
        </row>
        <row r="210">
          <cell r="A210" t="str">
            <v>232723</v>
          </cell>
          <cell r="B210" t="str">
            <v>AUDITORIAS</v>
          </cell>
        </row>
        <row r="211">
          <cell r="A211" t="str">
            <v>232724</v>
          </cell>
          <cell r="B211" t="str">
            <v>PERFILES DE INVERSION</v>
          </cell>
        </row>
        <row r="212">
          <cell r="A212" t="str">
            <v>232725</v>
          </cell>
          <cell r="B212" t="str">
            <v>ESTUDIOS E INVESTIGACIONES</v>
          </cell>
        </row>
        <row r="213">
          <cell r="A213" t="str">
            <v>232726</v>
          </cell>
          <cell r="B213" t="str">
            <v>LOCACION DE SERVICIOS - FONDO DE APOYO GERENCIAL</v>
          </cell>
        </row>
        <row r="214">
          <cell r="A214" t="str">
            <v>2327299</v>
          </cell>
          <cell r="B214" t="str">
            <v>OTROS SERVICIOS SIMILARES</v>
          </cell>
        </row>
        <row r="215">
          <cell r="A215" t="str">
            <v>232731</v>
          </cell>
          <cell r="B215" t="str">
            <v>REALIZADO POR PERSONAS JURIDICAS</v>
          </cell>
        </row>
        <row r="216">
          <cell r="A216" t="str">
            <v>232732</v>
          </cell>
          <cell r="B216" t="str">
            <v>REALIZADO POR PERSONAS NATURALES</v>
          </cell>
        </row>
        <row r="217">
          <cell r="A217" t="str">
            <v>232741</v>
          </cell>
          <cell r="B217" t="str">
            <v>ELABORACION DE PROGRAMAS INFORMATICOS</v>
          </cell>
        </row>
        <row r="218">
          <cell r="A218" t="str">
            <v>232742</v>
          </cell>
          <cell r="B218" t="str">
            <v>PROCESAMIENTOS DE DATOS</v>
          </cell>
        </row>
        <row r="219">
          <cell r="A219" t="str">
            <v>232743</v>
          </cell>
          <cell r="B219" t="str">
            <v>SOPORTE TECNICO</v>
          </cell>
        </row>
        <row r="220">
          <cell r="A220" t="str">
            <v>2327499</v>
          </cell>
          <cell r="B220" t="str">
            <v>OTROS SERVICIOS DE INFORMATICA</v>
          </cell>
        </row>
        <row r="221">
          <cell r="A221" t="str">
            <v>232751</v>
          </cell>
          <cell r="B221" t="str">
            <v>ESTIPENDIO POR SECIGRA</v>
          </cell>
        </row>
        <row r="222">
          <cell r="A222" t="str">
            <v>232752</v>
          </cell>
          <cell r="B222" t="str">
            <v>PROPINAS PARA PRACTICANTES</v>
          </cell>
        </row>
        <row r="223">
          <cell r="A223" t="str">
            <v>232754</v>
          </cell>
          <cell r="B223" t="str">
            <v>ANIMADORAS Y ALFABETIZADORES</v>
          </cell>
        </row>
        <row r="224">
          <cell r="A224" t="str">
            <v>232755</v>
          </cell>
          <cell r="B224" t="str">
            <v>ALUMNOS DE ESCUELAS MILITARES Y POLICIALES</v>
          </cell>
        </row>
        <row r="225">
          <cell r="A225" t="str">
            <v>232756</v>
          </cell>
          <cell r="B225" t="str">
            <v>ESTIPENDIO A LOS CANDIDATOS A GERENTES PÚBLICOS</v>
          </cell>
        </row>
        <row r="226">
          <cell r="A226" t="str">
            <v>232761</v>
          </cell>
          <cell r="B226" t="str">
            <v>SERVICIO Y GESTION DE EVALUACION INTERNACIONAL DE PROCESOS</v>
          </cell>
        </row>
        <row r="227">
          <cell r="A227" t="str">
            <v>232771</v>
          </cell>
          <cell r="B227" t="str">
            <v>SERVICIOS RELACIONADOS CON EL MEDIO AMBIENTE</v>
          </cell>
        </row>
        <row r="228">
          <cell r="A228" t="str">
            <v>232772</v>
          </cell>
          <cell r="B228" t="str">
            <v>SERVICIO DE REMEDIACION AMBIENTAL</v>
          </cell>
        </row>
        <row r="229">
          <cell r="A229" t="str">
            <v>232781</v>
          </cell>
          <cell r="B229" t="str">
            <v>SERVICIOS RELACIONADOS CON EL TRATAMIENTO DE AGUA</v>
          </cell>
        </row>
        <row r="230">
          <cell r="A230" t="str">
            <v>232791</v>
          </cell>
          <cell r="B230" t="str">
            <v>ORGANIZACION Y CONDUCCION DE EVENTOS DEPORTIVOS</v>
          </cell>
        </row>
        <row r="231">
          <cell r="A231" t="str">
            <v>232792</v>
          </cell>
          <cell r="B231" t="str">
            <v>ORGANIZACION Y CONDUCCION DE EVENTOS RECREACIONALES</v>
          </cell>
        </row>
        <row r="232">
          <cell r="A232" t="str">
            <v>232793</v>
          </cell>
          <cell r="B232" t="str">
            <v>ORGANIZACION Y CONDUCCION DE ESPECTACULOS</v>
          </cell>
        </row>
        <row r="233">
          <cell r="A233" t="str">
            <v>232794</v>
          </cell>
          <cell r="B233" t="str">
            <v>AUSPICIO Y PATROCINIO DE EVENTOS CULTURALES Y DE ARTE</v>
          </cell>
        </row>
        <row r="234">
          <cell r="A234" t="str">
            <v>232795</v>
          </cell>
          <cell r="B234" t="str">
            <v>ORGANIZACION DE EVENTOS CULTURALES</v>
          </cell>
        </row>
        <row r="235">
          <cell r="A235" t="str">
            <v>2327999</v>
          </cell>
          <cell r="B235" t="str">
            <v>OTROS RELACIONADOS A ORGANIZACION DE EVENTOS</v>
          </cell>
        </row>
        <row r="236">
          <cell r="A236" t="str">
            <v>232811</v>
          </cell>
          <cell r="B236" t="str">
            <v>CONTRATO ADMINISTRATIVO DE SERVICIOS</v>
          </cell>
        </row>
        <row r="237">
          <cell r="A237" t="str">
            <v>232812</v>
          </cell>
          <cell r="B237" t="str">
            <v>CONTRIBUCIONES A ESSALUD DE C.A.S.</v>
          </cell>
        </row>
        <row r="238">
          <cell r="A238" t="str">
            <v>241111</v>
          </cell>
          <cell r="B238" t="str">
            <v>PAISES DE AMERICA</v>
          </cell>
        </row>
        <row r="239">
          <cell r="A239" t="str">
            <v>241112</v>
          </cell>
          <cell r="B239" t="str">
            <v>PAISES DE EUROPA</v>
          </cell>
        </row>
        <row r="240">
          <cell r="A240" t="str">
            <v>241113</v>
          </cell>
          <cell r="B240" t="str">
            <v>PAISES DE AFRICA, ASIA Y OCEANIA</v>
          </cell>
        </row>
        <row r="241">
          <cell r="A241" t="str">
            <v>241121</v>
          </cell>
          <cell r="B241" t="str">
            <v>AGENCIAS GUBERNAMENTALES DE COOPERACION INTERNACIONAL</v>
          </cell>
        </row>
        <row r="242">
          <cell r="A242" t="str">
            <v>241122</v>
          </cell>
          <cell r="B242" t="str">
            <v>FONDOS CONTRAVALOR O DE DESARROLLO BINACIONAL</v>
          </cell>
        </row>
        <row r="243">
          <cell r="A243" t="str">
            <v>241211</v>
          </cell>
          <cell r="B243" t="str">
            <v>A INSTITUCIONES FINANCIERAS INTERNACIONALES</v>
          </cell>
        </row>
        <row r="244">
          <cell r="A244" t="str">
            <v>2412199</v>
          </cell>
          <cell r="B244" t="str">
            <v>A OTROS ORGANISMOS INTERNACIONALES</v>
          </cell>
        </row>
        <row r="245">
          <cell r="A245" t="str">
            <v>241311</v>
          </cell>
          <cell r="B245" t="str">
            <v>A OTRAS UNIDADES DEL GOBIERNO NACIONAL</v>
          </cell>
        </row>
        <row r="246">
          <cell r="A246" t="str">
            <v>241312</v>
          </cell>
          <cell r="B246" t="str">
            <v>A OTRAS UNIDADES DEL GOBIERNO REGIONAL</v>
          </cell>
        </row>
        <row r="247">
          <cell r="A247" t="str">
            <v>241313</v>
          </cell>
          <cell r="B247" t="str">
            <v>A OTRAS UNIDADES DEL GOBIERNO LOCAL</v>
          </cell>
        </row>
        <row r="248">
          <cell r="A248" t="str">
            <v>241314</v>
          </cell>
          <cell r="B248" t="str">
            <v>A OTRAS ENTIDADES PUBLICAS</v>
          </cell>
        </row>
        <row r="249">
          <cell r="A249" t="str">
            <v>241315</v>
          </cell>
          <cell r="B249" t="str">
            <v>A FONDOS PUBLICOS</v>
          </cell>
        </row>
        <row r="250">
          <cell r="A250" t="str">
            <v>242111</v>
          </cell>
          <cell r="B250" t="str">
            <v>PAISES DE AMERICA</v>
          </cell>
        </row>
        <row r="251">
          <cell r="A251" t="str">
            <v>242112</v>
          </cell>
          <cell r="B251" t="str">
            <v>PAISES DE EUROPA</v>
          </cell>
        </row>
        <row r="252">
          <cell r="A252" t="str">
            <v>242113</v>
          </cell>
          <cell r="B252" t="str">
            <v>PAISES DE AFRICA, ASIA Y OCEANIA</v>
          </cell>
        </row>
        <row r="253">
          <cell r="A253" t="str">
            <v>242121</v>
          </cell>
          <cell r="B253" t="str">
            <v>AGENCIAS GUBERNAMENTALES DE COOPERACION INTERNACIONAL</v>
          </cell>
        </row>
        <row r="254">
          <cell r="A254" t="str">
            <v>242122</v>
          </cell>
          <cell r="B254" t="str">
            <v>FONDOS CONTRAVALOR O DE DESARROLLO BINACIONAL</v>
          </cell>
        </row>
        <row r="255">
          <cell r="A255" t="str">
            <v>242211</v>
          </cell>
          <cell r="B255" t="str">
            <v>A INSTITUCIONES FINANCIERAS INTERNACIONALES</v>
          </cell>
        </row>
        <row r="256">
          <cell r="A256" t="str">
            <v>2422199</v>
          </cell>
          <cell r="B256" t="str">
            <v>A OTROS ORGANISMOS INTERNACIONALES</v>
          </cell>
        </row>
        <row r="257">
          <cell r="A257" t="str">
            <v>242311</v>
          </cell>
          <cell r="B257" t="str">
            <v>A OTRAS UNIDADES DEL GOBIERNO NACIONAL</v>
          </cell>
        </row>
        <row r="258">
          <cell r="A258" t="str">
            <v>242312</v>
          </cell>
          <cell r="B258" t="str">
            <v>A OTRAS UNIDADES DEL GOBIERNO REGIONAL</v>
          </cell>
        </row>
        <row r="259">
          <cell r="A259" t="str">
            <v>242313</v>
          </cell>
          <cell r="B259" t="str">
            <v>A OTRAS UNIDADES DEL GOBIERNO LOCAL</v>
          </cell>
        </row>
        <row r="260">
          <cell r="A260" t="str">
            <v>242314</v>
          </cell>
          <cell r="B260" t="str">
            <v>A OTRAS ENTIDADES PUBLICAS</v>
          </cell>
        </row>
        <row r="261">
          <cell r="A261" t="str">
            <v>242315</v>
          </cell>
          <cell r="B261" t="str">
            <v>A FONDOS PUBLICOS</v>
          </cell>
        </row>
        <row r="262">
          <cell r="A262" t="str">
            <v>251111</v>
          </cell>
          <cell r="B262" t="str">
            <v>EMPRESAS PUBLICAS DEL GOBIERNO NACIONAL</v>
          </cell>
        </row>
        <row r="263">
          <cell r="A263" t="str">
            <v>251112</v>
          </cell>
          <cell r="B263" t="str">
            <v>EMPRESAS PUBLICAS DE LOS GOBIERNOS REGIONALES</v>
          </cell>
        </row>
        <row r="264">
          <cell r="A264" t="str">
            <v>251113</v>
          </cell>
          <cell r="B264" t="str">
            <v>EMPRESAS PUBLICAS DE LOS GOBIERNOS LOCALES</v>
          </cell>
        </row>
        <row r="265">
          <cell r="A265" t="str">
            <v>251121</v>
          </cell>
          <cell r="B265" t="str">
            <v>EMPRESAS PUBLICAS DEL GOBIERNO NACIONAL</v>
          </cell>
        </row>
        <row r="266">
          <cell r="A266" t="str">
            <v>251122</v>
          </cell>
          <cell r="B266" t="str">
            <v>EMPRESAS PUBLICAS DE LOS GOBIERNOS REGIONALES</v>
          </cell>
        </row>
        <row r="267">
          <cell r="A267" t="str">
            <v>251123</v>
          </cell>
          <cell r="B267" t="str">
            <v>EMPRESAS PUBLICAS DE LOS GOBIERNOS LOCALES</v>
          </cell>
        </row>
        <row r="268">
          <cell r="A268" t="str">
            <v>251211</v>
          </cell>
          <cell r="B268" t="str">
            <v>A LAS EMPRESAS PRIVADAS NO FINANCIERAS</v>
          </cell>
        </row>
        <row r="269">
          <cell r="A269" t="str">
            <v>251212</v>
          </cell>
          <cell r="B269" t="str">
            <v>A LAS EMPRESAS PRIVADAS NO FINANCIERAS QUE PRESTAN SERVICIOS DE TRANSPORTE AEREO DE PASAJEROS</v>
          </cell>
        </row>
        <row r="270">
          <cell r="A270" t="str">
            <v>251221</v>
          </cell>
          <cell r="B270" t="str">
            <v>A LAS EMPRESAS PRIVADAS FINANCIERAS</v>
          </cell>
        </row>
        <row r="271">
          <cell r="A271" t="str">
            <v>252111</v>
          </cell>
          <cell r="B271" t="str">
            <v>A LA IGLESIA</v>
          </cell>
        </row>
        <row r="272">
          <cell r="A272" t="str">
            <v>252112</v>
          </cell>
          <cell r="B272" t="str">
            <v>A ORGANISMOS NO GUBERNAMENTALES (ONGS)</v>
          </cell>
        </row>
        <row r="273">
          <cell r="A273" t="str">
            <v>252113</v>
          </cell>
          <cell r="B273" t="str">
            <v>A UNIVERSIDADES</v>
          </cell>
        </row>
        <row r="274">
          <cell r="A274" t="str">
            <v>252114</v>
          </cell>
          <cell r="B274" t="str">
            <v>A FONDOS Y FUNDACIONES</v>
          </cell>
        </row>
        <row r="275">
          <cell r="A275" t="str">
            <v>2521199</v>
          </cell>
          <cell r="B275" t="str">
            <v>A OTRAS ORGANIZACIONES</v>
          </cell>
        </row>
        <row r="276">
          <cell r="A276" t="str">
            <v>252211</v>
          </cell>
          <cell r="B276" t="str">
            <v>A LA IGLESIA</v>
          </cell>
        </row>
        <row r="277">
          <cell r="A277" t="str">
            <v>252212</v>
          </cell>
          <cell r="B277" t="str">
            <v>A ORGANISMOS NO GUBERNAMENTALES (ONGS)</v>
          </cell>
        </row>
        <row r="278">
          <cell r="A278" t="str">
            <v>252213</v>
          </cell>
          <cell r="B278" t="str">
            <v>A UNIVERSIDADES</v>
          </cell>
        </row>
        <row r="279">
          <cell r="A279" t="str">
            <v>252214</v>
          </cell>
          <cell r="B279" t="str">
            <v>A FONDOS Y FUNDACIONES</v>
          </cell>
        </row>
        <row r="280">
          <cell r="A280" t="str">
            <v>252215</v>
          </cell>
          <cell r="B280" t="str">
            <v>A FONDOS SOCIALES</v>
          </cell>
        </row>
        <row r="281">
          <cell r="A281" t="str">
            <v>2522199</v>
          </cell>
          <cell r="B281" t="str">
            <v>A OTRAS ORGANIZACIONES</v>
          </cell>
        </row>
        <row r="282">
          <cell r="A282" t="str">
            <v>253111</v>
          </cell>
          <cell r="B282" t="str">
            <v>A ESTUDIANTES</v>
          </cell>
        </row>
        <row r="283">
          <cell r="A283" t="str">
            <v>253112</v>
          </cell>
          <cell r="B283" t="str">
            <v>A INVESTIGADORES CIENTIFICOS</v>
          </cell>
        </row>
        <row r="284">
          <cell r="A284" t="str">
            <v>2531199</v>
          </cell>
          <cell r="B284" t="str">
            <v>A OTRAS PERSONAS NATURALES</v>
          </cell>
        </row>
        <row r="285">
          <cell r="A285" t="str">
            <v>254111</v>
          </cell>
          <cell r="B285" t="str">
            <v>IMPUESTOS</v>
          </cell>
        </row>
        <row r="286">
          <cell r="A286" t="str">
            <v>254121</v>
          </cell>
          <cell r="B286" t="str">
            <v>DERECHOS ADMINISTRATIVOS</v>
          </cell>
        </row>
        <row r="287">
          <cell r="A287" t="str">
            <v>254131</v>
          </cell>
          <cell r="B287" t="str">
            <v>MULTAS</v>
          </cell>
        </row>
        <row r="288">
          <cell r="A288" t="str">
            <v>254211</v>
          </cell>
          <cell r="B288" t="str">
            <v>DERECHOS ADMINISTRATIVOS</v>
          </cell>
        </row>
        <row r="289">
          <cell r="A289" t="str">
            <v>254221</v>
          </cell>
          <cell r="B289" t="str">
            <v>MULTAS</v>
          </cell>
        </row>
        <row r="290">
          <cell r="A290" t="str">
            <v>254311</v>
          </cell>
          <cell r="B290" t="str">
            <v>IMPUESTOS</v>
          </cell>
        </row>
        <row r="291">
          <cell r="A291" t="str">
            <v>254321</v>
          </cell>
          <cell r="B291" t="str">
            <v>DERECHOS ADMINISTRATIVOS</v>
          </cell>
        </row>
        <row r="292">
          <cell r="A292" t="str">
            <v>254331</v>
          </cell>
          <cell r="B292" t="str">
            <v>MULTAS</v>
          </cell>
        </row>
        <row r="293">
          <cell r="A293" t="str">
            <v>255111</v>
          </cell>
          <cell r="B293" t="str">
            <v>PERSONAL ADMINISTRATIVO</v>
          </cell>
        </row>
        <row r="294">
          <cell r="A294" t="str">
            <v>255112</v>
          </cell>
          <cell r="B294" t="str">
            <v>PERSONAL DE EDUCACION</v>
          </cell>
        </row>
        <row r="295">
          <cell r="A295" t="str">
            <v>255113</v>
          </cell>
          <cell r="B295" t="str">
            <v>PERSONAL DE SALUD</v>
          </cell>
        </row>
        <row r="296">
          <cell r="A296" t="str">
            <v>255114</v>
          </cell>
          <cell r="B296" t="str">
            <v>PERSONAL JUDICIAL</v>
          </cell>
        </row>
        <row r="297">
          <cell r="A297" t="str">
            <v>255115</v>
          </cell>
          <cell r="B297" t="str">
            <v>DOCENTES UNIVERSITARIOS</v>
          </cell>
        </row>
        <row r="298">
          <cell r="A298" t="str">
            <v>255116</v>
          </cell>
          <cell r="B298" t="str">
            <v>PERSONAL DIPLOMATICO</v>
          </cell>
        </row>
        <row r="299">
          <cell r="A299" t="str">
            <v>255117</v>
          </cell>
          <cell r="B299" t="str">
            <v>PERSONAL MILITAR Y POLICIAL</v>
          </cell>
        </row>
        <row r="300">
          <cell r="A300" t="str">
            <v>255118</v>
          </cell>
          <cell r="B300" t="str">
            <v>PERSONAL OBRERO</v>
          </cell>
        </row>
        <row r="301">
          <cell r="A301" t="str">
            <v>2551199</v>
          </cell>
          <cell r="B301" t="str">
            <v>OTRO REGIMEN</v>
          </cell>
        </row>
        <row r="302">
          <cell r="A302" t="str">
            <v>255121</v>
          </cell>
          <cell r="B302" t="str">
            <v>PENSIONISTAS</v>
          </cell>
        </row>
        <row r="303">
          <cell r="A303" t="str">
            <v>255131</v>
          </cell>
          <cell r="B303" t="str">
            <v>A PERSONAS JURIDICAS</v>
          </cell>
        </row>
        <row r="304">
          <cell r="A304" t="str">
            <v>255132</v>
          </cell>
          <cell r="B304" t="str">
            <v>A PERSONAS NATURALES</v>
          </cell>
        </row>
        <row r="305">
          <cell r="A305" t="str">
            <v>255211</v>
          </cell>
          <cell r="B305" t="str">
            <v>INDEMNIZACIONES POR CESES COLECTIVOS</v>
          </cell>
        </row>
        <row r="306">
          <cell r="A306" t="str">
            <v>255212</v>
          </cell>
          <cell r="B306" t="str">
            <v>PAGOS EN COMPENSACION DE DAÑOS OCASIONADOS POR DESASTRES NATURALES</v>
          </cell>
        </row>
        <row r="307">
          <cell r="A307" t="str">
            <v>255213</v>
          </cell>
          <cell r="B307" t="str">
            <v>INDEMNIZACIONES POR ACCIDENTES DE TRABAJO O VICTIMAS DE TERRORISMO</v>
          </cell>
        </row>
        <row r="308">
          <cell r="A308" t="str">
            <v>2552199</v>
          </cell>
          <cell r="B308" t="str">
            <v>OTRAS INDEMNIZACIONES Y COMPENSACIONES</v>
          </cell>
        </row>
        <row r="309">
          <cell r="A309" t="str">
            <v>261111</v>
          </cell>
          <cell r="B309" t="str">
            <v>COMPRA DE VIVIENDAS RESIDENCIALES</v>
          </cell>
        </row>
        <row r="310">
          <cell r="A310" t="str">
            <v>261211</v>
          </cell>
          <cell r="B310" t="str">
            <v>COMPRA DE EDIFICIOS ADMINISTRATIVOS</v>
          </cell>
        </row>
        <row r="311">
          <cell r="A311" t="str">
            <v>261212</v>
          </cell>
          <cell r="B311" t="str">
            <v>COMPRA DE INSTALACIONES EDUCATIVAS</v>
          </cell>
        </row>
        <row r="312">
          <cell r="A312" t="str">
            <v>261213</v>
          </cell>
          <cell r="B312" t="str">
            <v>COMPRA DE INSTALACIONES MEDICAS</v>
          </cell>
        </row>
        <row r="313">
          <cell r="A313" t="str">
            <v>261214</v>
          </cell>
          <cell r="B313" t="str">
            <v>COMPRA DE INSTALACIONES SOCIALES Y CULTURALES</v>
          </cell>
        </row>
        <row r="314">
          <cell r="A314" t="str">
            <v>261215</v>
          </cell>
          <cell r="B314" t="str">
            <v>COMPRA DE CENTROS DE RECLUSION</v>
          </cell>
        </row>
        <row r="315">
          <cell r="A315" t="str">
            <v>261216</v>
          </cell>
          <cell r="B315" t="str">
            <v>COMPRA DE EDIFICIOS O UNIDADES NO RESIDENCIALES</v>
          </cell>
        </row>
        <row r="316">
          <cell r="A316" t="str">
            <v>262112</v>
          </cell>
          <cell r="B316" t="str">
            <v>COSTO DE CONSTRUCCION POR CONTRATA</v>
          </cell>
        </row>
        <row r="317">
          <cell r="A317" t="str">
            <v>262113</v>
          </cell>
          <cell r="B317" t="str">
            <v>COSTO DE CONSTRUCCION POR ADMINISTRACION DIRECTA - PERSONAL</v>
          </cell>
        </row>
        <row r="318">
          <cell r="A318" t="str">
            <v>262114</v>
          </cell>
          <cell r="B318" t="str">
            <v>COSTO DE CONSTRUCCION POR ADMINISTRACION DIRECTA - BIENES</v>
          </cell>
        </row>
        <row r="319">
          <cell r="A319" t="str">
            <v>262115</v>
          </cell>
          <cell r="B319" t="str">
            <v>COSTO DE CONSTRUCCION POR ADMINISTRACION DIRECTA - SERVICIOS</v>
          </cell>
        </row>
        <row r="320">
          <cell r="A320" t="str">
            <v>262116</v>
          </cell>
          <cell r="B320" t="str">
            <v>COSTO DE CONSTRUCCION POR ADMINISTRACION DIRECTA - OTROS</v>
          </cell>
        </row>
        <row r="321">
          <cell r="A321" t="str">
            <v>262212</v>
          </cell>
          <cell r="B321" t="str">
            <v>COSTO DE CONSTRUCCION POR CONTRATA</v>
          </cell>
        </row>
        <row r="322">
          <cell r="A322" t="str">
            <v>262213</v>
          </cell>
          <cell r="B322" t="str">
            <v>COSTO DE CONSTRUCCION POR ADMINISTRACION DIRECTA - PERSONAL</v>
          </cell>
        </row>
        <row r="323">
          <cell r="A323" t="str">
            <v>262214</v>
          </cell>
          <cell r="B323" t="str">
            <v>COSTO DE CONSTRUCCION POR ADMINISTRACION DIRECTA - BIENES</v>
          </cell>
        </row>
        <row r="324">
          <cell r="A324" t="str">
            <v>262215</v>
          </cell>
          <cell r="B324" t="str">
            <v>COSTO DE CONSTRUCCION POR ADMINISTRACION DIRECTA - SERVICIOS</v>
          </cell>
        </row>
        <row r="325">
          <cell r="A325" t="str">
            <v>262216</v>
          </cell>
          <cell r="B325" t="str">
            <v>COSTO DE CONSTRUCCION POR ADMINISTRACION DIRECTA - OTROS</v>
          </cell>
        </row>
        <row r="326">
          <cell r="A326" t="str">
            <v>262222</v>
          </cell>
          <cell r="B326" t="str">
            <v>COSTO DE CONSTRUCCION POR CONTRATA</v>
          </cell>
        </row>
        <row r="327">
          <cell r="A327" t="str">
            <v>262223</v>
          </cell>
          <cell r="B327" t="str">
            <v>COSTO DE CONSTRUCCION POR ADMINISTRACION DIRECTA - PERSONAL</v>
          </cell>
        </row>
        <row r="328">
          <cell r="A328" t="str">
            <v>262224</v>
          </cell>
          <cell r="B328" t="str">
            <v>COSTO DE CONSTRUCCION POR ADMINISTRACION DIRECTA - BIENES</v>
          </cell>
        </row>
        <row r="329">
          <cell r="A329" t="str">
            <v>262225</v>
          </cell>
          <cell r="B329" t="str">
            <v>COSTO DE CONSTRUCCION POR ADMINISTRACION DIRECTA - SERVICIOS</v>
          </cell>
        </row>
        <row r="330">
          <cell r="A330" t="str">
            <v>262226</v>
          </cell>
          <cell r="B330" t="str">
            <v>COSTO DE CONSTRUCCION POR ADMINISTRACION DIRECTA - OTROS</v>
          </cell>
        </row>
        <row r="331">
          <cell r="A331" t="str">
            <v>262232</v>
          </cell>
          <cell r="B331" t="str">
            <v>COSTO DE CONSTRUCCION POR CONTRATA</v>
          </cell>
        </row>
        <row r="332">
          <cell r="A332" t="str">
            <v>262233</v>
          </cell>
          <cell r="B332" t="str">
            <v>COSTO DE CONSTRUCCION POR ADMINISTRACION DIRECTA - PERSONAL</v>
          </cell>
        </row>
        <row r="333">
          <cell r="A333" t="str">
            <v>262234</v>
          </cell>
          <cell r="B333" t="str">
            <v>COSTO DE CONSTRUCCION POR ADMINISTRACION DIRECTA - BIENES</v>
          </cell>
        </row>
        <row r="334">
          <cell r="A334" t="str">
            <v>262235</v>
          </cell>
          <cell r="B334" t="str">
            <v>COSTO DE CONSTRUCCION POR ADMINISTRACION DIRECTA - SERVICIOS</v>
          </cell>
        </row>
        <row r="335">
          <cell r="A335" t="str">
            <v>262236</v>
          </cell>
          <cell r="B335" t="str">
            <v>COSTO DE CONSTRUCCION POR ADMINISTRACION DIRECTA - OTROS</v>
          </cell>
        </row>
        <row r="336">
          <cell r="A336" t="str">
            <v>262242</v>
          </cell>
          <cell r="B336" t="str">
            <v>COSTO DE CONSTRUCCION POR CONTRATA</v>
          </cell>
        </row>
        <row r="337">
          <cell r="A337" t="str">
            <v>262243</v>
          </cell>
          <cell r="B337" t="str">
            <v>COSTO DE CONSTRUCCION POR ADMINISTRACION DIRECTA - PERSONAL</v>
          </cell>
        </row>
        <row r="338">
          <cell r="A338" t="str">
            <v>262244</v>
          </cell>
          <cell r="B338" t="str">
            <v>COSTO DE CONSTRUCCION POR ADMINISTRACION DIRECTA - BIENES</v>
          </cell>
        </row>
        <row r="339">
          <cell r="A339" t="str">
            <v>262245</v>
          </cell>
          <cell r="B339" t="str">
            <v>COSTO DE CONSTRUCCION POR ADMINISTRACION DIRECTA - SERVICIOS</v>
          </cell>
        </row>
        <row r="340">
          <cell r="A340" t="str">
            <v>262246</v>
          </cell>
          <cell r="B340" t="str">
            <v>COSTO DE CONSTRUCCION POR ADMINISTRACION DIRECTA - OTROS</v>
          </cell>
        </row>
        <row r="341">
          <cell r="A341" t="str">
            <v>262251</v>
          </cell>
          <cell r="B341" t="str">
            <v>COSTO DE CONSTRUCCION POR CONTRATA</v>
          </cell>
        </row>
        <row r="342">
          <cell r="A342" t="str">
            <v>262253</v>
          </cell>
          <cell r="B342" t="str">
            <v>COSTO DE CONSTRUCCION POR ADMINISTRACION DIRECTA - PERSONAL</v>
          </cell>
        </row>
        <row r="343">
          <cell r="A343" t="str">
            <v>262254</v>
          </cell>
          <cell r="B343" t="str">
            <v>COSTO DE CONSTRUCCION POR ADMINISTRACION DIRECTA - BIENES</v>
          </cell>
        </row>
        <row r="344">
          <cell r="A344" t="str">
            <v>262255</v>
          </cell>
          <cell r="B344" t="str">
            <v>COSTO DE CONSTRUCCION POR ADMINISTRACION DIRECTA - SERVICIOS</v>
          </cell>
        </row>
        <row r="345">
          <cell r="A345" t="str">
            <v>262256</v>
          </cell>
          <cell r="B345" t="str">
            <v>COSTO DE CONSTRUCCION POR ADMINISTRACION DIRECTA - OTROS</v>
          </cell>
        </row>
        <row r="346">
          <cell r="A346" t="str">
            <v>262262</v>
          </cell>
          <cell r="B346" t="str">
            <v>COSTO DE CONSTRUCCION POR CONTRATA</v>
          </cell>
        </row>
        <row r="347">
          <cell r="A347" t="str">
            <v>262263</v>
          </cell>
          <cell r="B347" t="str">
            <v>COSTO DE CONSTRUCCION POR ADMINISTRACION DIRECTA - PERSONAL</v>
          </cell>
        </row>
        <row r="348">
          <cell r="A348" t="str">
            <v>262264</v>
          </cell>
          <cell r="B348" t="str">
            <v>COSTO DE CONSTRUCCION POR ADMINISTRACION DIRECTA - BIENES</v>
          </cell>
        </row>
        <row r="349">
          <cell r="A349" t="str">
            <v>262265</v>
          </cell>
          <cell r="B349" t="str">
            <v>COSTO DE CONSTRUCCION POR ADMINISTRACION DIRECTA - SERVICIOS</v>
          </cell>
        </row>
        <row r="350">
          <cell r="A350" t="str">
            <v>262266</v>
          </cell>
          <cell r="B350" t="str">
            <v>COSTOS DE CONSTRUCCION POR ADMINISTRACION DIRECTA - OTROS</v>
          </cell>
        </row>
        <row r="351">
          <cell r="A351" t="str">
            <v>262312</v>
          </cell>
          <cell r="B351" t="str">
            <v>COSTO DE CONSTRUCCION POR CONTRATA</v>
          </cell>
        </row>
        <row r="352">
          <cell r="A352" t="str">
            <v>262313</v>
          </cell>
          <cell r="B352" t="str">
            <v>COSTO DE CONSTRUCCION POR ADMINISTRACION DIRECTA - PERSONAL</v>
          </cell>
        </row>
        <row r="353">
          <cell r="A353" t="str">
            <v>262314</v>
          </cell>
          <cell r="B353" t="str">
            <v>COSTO DE CONSTRUCCION POR ADMINISTRACION DIRECTA - BIENES</v>
          </cell>
        </row>
        <row r="354">
          <cell r="A354" t="str">
            <v>262315</v>
          </cell>
          <cell r="B354" t="str">
            <v>COSTO DE CONSTRUCCION POR ADMINISTRACION DIRECTA - SERVICIOS</v>
          </cell>
        </row>
        <row r="355">
          <cell r="A355" t="str">
            <v>262316</v>
          </cell>
          <cell r="B355" t="str">
            <v>COSTO DE CONSTRUCCION POR ADMINISTRACION DIRECTA - OTROS</v>
          </cell>
        </row>
        <row r="356">
          <cell r="A356" t="str">
            <v>262323</v>
          </cell>
          <cell r="B356" t="str">
            <v>COSTO DE CONSTRUCCION POR CONTRATA</v>
          </cell>
        </row>
        <row r="357">
          <cell r="A357" t="str">
            <v>262324</v>
          </cell>
          <cell r="B357" t="str">
            <v>COSTO DE CONSTRUCCION POR ADMINISTRACION DIRECTA - PERSONAL</v>
          </cell>
        </row>
        <row r="358">
          <cell r="A358" t="str">
            <v>262325</v>
          </cell>
          <cell r="B358" t="str">
            <v>COSTO DE CONSTRUCCION POR ADMINISTRACION DIRECTA - BIENES</v>
          </cell>
        </row>
        <row r="359">
          <cell r="A359" t="str">
            <v>262326</v>
          </cell>
          <cell r="B359" t="str">
            <v>COSTO DE CONSTRUCCION POR ADMINISTRACION DIRECTA - SERVICIOS</v>
          </cell>
        </row>
        <row r="360">
          <cell r="A360" t="str">
            <v>262327</v>
          </cell>
          <cell r="B360" t="str">
            <v>COSTO DE CONSTRUCCION POR ADMINISTRACION DIRECTA - OTROS</v>
          </cell>
        </row>
        <row r="361">
          <cell r="A361" t="str">
            <v>262333</v>
          </cell>
          <cell r="B361" t="str">
            <v>COSTO DE CONSTRUCCION POR CONTRATA</v>
          </cell>
        </row>
        <row r="362">
          <cell r="A362" t="str">
            <v>262334</v>
          </cell>
          <cell r="B362" t="str">
            <v>COSTO DE CONSTRUCCION POR ADMINISTRACION DIRECTA - PERSONAL</v>
          </cell>
        </row>
        <row r="363">
          <cell r="A363" t="str">
            <v>262335</v>
          </cell>
          <cell r="B363" t="str">
            <v>COSTO DE CONSTRUCCION POR ADMINISTRACION DIRECTA - BIENES</v>
          </cell>
        </row>
        <row r="364">
          <cell r="A364" t="str">
            <v>262336</v>
          </cell>
          <cell r="B364" t="str">
            <v>COSTO DE CONSTRUCCION POR ADMINISTRACION DIRECTA - SERVICIOS</v>
          </cell>
        </row>
        <row r="365">
          <cell r="A365" t="str">
            <v>262337</v>
          </cell>
          <cell r="B365" t="str">
            <v>COSTO DE CONSTRUCCION POR ADMINISTRACION DIRECTA - OTROS</v>
          </cell>
        </row>
        <row r="366">
          <cell r="A366" t="str">
            <v>262342</v>
          </cell>
          <cell r="B366" t="str">
            <v>COSTO DE CONSTRUCCION POR CONTRATA</v>
          </cell>
        </row>
        <row r="367">
          <cell r="A367" t="str">
            <v>262343</v>
          </cell>
          <cell r="B367" t="str">
            <v>COSTO DE CONSTRUCCION POR ADMINISTRACION DIRECTA - PERSONAL</v>
          </cell>
        </row>
        <row r="368">
          <cell r="A368" t="str">
            <v>262344</v>
          </cell>
          <cell r="B368" t="str">
            <v>COSTO DE CONSTRUCCION POR ADMINISTRACION DIRECTA - BIENES</v>
          </cell>
        </row>
        <row r="369">
          <cell r="A369" t="str">
            <v>262345</v>
          </cell>
          <cell r="B369" t="str">
            <v>COSTO DE CONSTRUCCION POR ADMINISTRACION DIRECTA - SERVICIOS</v>
          </cell>
        </row>
        <row r="370">
          <cell r="A370" t="str">
            <v>262346</v>
          </cell>
          <cell r="B370" t="str">
            <v>COSTO DE CONSTRUCCION POR ADMINISTRACION DIRECTA - OTROS</v>
          </cell>
        </row>
        <row r="371">
          <cell r="A371" t="str">
            <v>262352</v>
          </cell>
          <cell r="B371" t="str">
            <v>COSTO DE CONSTRUCCION POR CONTRATA</v>
          </cell>
        </row>
        <row r="372">
          <cell r="A372" t="str">
            <v>262353</v>
          </cell>
          <cell r="B372" t="str">
            <v>COSTO DE CONSTRUCCION POR ADMINISTRACION DIRECTA - PERSONAL</v>
          </cell>
        </row>
        <row r="373">
          <cell r="A373" t="str">
            <v>262354</v>
          </cell>
          <cell r="B373" t="str">
            <v>COSTO DE CONSTRUCCION POR ADMINISTRACION DIRECTA - BIENES</v>
          </cell>
        </row>
        <row r="374">
          <cell r="A374" t="str">
            <v>262355</v>
          </cell>
          <cell r="B374" t="str">
            <v>COSTO DE CONSTRUCCION POR ADMINISTRACION DIRECTA - SERVICIOS</v>
          </cell>
        </row>
        <row r="375">
          <cell r="A375" t="str">
            <v>262356</v>
          </cell>
          <cell r="B375" t="str">
            <v>COSTO DE CONSTRUCCION POR ADMINISTRACION DIRECTA - OTROS</v>
          </cell>
        </row>
        <row r="376">
          <cell r="A376" t="str">
            <v>262362</v>
          </cell>
          <cell r="B376" t="str">
            <v>COSTO DE CONSTRUCCION POR CONTRATA</v>
          </cell>
        </row>
        <row r="377">
          <cell r="A377" t="str">
            <v>262363</v>
          </cell>
          <cell r="B377" t="str">
            <v>COSTO DE CONSTRUCCION POR ADMINISTRACION DIRECTA - PERSONAL</v>
          </cell>
        </row>
        <row r="378">
          <cell r="A378" t="str">
            <v>262364</v>
          </cell>
          <cell r="B378" t="str">
            <v>COSTO DE CONSTRUCCION POR ADMINISTRACION DIRECTA - BIENES</v>
          </cell>
        </row>
        <row r="379">
          <cell r="A379" t="str">
            <v>262365</v>
          </cell>
          <cell r="B379" t="str">
            <v>COSTO DE CONSTRUCCION POR ADMINISTRACION DIRECTA - SERVICIOS</v>
          </cell>
        </row>
        <row r="380">
          <cell r="A380" t="str">
            <v>262366</v>
          </cell>
          <cell r="B380" t="str">
            <v>COSTO DE CONSTRUCCION POR ADMINISTRACION DIRECTA - OTROS</v>
          </cell>
        </row>
        <row r="381">
          <cell r="A381" t="str">
            <v>262372</v>
          </cell>
          <cell r="B381" t="str">
            <v>COSTO DE CONSTRUCCION POR CONTRATA</v>
          </cell>
        </row>
        <row r="382">
          <cell r="A382" t="str">
            <v>262373</v>
          </cell>
          <cell r="B382" t="str">
            <v>COSTO DE CONSTRUCCION POR ADMINISTRACION DIRECTA - PERSONAL</v>
          </cell>
        </row>
        <row r="383">
          <cell r="A383" t="str">
            <v>262374</v>
          </cell>
          <cell r="B383" t="str">
            <v>COSTO DE CONSTRUCCION POR ADMINISTRACION DIRECTA - BIENES</v>
          </cell>
        </row>
        <row r="384">
          <cell r="A384" t="str">
            <v>262375</v>
          </cell>
          <cell r="B384" t="str">
            <v>COSTO DE CONSTRUCCION POR ADMINISTRACION DIRECTA - SERVICIOS</v>
          </cell>
        </row>
        <row r="385">
          <cell r="A385" t="str">
            <v>262376</v>
          </cell>
          <cell r="B385" t="str">
            <v>COSTO DE CONSTRUCCION POR ADMINISTRACION DIRECTA - OTROS</v>
          </cell>
        </row>
        <row r="386">
          <cell r="A386" t="str">
            <v>2623992</v>
          </cell>
          <cell r="B386" t="str">
            <v>COSTO DE CONSTRUCCION POR CONTRATA</v>
          </cell>
        </row>
        <row r="387">
          <cell r="A387" t="str">
            <v>2623993</v>
          </cell>
          <cell r="B387" t="str">
            <v>COSTO DE CONSTRUCCION POR ADMINISTRACION DIRECTA - PERSONAL</v>
          </cell>
        </row>
        <row r="388">
          <cell r="A388" t="str">
            <v>2623994</v>
          </cell>
          <cell r="B388" t="str">
            <v>COSTO DE CONSTRUCCION POR ADMINISTRACION DIRECTA - BIENES</v>
          </cell>
        </row>
        <row r="389">
          <cell r="A389" t="str">
            <v>2623995</v>
          </cell>
          <cell r="B389" t="str">
            <v>COSTO DE CONSTRUCCION POR ADMINISTRACION DIRECTA - SERVICIOS</v>
          </cell>
        </row>
        <row r="390">
          <cell r="A390" t="str">
            <v>2623996</v>
          </cell>
          <cell r="B390" t="str">
            <v>COSTO DE CONSTRUCCION POR ADMINISTRACION DIRECTA - OTROS</v>
          </cell>
        </row>
        <row r="391">
          <cell r="A391" t="str">
            <v>263111</v>
          </cell>
          <cell r="B391" t="str">
            <v>PARA TRANSPORTE TERRESTRE</v>
          </cell>
        </row>
        <row r="392">
          <cell r="A392" t="str">
            <v>263112</v>
          </cell>
          <cell r="B392" t="str">
            <v>PARA TRANSPORTE AEREO</v>
          </cell>
        </row>
        <row r="393">
          <cell r="A393" t="str">
            <v>263113</v>
          </cell>
          <cell r="B393" t="str">
            <v>PARA TRANSPORTE ACUATICO</v>
          </cell>
        </row>
        <row r="394">
          <cell r="A394" t="str">
            <v>263211</v>
          </cell>
          <cell r="B394" t="str">
            <v>MAQUINAS Y EQUIPOS</v>
          </cell>
        </row>
        <row r="395">
          <cell r="A395" t="str">
            <v>263212</v>
          </cell>
          <cell r="B395" t="str">
            <v>MOBILIARIO</v>
          </cell>
        </row>
        <row r="396">
          <cell r="A396" t="str">
            <v>263221</v>
          </cell>
          <cell r="B396" t="str">
            <v>MAQUINAS Y EQUIPOS</v>
          </cell>
        </row>
        <row r="397">
          <cell r="A397" t="str">
            <v>263222</v>
          </cell>
          <cell r="B397" t="str">
            <v>MOBILIARIO</v>
          </cell>
        </row>
        <row r="398">
          <cell r="A398" t="str">
            <v>263231</v>
          </cell>
          <cell r="B398" t="str">
            <v>EQUIPOS COMPUTACIONALES Y PERIFERICOS</v>
          </cell>
        </row>
        <row r="399">
          <cell r="A399" t="str">
            <v>263232</v>
          </cell>
          <cell r="B399" t="str">
            <v>EQUIPOS DE COMUNICACIONES PARA REDES INFORMATICAS</v>
          </cell>
        </row>
        <row r="400">
          <cell r="A400" t="str">
            <v>263233</v>
          </cell>
          <cell r="B400" t="str">
            <v>EQUIPOS DE TELECOMUNICACIONES</v>
          </cell>
        </row>
        <row r="401">
          <cell r="A401" t="str">
            <v>263241</v>
          </cell>
          <cell r="B401" t="str">
            <v>MOBILIARIO</v>
          </cell>
        </row>
        <row r="402">
          <cell r="A402" t="str">
            <v>263242</v>
          </cell>
          <cell r="B402" t="str">
            <v>EQUIPOS</v>
          </cell>
        </row>
        <row r="403">
          <cell r="A403" t="str">
            <v>263251</v>
          </cell>
          <cell r="B403" t="str">
            <v>MOBILIARIO DE USO AGRICOLA Y PESQUERO</v>
          </cell>
        </row>
        <row r="404">
          <cell r="A404" t="str">
            <v>263252</v>
          </cell>
          <cell r="B404" t="str">
            <v>EQUIPO DE USO AGRICOLA Y PESQUERO</v>
          </cell>
        </row>
        <row r="405">
          <cell r="A405" t="str">
            <v>263261</v>
          </cell>
          <cell r="B405" t="str">
            <v>EQUIPO DE CULTURA Y ARTE</v>
          </cell>
        </row>
        <row r="406">
          <cell r="A406" t="str">
            <v>263262</v>
          </cell>
          <cell r="B406" t="str">
            <v>MOBILIARIO DE CULTURA Y ARTE</v>
          </cell>
        </row>
        <row r="407">
          <cell r="A407" t="str">
            <v>263271</v>
          </cell>
          <cell r="B407" t="str">
            <v>EQUIPO DE DEPORTES Y RECREACION</v>
          </cell>
        </row>
        <row r="408">
          <cell r="A408" t="str">
            <v>263272</v>
          </cell>
          <cell r="B408" t="str">
            <v>MOBILIARIO DE DE DEPORTES Y RECREACION</v>
          </cell>
        </row>
        <row r="409">
          <cell r="A409" t="str">
            <v>263281</v>
          </cell>
          <cell r="B409" t="str">
            <v>MOBILIARIO, EQUIPOS Y APARATOS PARA LA DEFENSA Y LA SEGURIDAD</v>
          </cell>
        </row>
        <row r="410">
          <cell r="A410" t="str">
            <v>263282</v>
          </cell>
          <cell r="B410" t="str">
            <v>ARMAMENTO EN GENERAL</v>
          </cell>
        </row>
        <row r="411">
          <cell r="A411" t="str">
            <v>263291</v>
          </cell>
          <cell r="B411" t="str">
            <v>AIRE ACONDICIONADO Y REFRIGERACION</v>
          </cell>
        </row>
        <row r="412">
          <cell r="A412" t="str">
            <v>263292</v>
          </cell>
          <cell r="B412" t="str">
            <v>ASEO,  LIMPIEZA Y COCINA</v>
          </cell>
        </row>
        <row r="413">
          <cell r="A413" t="str">
            <v>263293</v>
          </cell>
          <cell r="B413" t="str">
            <v>SEGURIDAD INDUSTRIAL</v>
          </cell>
        </row>
        <row r="414">
          <cell r="A414" t="str">
            <v>263294</v>
          </cell>
          <cell r="B414" t="str">
            <v>ELECTRICIDAD Y ELECTRONICA</v>
          </cell>
        </row>
        <row r="415">
          <cell r="A415" t="str">
            <v>263295</v>
          </cell>
          <cell r="B415" t="str">
            <v>EQUIPOS E INSTRUMENTOS DE MEDICION</v>
          </cell>
        </row>
        <row r="416">
          <cell r="A416" t="str">
            <v>263296</v>
          </cell>
          <cell r="B416" t="str">
            <v>EQUIPOS PARA VEHICULOS</v>
          </cell>
        </row>
        <row r="417">
          <cell r="A417" t="str">
            <v>2632999</v>
          </cell>
          <cell r="B417" t="str">
            <v>MAQUINARIAS, EQUIPOS Y MOBILIARIOS DE OTRAS INSTALACIONES</v>
          </cell>
        </row>
        <row r="418">
          <cell r="A418" t="str">
            <v>264111</v>
          </cell>
          <cell r="B418" t="str">
            <v>ADQUISICION DE PIEDRAS Y METALES PRECIOSOS</v>
          </cell>
        </row>
        <row r="419">
          <cell r="A419" t="str">
            <v>264112</v>
          </cell>
          <cell r="B419" t="str">
            <v>ADQUISICION DE PINTURAS Y ESCULTURAS</v>
          </cell>
        </row>
        <row r="420">
          <cell r="A420" t="str">
            <v>264113</v>
          </cell>
          <cell r="B420" t="str">
            <v>ADQUISICION DE JOYAS Y ANTIGUEDADES</v>
          </cell>
        </row>
        <row r="421">
          <cell r="A421" t="str">
            <v>265111</v>
          </cell>
          <cell r="B421" t="str">
            <v>TERRENOS URBANOS</v>
          </cell>
        </row>
        <row r="422">
          <cell r="A422" t="str">
            <v>265112</v>
          </cell>
          <cell r="B422" t="str">
            <v>TERRENOS RURALES</v>
          </cell>
        </row>
        <row r="423">
          <cell r="A423" t="str">
            <v>265113</v>
          </cell>
          <cell r="B423" t="str">
            <v>TERRENOS ERIAZOS</v>
          </cell>
        </row>
        <row r="424">
          <cell r="A424" t="str">
            <v>266111</v>
          </cell>
          <cell r="B424" t="str">
            <v>ANIMALES DE CRIA</v>
          </cell>
        </row>
        <row r="425">
          <cell r="A425" t="str">
            <v>266112</v>
          </cell>
          <cell r="B425" t="str">
            <v>ANIMALES REPRODUCTORES</v>
          </cell>
        </row>
        <row r="426">
          <cell r="A426" t="str">
            <v>266113</v>
          </cell>
          <cell r="B426" t="str">
            <v>ANIMALES DE TIRO</v>
          </cell>
        </row>
        <row r="427">
          <cell r="A427" t="str">
            <v>266114</v>
          </cell>
          <cell r="B427" t="str">
            <v>OTROS ANIMALES</v>
          </cell>
        </row>
        <row r="428">
          <cell r="A428" t="str">
            <v>266115</v>
          </cell>
          <cell r="B428" t="str">
            <v>ARBOLES FRUTALES</v>
          </cell>
        </row>
        <row r="429">
          <cell r="A429" t="str">
            <v>266116</v>
          </cell>
          <cell r="B429" t="str">
            <v>VIDES Y ARBUSTOS</v>
          </cell>
        </row>
        <row r="430">
          <cell r="A430" t="str">
            <v>266117</v>
          </cell>
          <cell r="B430" t="str">
            <v>SEMILLAS Y ALMACIGOS</v>
          </cell>
        </row>
        <row r="431">
          <cell r="A431" t="str">
            <v>266118</v>
          </cell>
          <cell r="B431" t="str">
            <v>MINAS Y CANTERAS</v>
          </cell>
        </row>
        <row r="432">
          <cell r="A432" t="str">
            <v>2661199</v>
          </cell>
          <cell r="B432" t="str">
            <v>OTROS BIENES  AGROPECUARIOS, PESQUEROS Y MINEROS</v>
          </cell>
        </row>
        <row r="433">
          <cell r="A433" t="str">
            <v>266121</v>
          </cell>
          <cell r="B433" t="str">
            <v>LIBROS Y TEXTOS PARA BIBLIOTECAS</v>
          </cell>
        </row>
        <row r="434">
          <cell r="A434" t="str">
            <v>2661299</v>
          </cell>
          <cell r="B434" t="str">
            <v>OTROS BIENES CULTURALES</v>
          </cell>
        </row>
        <row r="435">
          <cell r="A435" t="str">
            <v>266131</v>
          </cell>
          <cell r="B435" t="str">
            <v>PATENTES Y MARCAS DE FABRICA</v>
          </cell>
        </row>
        <row r="436">
          <cell r="A436" t="str">
            <v>266132</v>
          </cell>
          <cell r="B436" t="str">
            <v>SOFTWARES</v>
          </cell>
        </row>
        <row r="437">
          <cell r="A437" t="str">
            <v>2661399</v>
          </cell>
          <cell r="B437" t="str">
            <v>OTROS ACTIVOS INTANGIBLES</v>
          </cell>
        </row>
        <row r="438">
          <cell r="A438" t="str">
            <v>26619999</v>
          </cell>
          <cell r="B438" t="str">
            <v>OTROS</v>
          </cell>
        </row>
        <row r="439">
          <cell r="A439" t="str">
            <v>267121</v>
          </cell>
          <cell r="B439" t="str">
            <v>GASTOS POR LA CONTRATACION DE PERSONAL</v>
          </cell>
        </row>
        <row r="440">
          <cell r="A440" t="str">
            <v>267122</v>
          </cell>
          <cell r="B440" t="str">
            <v>GASTOS POR LA COMPRA DE BIENES</v>
          </cell>
        </row>
        <row r="441">
          <cell r="A441" t="str">
            <v>267123</v>
          </cell>
          <cell r="B441" t="str">
            <v>GASTOS POR LA CONTRATACION DE SERVICIOS</v>
          </cell>
        </row>
        <row r="442">
          <cell r="A442" t="str">
            <v>267131</v>
          </cell>
          <cell r="B442" t="str">
            <v>GASTOS POR LA CONTRATACION DE PERSONAL</v>
          </cell>
        </row>
        <row r="443">
          <cell r="A443" t="str">
            <v>267132</v>
          </cell>
          <cell r="B443" t="str">
            <v>GASTOS POR LA COMPRA DE BIENES</v>
          </cell>
        </row>
        <row r="444">
          <cell r="A444" t="str">
            <v>267133</v>
          </cell>
          <cell r="B444" t="str">
            <v>GASTOS POR LA CONTRATACION DE SERVICIOS</v>
          </cell>
        </row>
        <row r="445">
          <cell r="A445" t="str">
            <v>267141</v>
          </cell>
          <cell r="B445" t="str">
            <v>GASTOS POR LA CONTRATACION DE PERSONAL</v>
          </cell>
        </row>
        <row r="446">
          <cell r="A446" t="str">
            <v>267142</v>
          </cell>
          <cell r="B446" t="str">
            <v>GASTOS POR LA COMPRA DE BIENES</v>
          </cell>
        </row>
        <row r="447">
          <cell r="A447" t="str">
            <v>267143</v>
          </cell>
          <cell r="B447" t="str">
            <v>GASTOS POR LA CONTRATACION DE SERVICIOS</v>
          </cell>
        </row>
        <row r="448">
          <cell r="A448" t="str">
            <v>267151</v>
          </cell>
          <cell r="B448" t="str">
            <v>GASTOS POR LA CONTRATACION DE PERSONAL</v>
          </cell>
        </row>
        <row r="449">
          <cell r="A449" t="str">
            <v>267152</v>
          </cell>
          <cell r="B449" t="str">
            <v>GASTOS POR LA COMPRA DE BIENES</v>
          </cell>
        </row>
        <row r="450">
          <cell r="A450" t="str">
            <v>267153</v>
          </cell>
          <cell r="B450" t="str">
            <v>GASTOS POR LA CONTRATACION DE SERVICIOS</v>
          </cell>
        </row>
        <row r="451">
          <cell r="A451" t="str">
            <v>267161</v>
          </cell>
          <cell r="B451" t="str">
            <v>GASTOS POR LA CONTRATACION DE PERSONAL</v>
          </cell>
        </row>
        <row r="452">
          <cell r="A452" t="str">
            <v>267162</v>
          </cell>
          <cell r="B452" t="str">
            <v>GASTOS POR LA COMPRA DE BIENES</v>
          </cell>
        </row>
        <row r="453">
          <cell r="A453" t="str">
            <v>267163</v>
          </cell>
          <cell r="B453" t="str">
            <v>GASTOS POR LA CONTRATACION DE SERVICIOS</v>
          </cell>
        </row>
        <row r="454">
          <cell r="A454" t="str">
            <v>268121</v>
          </cell>
          <cell r="B454" t="str">
            <v>ESTUDIO DE PREINVERSION</v>
          </cell>
        </row>
        <row r="455">
          <cell r="A455" t="str">
            <v>268131</v>
          </cell>
          <cell r="B455" t="str">
            <v>ELABORACION DE EXPEDIENTES TECNICOS</v>
          </cell>
        </row>
        <row r="456">
          <cell r="A456" t="str">
            <v>268141</v>
          </cell>
          <cell r="B456" t="str">
            <v>GASTO POR LA CONTRATACION DE PERSONAL</v>
          </cell>
        </row>
        <row r="457">
          <cell r="A457" t="str">
            <v>268142</v>
          </cell>
          <cell r="B457" t="str">
            <v>GASTO POR LA COMPRA DE BIENES</v>
          </cell>
        </row>
        <row r="458">
          <cell r="A458" t="str">
            <v>268143</v>
          </cell>
          <cell r="B458" t="str">
            <v>GASTO POR LA CONTRATACION DE SERVICIOS</v>
          </cell>
        </row>
        <row r="459">
          <cell r="A459" t="str">
            <v>2681499</v>
          </cell>
          <cell r="B459" t="str">
            <v>OTROS GASTOS</v>
          </cell>
        </row>
        <row r="460">
          <cell r="A460" t="str">
            <v>271111</v>
          </cell>
          <cell r="B460" t="str">
            <v>PARA FINES EDUCATIVOS</v>
          </cell>
        </row>
        <row r="461">
          <cell r="A461" t="str">
            <v>271112</v>
          </cell>
          <cell r="B461" t="str">
            <v>PARA FINES AGROPECUARIOS</v>
          </cell>
        </row>
        <row r="462">
          <cell r="A462" t="str">
            <v>271113</v>
          </cell>
          <cell r="B462" t="str">
            <v>PARA FINES DE VIVIENDA</v>
          </cell>
        </row>
        <row r="463">
          <cell r="A463" t="str">
            <v>2711199</v>
          </cell>
          <cell r="B463" t="str">
            <v>PARA OTROS FINES</v>
          </cell>
        </row>
        <row r="464">
          <cell r="A464" t="str">
            <v>271211</v>
          </cell>
          <cell r="B464" t="str">
            <v>BONOS</v>
          </cell>
        </row>
        <row r="465">
          <cell r="A465" t="str">
            <v>271212</v>
          </cell>
          <cell r="B465" t="str">
            <v>PAGARES</v>
          </cell>
        </row>
        <row r="466">
          <cell r="A466" t="str">
            <v>271213</v>
          </cell>
          <cell r="B466" t="str">
            <v>LETRAS</v>
          </cell>
        </row>
        <row r="467">
          <cell r="A467" t="str">
            <v>2712199</v>
          </cell>
          <cell r="B467" t="str">
            <v>OTROS TITULOS Y VALORES</v>
          </cell>
        </row>
        <row r="468">
          <cell r="A468" t="str">
            <v>271311</v>
          </cell>
          <cell r="B468" t="str">
            <v>DE EMPRESAS</v>
          </cell>
        </row>
        <row r="469">
          <cell r="A469" t="str">
            <v>271312</v>
          </cell>
          <cell r="B469" t="str">
            <v>DE ORGANISMOS INTERNACIONALES</v>
          </cell>
        </row>
        <row r="470">
          <cell r="A470" t="str">
            <v>2713199</v>
          </cell>
          <cell r="B470" t="str">
            <v>DE OTROS</v>
          </cell>
        </row>
        <row r="471">
          <cell r="A471" t="str">
            <v>271411</v>
          </cell>
          <cell r="B471" t="str">
            <v>CONSTITUCION O AUMENTO DE CAPITAL DE EMPRESAS</v>
          </cell>
        </row>
        <row r="472">
          <cell r="A472" t="str">
            <v>2714199</v>
          </cell>
          <cell r="B472" t="str">
            <v>OTROS</v>
          </cell>
        </row>
        <row r="473">
          <cell r="A473" t="str">
            <v>281111</v>
          </cell>
          <cell r="B473" t="str">
            <v>DE PAISES DE AMERICA</v>
          </cell>
        </row>
        <row r="474">
          <cell r="A474" t="str">
            <v>281112</v>
          </cell>
          <cell r="B474" t="str">
            <v>DE PAISES DE EUROPA</v>
          </cell>
        </row>
        <row r="475">
          <cell r="A475" t="str">
            <v>281113</v>
          </cell>
          <cell r="B475" t="str">
            <v>DE AFRICA, ASIA Y OCEANIA</v>
          </cell>
        </row>
        <row r="476">
          <cell r="A476" t="str">
            <v>281121</v>
          </cell>
          <cell r="B476" t="str">
            <v>BANCO INTERAMERICANO DE DESARROLLO - BID</v>
          </cell>
        </row>
        <row r="477">
          <cell r="A477" t="str">
            <v>281122</v>
          </cell>
          <cell r="B477" t="str">
            <v>BANCO MUNDIAL - BIRF</v>
          </cell>
        </row>
        <row r="478">
          <cell r="A478" t="str">
            <v>281123</v>
          </cell>
          <cell r="B478" t="str">
            <v>FONDO MONETARIO INTERNACIONAL - FMI</v>
          </cell>
        </row>
        <row r="479">
          <cell r="A479" t="str">
            <v>281124</v>
          </cell>
          <cell r="B479" t="str">
            <v>KREDINTANSTALF FUR WIEDERAUFBAU - KFW</v>
          </cell>
        </row>
        <row r="480">
          <cell r="A480" t="str">
            <v>281125</v>
          </cell>
          <cell r="B480" t="str">
            <v>CORPORACION ANDINA DE FOMENTO - CAF</v>
          </cell>
        </row>
        <row r="481">
          <cell r="A481" t="str">
            <v>281126</v>
          </cell>
          <cell r="B481" t="str">
            <v>FONDO INTERNACIONAL DE DESARROLLO AGRICOLA - FIDA</v>
          </cell>
        </row>
        <row r="482">
          <cell r="A482" t="str">
            <v>281127</v>
          </cell>
          <cell r="B482" t="str">
            <v>BANCO DE COOPERACION INTERNACIONAL DEL JAPON-JBIC</v>
          </cell>
        </row>
        <row r="483">
          <cell r="A483" t="str">
            <v>281128</v>
          </cell>
          <cell r="B483" t="str">
            <v>AGENCIA ALEMANA DE COOPERACION TECNICA INTERNACIONAL - GTZ</v>
          </cell>
        </row>
        <row r="484">
          <cell r="A484" t="str">
            <v>2811299</v>
          </cell>
          <cell r="B484" t="str">
            <v>OTROS ORGANISMOS INTERNACIONALES O AGENCIAS OFICIALES</v>
          </cell>
        </row>
        <row r="485">
          <cell r="A485" t="str">
            <v>281131</v>
          </cell>
          <cell r="B485" t="str">
            <v>BONOS DEL TESORO PUBLICO</v>
          </cell>
        </row>
        <row r="486">
          <cell r="A486" t="str">
            <v>2811399</v>
          </cell>
          <cell r="B486" t="str">
            <v>OTROS VALORES</v>
          </cell>
        </row>
        <row r="487">
          <cell r="A487" t="str">
            <v>281141</v>
          </cell>
          <cell r="B487" t="str">
            <v>CON BANCA PRIVADA Y FINANCIERAS</v>
          </cell>
        </row>
        <row r="488">
          <cell r="A488" t="str">
            <v>2811499</v>
          </cell>
          <cell r="B488" t="str">
            <v>OTROS CREDITOS EXTERNOS</v>
          </cell>
        </row>
        <row r="489">
          <cell r="A489" t="str">
            <v>281211</v>
          </cell>
          <cell r="B489" t="str">
            <v>DE  GOBIERNO NACIONAL</v>
          </cell>
        </row>
        <row r="490">
          <cell r="A490" t="str">
            <v>281212</v>
          </cell>
          <cell r="B490" t="str">
            <v>DE LOS GOBIERNOS REGIONALES</v>
          </cell>
        </row>
        <row r="491">
          <cell r="A491" t="str">
            <v>281213</v>
          </cell>
          <cell r="B491" t="str">
            <v>DE LOS GOBIERNOS LOCALES</v>
          </cell>
        </row>
        <row r="492">
          <cell r="A492" t="str">
            <v>281221</v>
          </cell>
          <cell r="B492" t="str">
            <v>BONOS DEL TESORO PUBLICO</v>
          </cell>
        </row>
        <row r="493">
          <cell r="A493" t="str">
            <v>281222</v>
          </cell>
          <cell r="B493" t="str">
            <v>BONOS MUNICIPALES</v>
          </cell>
        </row>
        <row r="494">
          <cell r="A494" t="str">
            <v>2812299</v>
          </cell>
          <cell r="B494" t="str">
            <v>OTROS VALORES</v>
          </cell>
        </row>
        <row r="495">
          <cell r="A495" t="str">
            <v>281231</v>
          </cell>
          <cell r="B495" t="str">
            <v>DEL BANCO DE LA NACION</v>
          </cell>
        </row>
        <row r="496">
          <cell r="A496" t="str">
            <v>281232</v>
          </cell>
          <cell r="B496" t="str">
            <v>DEL FONDO MIVIENDA</v>
          </cell>
        </row>
        <row r="497">
          <cell r="A497" t="str">
            <v>281233</v>
          </cell>
          <cell r="B497" t="str">
            <v>DE LA BANCA PRIVADA Y FINANCIERA</v>
          </cell>
        </row>
        <row r="498">
          <cell r="A498" t="str">
            <v>281234</v>
          </cell>
          <cell r="B498" t="str">
            <v>DE CERTIFICADOS DE INVERSION PÚBLICA REGIONAL Y LOCAL</v>
          </cell>
        </row>
        <row r="499">
          <cell r="A499" t="str">
            <v>2812399</v>
          </cell>
          <cell r="B499" t="str">
            <v>OTROS CREDITOS INTERNOS</v>
          </cell>
        </row>
        <row r="500">
          <cell r="A500" t="str">
            <v>282111</v>
          </cell>
          <cell r="B500" t="str">
            <v>DE PAISES DE AMERICA</v>
          </cell>
        </row>
        <row r="501">
          <cell r="A501" t="str">
            <v>282112</v>
          </cell>
          <cell r="B501" t="str">
            <v>DE PAISES DE EUROPA</v>
          </cell>
        </row>
        <row r="502">
          <cell r="A502" t="str">
            <v>282113</v>
          </cell>
          <cell r="B502" t="str">
            <v>DE AFRICA, ASIA Y OCEANIA</v>
          </cell>
        </row>
        <row r="503">
          <cell r="A503" t="str">
            <v>282121</v>
          </cell>
          <cell r="B503" t="str">
            <v>BANCO INTERAMERICANO DE DESARROLLO - BID</v>
          </cell>
        </row>
        <row r="504">
          <cell r="A504" t="str">
            <v>282122</v>
          </cell>
          <cell r="B504" t="str">
            <v>BANCO MUNDIAL - BIRF</v>
          </cell>
        </row>
        <row r="505">
          <cell r="A505" t="str">
            <v>282123</v>
          </cell>
          <cell r="B505" t="str">
            <v>FONDO MONETARIO INTERNACIONAL - FMI</v>
          </cell>
        </row>
        <row r="506">
          <cell r="A506" t="str">
            <v>282124</v>
          </cell>
          <cell r="B506" t="str">
            <v>KREDINTANSTALF FUR WIEDERAUFBAU - KFW</v>
          </cell>
        </row>
        <row r="507">
          <cell r="A507" t="str">
            <v>282125</v>
          </cell>
          <cell r="B507" t="str">
            <v>CORPORACION ANDINA DE FOMENTO - CAF</v>
          </cell>
        </row>
        <row r="508">
          <cell r="A508" t="str">
            <v>282126</v>
          </cell>
          <cell r="B508" t="str">
            <v>FONDO INTERNACIONAL DE DESARROLLO AGRICOLA - FIDA</v>
          </cell>
        </row>
        <row r="509">
          <cell r="A509" t="str">
            <v>282127</v>
          </cell>
          <cell r="B509" t="str">
            <v>BANCO DE COOPERACION INTERNACIONAL DEL JAPON-JBIC</v>
          </cell>
        </row>
        <row r="510">
          <cell r="A510" t="str">
            <v>282128</v>
          </cell>
          <cell r="B510" t="str">
            <v>AGENCIA ALEMANA DE COOPERACION TECNICA INTERNACIONAL - GTZ</v>
          </cell>
        </row>
        <row r="511">
          <cell r="A511" t="str">
            <v>2821299</v>
          </cell>
          <cell r="B511" t="str">
            <v>OTROS ORGANISMOS INTERNACIONALES O AGENCIAS OFICIALES</v>
          </cell>
        </row>
        <row r="512">
          <cell r="A512" t="str">
            <v>282131</v>
          </cell>
          <cell r="B512" t="str">
            <v>BONOS DEL TESORO PUBLICO</v>
          </cell>
        </row>
        <row r="513">
          <cell r="A513" t="str">
            <v>2821399</v>
          </cell>
          <cell r="B513" t="str">
            <v>OTROS VALORES</v>
          </cell>
        </row>
        <row r="514">
          <cell r="A514" t="str">
            <v>282141</v>
          </cell>
          <cell r="B514" t="str">
            <v>CON BANCA PRIVADA Y FINANCIERAS</v>
          </cell>
        </row>
        <row r="515">
          <cell r="A515" t="str">
            <v>2821499</v>
          </cell>
          <cell r="B515" t="str">
            <v>OTROS CREDITOS EXTERNOS</v>
          </cell>
        </row>
        <row r="516">
          <cell r="A516" t="str">
            <v>282211</v>
          </cell>
          <cell r="B516" t="str">
            <v>DE  GOBIERNO NACIONAL</v>
          </cell>
        </row>
        <row r="517">
          <cell r="A517" t="str">
            <v>282212</v>
          </cell>
          <cell r="B517" t="str">
            <v>DE LOS GOBIERNOS REGIONALES</v>
          </cell>
        </row>
        <row r="518">
          <cell r="A518" t="str">
            <v>282213</v>
          </cell>
          <cell r="B518" t="str">
            <v>DE LOS GOBIERNOS LOCALES</v>
          </cell>
        </row>
        <row r="519">
          <cell r="A519" t="str">
            <v>282221</v>
          </cell>
          <cell r="B519" t="str">
            <v>BONOS DEL TESORO PUBLICO</v>
          </cell>
        </row>
        <row r="520">
          <cell r="A520" t="str">
            <v>282222</v>
          </cell>
          <cell r="B520" t="str">
            <v>BONOS MUNICIPALES</v>
          </cell>
        </row>
        <row r="521">
          <cell r="A521" t="str">
            <v>2822299</v>
          </cell>
          <cell r="B521" t="str">
            <v>OTROS VALORES</v>
          </cell>
        </row>
        <row r="522">
          <cell r="A522" t="str">
            <v>282231</v>
          </cell>
          <cell r="B522" t="str">
            <v>DEL BANCO DE LA NACION</v>
          </cell>
        </row>
        <row r="523">
          <cell r="A523" t="str">
            <v>282232</v>
          </cell>
          <cell r="B523" t="str">
            <v>DEL FONDO MIVIENDA</v>
          </cell>
        </row>
        <row r="524">
          <cell r="A524" t="str">
            <v>282233</v>
          </cell>
          <cell r="B524" t="str">
            <v>DE LA BANCA PRIVADA Y FINANCIERA</v>
          </cell>
        </row>
        <row r="525">
          <cell r="A525" t="str">
            <v>282234</v>
          </cell>
          <cell r="B525" t="str">
            <v>DE CERTIFICADOS DE INVERSION PÚBLICA REGIONAL Y LOCAL</v>
          </cell>
        </row>
        <row r="526">
          <cell r="A526" t="str">
            <v>2822399</v>
          </cell>
          <cell r="B526" t="str">
            <v>OTROS CREDITOS INTERNOS</v>
          </cell>
        </row>
        <row r="527">
          <cell r="A527" t="str">
            <v>283111</v>
          </cell>
          <cell r="B527" t="str">
            <v>DE PAISES DE AMERICA</v>
          </cell>
        </row>
        <row r="528">
          <cell r="A528" t="str">
            <v>283112</v>
          </cell>
          <cell r="B528" t="str">
            <v>DE PAISES DE EUROPA</v>
          </cell>
        </row>
        <row r="529">
          <cell r="A529" t="str">
            <v>283113</v>
          </cell>
          <cell r="B529" t="str">
            <v>DE AFRICA, ASIA Y OCEANIA</v>
          </cell>
        </row>
        <row r="530">
          <cell r="A530" t="str">
            <v>283121</v>
          </cell>
          <cell r="B530" t="str">
            <v>BANCO INTERAMERICANO DE DESARROLLO - BID</v>
          </cell>
        </row>
        <row r="531">
          <cell r="A531" t="str">
            <v>283122</v>
          </cell>
          <cell r="B531" t="str">
            <v>BANCO MUNDIAL - BIRF</v>
          </cell>
        </row>
        <row r="532">
          <cell r="A532" t="str">
            <v>283123</v>
          </cell>
          <cell r="B532" t="str">
            <v>FONDO MONETARIO INTERNACIONAL - FMI</v>
          </cell>
        </row>
        <row r="533">
          <cell r="A533" t="str">
            <v>283124</v>
          </cell>
          <cell r="B533" t="str">
            <v>KREDINTANSTALF FUR WIEDERAUFBAU - KFW</v>
          </cell>
        </row>
        <row r="534">
          <cell r="A534" t="str">
            <v>283125</v>
          </cell>
          <cell r="B534" t="str">
            <v>CORPORACION ANDINA DE FOMENTO - CAF</v>
          </cell>
        </row>
        <row r="535">
          <cell r="A535" t="str">
            <v>283126</v>
          </cell>
          <cell r="B535" t="str">
            <v>FONDO INTERNACIONAL DE DESARROLLO AGRICOLA - FIDA</v>
          </cell>
        </row>
        <row r="536">
          <cell r="A536" t="str">
            <v>283127</v>
          </cell>
          <cell r="B536" t="str">
            <v>BANCO DE COOPERACION INTERNACIONAL DEL JAPON-JBIC</v>
          </cell>
        </row>
        <row r="537">
          <cell r="A537" t="str">
            <v>283128</v>
          </cell>
          <cell r="B537" t="str">
            <v>AGENCIA ALEMANA DE COOPERACION TECNICA INTERNACIONAL - GTZ</v>
          </cell>
        </row>
        <row r="538">
          <cell r="A538" t="str">
            <v>2831299</v>
          </cell>
          <cell r="B538" t="str">
            <v>OTROS ORGANISMOS INTERNACIONALES O AGENCIAS OFICIALES</v>
          </cell>
        </row>
        <row r="539">
          <cell r="A539" t="str">
            <v>283131</v>
          </cell>
          <cell r="B539" t="str">
            <v>BONOS DEL TESORO PUBLICO</v>
          </cell>
        </row>
        <row r="540">
          <cell r="A540" t="str">
            <v>2831399</v>
          </cell>
          <cell r="B540" t="str">
            <v>OTROS VALORES</v>
          </cell>
        </row>
        <row r="541">
          <cell r="A541" t="str">
            <v>283141</v>
          </cell>
          <cell r="B541" t="str">
            <v>CON BANCA PRIVADA Y FINANCIERAS</v>
          </cell>
        </row>
        <row r="542">
          <cell r="A542" t="str">
            <v>2831499</v>
          </cell>
          <cell r="B542" t="str">
            <v>OTROS CREDITOS EXTERNOS</v>
          </cell>
        </row>
        <row r="543">
          <cell r="A543" t="str">
            <v>283151</v>
          </cell>
          <cell r="B543" t="str">
            <v>OTROS GASTOS DE LA DEUDA EXTERNA</v>
          </cell>
        </row>
        <row r="544">
          <cell r="A544" t="str">
            <v>283211</v>
          </cell>
          <cell r="B544" t="str">
            <v>DE  GOBIERNO NACIONAL</v>
          </cell>
        </row>
        <row r="545">
          <cell r="A545" t="str">
            <v>283212</v>
          </cell>
          <cell r="B545" t="str">
            <v>DE LOS GOBIERNOS REGIONALES</v>
          </cell>
        </row>
        <row r="546">
          <cell r="A546" t="str">
            <v>283213</v>
          </cell>
          <cell r="B546" t="str">
            <v>DE LOS GOBIERNOS LOCALES</v>
          </cell>
        </row>
        <row r="547">
          <cell r="A547" t="str">
            <v>283221</v>
          </cell>
          <cell r="B547" t="str">
            <v>BONOS DEL TESORO PUBLICO</v>
          </cell>
        </row>
        <row r="548">
          <cell r="A548" t="str">
            <v>283222</v>
          </cell>
          <cell r="B548" t="str">
            <v>BONOS MUNICIPALES</v>
          </cell>
        </row>
        <row r="549">
          <cell r="A549" t="str">
            <v>2832299</v>
          </cell>
          <cell r="B549" t="str">
            <v>OTROS VALORES</v>
          </cell>
        </row>
        <row r="550">
          <cell r="A550" t="str">
            <v>283231</v>
          </cell>
          <cell r="B550" t="str">
            <v>DEL BANCO DE LA NACION</v>
          </cell>
        </row>
        <row r="551">
          <cell r="A551" t="str">
            <v>283232</v>
          </cell>
          <cell r="B551" t="str">
            <v>DEL FONDO MIVIENDA</v>
          </cell>
        </row>
        <row r="552">
          <cell r="A552" t="str">
            <v>283233</v>
          </cell>
          <cell r="B552" t="str">
            <v>DE LA BANCA PRIVADA Y FINANCIERA</v>
          </cell>
        </row>
        <row r="553">
          <cell r="A553" t="str">
            <v>283234</v>
          </cell>
          <cell r="B553" t="str">
            <v>DE CERTIFICADOS DE INVERSION PÚBLICA REGIONAL Y LOCAL</v>
          </cell>
        </row>
        <row r="554">
          <cell r="A554" t="str">
            <v>2832399</v>
          </cell>
          <cell r="B554" t="str">
            <v>OTROS CREDITOS INTERNOS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tivo"/>
      <sheetName val="Pensionista"/>
      <sheetName val="Lista Desplegable"/>
    </sheetNames>
    <sheetDataSet>
      <sheetData sheetId="0" refreshError="1"/>
      <sheetData sheetId="1" refreshError="1"/>
      <sheetData sheetId="2">
        <row r="2">
          <cell r="J2" t="str">
            <v>00. RECURSOS ORDINARIOS</v>
          </cell>
        </row>
        <row r="3">
          <cell r="J3" t="str">
            <v>09. RECURSOS DIRECTAMENTE RECAUDADOS</v>
          </cell>
        </row>
        <row r="4">
          <cell r="J4" t="str">
            <v>18. CANON Y SOBRECANON, REGALIAS, RENTA DE ADUANAS Y PARTICIPACIONES</v>
          </cell>
        </row>
        <row r="5">
          <cell r="J5" t="str">
            <v>13. DONACIONES Y TRANSFERENCIAS</v>
          </cell>
        </row>
        <row r="39">
          <cell r="A39" t="str">
            <v>01. PRESIDENCIA CONSEJO MINISTROS</v>
          </cell>
          <cell r="B39" t="str">
            <v>03. CULTURA</v>
          </cell>
          <cell r="C39" t="str">
            <v>04. PODER JUDICIAL</v>
          </cell>
          <cell r="D39" t="str">
            <v>05. AMBIENTAL</v>
          </cell>
          <cell r="E39" t="str">
            <v>06. JUSTICIA</v>
          </cell>
          <cell r="F39" t="str">
            <v>07. INTERIOR</v>
          </cell>
          <cell r="G39" t="str">
            <v>08. RELACIONES EXTERIORES</v>
          </cell>
          <cell r="H39" t="str">
            <v>09. ECONOMIA Y FINANZAS</v>
          </cell>
          <cell r="I39" t="str">
            <v>10. EDUCACION</v>
          </cell>
          <cell r="J39" t="str">
            <v>11. SALUD</v>
          </cell>
          <cell r="K39" t="str">
            <v>12. TRABAJO Y PROMOCION DEL EMPLEO</v>
          </cell>
          <cell r="L39" t="str">
            <v>13. AGRICULTURA</v>
          </cell>
          <cell r="M39" t="str">
            <v>16. ENERGIA Y MINAS</v>
          </cell>
          <cell r="N39" t="str">
            <v>19. CONTRALORIA GENERAL</v>
          </cell>
          <cell r="O39" t="str">
            <v>20. DEFENSORIA DEL PUEBLO</v>
          </cell>
          <cell r="P39" t="str">
            <v>21. JUNTA NACIONAL DE JUSTICIA</v>
          </cell>
          <cell r="Q39" t="str">
            <v>22. MINISTERIO PUBLICO</v>
          </cell>
          <cell r="R39" t="str">
            <v>24. TRIBUNAL CONSTITUCIONAL</v>
          </cell>
          <cell r="S39" t="str">
            <v>26. DEFENSA</v>
          </cell>
          <cell r="T39" t="str">
            <v>27. FUERO MILITAR POLICIAL</v>
          </cell>
          <cell r="U39" t="str">
            <v>28. CONGRESO DE LA REPUBLICA</v>
          </cell>
          <cell r="V39" t="str">
            <v>31. JURADO NACIONAL DE ELECCIONES</v>
          </cell>
          <cell r="W39" t="str">
            <v>32. OFICINA NACIONAL DE PROCESOS ELECTORALES</v>
          </cell>
          <cell r="X39" t="str">
            <v>33. REGISTRO NACIONAL DE IDENTIFICACION Y ESTADO CIVIL</v>
          </cell>
          <cell r="Y39" t="str">
            <v>35. COMERCIO EXTERIOR Y TURISMO</v>
          </cell>
          <cell r="Z39" t="str">
            <v>36. TRANSPORTES Y COMUNICACIONES</v>
          </cell>
          <cell r="AA39" t="str">
            <v>37. VIVIENDA CONSTRUCCION Y SANEAMIENTO</v>
          </cell>
          <cell r="AB39" t="str">
            <v>38. PRODUCCION</v>
          </cell>
          <cell r="AC39" t="str">
            <v>39. MUJER Y POBLACIONES VULNERABLES</v>
          </cell>
          <cell r="AD39" t="str">
            <v>40. DESARROLLO E INCLUSION SOCIAL</v>
          </cell>
          <cell r="AE39" t="str">
            <v>98. MANCOMUNIDADES REGIONALES</v>
          </cell>
          <cell r="AF39" t="str">
            <v>99. GOBIERNOS REGIONALES</v>
          </cell>
        </row>
        <row r="40">
          <cell r="A40" t="str">
            <v>_01._PRESIDENCIA_CONSEJO_MINISTROS_F5</v>
          </cell>
          <cell r="B40" t="str">
            <v>_03._CULTURA_F5</v>
          </cell>
          <cell r="C40" t="str">
            <v>_04._PODER_JUDICIAL_F5</v>
          </cell>
          <cell r="D40" t="str">
            <v>_05._AMBIENTAL_F5</v>
          </cell>
          <cell r="E40" t="str">
            <v>_06._JUSTICIA_F5</v>
          </cell>
          <cell r="F40" t="str">
            <v>_07._INTERIOR_F5</v>
          </cell>
          <cell r="G40" t="str">
            <v>_08._RELACIONES_EXTERIORES_F5</v>
          </cell>
          <cell r="H40" t="str">
            <v>_09._ECONOMIA_Y_FINANZAS_F5</v>
          </cell>
          <cell r="I40" t="str">
            <v>_10._EDUCACION_F5</v>
          </cell>
          <cell r="J40" t="str">
            <v>_11._SALUD_F5</v>
          </cell>
          <cell r="K40" t="str">
            <v>_12._TRABAJO_Y_PROMOCION_DEL_EMPLEO_F5</v>
          </cell>
          <cell r="L40" t="str">
            <v>_13._AGRICULTURA_F5</v>
          </cell>
          <cell r="M40" t="str">
            <v>_16._ENERGIA_Y_MINAS_F5</v>
          </cell>
          <cell r="N40" t="str">
            <v>_19._CONTRALORIA_GENERAL_F5</v>
          </cell>
          <cell r="O40" t="str">
            <v>_20._DEFENSORIA_DEL_PUEBLO_F5</v>
          </cell>
          <cell r="P40" t="str">
            <v>_21._JUNTA_NACIONAL_DE_JUSTICIA_F5</v>
          </cell>
          <cell r="Q40" t="str">
            <v>_22._MINISTERIO_PUBLICO_F5</v>
          </cell>
          <cell r="R40" t="str">
            <v>_24._TRIBUNAL_CONSTITUCIONAL_F8</v>
          </cell>
          <cell r="S40" t="str">
            <v>_26._DEFENSA_F8</v>
          </cell>
          <cell r="T40" t="str">
            <v>_27._FUERO_MILITAR_POLICIAL_F8</v>
          </cell>
          <cell r="U40" t="str">
            <v>_28._CONGRESO_DE_LA_REPUBLICA_F5</v>
          </cell>
          <cell r="V40" t="str">
            <v>_31._JURADO_NACIONAL_DE_ELECCIONES_F8</v>
          </cell>
          <cell r="W40" t="str">
            <v>_32._OFICINA_NACIONAL_DE_PROCESOS_ELECTORALES_F8</v>
          </cell>
          <cell r="X40" t="str">
            <v>_33._REGISTRO_NACIONAL_DE_IDENTIFICACION_Y_ESTADO_CIVIL_F8</v>
          </cell>
          <cell r="Y40" t="str">
            <v>_35._COMERCIO_EXTERIOR_Y_TURISMO_F8</v>
          </cell>
          <cell r="Z40" t="str">
            <v>_36._TRANSPORTES_Y_COMUNICACIONES_F8</v>
          </cell>
          <cell r="AA40" t="str">
            <v>_37._VIVIENDA_CONSTRUCCION_Y_SANEAMIENTO_F8</v>
          </cell>
          <cell r="AB40" t="str">
            <v>_38._PRODUCCION_F5</v>
          </cell>
          <cell r="AC40" t="str">
            <v>_39._MUJER_Y_POBLACIONES_VULNERABLES_F5</v>
          </cell>
          <cell r="AD40" t="str">
            <v>_40._DESARROLLO_E_INCLUSION_SOCIAL_F5</v>
          </cell>
          <cell r="AE40" t="str">
            <v>_98._MANCOMUNIDADES_REGIONALES_F5</v>
          </cell>
          <cell r="AF40" t="str">
            <v>_99._GOBIERNOS_REGIONALES_F5</v>
          </cell>
        </row>
        <row r="41">
          <cell r="A41" t="str">
            <v>001. PRESIDENCIA DEL CONSEJO DE MINISTROS</v>
          </cell>
          <cell r="B41" t="str">
            <v>003. M. DE CULTURA</v>
          </cell>
          <cell r="C41" t="str">
            <v>004. PODER JUDICIAL</v>
          </cell>
          <cell r="D41" t="str">
            <v>005. M. DEL AMBIENTE</v>
          </cell>
          <cell r="E41" t="str">
            <v>006. M. DE JUSTICIA Y DERECHOS HUMANOS</v>
          </cell>
          <cell r="F41" t="str">
            <v>007. M. DEL INTERIOR</v>
          </cell>
          <cell r="G41" t="str">
            <v>008. M. DE RELACIONES EXTERIORES</v>
          </cell>
          <cell r="H41" t="str">
            <v>009. M. DE ECONOMIA Y FINANZAS</v>
          </cell>
          <cell r="I41" t="str">
            <v>010. M. DE EDUCACION</v>
          </cell>
          <cell r="J41" t="str">
            <v>011. M. DE SALUD</v>
          </cell>
          <cell r="K41" t="str">
            <v>012. M. DE TRABAJO Y PROMOCION DEL EMPLEO</v>
          </cell>
          <cell r="L41" t="str">
            <v>013. M. DE AGRICULTURA Y RIEGO</v>
          </cell>
          <cell r="M41" t="str">
            <v>016. M. DE ENERGIA Y MINAS</v>
          </cell>
          <cell r="N41" t="str">
            <v>019. CONTRALORIA GENERAL</v>
          </cell>
          <cell r="O41" t="str">
            <v>020. DEFENSORIA DEL PUEBLO</v>
          </cell>
          <cell r="P41" t="str">
            <v>021. JUNTA NACIONAL DE JUSTICIA</v>
          </cell>
          <cell r="Q41" t="str">
            <v>022. MINISTERIO PUBLICO</v>
          </cell>
          <cell r="R41" t="str">
            <v>024. TRIBUNAL CONSTITUCIONAL</v>
          </cell>
          <cell r="S41" t="str">
            <v>006. INSTITUTO NACIONAL DE DEFENSA CIVIL</v>
          </cell>
          <cell r="T41" t="str">
            <v>027. FUERO MILITAR POLICIAL</v>
          </cell>
          <cell r="U41" t="str">
            <v>028. CONGRESO DE LA REPUBLICA</v>
          </cell>
          <cell r="V41" t="str">
            <v>031. JURADO NACIONAL DE ELECCIONES</v>
          </cell>
          <cell r="W41" t="str">
            <v>032. OFICINA NACIONAL DE PROCESOS ELECTORALES</v>
          </cell>
          <cell r="X41" t="str">
            <v>033. REGISTRO NACIONAL DE IDENTIFICACION Y ESTADO CIVIL</v>
          </cell>
          <cell r="Y41" t="str">
            <v>008. COMISION DE PROMOCION DEL PERU PARA LA EXPORTACION Y EL TURISMO - PROMPERU</v>
          </cell>
          <cell r="Z41" t="str">
            <v>036. MINISTERIO DE TRANSPORTES Y COMUNICACIONES</v>
          </cell>
          <cell r="AA41" t="str">
            <v>037. MINISTERIO DE VIVIENDA, CONSTRUCCION Y SANEAMIENTO</v>
          </cell>
          <cell r="AB41" t="str">
            <v>038. MINISTERIO DE LA PRODUCCION</v>
          </cell>
          <cell r="AC41" t="str">
            <v>039. MINISTERIO DE LA MUJER Y POBLACIONES VULNERABLES</v>
          </cell>
          <cell r="AD41" t="str">
            <v>040. MINISTERIO DE DESARROLLO E INCLUSION SOCIAL</v>
          </cell>
          <cell r="AE41" t="str">
            <v>001. MANCOMUNIDAD REGIONAL DE LOS ANDES</v>
          </cell>
          <cell r="AF41" t="str">
            <v>440. GOBIERNO REGIONAL DEL DEPARTAMENTO DE AMAZONAS</v>
          </cell>
        </row>
        <row r="42">
          <cell r="A42" t="str">
            <v>002. INSTITUTO NACIONAL DE ESTADISTICA E INFORMATICA</v>
          </cell>
          <cell r="B42" t="str">
            <v>060. ARCHIVO GENERAL DE LA NACION</v>
          </cell>
          <cell r="C42" t="str">
            <v>040. ACADEMIA DE LA MAGISTRATURA</v>
          </cell>
          <cell r="D42" t="str">
            <v>050. SERVICIO NACIONAL DE AREAS NATURALES PROTEGIDAS POR EL ESTADO - SERNANP</v>
          </cell>
          <cell r="E42" t="str">
            <v>061. INSTITUTO NACIONAL PENITENCIARIO</v>
          </cell>
          <cell r="F42" t="str">
            <v>070. INTENDENCIA NACIONAL DE BOMBEROS DEL PERÚ - INBP</v>
          </cell>
          <cell r="G42" t="str">
            <v>080. AGENCIA PERUANA DE COOPERACION INTERNACIONAL - APCI</v>
          </cell>
          <cell r="H42" t="str">
            <v>055. AGENCIA DE PROMOCION DE LA INVERSION PRIVADA</v>
          </cell>
          <cell r="I42" t="str">
            <v>111. CENTRO VACACIONAL HUAMPANI</v>
          </cell>
          <cell r="J42" t="str">
            <v>131. INSTITUTO NACIONAL DE SALUD</v>
          </cell>
          <cell r="K42" t="str">
            <v>121. SUPERINTENDENCIA NACIONAL DE FISCALIZACION LABORAL</v>
          </cell>
          <cell r="L42" t="str">
            <v>018. SIERRA Y SELVA EXPORTADORA</v>
          </cell>
          <cell r="M42" t="str">
            <v>220. INSTITUTO PERUANO DE ENERGIA NUCLEAR</v>
          </cell>
          <cell r="S42" t="str">
            <v>025. CENTRO NACIONAL DE ESTIMACION, PREVENCION Y REDUCCION DEL RIESGO DE DESASTRES - CENEPRED</v>
          </cell>
          <cell r="Y42" t="str">
            <v>035. MINISTERIO DE COMERCIO EXTERIOR Y TURISMO</v>
          </cell>
          <cell r="Z42" t="str">
            <v>202. SUPERINTENDENCIA DE TRANSPORTE TERRESTRE DE PERSONAS, CARGA Y MERCANCIAS - SUTRAN</v>
          </cell>
          <cell r="AA42" t="str">
            <v>056. SUPERINTENDENCIA NACIONAL DE BIENES ESTATALES</v>
          </cell>
          <cell r="AB42" t="str">
            <v>059. FONDO NACIONAL DE DESARROLLO PESQUERO - FONDEPES</v>
          </cell>
          <cell r="AC42" t="str">
            <v>345. CONSEJO NACIONAL PARA LA INTEGRACION DE LA PERSONA CON DISCAPACIDAD - CONADIS</v>
          </cell>
          <cell r="AE42" t="str">
            <v>002. MANCOMUNIDAD REGIONAL HUANCAVELICA - ICA</v>
          </cell>
          <cell r="AF42" t="str">
            <v>441. GOBIERNO REGIONAL DEL DEPARTAMENTO DE ANCASH</v>
          </cell>
        </row>
        <row r="43">
          <cell r="A43" t="str">
            <v>010. DIRECCION NACIONAL DE INTELIGENCIA</v>
          </cell>
          <cell r="B43" t="str">
            <v>113. BIBLIOTECA NACIONAL DEL PERU</v>
          </cell>
          <cell r="D43" t="str">
            <v>051. ORGANISMO DE EVALUACION Y FISCALIZACION AMBIENTAL - OEFA</v>
          </cell>
          <cell r="E43" t="str">
            <v>067. SUPERINTENDENCIA NACIONAL DE LOS REGISTROS PUBLICOS</v>
          </cell>
          <cell r="F43" t="str">
            <v>072. SUPERINTENDENCIA NACIONAL DE CONTROL DE SERVICIOS DE SEGURIDAD, ARMAS, MUNICIONES Y EXPLOSIVOS DE USO CIVIL</v>
          </cell>
          <cell r="H43" t="str">
            <v>057. SUPERINTENDENCIA NACIONAL DE ADUANAS Y DE ADMINISTRACION TRIBUTARIA</v>
          </cell>
          <cell r="I43" t="str">
            <v>117. SISTEMA NACIONAL DE EVALUACION, ACREDITACION Y CERTIFICACION DE LA CALIDAD EDUCATIVA</v>
          </cell>
          <cell r="J43" t="str">
            <v>134. SUPERINTENDENCIA NACIONAL DE SALUD</v>
          </cell>
          <cell r="L43" t="str">
            <v>160. SERVICIO NACIONAL DE SANIDAD AGRARIA - SENASA</v>
          </cell>
          <cell r="M43" t="str">
            <v>221. INSTITUTO GEOLOGICO MINERO Y METALURGICO</v>
          </cell>
          <cell r="S43" t="str">
            <v>026. M. DE DEFENSA</v>
          </cell>
          <cell r="Y43" t="str">
            <v>180. CENTRO DE FORMACION EN TURISMO</v>
          </cell>
          <cell r="Z43" t="str">
            <v>214. AUTORIDAD PORTUARIA NACIONAL</v>
          </cell>
          <cell r="AA43" t="str">
            <v>205. SERVICIO NACIONAL DE CAPACITACION PARA LA INDUSTRIA DE LA CONSTRUCCION</v>
          </cell>
          <cell r="AB43" t="str">
            <v>240. INSTITUTO DEL MAR DEL PERU - IMARPE</v>
          </cell>
          <cell r="AF43" t="str">
            <v>442. GOBIERNO REGIONAL DEL DEPARTAMENTO DE APURIMAC</v>
          </cell>
        </row>
        <row r="44">
          <cell r="A44" t="str">
            <v>011. DESPACHO PRESIDENCIAL</v>
          </cell>
          <cell r="B44" t="str">
            <v>116. INSTITUTO NACIONAL DE RADIO Y TELEVISION DEL PERU - IRTP</v>
          </cell>
          <cell r="D44" t="str">
            <v>052. SERVICIO NACIONAL DE CERTIFICACION AMBIENTAL PARA LAS INVERSIONES SOSTENIBLES -SENACE</v>
          </cell>
          <cell r="F44" t="str">
            <v>073. SUPERINTENDENCIA NACIONAL DE MIGRACIONES</v>
          </cell>
          <cell r="H44" t="str">
            <v>058. SUPERINTENDENCIA DEL MERCADO DE VALORES</v>
          </cell>
          <cell r="I44" t="str">
            <v>118. SUPERINTENDENCIA NACIONAL DE EDUCACION SUPERIOR UNIVERSITARIA</v>
          </cell>
          <cell r="J44" t="str">
            <v>135. SEGURO INTEGRAL DE SALUD</v>
          </cell>
          <cell r="L44" t="str">
            <v>163. INSTITUTO NACIONAL DE INNOVACION AGRARIA</v>
          </cell>
          <cell r="S44" t="str">
            <v>332. INSTITUTO GEOGRAFICO NACIONAL</v>
          </cell>
          <cell r="AA44" t="str">
            <v>207. ORGANISMO TECNICO DE LA ADMINISTRACION DE LOS SERVICIOS DE SANEAMIENTO</v>
          </cell>
          <cell r="AB44" t="str">
            <v>241. INSTITUTO TECNOLOGICO DE LA PRODUCCION - ITP</v>
          </cell>
          <cell r="AF44" t="str">
            <v>443. GOBIERNO REGIONAL DEL DEPARTAMENTO DE AREQUIPA</v>
          </cell>
        </row>
        <row r="45">
          <cell r="A45" t="str">
            <v>012. COMISION NACIONAL PARA EL DESARROLLO Y VIDA SIN DROGAS - DEVIDA</v>
          </cell>
          <cell r="D45" t="str">
            <v>055. INSTITUTO DE INVESTIGACIONES DE LA AMAZONIA PERUANA</v>
          </cell>
          <cell r="H45" t="str">
            <v>059. ORGANISMO SUPERVISOR DE LAS CONTRATACIONES DEL ESTADO</v>
          </cell>
          <cell r="I45" t="str">
            <v>342. INSTITUTO PERUANO DEL DEPORTE</v>
          </cell>
          <cell r="J45" t="str">
            <v>136. INSTITUTO NACIONAL DE ENFERMEDADES NEOPLASICAS - INEN</v>
          </cell>
          <cell r="L45" t="str">
            <v>164. AUTORIDAD NACIONAL DEL AGUA - ANA</v>
          </cell>
          <cell r="S45" t="str">
            <v>335. AGENCIA DE COMPRAS DE LAS FUERZAS ARMADAS</v>
          </cell>
          <cell r="AA45" t="str">
            <v>211. ORGANISMO DE FORMALIZACION DE LA PROPIEDAD INFORMAL</v>
          </cell>
          <cell r="AB45" t="str">
            <v>243. ORGANISMO NACIONAL DE SANIDAD PESQUERA - SANIPES</v>
          </cell>
          <cell r="AF45" t="str">
            <v>444. GOBIERNO REGIONAL DEL DEPARTAMENTO DE AYACUCHO</v>
          </cell>
        </row>
        <row r="46">
          <cell r="A46" t="str">
            <v>016. CENTRO NACIONAL DE PLANEAMIENTO ESTRATEGICO - CEPLAN</v>
          </cell>
          <cell r="D46" t="str">
            <v>056. INSTITUTO NACIONAL DE INVESTIGACION EN GLACIARES Y ECOSISTEMAS DE MONTAÑA</v>
          </cell>
          <cell r="H46" t="str">
            <v>095. OFICINA DE NORMALIZACION PREVISIONAL-ONP</v>
          </cell>
          <cell r="I46" t="str">
            <v>510. U.N. MAYOR DE SAN MARCOS</v>
          </cell>
          <cell r="L46" t="str">
            <v>165. SERVICIO NACIONAL FORESTAL Y DE FAUNA SILVESTRE - SERFOR</v>
          </cell>
          <cell r="AB46" t="str">
            <v>244. INSTITUTO NACIONAL DE CALIDAD - INACAL</v>
          </cell>
          <cell r="AF46" t="str">
            <v>445. GOBIERNO REGIONAL DEL DEPARTAMENTO DE CAJAMARCA</v>
          </cell>
        </row>
        <row r="47">
          <cell r="A47" t="str">
            <v>019. ORGANISMO SUPERVISOR DE LA INVERSION PRIVADA EN TELECOMUNICACIONES</v>
          </cell>
          <cell r="D47" t="str">
            <v>112. INSTITUTO GEOFISICO DEL PERU</v>
          </cell>
          <cell r="H47" t="str">
            <v>096. CENTRAL DE COMPRAS PÚBLICAS - PERÚ COMPRAS</v>
          </cell>
          <cell r="I47" t="str">
            <v>511. U.N. DE SAN ANTONIO ABAD DEL CUSCO</v>
          </cell>
          <cell r="AF47" t="str">
            <v>446. GOBIERNO REGIONAL DEL DEPARTAMENTO DE CUSCO</v>
          </cell>
        </row>
        <row r="48">
          <cell r="A48" t="str">
            <v>020. ORGANISMO SUPERVISOR DE LA INVERSION EN ENERGIA Y MINERIA</v>
          </cell>
          <cell r="D48" t="str">
            <v>331. SERVICIO NACIONAL DE METEOROLOGIA E HIDROLOGIA</v>
          </cell>
          <cell r="I48" t="str">
            <v>512. U.N. DE TRUJILLO</v>
          </cell>
          <cell r="AF48" t="str">
            <v>447. GOBIERNO REGIONAL DEL DEPARTAMENTO DE HUANCAVELICA</v>
          </cell>
        </row>
        <row r="49">
          <cell r="A49" t="str">
            <v>021. SUPERINTENDENCIA NACIONAL DE SERVICIOS DE SANEAMIENTO</v>
          </cell>
          <cell r="I49" t="str">
            <v>513. U.N. DE SAN AGUSTIN</v>
          </cell>
          <cell r="AF49" t="str">
            <v>448. GOBIERNO REGIONAL DEL DEPARTAMENTO DE HUANUCO</v>
          </cell>
        </row>
        <row r="50">
          <cell r="A50" t="str">
            <v>022. ORGANISMO SUPERVISOR DE LA INVERSION EN INFRAESTRUCTURA DE TRANSPORTE DE USO PUBLICO</v>
          </cell>
          <cell r="I50" t="str">
            <v>514. U.N. DE INGENIERIA</v>
          </cell>
          <cell r="AF50" t="str">
            <v>449. GOBIERNO REGIONAL DEL DEPARTAMENTO DE ICA</v>
          </cell>
        </row>
        <row r="51">
          <cell r="A51" t="str">
            <v>023. AUTORIDAD NACIONAL DEL SERVICIO CIVIL</v>
          </cell>
          <cell r="I51" t="str">
            <v>515. U.N. SAN LUIS GONZAGA DE ICA</v>
          </cell>
          <cell r="AF51" t="str">
            <v>450. GOBIERNO REGIONAL DEL DEPARTAMENTO DE JUNIN</v>
          </cell>
        </row>
        <row r="52">
          <cell r="A52" t="str">
            <v>024. ORGANISMO DE SUPERVISION DE LOS RECURSOS FORESTALES Y DE FAUNA SILVESTRE</v>
          </cell>
          <cell r="I52" t="str">
            <v>516. U.N. SAN CRISTOBAL DE HUAMANGA</v>
          </cell>
          <cell r="AF52" t="str">
            <v>451. GOBIERNO REGIONAL DEL DEPARTAMENTO DE LA LIBERTAD</v>
          </cell>
        </row>
        <row r="53">
          <cell r="A53" t="str">
            <v>114. CONSEJO NACIONAL DE CIENCIA, TECNOLOGIA E INNOVACION TECNOLOGICA</v>
          </cell>
          <cell r="I53" t="str">
            <v>517. U.N. DEL CENTRO DEL PERU</v>
          </cell>
          <cell r="AF53" t="str">
            <v>452. GOBIERNO REGIONAL DEL DEPARTAMENTO DE LAMBAYEQUE</v>
          </cell>
        </row>
        <row r="54">
          <cell r="A54" t="str">
            <v>183. INSTITUTO NACIONAL DE DEFENSA DE LA COMPETENCIA Y DE LA PROTECCION DE LA PROPIEDAD INTELECTUAL</v>
          </cell>
          <cell r="I54" t="str">
            <v>518. U.N. AGRARIA LA MOLINA</v>
          </cell>
          <cell r="AF54" t="str">
            <v>453. GOBIERNO REGIONAL DEL DEPARTAMENTO DE LORETO</v>
          </cell>
        </row>
        <row r="55">
          <cell r="I55" t="str">
            <v>519. U.N. DE LA AMAZONIA PERUANA</v>
          </cell>
          <cell r="AF55" t="str">
            <v>454. GOBIERNO REGIONAL DEL DEPARTAMENTO DE MADRE DE DIOS</v>
          </cell>
        </row>
        <row r="56">
          <cell r="I56" t="str">
            <v>520. U.N. DEL ALTIPLANO</v>
          </cell>
          <cell r="AF56" t="str">
            <v>455. GOBIERNO REGIONAL DEL DEPARTAMENTO DE MOQUEGUA</v>
          </cell>
        </row>
        <row r="57">
          <cell r="I57" t="str">
            <v>521. U.N. DE PIURA</v>
          </cell>
          <cell r="AF57" t="str">
            <v>456. GOBIERNO REGIONAL DEL DEPARTAMENTO DE PASCO</v>
          </cell>
        </row>
        <row r="58">
          <cell r="I58" t="str">
            <v>522. U.N. DE CAJAMARCA</v>
          </cell>
          <cell r="AF58" t="str">
            <v>457. GOBIERNO REGIONAL DEL DEPARTAMENTO DE PIURA</v>
          </cell>
        </row>
        <row r="59">
          <cell r="I59" t="str">
            <v>523. U.N. PEDRO RUIZ GALLO</v>
          </cell>
          <cell r="AF59" t="str">
            <v>458. GOBIERNO REGIONAL DEL DEPARTAMENTO DE PUNO</v>
          </cell>
        </row>
        <row r="60">
          <cell r="I60" t="str">
            <v>524. U.N. FEDERICO VILLARREAL</v>
          </cell>
          <cell r="AF60" t="str">
            <v>459. GOBIERNO REGIONAL DEL DEPARTAMENTO DE SAN MARTIN</v>
          </cell>
        </row>
        <row r="61">
          <cell r="I61" t="str">
            <v>525. U.N. HERMILIO VALDIZAN</v>
          </cell>
          <cell r="AF61" t="str">
            <v>460. GOBIERNO REGIONAL DEL DEPARTAMENTO DE TACNA</v>
          </cell>
        </row>
        <row r="62">
          <cell r="I62" t="str">
            <v>526. U.N. AGRARIA DE LA SELVA</v>
          </cell>
          <cell r="AF62" t="str">
            <v>461. GOBIERNO REGIONAL DEL DEPARTAMENTO DE TUMBES</v>
          </cell>
        </row>
        <row r="63">
          <cell r="I63" t="str">
            <v>527. U.N. DANIEL ALCIDES CARRION</v>
          </cell>
          <cell r="AF63" t="str">
            <v>462. GOBIERNO REGIONAL DEL DEPARTAMENTO DE UCAYALI</v>
          </cell>
        </row>
        <row r="64">
          <cell r="I64" t="str">
            <v>528. U.N. DE EDUCACION ENRIQUE GUZMAN Y VALLE</v>
          </cell>
          <cell r="AF64" t="str">
            <v>463. GOBIERNO REGIONAL DEL DEPARTAMENTO DE LIMA</v>
          </cell>
        </row>
        <row r="65">
          <cell r="I65" t="str">
            <v>529. U.N. DEL CALLAO</v>
          </cell>
          <cell r="AF65" t="str">
            <v>464. GOBIERNO REGIONAL DE LA PROVINCIA CONSTITUCIONAL DEL CALLAO</v>
          </cell>
        </row>
        <row r="66">
          <cell r="I66" t="str">
            <v>530. U.N. JOSE FAUSTINO SANCHEZ CARRION</v>
          </cell>
          <cell r="AF66" t="str">
            <v>465. MUNICIPALIDAD METROPOLITANA DE LIMA</v>
          </cell>
        </row>
        <row r="67">
          <cell r="I67" t="str">
            <v>531. U.N. JORGE BASADRE GROHMANN</v>
          </cell>
        </row>
        <row r="68">
          <cell r="I68" t="str">
            <v>532. U.N. SANTIAGO ANTUNEZ DE MAYOLO</v>
          </cell>
        </row>
        <row r="69">
          <cell r="I69" t="str">
            <v>533. U.N. DE SAN MARTIN</v>
          </cell>
        </row>
        <row r="70">
          <cell r="I70" t="str">
            <v>534. U.N. DE UCAYALI</v>
          </cell>
        </row>
        <row r="71">
          <cell r="I71" t="str">
            <v>535. U.N. DE TUMBES</v>
          </cell>
        </row>
        <row r="72">
          <cell r="I72" t="str">
            <v>536. U.N. DEL SANTA</v>
          </cell>
        </row>
        <row r="73">
          <cell r="I73" t="str">
            <v>537. U.N. DE HUANCAVELICA</v>
          </cell>
        </row>
        <row r="74">
          <cell r="I74" t="str">
            <v>538. U.N. AMAZONICA DE MADRE DE DIOS</v>
          </cell>
        </row>
        <row r="75">
          <cell r="I75" t="str">
            <v>539. U.N. MICAELA BASTIDAS DE APURIMAC</v>
          </cell>
        </row>
        <row r="76">
          <cell r="I76" t="str">
            <v>541. U.N. TORIBIO RODRIGUEZ DE MENDOZA DE AMAZONAS</v>
          </cell>
        </row>
        <row r="77">
          <cell r="I77" t="str">
            <v>542. U.N. INTERCULTURAL DE LA AMAZONIA</v>
          </cell>
        </row>
        <row r="78">
          <cell r="I78" t="str">
            <v>543. U.N. TECNOLOGICA DE LIMA SUR</v>
          </cell>
        </row>
        <row r="79">
          <cell r="I79" t="str">
            <v>544. U.N. JOSE MARIA ARGUEDAS</v>
          </cell>
        </row>
        <row r="80">
          <cell r="I80" t="str">
            <v>545. U.N. DE MOQUEGUA</v>
          </cell>
        </row>
        <row r="81">
          <cell r="I81" t="str">
            <v>546. U.N. DE JAEN</v>
          </cell>
        </row>
        <row r="82">
          <cell r="I82" t="str">
            <v>547. U.N. DE CAÑETE</v>
          </cell>
        </row>
        <row r="83">
          <cell r="I83" t="str">
            <v>548. U.N. DE FRONTERA</v>
          </cell>
        </row>
        <row r="84">
          <cell r="I84" t="str">
            <v>549. U.N. DE BARRANCA</v>
          </cell>
        </row>
        <row r="85">
          <cell r="I85" t="str">
            <v>550. U.N. AUTONOMA DE CHOTA</v>
          </cell>
        </row>
        <row r="86">
          <cell r="I86" t="str">
            <v>551. U.N. INTERCULTURAL DE LA SELVA CENTRAL JUAN SANTOS ATAHUALPA</v>
          </cell>
        </row>
        <row r="87">
          <cell r="I87" t="str">
            <v>552. U.N. DE JULIACA</v>
          </cell>
        </row>
        <row r="88">
          <cell r="I88" t="str">
            <v>553. U.N. AUTÓNOMA ALTOANDINA DE TARMA</v>
          </cell>
        </row>
        <row r="89">
          <cell r="I89" t="str">
            <v>554. U.N. AUTÓNOMA DE HUANTA</v>
          </cell>
        </row>
        <row r="90">
          <cell r="I90" t="str">
            <v>555. U.N. INTERCULTURAL FABIOLA SALAZAR LEGUIA DE BAGUA</v>
          </cell>
        </row>
        <row r="91">
          <cell r="I91" t="str">
            <v>556. U.N. INTERCULTURAL DE QUILLABAMBA</v>
          </cell>
        </row>
        <row r="92">
          <cell r="I92" t="str">
            <v>557. U.N. AUTÓNOMA DE ALTO AMAZONAS</v>
          </cell>
        </row>
        <row r="93">
          <cell r="I93" t="str">
            <v>558. U.N. AUTÓNOMA DE TAYACAJA DANIEL HERNÁNDEZ MORILLO</v>
          </cell>
        </row>
        <row r="97">
          <cell r="A97" t="str">
            <v>001. PRESIDENCIA DEL CONSEJO DE MINISTROS</v>
          </cell>
          <cell r="B97" t="str">
            <v>002. INSTITUTO NACIONAL DE ESTADISTICA E INFORMATICA</v>
          </cell>
          <cell r="C97" t="str">
            <v>010. DIRECCION NACIONAL DE INTELIGENCIA</v>
          </cell>
          <cell r="D97" t="str">
            <v>011. DESPACHO PRESIDENCIAL</v>
          </cell>
          <cell r="E97" t="str">
            <v>012. COMISION NACIONAL PARA EL DESARROLLO Y VIDA SIN DROGAS - DEVIDA</v>
          </cell>
          <cell r="F97" t="str">
            <v>016. CENTRO NACIONAL DE PLANEAMIENTO ESTRATEGICO - CEPLAN</v>
          </cell>
          <cell r="G97" t="str">
            <v>019. ORGANISMO SUPERVISOR DE LA INVERSION PRIVADA EN TELECOMUNICACIONES</v>
          </cell>
          <cell r="H97" t="str">
            <v>020. ORGANISMO SUPERVISOR DE LA INVERSION EN ENERGIA Y MINERIA</v>
          </cell>
          <cell r="I97" t="str">
            <v>021. SUPERINTENDENCIA NACIONAL DE SERVICIOS DE SANEAMIENTO</v>
          </cell>
          <cell r="J97" t="str">
            <v>022. ORGANISMO SUPERVISOR DE LA INVERSION EN INFRAESTRUCTURA DE TRANSPORTE DE USO PUBLICO</v>
          </cell>
          <cell r="K97" t="str">
            <v>023. AUTORIDAD NACIONAL DEL SERVICIO CIVIL</v>
          </cell>
          <cell r="L97" t="str">
            <v>024. ORGANISMO DE SUPERVISION DE LOS RECURSOS FORESTALES Y DE FAUNA SILVESTRE</v>
          </cell>
          <cell r="M97" t="str">
            <v>114. CONSEJO NACIONAL DE CIENCIA, TECNOLOGIA E INNOVACION TECNOLOGICA</v>
          </cell>
          <cell r="N97" t="str">
            <v>183. INSTITUTO NACIONAL DE DEFENSA DE LA COMPETENCIA Y DE LA PROTECCION DE LA PROPIEDAD INTELECTUAL</v>
          </cell>
          <cell r="O97" t="str">
            <v>003. M. DE CULTURA</v>
          </cell>
          <cell r="P97" t="str">
            <v>060. ARCHIVO GENERAL DE LA NACION</v>
          </cell>
          <cell r="Q97" t="str">
            <v>113. BIBLIOTECA NACIONAL DEL PERU</v>
          </cell>
          <cell r="R97" t="str">
            <v>116. INSTITUTO NACIONAL DE RADIO Y TELEVISION DEL PERU - IRTP</v>
          </cell>
          <cell r="S97" t="str">
            <v>004. PODER JUDICIAL</v>
          </cell>
          <cell r="T97" t="str">
            <v>040. ACADEMIA DE LA MAGISTRATURA</v>
          </cell>
          <cell r="U97" t="str">
            <v>005. M. DEL AMBIENTE</v>
          </cell>
          <cell r="V97" t="str">
            <v>050. SERVICIO NACIONAL DE AREAS NATURALES PROTEGIDAS POR EL ESTADO - SERNANP</v>
          </cell>
          <cell r="W97" t="str">
            <v>051. ORGANISMO DE EVALUACION Y FISCALIZACION AMBIENTAL - OEFA</v>
          </cell>
          <cell r="X97" t="str">
            <v>052. SERVICIO NACIONAL DE CERTIFICACION AMBIENTAL PARA LAS INVERSIONES SOSTENIBLES -SENACE</v>
          </cell>
          <cell r="Y97" t="str">
            <v>055. INSTITUTO DE INVESTIGACIONES DE LA AMAZONIA PERUANA</v>
          </cell>
          <cell r="Z97" t="str">
            <v>056. INSTITUTO NACIONAL DE INVESTIGACION EN GLACIARES Y ECOSISTEMAS DE MONTAÑA</v>
          </cell>
          <cell r="AA97" t="str">
            <v>112. INSTITUTO GEOFISICO DEL PERU</v>
          </cell>
          <cell r="AB97" t="str">
            <v>331. SERVICIO NACIONAL DE METEOROLOGIA E HIDROLOGIA</v>
          </cell>
          <cell r="AC97" t="str">
            <v>006. M. DE JUSTICIA Y DERECHOS HUMANOS</v>
          </cell>
          <cell r="AD97" t="str">
            <v>061. INSTITUTO NACIONAL PENITENCIARIO</v>
          </cell>
          <cell r="AE97" t="str">
            <v>067. SUPERINTENDENCIA NACIONAL DE LOS REGISTROS PUBLICOS</v>
          </cell>
          <cell r="AF97" t="str">
            <v>007. M. DEL INTERIOR</v>
          </cell>
          <cell r="AG97" t="str">
            <v>070. INTENDENCIA NACIONAL DE BOMBEROS DEL PERÚ - INBP</v>
          </cell>
          <cell r="AH97" t="str">
            <v>072. SUPERINTENDENCIA NACIONAL DE CONTROL DE SERVICIOS DE SEGURIDAD, ARMAS, MUNICIONES Y EXPLOSIVOS DE USO CIVIL</v>
          </cell>
          <cell r="AI97" t="str">
            <v>073. SUPERINTENDENCIA NACIONAL DE MIGRACIONES</v>
          </cell>
          <cell r="AJ97" t="str">
            <v>008. M. DE RELACIONES EXTERIORES</v>
          </cell>
          <cell r="AK97" t="str">
            <v>080. AGENCIA PERUANA DE COOPERACION INTERNACIONAL - APCI</v>
          </cell>
          <cell r="AL97" t="str">
            <v>009. M. DE ECONOMIA Y FINANZAS</v>
          </cell>
          <cell r="AM97" t="str">
            <v>055. AGENCIA DE PROMOCION DE LA INVERSION PRIVADA</v>
          </cell>
          <cell r="AN97" t="str">
            <v>057. SUPERINTENDENCIA NACIONAL DE ADUANAS Y DE ADMINISTRACION TRIBUTARIA</v>
          </cell>
          <cell r="AO97" t="str">
            <v>058. SUPERINTENDENCIA DEL MERCADO DE VALORES</v>
          </cell>
          <cell r="AP97" t="str">
            <v>059. ORGANISMO SUPERVISOR DE LAS CONTRATACIONES DEL ESTADO</v>
          </cell>
          <cell r="AQ97" t="str">
            <v>095. OFICINA DE NORMALIZACION PREVISIONAL-ONP</v>
          </cell>
          <cell r="AR97" t="str">
            <v>010. M. DE EDUCACION</v>
          </cell>
          <cell r="AS97" t="str">
            <v>111. CENTRO VACACIONAL HUAMPANI</v>
          </cell>
          <cell r="AT97" t="str">
            <v>117. SISTEMA NACIONAL DE EVALUACION, ACREDITACION Y CERTIFICACION DE LA CALIDAD EDUCATIVA</v>
          </cell>
          <cell r="AU97" t="str">
            <v>118. SUPERINTENDENCIA NACIONAL DE EDUCACION SUPERIOR UNIVERSITARIA</v>
          </cell>
          <cell r="AV97" t="str">
            <v>342. INSTITUTO PERUANO DEL DEPORTE</v>
          </cell>
          <cell r="AW97" t="str">
            <v>510. U.N. MAYOR DE SAN MARCOS</v>
          </cell>
          <cell r="AX97" t="str">
            <v>511. U.N. DE SAN ANTONIO ABAD DEL CUSCO</v>
          </cell>
          <cell r="AY97" t="str">
            <v>512. U.N. DE TRUJILLO</v>
          </cell>
          <cell r="AZ97" t="str">
            <v>513. U.N. DE SAN AGUSTIN</v>
          </cell>
          <cell r="BA97" t="str">
            <v>514. U.N. DE INGENIERIA</v>
          </cell>
          <cell r="BB97" t="str">
            <v>515. U.N. SAN LUIS GONZAGA DE ICA</v>
          </cell>
          <cell r="BC97" t="str">
            <v>516. U.N. SAN CRISTOBAL DE HUAMANGA</v>
          </cell>
          <cell r="BD97" t="str">
            <v>517. U.N. DEL CENTRO DEL PERU</v>
          </cell>
          <cell r="BE97" t="str">
            <v>518. U.N. AGRARIA LA MOLINA</v>
          </cell>
          <cell r="BF97" t="str">
            <v>519. U.N. DE LA AMAZONIA PERUANA</v>
          </cell>
          <cell r="BG97" t="str">
            <v>520. U.N. DEL ALTIPLANO</v>
          </cell>
          <cell r="BH97" t="str">
            <v>521. U.N. DE PIURA</v>
          </cell>
          <cell r="BI97" t="str">
            <v>522. U.N. DE CAJAMARCA</v>
          </cell>
          <cell r="BJ97" t="str">
            <v>523. U.N. PEDRO RUIZ GALLO</v>
          </cell>
          <cell r="BK97" t="str">
            <v>524. U.N. FEDERICO VILLARREAL</v>
          </cell>
          <cell r="BL97" t="str">
            <v>525. U.N. HERMILIO VALDIZAN</v>
          </cell>
          <cell r="BM97" t="str">
            <v>526. U.N. AGRARIA DE LA SELVA</v>
          </cell>
          <cell r="BN97" t="str">
            <v>527. U.N. DANIEL ALCIDES CARRION</v>
          </cell>
          <cell r="BO97" t="str">
            <v>528. U.N. DE EDUCACION ENRIQUE GUZMAN Y VALLE</v>
          </cell>
          <cell r="BP97" t="str">
            <v>529. U.N. DEL CALLAO</v>
          </cell>
          <cell r="BQ97" t="str">
            <v>530. U.N. JOSE FAUSTINO SANCHEZ CARRION</v>
          </cell>
          <cell r="BR97" t="str">
            <v>531. U.N. JORGE BASADRE GROHMANN</v>
          </cell>
          <cell r="BS97" t="str">
            <v>532. U.N. SANTIAGO ANTUNEZ DE MAYOLO</v>
          </cell>
          <cell r="BT97" t="str">
            <v>533. U.N. DE SAN MARTIN</v>
          </cell>
          <cell r="BU97" t="str">
            <v>534. U.N. DE UCAYALI</v>
          </cell>
          <cell r="BV97" t="str">
            <v>535. U.N. DE TUMBES</v>
          </cell>
          <cell r="BW97" t="str">
            <v>536. U.N. DEL SANTA</v>
          </cell>
          <cell r="BX97" t="str">
            <v>537. U.N. DE HUANCAVELICA</v>
          </cell>
          <cell r="BY97" t="str">
            <v>538. U.N. AMAZONICA DE MADRE DE DIOS</v>
          </cell>
          <cell r="BZ97" t="str">
            <v>539. U.N. MICAELA BASTIDAS DE APURIMAC</v>
          </cell>
          <cell r="CA97" t="str">
            <v>541. U.N. TORIBIO RODRIGUEZ DE MENDOZA DE AMAZONAS</v>
          </cell>
          <cell r="CB97" t="str">
            <v>542. U.N. INTERCULTURAL DE LA AMAZONIA</v>
          </cell>
          <cell r="CC97" t="str">
            <v>543. U.N. TECNOLOGICA DE LIMA SUR</v>
          </cell>
          <cell r="CD97" t="str">
            <v>544. U.N. JOSE MARIA ARGUEDAS</v>
          </cell>
          <cell r="CE97" t="str">
            <v>545. U.N. DE MOQUEGUA</v>
          </cell>
          <cell r="CF97" t="str">
            <v>546. U.N. DE JAEN</v>
          </cell>
          <cell r="CG97" t="str">
            <v>547. U.N. DE CAÑETE</v>
          </cell>
          <cell r="CH97" t="str">
            <v>548. U.N. DE FRONTERA</v>
          </cell>
          <cell r="CI97" t="str">
            <v>549. U.N. DE BARRANCA</v>
          </cell>
          <cell r="CJ97" t="str">
            <v>550. U.N. AUTONOMA DE CHOTA</v>
          </cell>
          <cell r="CK97" t="str">
            <v>551. U.N. INTERCULTURAL DE LA SELVA CENTRAL JUAN SANTOS ATAHUALPA</v>
          </cell>
          <cell r="CL97" t="str">
            <v>552. U.N. DE JULIACA</v>
          </cell>
          <cell r="CM97" t="str">
            <v>553. U.N. AUTÓNOMA ALTOANDINA DE TARMA</v>
          </cell>
          <cell r="CN97" t="str">
            <v>554. U.N. AUTÓNOMA DE HUANTA</v>
          </cell>
          <cell r="CO97" t="str">
            <v>555. U.N. INTERCULTURAL FABIOLA SALAZAR LEGUIA DE BAGUA</v>
          </cell>
          <cell r="CP97" t="str">
            <v>556. U.N. INTERCULTURAL DE QUILLABAMBA</v>
          </cell>
          <cell r="CQ97" t="str">
            <v>557. U.N. AUTÓNOMA DE ALTO AMAZONAS</v>
          </cell>
          <cell r="CR97" t="str">
            <v>558. U.N. AUTÓNOMA DE TAYACAJA DANIEL HERNÁNDEZ MORILLO</v>
          </cell>
          <cell r="CS97" t="str">
            <v>011. M. DE SALUD</v>
          </cell>
          <cell r="CT97" t="str">
            <v>131. INSTITUTO NACIONAL DE SALUD</v>
          </cell>
          <cell r="CU97" t="str">
            <v>134. SUPERINTENDENCIA NACIONAL DE SALUD</v>
          </cell>
          <cell r="CV97" t="str">
            <v>135. SEGURO INTEGRAL DE SALUD</v>
          </cell>
          <cell r="CW97" t="str">
            <v>136. INSTITUTO NACIONAL DE ENFERMEDADES NEOPLASICAS - INEN</v>
          </cell>
          <cell r="CX97" t="str">
            <v>012. M. DE TRABAJO Y PROMOCION DEL EMPLEO</v>
          </cell>
          <cell r="CY97" t="str">
            <v>121. SUPERINTENDENCIA NACIONAL DE FISCALIZACION LABORAL</v>
          </cell>
          <cell r="CZ97" t="str">
            <v>013. M. DE AGRICULTURA Y RIEGO</v>
          </cell>
          <cell r="DA97" t="str">
            <v>018. SIERRA Y SELVA EXPORTADORA</v>
          </cell>
          <cell r="DB97" t="str">
            <v>160. SERVICIO NACIONAL DE SANIDAD AGRARIA - SENASA</v>
          </cell>
          <cell r="DC97" t="str">
            <v>163. INSTITUTO NACIONAL DE INNOVACION AGRARIA</v>
          </cell>
          <cell r="DD97" t="str">
            <v>164. AUTORIDAD NACIONAL DEL AGUA - ANA</v>
          </cell>
          <cell r="DE97" t="str">
            <v>165. SERVICIO NACIONAL FORESTAL Y DE FAUNA SILVESTRE - SERFOR</v>
          </cell>
          <cell r="DF97" t="str">
            <v>016. M. DE ENERGIA Y MINAS</v>
          </cell>
          <cell r="DG97" t="str">
            <v>220. INSTITUTO PERUANO DE ENERGIA NUCLEAR</v>
          </cell>
          <cell r="DH97" t="str">
            <v>221. INSTITUTO GEOLOGICO MINERO Y METALURGICO</v>
          </cell>
          <cell r="DI97" t="str">
            <v>019. CONTRALORIA GENERAL</v>
          </cell>
          <cell r="DJ97" t="str">
            <v>020. DEFENSORIA DEL PUEBLO</v>
          </cell>
          <cell r="DK97" t="str">
            <v>021. JUNTA NACIONAL DE JUSTICIA</v>
          </cell>
          <cell r="DL97" t="str">
            <v>022. MINISTERIO PUBLICO</v>
          </cell>
          <cell r="DM97" t="str">
            <v>024. TRIBUNAL CONSTITUCIONAL</v>
          </cell>
          <cell r="DN97" t="str">
            <v>006. INSTITUTO NACIONAL DE DEFENSA CIVIL</v>
          </cell>
          <cell r="DO97" t="str">
            <v>025. CENTRO NACIONAL DE ESTIMACION, PREVENCION Y REDUCCION DEL RIESGO DE DESASTRES - CENEPRED</v>
          </cell>
          <cell r="DP97" t="str">
            <v>026. M. DE DEFENSA</v>
          </cell>
          <cell r="DQ97" t="str">
            <v>332. INSTITUTO GEOGRAFICO NACIONAL</v>
          </cell>
          <cell r="DR97" t="str">
            <v>335. AGENCIA DE COMPRAS DE LAS FUERZAS ARMADAS</v>
          </cell>
          <cell r="DS97" t="str">
            <v>027. FUERO MILITAR POLICIAL</v>
          </cell>
          <cell r="DT97" t="str">
            <v>028. CONGRESO DE LA REPUBLICA</v>
          </cell>
          <cell r="DU97" t="str">
            <v>031. JURADO NACIONAL DE ELECCIONES</v>
          </cell>
          <cell r="DV97" t="str">
            <v>032. OFICINA NACIONAL DE PROCESOS ELECTORALES</v>
          </cell>
          <cell r="DW97" t="str">
            <v>033. REGISTRO NACIONAL DE IDENTIFICACION Y ESTADO CIVIL</v>
          </cell>
          <cell r="DX97" t="str">
            <v>008. COMISION DE PROMOCION DEL PERU PARA LA EXPORTACION Y EL TURISMO - PROMPERU</v>
          </cell>
          <cell r="DY97" t="str">
            <v>035. MINISTERIO DE COMERCIO EXTERIOR Y TURISMO</v>
          </cell>
          <cell r="DZ97" t="str">
            <v>180. CENTRO DE FORMACION EN TURISMO</v>
          </cell>
          <cell r="EA97" t="str">
            <v>036. MINISTERIO DE TRANSPORTES Y COMUNICACIONES</v>
          </cell>
          <cell r="EB97" t="str">
            <v>202. SUPERINTENDENCIA DE TRANSPORTE TERRESTRE DE PERSONAS, CARGA Y MERCANCIAS - SUTRAN</v>
          </cell>
          <cell r="EC97" t="str">
            <v>214. AUTORIDAD PORTUARIA NACIONAL</v>
          </cell>
          <cell r="ED97" t="str">
            <v>037. MINISTERIO DE VIVIENDA, CONSTRUCCION Y SANEAMIENTO</v>
          </cell>
          <cell r="EE97" t="str">
            <v>056. SUPERINTENDENCIA NACIONAL DE BIENES ESTATALES</v>
          </cell>
          <cell r="EF97" t="str">
            <v>205. SERVICIO NACIONAL DE CAPACITACION PARA LA INDUSTRIA DE LA CONSTRUCCION</v>
          </cell>
          <cell r="EG97" t="str">
            <v>207. ORGANISMO TECNICO DE LA ADMINISTRACION DE LOS SERVICIOS DE SANEAMIENTO</v>
          </cell>
          <cell r="EH97" t="str">
            <v>211. ORGANISMO DE FORMALIZACION DE LA PROPIEDAD INFORMAL</v>
          </cell>
          <cell r="EI97" t="str">
            <v>038. MINISTERIO DE LA PRODUCCION</v>
          </cell>
          <cell r="EJ97" t="str">
            <v>059. FONDO NACIONAL DE DESARROLLO PESQUERO - FONDEPES</v>
          </cell>
          <cell r="EK97" t="str">
            <v>240. INSTITUTO DEL MAR DEL PERU - IMARPE</v>
          </cell>
          <cell r="EL97" t="str">
            <v>241. INSTITUTO TECNOLOGICO DE LA PRODUCCION - ITP</v>
          </cell>
          <cell r="EM97" t="str">
            <v>243. ORGANISMO NACIONAL DE SANIDAD PESQUERA - SANIPES</v>
          </cell>
          <cell r="EN97" t="str">
            <v>244. INSTITUTO NACIONAL DE CALIDAD - INACAL</v>
          </cell>
          <cell r="EO97" t="str">
            <v>039. MINISTERIO DE LA MUJER Y POBLACIONES VULNERABLES</v>
          </cell>
          <cell r="EP97" t="str">
            <v>345. CONSEJO NACIONAL PARA LA INTEGRACION DE LA PERSONA CON DISCAPACIDAD - CONADIS</v>
          </cell>
          <cell r="EQ97" t="str">
            <v>040. MINISTERIO DE DESARROLLO E INCLUSION SOCIAL</v>
          </cell>
          <cell r="ER97" t="str">
            <v>440. GOBIERNO REGIONAL DEL DEPARTAMENTO DE AMAZONAS</v>
          </cell>
          <cell r="ES97" t="str">
            <v>441. GOBIERNO REGIONAL DEL DEPARTAMENTO DE ANCASH</v>
          </cell>
          <cell r="ET97" t="str">
            <v>442. GOBIERNO REGIONAL DEL DEPARTAMENTO DE APURIMAC</v>
          </cell>
          <cell r="EU97" t="str">
            <v>443. GOBIERNO REGIONAL DEL DEPARTAMENTO DE AREQUIPA</v>
          </cell>
          <cell r="EV97" t="str">
            <v>444. GOBIERNO REGIONAL DEL DEPARTAMENTO DE AYACUCHO</v>
          </cell>
          <cell r="EW97" t="str">
            <v>445. GOBIERNO REGIONAL DEL DEPARTAMENTO DE CAJAMARCA</v>
          </cell>
          <cell r="EX97" t="str">
            <v>446. GOBIERNO REGIONAL DEL DEPARTAMENTO DE CUSCO</v>
          </cell>
          <cell r="EY97" t="str">
            <v>447. GOBIERNO REGIONAL DEL DEPARTAMENTO DE HUANCAVELICA</v>
          </cell>
          <cell r="EZ97" t="str">
            <v>448. GOBIERNO REGIONAL DEL DEPARTAMENTO DE HUANUCO</v>
          </cell>
          <cell r="FA97" t="str">
            <v>449. GOBIERNO REGIONAL DEL DEPARTAMENTO DE ICA</v>
          </cell>
          <cell r="FB97" t="str">
            <v>450. GOBIERNO REGIONAL DEL DEPARTAMENTO DE JUNIN</v>
          </cell>
          <cell r="FC97" t="str">
            <v>451. GOBIERNO REGIONAL DEL DEPARTAMENTO DE LA LIBERTAD</v>
          </cell>
          <cell r="FD97" t="str">
            <v>452. GOBIERNO REGIONAL DEL DEPARTAMENTO DE LAMBAYEQUE</v>
          </cell>
          <cell r="FE97" t="str">
            <v>453. GOBIERNO REGIONAL DEL DEPARTAMENTO DE LORETO</v>
          </cell>
          <cell r="FF97" t="str">
            <v>454. GOBIERNO REGIONAL DEL DEPARTAMENTO DE MADRE DE DIOS</v>
          </cell>
          <cell r="FG97" t="str">
            <v>455. GOBIERNO REGIONAL DEL DEPARTAMENTO DE MOQUEGUA</v>
          </cell>
          <cell r="FH97" t="str">
            <v>456. GOBIERNO REGIONAL DEL DEPARTAMENTO DE PASCO</v>
          </cell>
          <cell r="FI97" t="str">
            <v>457. GOBIERNO REGIONAL DEL DEPARTAMENTO DE PIURA</v>
          </cell>
          <cell r="FJ97" t="str">
            <v>458. GOBIERNO REGIONAL DEL DEPARTAMENTO DE PUNO</v>
          </cell>
          <cell r="FK97" t="str">
            <v>459. GOBIERNO REGIONAL DEL DEPARTAMENTO DE SAN MARTIN</v>
          </cell>
          <cell r="FL97" t="str">
            <v>460. GOBIERNO REGIONAL DEL DEPARTAMENTO DE TACNA</v>
          </cell>
          <cell r="FM97" t="str">
            <v>461. GOBIERNO REGIONAL DEL DEPARTAMENTO DE TUMBES</v>
          </cell>
          <cell r="FN97" t="str">
            <v>462. GOBIERNO REGIONAL DEL DEPARTAMENTO DE UCAYALI</v>
          </cell>
          <cell r="FO97" t="str">
            <v>463. GOBIERNO REGIONAL DEL DEPARTAMENTO DE LIMA</v>
          </cell>
          <cell r="FP97" t="str">
            <v>464. GOBIERNO REGIONAL DE LA PROVINCIA CONSTITUCIONAL DEL CALLAO</v>
          </cell>
          <cell r="FQ97" t="str">
            <v>465. MUNICIPALIDAD METROPOLITANA DE LIMA</v>
          </cell>
          <cell r="FR97" t="str">
            <v>001. MANCOMUNIDAD REGIONAL DE LOS ANDES</v>
          </cell>
          <cell r="FS97" t="str">
            <v>002. MANCOMUNIDAD REGIONAL HUANCAVELICA - ICA</v>
          </cell>
        </row>
        <row r="98">
          <cell r="A98" t="str">
            <v>PLIE_001._PRESIDENCIA_DEL_CONSEJO_DE_MINISTROS_F8</v>
          </cell>
          <cell r="B98" t="str">
            <v>PLIE_002._INSTITUTO_NACIONAL_DE_ESTADISTICA_E_INFORMATICA_F8</v>
          </cell>
          <cell r="C98" t="str">
            <v>PLIE_010._DIRECCION_NACIONAL_DE_INTELIGENCIA_F8</v>
          </cell>
          <cell r="D98" t="str">
            <v>PLIE_011._DESPACHO_PRESIDENCIAL_F8</v>
          </cell>
          <cell r="E98" t="str">
            <v>PLIE_012._COMISION_NACIONAL_PARA_EL_DESARROLLO_Y_VIDA_SIN_DROGAS_DEVIDA_F8</v>
          </cell>
          <cell r="F98" t="str">
            <v>PLIE_016._CENTRO_NACIONAL_DE_PLANEAMIENTO_ESTRATEGICO_CEPLAN</v>
          </cell>
          <cell r="G98" t="str">
            <v>PLIE_019._ORGANISMO_SUPERVISOR_DE_LA_INVERSION_PRIVADA_EN_TELECOMUNICACIONES_F8</v>
          </cell>
          <cell r="H98" t="str">
            <v>PLIE_020._ORGANISMO_SUPERVISOR_DE_LA_INVERSION_EN_ENERGIA_Y_MINERIA_F8</v>
          </cell>
          <cell r="I98" t="str">
            <v>PLIE_021._SUPERINTENDENCIA_NACIONAL_DE_SERVICIOS_DE_SANEAMIENTO_F8</v>
          </cell>
          <cell r="J98" t="str">
            <v>PLIE_022._ORGANISMO_SUPERVISOR_DE_LA_INVERSION_EN_INFRAESTRUCTURA_DE_TRANSPORTE_DE_USO_PUBLICO_F8</v>
          </cell>
          <cell r="K98" t="str">
            <v>PLIE_023._AUTORIDAD_NACIONAL_DEL_SERVICIO_CIVIL_F8</v>
          </cell>
          <cell r="L98" t="str">
            <v>PLIE_024._ORGANISMO_DE_SUPERVISION_DE_LOS_RECURSOS_FORESTALES_Y_DE_FAUNA_SILVESTRE_F8</v>
          </cell>
          <cell r="M98" t="str">
            <v>PLIE_114._CONSEJO_NACIONAL_DE_CIENCIA_TECNOLOGIA_E_INNOVACION_TECNOLOGICA_F8</v>
          </cell>
          <cell r="N98" t="str">
            <v>PLIE_183._INSTITUTO_NACIONAL_DE_DEFENSA_DE_LA_COMPETENCIA_Y_DE_LA_PROTECCION_DE_LA_PROPIEDAD_INTELECTUAL_F8</v>
          </cell>
          <cell r="O98" t="str">
            <v>PLIE_003._M._DE_CULTURA_F8</v>
          </cell>
          <cell r="P98" t="str">
            <v>PLIE_060._ARCHIVO_GENERAL_DE_LA_NACION_F8</v>
          </cell>
          <cell r="Q98" t="str">
            <v>PLIE_113._BIBLIOTECA_NACIONAL_DEL_PERU_F8</v>
          </cell>
          <cell r="R98" t="str">
            <v>PLIE_116._INSTITUTO_NACIONAL_DE_RADIO_Y_TELEVISION_DEL_PERU_IRTP_F8</v>
          </cell>
          <cell r="S98" t="str">
            <v>PLIE_004._PODER_JUDICIAL_F8</v>
          </cell>
          <cell r="T98" t="str">
            <v>PLIE_040._ACADEMIA_DE_LA_MAGISTRATURA_F8</v>
          </cell>
          <cell r="U98" t="str">
            <v>PLIE_005._M._DEL_AMBIENTE_F8</v>
          </cell>
          <cell r="V98" t="str">
            <v>PLIE_050._SERVICIO_NACIONAL_DE_AREAS_NATURALES_PROTEGIDAS_POR_EL_ESTADO_SERNANP_F8</v>
          </cell>
          <cell r="W98" t="str">
            <v>PLIE_051._ORGANISMO_DE_EVALUACION_Y_FISCALIZACION_AMBIENTAL_OEFA_F8</v>
          </cell>
          <cell r="X98" t="str">
            <v>PLIE_052._SERVICIO_NACIONAL_DE_CERTIFICACION_AMBIENTAL_PARA_LAS_INVERSIONES_SOSTENIBLES_SENACE_F8</v>
          </cell>
          <cell r="Y98" t="str">
            <v>PLIE_055._INSTITUTO_DE_INVESTIGACIONES_DE_LA_AMAZONIA_PERUANA_F8</v>
          </cell>
          <cell r="Z98" t="str">
            <v>PLIE_056._INSTITUTO_NACIONAL_DE_INVESTIGACION_EN_GLACIARES_Y_ECOSISTEMAS_DE_MONTAÑA_F8</v>
          </cell>
          <cell r="AA98" t="str">
            <v>PLIE_112._INSTITUTO_GEOFISICO_DEL_PERU_F8</v>
          </cell>
          <cell r="AB98" t="str">
            <v>PLIE_331._SERVICIO_NACIONAL_DE_METEOROLOGIA_E_HIDROLOGIA_F8</v>
          </cell>
          <cell r="AC98" t="str">
            <v>PLIE_006._M._DE_JUSTICIA_Y_DERECHOS_HUMANOS_F8</v>
          </cell>
          <cell r="AD98" t="str">
            <v>PLIE_061._INSTITUTO_NACIONAL_PENITENCIARIO_F8</v>
          </cell>
          <cell r="AE98" t="str">
            <v>PLIE_067._SUPERINTENDENCIA_NACIONAL_DE_LOS_REGISTROS_PUBLICOS_F8</v>
          </cell>
          <cell r="AF98" t="str">
            <v>PLIE_007._M._DEL_INTERIOR_F8</v>
          </cell>
          <cell r="AG98" t="str">
            <v>PLIE_070._INTENDENCIA_NACIONAL_DE_BOMBEROS_DEL_PERÚ_INBP_F8</v>
          </cell>
          <cell r="AH98" t="str">
            <v>PLIE_072._SUPERINTENDENCIA_NACIONAL_DE_CONTROL_DE_SERVICIOS_DE_SEGURIDAD_ARMAS_MUNICIONES_Y_EXPLOSIVOS_DE_USO_CIVIL_F8</v>
          </cell>
          <cell r="AI98" t="str">
            <v>PLIE_073._SUPERINTENDENCIA_NACIONAL_DE_MIGRACIONES_F8</v>
          </cell>
          <cell r="AJ98" t="str">
            <v>PLIE_008._M._DE_RELACIONES_EXTERIORES_F8</v>
          </cell>
          <cell r="AK98" t="str">
            <v>PLIE_080._AGENCIA_PERUANA_DE_COOPERACION_INTERNACIONAL_APCI_F8</v>
          </cell>
          <cell r="AL98" t="str">
            <v>PLIE_009._M._DE_ECONOMIA_Y_FINANZAS_F8</v>
          </cell>
          <cell r="AM98" t="str">
            <v>PLIE_055._AGENCIA_DE_PROMOCION_DE_LA_INVERSION_PRIVADA_F8</v>
          </cell>
          <cell r="AN98" t="str">
            <v>PLIE_057._SUPERINTENDENCIA_NACIONAL_DE_ADUANAS_Y_DE_ADMINISTRACION_TRIBUTARIA_F8</v>
          </cell>
          <cell r="AO98" t="str">
            <v>PLIE_058._SUPERINTENDENCIA_DEL_MERCADO_DE_VALORES_F8</v>
          </cell>
          <cell r="AP98" t="str">
            <v>PLIE_059._ORGANISMO_SUPERVISOR_DE_LAS_CONTRATACIONES_DEL_ESTADO_F8</v>
          </cell>
          <cell r="AQ98" t="str">
            <v>PLIE_095._OFICINA_DE_NORMALIZACION_PREVISIONAL_ONP_F8</v>
          </cell>
          <cell r="AR98" t="str">
            <v>PLIE_010._M._DE_EDUCACION_F8</v>
          </cell>
          <cell r="AS98" t="str">
            <v>PLIE_111._CENTRO_VACACIONAL_HUAMPANI_F8</v>
          </cell>
          <cell r="AT98" t="str">
            <v>PLIE_117._SISTEMA_NACIONAL_DE_EVALUACION_ACREDITACION_Y_CERTIFICACION_DE_LA_CALIDAD_EDUCATIVA_F8</v>
          </cell>
          <cell r="AU98" t="str">
            <v>PLIE_118._SUPERINTENDENCIA_NACIONAL_DE_EDUCACION_SUPERIOR_UNIVERSITARIA_F8</v>
          </cell>
          <cell r="AV98" t="str">
            <v>PLIE_342._INSTITUTO_PERUANO_DEL_DEPORTE_F8</v>
          </cell>
          <cell r="AW98" t="str">
            <v>PLIE_510._U.N._MAYOR_DE_SAN_MARCOS_F8</v>
          </cell>
          <cell r="AX98" t="str">
            <v>PLIE_511._U.N._DE_SAN_ANTONIO_ABAD_DEL_CUSCO_F8</v>
          </cell>
          <cell r="AY98" t="str">
            <v>PLIE_512._U.N._DE_TRUJILLO_F8</v>
          </cell>
          <cell r="AZ98" t="str">
            <v>PLIE_513._U.N._DE_SAN_AGUSTIN_F8</v>
          </cell>
          <cell r="BA98" t="str">
            <v>PLIE_514._U.N._DE_INGENIERIA_F8</v>
          </cell>
          <cell r="BB98" t="str">
            <v>PLIE_515._U.N._SAN_LUIS_GONZAGA_DE_ICA_F8</v>
          </cell>
          <cell r="BC98" t="str">
            <v>PLIE_516._U.N._SAN_CRISTOBAL_DE_HUAMANGA_F8</v>
          </cell>
          <cell r="BD98" t="str">
            <v>PLIE_517._U.N._DEL_CENTRO_DEL_PERU_F8</v>
          </cell>
          <cell r="BE98" t="str">
            <v>PLIE_518._U.N._AGRARIA_LA_MOLINA_F8</v>
          </cell>
          <cell r="BF98" t="str">
            <v>PLIE_519._U.N._DE_LA_AMAZONIA_PERUANA_F8</v>
          </cell>
          <cell r="BG98" t="str">
            <v>PLIE_520._U.N._DEL_ALTIPLANO_F8</v>
          </cell>
          <cell r="BH98" t="str">
            <v>PLIE_521._U.N._DE_PIURA_F8</v>
          </cell>
          <cell r="BI98" t="str">
            <v>PLIE_522._U.N._DE_CAJAMARCA_F8</v>
          </cell>
          <cell r="BJ98" t="str">
            <v>PLIE_523._U.N._PEDRO_RUIZ_GALLO_F8</v>
          </cell>
          <cell r="BK98" t="str">
            <v>PLIE_524._U.N._FEDERICO_VILLARREAL_F8</v>
          </cell>
          <cell r="BL98" t="str">
            <v>PLIE_525._U.N._HERMILIO_VALDIZAN_F8</v>
          </cell>
          <cell r="BM98" t="str">
            <v>PLIE_526._U.N._AGRARIA_DE_LA_SELVA_F8</v>
          </cell>
          <cell r="BN98" t="str">
            <v>PLIE_527._U.N._DANIEL_ALCIDES_CARRION_F8</v>
          </cell>
          <cell r="BO98" t="str">
            <v>PLIE_528._U.N._DE_EDUCACION_ENRIQUE_GUZMAN_Y_VALLE_F8</v>
          </cell>
          <cell r="BP98" t="str">
            <v>PLIE_529._U.N._DEL_CALLAO_F8</v>
          </cell>
          <cell r="BQ98" t="str">
            <v>PLIE_530._U.N._JOSE_FAUSTINO_SANCHEZ_CARRION_F8</v>
          </cell>
          <cell r="BR98" t="str">
            <v>PLIE_531._U.N._JORGE_BASADRE_GROHMANN_F8</v>
          </cell>
          <cell r="BS98" t="str">
            <v>PLIE_532._U.N._SANTIAGO_ANTUNEZ_DE_MAYOLO_F8</v>
          </cell>
          <cell r="BT98" t="str">
            <v>PLIE_533._U.N._DE_SAN_MARTIN_F8</v>
          </cell>
          <cell r="BU98" t="str">
            <v>PLIE_534._U.N._DE_UCAYALI_F8</v>
          </cell>
          <cell r="BV98" t="str">
            <v>PLIE_535._U.N._DE_TUMBES_F8</v>
          </cell>
          <cell r="BW98" t="str">
            <v>PLIE_536._U.N._DEL_SANTA_F8</v>
          </cell>
          <cell r="BX98" t="str">
            <v>PLIE_537._U.N._DE_HUANCAVELICA_F8</v>
          </cell>
          <cell r="BY98" t="str">
            <v>PLIE_538._U.N._AMAZONICA_DE_MADRE_DE_DIOS_F8</v>
          </cell>
          <cell r="BZ98" t="str">
            <v>PLIE_539._U.N._MICAELA_BASTIDAS_DE_APURIMAC_F8</v>
          </cell>
          <cell r="CA98" t="str">
            <v>PLIE_541._U.N._TORIBIO_RODRIGUEZ_DE_MENDOZA_DE_AMAZONAS_F8</v>
          </cell>
          <cell r="CB98" t="str">
            <v>PLIE_542._U.N._INTERCULTURAL_DE_LA_AMAZONIA_F8</v>
          </cell>
          <cell r="CC98" t="str">
            <v>PLIE_543._U.N._TECNOLOGICA_DE_LIMA_SUR_F8</v>
          </cell>
          <cell r="CD98" t="str">
            <v>PLIE_544._U.N._JOSE_MARIA_ARGUEDAS_F8</v>
          </cell>
          <cell r="CE98" t="str">
            <v>PLIE_545._U.N._DE_MOQUEGUA_F8</v>
          </cell>
          <cell r="CF98" t="str">
            <v>PLIE_546._U.N._DE_JAEN_F8</v>
          </cell>
          <cell r="CG98" t="str">
            <v>PLIE_547._U.N._DE_CAÑETE_F8</v>
          </cell>
          <cell r="CH98" t="str">
            <v>PLIE_548._U.N._DE_FRONTERA_F8</v>
          </cell>
          <cell r="CI98" t="str">
            <v>PLIE_549._U.N._DE_BARRANCA_F8</v>
          </cell>
          <cell r="CJ98" t="str">
            <v>PLIE_550._U.N._AUTONOMA_DE_CHOTA_F8</v>
          </cell>
          <cell r="CK98" t="str">
            <v>PLIE_551._U.N._INTERCULTURAL_DE_LA_SELVA_CENTRAL_JUAN_SANTOS_ATAHUALPA_F8</v>
          </cell>
          <cell r="CL98" t="str">
            <v>PLIE_552._U.N._DE_JULIACA_F8</v>
          </cell>
          <cell r="CM98" t="str">
            <v>PLIE_553._U.N._AUTÓNOMA_ALTOANDINA_DE_TARMA_F8</v>
          </cell>
          <cell r="CN98" t="str">
            <v>PLIE_554._U.N._AUTÓNOMA_DE_HUANTA_F8</v>
          </cell>
          <cell r="CO98" t="str">
            <v>PLIE_555._U.N._INTERCULTURAL_FABIOLA_SALAZAR_LEGUIA_DE_BAGUA_F8</v>
          </cell>
          <cell r="CP98" t="str">
            <v>PLIE_556._U.N._INTERCULTURAL_DE_QUILLABAMBA_F8</v>
          </cell>
          <cell r="CQ98" t="str">
            <v>PLIE_557._U.N._AUTÓNOMA_DE_ALTO_AMAZONAS_F8</v>
          </cell>
          <cell r="CR98" t="str">
            <v>PLIE_558._U.N._AUTÓNOMA_DE_TAYACAJA_DANIEL_HERNÁNDEZ_MORILLO_F8</v>
          </cell>
          <cell r="CS98" t="str">
            <v>PLIE_011._M._DE_SALUD_F8</v>
          </cell>
          <cell r="CT98" t="str">
            <v>PLIE_131._INSTITUTO_NACIONAL_DE_SALUD_F8</v>
          </cell>
          <cell r="CU98" t="str">
            <v>PLIE_134._SUPERINTENDENCIA_NACIONAL_DE_SALUD_F8</v>
          </cell>
          <cell r="CV98" t="str">
            <v>PLIE_135._SEGURO_INTEGRAL_DE_SALUD_F8</v>
          </cell>
          <cell r="CW98" t="str">
            <v>PLIE_136._INSTITUTO_NACIONAL_DE_ENFERMEDADES_NEOPLASICAS_INEN_F8</v>
          </cell>
          <cell r="CX98" t="str">
            <v>PLIE_012._M._DE_TRABAJO_Y_PROMOCION_DEL_EMPLEO_F8</v>
          </cell>
          <cell r="CY98" t="str">
            <v>PLIE_121._SUPERINTENDENCIA_NACIONAL_DE_FISCALIZACION_LABORAL_F8</v>
          </cell>
          <cell r="CZ98" t="str">
            <v>PLIE_013._M._DE_AGRICULTURA_Y_RIEGO_F8</v>
          </cell>
          <cell r="DA98" t="str">
            <v>PLIE_018._SIERRA_Y_SELVA_EXPORTADORA_F8</v>
          </cell>
          <cell r="DB98" t="str">
            <v>PLIE_160._SERVICIO_NACIONAL_DE_SANIDAD_AGRARIA_SENASA_F8</v>
          </cell>
          <cell r="DC98" t="str">
            <v>PLIE_163._INSTITUTO_NACIONAL_DE_INNOVACION_AGRARIA_F8</v>
          </cell>
          <cell r="DD98" t="str">
            <v>PLIE_164._AUTORIDAD_NACIONAL_DEL_AGUA_ANA_F8</v>
          </cell>
          <cell r="DE98" t="str">
            <v>PLIE_165._SERVICIO_NACIONAL_FORESTAL_Y_DE_FAUNA_SILVESTRE_SERFOR_F8</v>
          </cell>
          <cell r="DF98" t="str">
            <v>PLIE_016._M._DE_ENERGIA_Y_MINAS_F8</v>
          </cell>
          <cell r="DG98" t="str">
            <v>PLIE_220._INSTITUTO_PERUANO_DE_ENERGIA_NUCLEAR_F8</v>
          </cell>
          <cell r="DH98" t="str">
            <v>PLIE_221._INSTITUTO_GEOLOGICO_MINERO_Y_METALURGICO_F8</v>
          </cell>
          <cell r="DI98" t="str">
            <v>PLIE_019._CONTRALORIA_GENERAL_F8</v>
          </cell>
          <cell r="DJ98" t="str">
            <v>PLIE_020._DEFENSORIA_DEL_PUEBLO_F8</v>
          </cell>
          <cell r="DK98" t="str">
            <v>PLIE_021._JUNTA_NACIONAL_DE_JUSTICIA_F8</v>
          </cell>
          <cell r="DL98" t="str">
            <v>PLIE_022._MINISTERIO_PUBLICO_F8</v>
          </cell>
          <cell r="DM98" t="str">
            <v>PLIE_024._TRIBUNAL_CONSTITUCIONAL_F8</v>
          </cell>
          <cell r="DN98" t="str">
            <v>PLIE_006._INSTITUTO_NACIONAL_DE_DEFENSA_CIVIL_F8</v>
          </cell>
          <cell r="DO98" t="str">
            <v>PLIE_025._CENTRO_NACIONAL_DE_ESTIMACION_PREVENCION_Y_REDUCCION_DEL_RIESGO_DE_DESASTRES_CENEPRED_F8</v>
          </cell>
          <cell r="DP98" t="str">
            <v>PLIE_026._M._DE_DEFENSA_F8</v>
          </cell>
          <cell r="DQ98" t="str">
            <v>PLIE_332._INSTITUTO_GEOGRAFICO_NACIONAL_F8</v>
          </cell>
          <cell r="DR98" t="str">
            <v>PLIE_335._AGENCIA_DE_COMPRAS_DE_LAS_FUERZAS_ARMADAS_F8</v>
          </cell>
          <cell r="DS98" t="str">
            <v>PLIE_027._FUERO_MILITAR_POLICIAL_F8</v>
          </cell>
          <cell r="DT98" t="str">
            <v>PLIE_028._CONGRESO_DE_LA_REPUBLICA_F8</v>
          </cell>
          <cell r="DU98" t="str">
            <v>PLIE_031._JURADO_NACIONAL_DE_ELECCIONES_F8</v>
          </cell>
          <cell r="DV98" t="str">
            <v>PLIE_032._OFICINA_NACIONAL_DE_PROCESOS_ELECTORALES_F8</v>
          </cell>
          <cell r="DW98" t="str">
            <v>PLIE_033._REGISTRO_NACIONAL_DE_IDENTIFICACION_Y_ESTADO_CIVIL_F8</v>
          </cell>
          <cell r="DX98" t="str">
            <v>PLIE_008._COMISION_DE_PROMOCION_DEL_PERU_PARA_LA_EXPORTACION_Y_EL_TURISMO_PROMPERU_F8</v>
          </cell>
          <cell r="DY98" t="str">
            <v>PLIE_035._MINISTERIO_DE_COMERCIO_EXTERIOR_Y_TURISMO_F8</v>
          </cell>
          <cell r="DZ98" t="str">
            <v>PLIE_180._CENTRO_DE_FORMACION_EN_TURISMO_F8</v>
          </cell>
          <cell r="EA98" t="str">
            <v>PLIE_036._MINISTERIO_DE_TRANSPORTES_Y_COMUNICACIONES_F8</v>
          </cell>
          <cell r="EB98" t="str">
            <v>PLIE_202._SUPERINTENDENCIA_DE_TRANSPORTE_TERRESTRE_DE_PERSONAS_CARGA_Y_MERCANCIAS_SUTRAN_F8</v>
          </cell>
          <cell r="EC98" t="str">
            <v>PLIE_214._AUTORIDAD_PORTUARIA_NACIONAL_F8</v>
          </cell>
          <cell r="ED98" t="str">
            <v>PLIE_037._MINISTERIO_DE_VIVIENDA_CONSTRUCCION_Y_SANEAMIENTO_F8</v>
          </cell>
          <cell r="EE98" t="str">
            <v>PLIE_056._SUPERINTENDENCIA_NACIONAL_DE_BIENES_ESTATALES</v>
          </cell>
          <cell r="EF98" t="str">
            <v>PLIE_205._SERVICIO_NACIONAL_DE_CAPACITACION_PARA_LA_INDUSTRIA_DE_LA_CONSTRUCCION_F8</v>
          </cell>
          <cell r="EG98" t="str">
            <v>PLIE_207._ORGANISMO_TECNICO_DE_LA_ADMINISTRACION_DE_LOS_SERVICIOS_DE_SANEAMIENTO_F8</v>
          </cell>
          <cell r="EH98" t="str">
            <v>PLIE_211._ORGANISMO_DE_FORMALIZACION_DE_LA_PROPIEDAD_INFORMAL_F8</v>
          </cell>
          <cell r="EI98" t="str">
            <v>PLIE_038._MINISTERIO_DE_LA_PRODUCCION_F8</v>
          </cell>
          <cell r="EJ98" t="str">
            <v>PLIE_059._FONDO_NACIONAL_DE_DESARROLLO_PESQUERO_FONDEPES_F8</v>
          </cell>
          <cell r="EK98" t="str">
            <v>PLIE_240._INSTITUTO_DEL_MAR_DEL_PERU_IMARPE_F8</v>
          </cell>
          <cell r="EL98" t="str">
            <v>PLIE_241._INSTITUTO_TECNOLOGICO_DE_LA_PRODUCCION_ITP_F8</v>
          </cell>
          <cell r="EM98" t="str">
            <v>PLIE_243._ORGANISMO_NACIONAL_DE_SANIDAD_PESQUERA_SANIPES_F8</v>
          </cell>
          <cell r="EN98" t="str">
            <v>PLIE_244._INSTITUTO_NACIONAL_DE_CALIDAD_INACAL_F8</v>
          </cell>
          <cell r="EO98" t="str">
            <v>PLIE_039._MINISTERIO_DE_LA_MUJER_Y_POBLACIONES_VULNERABLES_F8</v>
          </cell>
          <cell r="EP98" t="str">
            <v>PLIE_345._CONSEJO_NACIONAL_PARA_LA_INTEGRACION_DE_LA_PERSONA_CON_DISCAPACIDAD_CONADIS_F8</v>
          </cell>
          <cell r="EQ98" t="str">
            <v>PLIE_040._MINISTERIO_DE_DESARROLLO_E_INCLUSION_SOCIAL_F8</v>
          </cell>
          <cell r="ER98" t="str">
            <v>PLIE_440._GOBIERNO_REGIONAL_DEL_DEPARTAMENTO_DE_AMAZONAS_F8</v>
          </cell>
          <cell r="ES98" t="str">
            <v>PLIE_441._GOBIERNO_REGIONAL_DEL_DEPARTAMENTO_DE_ANCASH_F8</v>
          </cell>
          <cell r="ET98" t="str">
            <v>PLIE_442._GOBIERNO_REGIONAL_DEL_DEPARTAMENTO_DE_APURIMAC_F8</v>
          </cell>
          <cell r="EU98" t="str">
            <v>PLIE_443._GOBIERNO_REGIONAL_DEL_DEPARTAMENTO_DE_AREQUIPA_F8</v>
          </cell>
          <cell r="EV98" t="str">
            <v>PLIE_444._GOBIERNO_REGIONAL_DEL_DEPARTAMENTO_DE_AYACUCHO_F8</v>
          </cell>
          <cell r="EW98" t="str">
            <v>PLIE_445._GOBIERNO_REGIONAL_DEL_DEPARTAMENTO_DE_CAJAMARCA_F8</v>
          </cell>
          <cell r="EX98" t="str">
            <v>PLIE_446._GOBIERNO_REGIONAL_DEL_DEPARTAMENTO_DE_CUSCO_F8</v>
          </cell>
          <cell r="EY98" t="str">
            <v>PLIE_447._GOBIERNO_REGIONAL_DEL_DEPARTAMENTO_DE_HUANCAVELICA_F8</v>
          </cell>
          <cell r="EZ98" t="str">
            <v>PLIE_448._GOBIERNO_REGIONAL_DEL_DEPARTAMENTO_DE_HUANUCO_F8</v>
          </cell>
          <cell r="FA98" t="str">
            <v>PLIE_449._GOBIERNO_REGIONAL_DEL_DEPARTAMENTO_DE_ICA_F8</v>
          </cell>
          <cell r="FB98" t="str">
            <v>PLIE_450._GOBIERNO_REGIONAL_DEL_DEPARTAMENTO_DE_JUNIN_F8</v>
          </cell>
          <cell r="FC98" t="str">
            <v>PLIE_451._GOBIERNO_REGIONAL_DEL_DEPARTAMENTO_DE_LA_LIBERTAD_F8</v>
          </cell>
          <cell r="FD98" t="str">
            <v>PLIE_452._GOBIERNO_REGIONAL_DEL_DEPARTAMENTO_DE_LAMBAYEQUE_F8</v>
          </cell>
          <cell r="FE98" t="str">
            <v>PLIE_453._GOBIERNO_REGIONAL_DEL_DEPARTAMENTO_DE_LORETO_F8</v>
          </cell>
          <cell r="FF98" t="str">
            <v>PLIE_454._GOBIERNO_REGIONAL_DEL_DEPARTAMENTO_DE_MADRE_DE_DIOS_F8</v>
          </cell>
          <cell r="FG98" t="str">
            <v>PLIE_455._GOBIERNO_REGIONAL_DEL_DEPARTAMENTO_DE_MOQUEGUA_F8</v>
          </cell>
          <cell r="FH98" t="str">
            <v>PLIE_456._GOBIERNO_REGIONAL_DEL_DEPARTAMENTO_DE_PASCO_F8</v>
          </cell>
          <cell r="FI98" t="str">
            <v>PLIE_457._GOBIERNO_REGIONAL_DEL_DEPARTAMENTO_DE_PIURA_F8</v>
          </cell>
          <cell r="FJ98" t="str">
            <v>PLIE_458._GOBIERNO_REGIONAL_DEL_DEPARTAMENTO_DE_PUNO_F8</v>
          </cell>
          <cell r="FK98" t="str">
            <v>PLIE_459._GOBIERNO_REGIONAL_DEL_DEPARTAMENTO_DE_SAN_MARTIN_F8</v>
          </cell>
          <cell r="FL98" t="str">
            <v>PLIE_460._GOBIERNO_REGIONAL_DEL_DEPARTAMENTO_DE_TACNA_F8</v>
          </cell>
          <cell r="FM98" t="str">
            <v>PLIE_461._GOBIERNO_REGIONAL_DEL_DEPARTAMENTO_DE_TUMBES_F8</v>
          </cell>
          <cell r="FN98" t="str">
            <v>PLIE_462._GOBIERNO_REGIONAL_DEL_DEPARTAMENTO_DE_UCAYALI_F8</v>
          </cell>
          <cell r="FO98" t="str">
            <v>PLIE_463._GOBIERNO_REGIONAL_DEL_DEPARTAMENTO_DE_LIMA_F8</v>
          </cell>
          <cell r="FP98" t="str">
            <v>PLIE_464._GOBIERNO_REGIONAL_DE_LA_PROVINCIA_CONSTITUCIONAL_DEL_CALLAO_F8</v>
          </cell>
          <cell r="FQ98" t="str">
            <v>PLIE_465._MUNICIPALIDAD_METROPOLITANA_DE_LIMA_F8</v>
          </cell>
          <cell r="FR98" t="str">
            <v>_001._MANCOMUNIDAD_REGIONAL_DE_LOS_ANDES_F8</v>
          </cell>
          <cell r="FS98" t="str">
            <v>_002._MANCOMUNIDAD_REGIONAL_HUANCAVELICA_ICA_F8</v>
          </cell>
        </row>
        <row r="99">
          <cell r="A99" t="str">
            <v>003. SECRETARIA GENERAL - PCM</v>
          </cell>
          <cell r="B99" t="str">
            <v>001. INSTITUTO NACIONAL DE ESTADISTICA E INFORMATICA</v>
          </cell>
          <cell r="C99" t="str">
            <v>001. DIRECCION NACIONAL DE INTELIGENCIA - DINI</v>
          </cell>
          <cell r="D99" t="str">
            <v>001. DESPACHO PRESIDENCIAL</v>
          </cell>
          <cell r="E99" t="str">
            <v>001. DEVIDA</v>
          </cell>
          <cell r="F99" t="str">
            <v>001. CENTRO NACIONAL DE PLANEAMIENTO ESTRATEGICO - CEPLAN</v>
          </cell>
          <cell r="G99" t="str">
            <v>001. ORGANISMO SUPERVISOR DE LA INVERSION PRIVADA EN TELECOMUNICACIONES</v>
          </cell>
          <cell r="H99" t="str">
            <v>001. ORGANISMO SUPERVISOR DE LA INVERSION EN ENERGIA Y MINERIA</v>
          </cell>
          <cell r="I99" t="str">
            <v>001. SUPERINTENDENCIA NACIONAL DE SERVICIOS DE SANEAMIENTO</v>
          </cell>
          <cell r="J99" t="str">
            <v>001. ORGANISMO SUPERVISOR DE LA INVERSION EN INFRAESTRUCTURA DE TRANSPORTE DE USO PUBLICO</v>
          </cell>
          <cell r="K99" t="str">
            <v>001. AUTORIDAD NACIONAL DEL SERVICIO CIVIL</v>
          </cell>
          <cell r="L99" t="str">
            <v>001. ORGANISMO DE SUPERVISION DE LOS RECURSOS FORESTALES Y DE FAUNA SILVESTRE - OSINFOR</v>
          </cell>
          <cell r="M99" t="str">
            <v>001. CONSEJO NACIONAL DE CIENCIA, TECNOLOGIA E INNOVACION TECNOLOGICA - CONCYTEC</v>
          </cell>
          <cell r="N99" t="str">
            <v>001. INSTITUTO NACIONAL DE DEFENSA DE LA COMPETENCIA Y DE LA PROTECCION DE LA PROPIEDAD INTELECTUAL</v>
          </cell>
          <cell r="O99" t="str">
            <v>001. ADMINISTRACION GENERAL</v>
          </cell>
          <cell r="P99" t="str">
            <v>001. OFICINA TECNICA ADMINISTRATIVA-AGN</v>
          </cell>
          <cell r="Q99" t="str">
            <v>001. BIBLIOTECA NACIONAL DEL PERU</v>
          </cell>
          <cell r="R99" t="str">
            <v>001. INSTITUTO NACIONAL DE RADIO Y TELEVISION DEL PERU - IRTP</v>
          </cell>
          <cell r="S99" t="str">
            <v>001. GERENCIA GENERAL DEL PODER JUDICIAL</v>
          </cell>
          <cell r="T99" t="str">
            <v>001. ACADEMIA DE LA MAGISTRATURA</v>
          </cell>
          <cell r="U99" t="str">
            <v>001. ADMINISTRACION GENERAL</v>
          </cell>
          <cell r="V99" t="str">
            <v>001. ADMINISTRACION - SERNANP</v>
          </cell>
          <cell r="W99" t="str">
            <v>001. ADMINISTRACION - OEFA</v>
          </cell>
          <cell r="X99" t="str">
            <v>001. ADMINISTRACION - SENACE</v>
          </cell>
          <cell r="Y99" t="str">
            <v>001. INSTITUTO DE INVESTIGACIONES DE LA AMAZONIA PERUANA</v>
          </cell>
          <cell r="Z99" t="str">
            <v>001. ADMINISTRACION - INAIGEM</v>
          </cell>
          <cell r="AA99" t="str">
            <v>001. INSTITUTO GEOFISICO DEL PERU</v>
          </cell>
          <cell r="AB99" t="str">
            <v>001. SERVICIO NACIONAL DE METEOROLOGIA E HIDROLOGIA-SENAMHI</v>
          </cell>
          <cell r="AC99" t="str">
            <v>001. OFICINA GENERAL DE ADMINISTRACION</v>
          </cell>
          <cell r="AD99" t="str">
            <v>001. SEDE CENTRAL ADMINISTRACION LIMA</v>
          </cell>
          <cell r="AE99" t="str">
            <v>001. SUNARP, SEDE CENTRAL</v>
          </cell>
          <cell r="AF99" t="str">
            <v>001. OFICINA GENERAL DE ADMINISTRACION</v>
          </cell>
          <cell r="AG99" t="str">
            <v>001. INTENDENCIA NACIONAL DE BOMBEROS DEL PERÚ - INBP</v>
          </cell>
          <cell r="AH99" t="str">
            <v>001. SUPERINTENDENCIA NACIONAL DE CONTROL DE SERVICIOS DE SEGURIDAD, ARMAS, MUNICIONES Y EXPLOSIVOS DE USO CIVIL - SUCAMEC</v>
          </cell>
          <cell r="AI99" t="str">
            <v>001. SUPERINTENDENCIA NACIONAL DE MIGRACIONES - MIGRACIONES</v>
          </cell>
          <cell r="AJ99" t="str">
            <v>001. SECRETARIA GENERAL</v>
          </cell>
          <cell r="AK99" t="str">
            <v>001. AGENCIA PERUANA DE COOPERACION INTERNACIONAL - APCI</v>
          </cell>
          <cell r="AL99" t="str">
            <v>001. ADMINISTRACION GENERAL</v>
          </cell>
          <cell r="AM99" t="str">
            <v>001. AGENCIA DE PROMOCION DE LA INVERSION PRIVADA - PROINVERSION</v>
          </cell>
          <cell r="AN99" t="str">
            <v>001. SUPERINTENDENCIA NACIONAL DE ADUANAS Y DE ADMINISTRACION TRIBUTARIA</v>
          </cell>
          <cell r="AO99" t="str">
            <v>001. SUPERINTENDENCIA DEL MERCADO DE VALORES - SMV</v>
          </cell>
          <cell r="AP99" t="str">
            <v>001. ORGANISMO SUPERVISOR DE LAS CONTRATACIONES DEL ESTADO</v>
          </cell>
          <cell r="AQ99" t="str">
            <v>001. OFICINA DE NORMALIZACION PREVISIONAL</v>
          </cell>
          <cell r="AR99" t="str">
            <v>001. USE 01 SAN JUAN DE MIRAFLORES</v>
          </cell>
          <cell r="AS99" t="str">
            <v>001. CENTRO VACACIONAL HUAMPANI</v>
          </cell>
          <cell r="AT99" t="str">
            <v>001. ADMINISTRACION GENERAL - SINEACE</v>
          </cell>
          <cell r="AU99" t="str">
            <v>001. SUNEDU - SEDE CENTRAL</v>
          </cell>
          <cell r="AV99" t="str">
            <v>001. INSTITUTO PERUANO DEL DEPORTE - IPD</v>
          </cell>
          <cell r="AW99" t="str">
            <v>001. UNIVERSIDAD NACIONAL MAYOR DE SAN MARCOS</v>
          </cell>
          <cell r="AX99" t="str">
            <v>001. UNIVERSIDAD NACIONAL DE SAN ANTONIO ABAD DEL CUSCO</v>
          </cell>
          <cell r="AY99" t="str">
            <v>001. UNIVERSIDAD NACIONAL DE TRUJILLO</v>
          </cell>
          <cell r="AZ99" t="str">
            <v>001. UNIVERSIDAD NACIONAL DE SAN AGUSTIN</v>
          </cell>
          <cell r="BA99" t="str">
            <v>001. UNIVERSIDAD NACIONAL DE INGENIERIA</v>
          </cell>
          <cell r="BB99" t="str">
            <v>001. UNIVERSIDAD NACIONAL SAN LUIS GONZAGA DE ICA</v>
          </cell>
          <cell r="BC99" t="str">
            <v>001. UNIVERSIDAD NACIONAL SAN CRISTOBAL DE HUAMANGA</v>
          </cell>
          <cell r="BD99" t="str">
            <v>001. UNIVERSIDAD NACIONAL DEL CENTRO DEL PERU</v>
          </cell>
          <cell r="BE99" t="str">
            <v>001. UNIVERSIDAD NACIONAL AGRARIA LA MOLINA</v>
          </cell>
          <cell r="BF99" t="str">
            <v>001. UNIVERSIDAD NACIONAL DE LA AMAZONIA PERUANA</v>
          </cell>
          <cell r="BG99" t="str">
            <v>001. UNIVERSIDAD NACIONAL DEL ALTIPLANO</v>
          </cell>
          <cell r="BH99" t="str">
            <v>001. UNIVERSIDAD NACIONAL DE PIURA</v>
          </cell>
          <cell r="BI99" t="str">
            <v>001. UNIVERSIDAD NACIONAL DE CAJAMARCA</v>
          </cell>
          <cell r="BJ99" t="str">
            <v>001. UNIVERSIDAD NACIONAL PEDRO RUIZ GALLO</v>
          </cell>
          <cell r="BK99" t="str">
            <v>001. UNIVERSIDAD NACIONAL FEDERICO VILLARREAL</v>
          </cell>
          <cell r="BL99" t="str">
            <v>001. UNIVERSIDAD NACIONAL HERMILIO VALDIZAN</v>
          </cell>
          <cell r="BM99" t="str">
            <v>001. UNIVERSIDAD NACIONAL AGRARIA DE LA SELVA</v>
          </cell>
          <cell r="BN99" t="str">
            <v>001. UNIVERSIDAD NACIONAL DANIEL ALCIDES CARRION</v>
          </cell>
          <cell r="BO99" t="str">
            <v>001. UNIVERSIDAD NACIONAL DE EDUCACION ENRIQUE GUZMAN Y VALLE</v>
          </cell>
          <cell r="BP99" t="str">
            <v>001. UNIVERSIDAD NACIONAL DEL CALLAO</v>
          </cell>
          <cell r="BQ99" t="str">
            <v>001. UNIVERSIDAD NACIONAL JOSE FAUSTINO SANCHEZ CARRION</v>
          </cell>
          <cell r="BR99" t="str">
            <v>001. UNIVERSIDAD NACIONAL JORGE BASADRE GROHMANN</v>
          </cell>
          <cell r="BS99" t="str">
            <v>001. UNIVERSIDAD NACIONAL SANTIAGO ANTUNEZ DE MAYOLO</v>
          </cell>
          <cell r="BT99" t="str">
            <v>001. UNIVERSIDAD NACIONAL DE SAN MARTIN</v>
          </cell>
          <cell r="BU99" t="str">
            <v>001. UNIVERSIDAD NACIONAL DE UCAYALI</v>
          </cell>
          <cell r="BV99" t="str">
            <v>001. UNIVERSIDAD NACIONAL DE TUMBES</v>
          </cell>
          <cell r="BW99" t="str">
            <v>001. UNIVERSIDAD NACIONAL DEL SANTA</v>
          </cell>
          <cell r="BX99" t="str">
            <v>001. UNIVERSIDAD NACIONAL DE HUANCAVELICA</v>
          </cell>
          <cell r="BY99" t="str">
            <v>001. UNIVERSIDAD NACIONAL AMAZONICA DE MADRE DE DIOS</v>
          </cell>
          <cell r="BZ99" t="str">
            <v>001. UNIVERSIDAD NACIONAL MICAELA BASTIDAS DE APURIMAC</v>
          </cell>
          <cell r="CA99" t="str">
            <v>001. UNIVERSIDAD NACIONAL TORIBIO RODRIGUEZ DE MENDOZA DE AMAZONAS</v>
          </cell>
          <cell r="CB99" t="str">
            <v>001. UNIVERSIDAD NACIONAL INTERCULTURAL DE LA AMAZONIA</v>
          </cell>
          <cell r="CC99" t="str">
            <v>001. UNIVERSIDAD NACIONAL TECNOLOGICA DE LIMA SUR</v>
          </cell>
          <cell r="CD99" t="str">
            <v>001. UNIVERSIDAD NACIONAL JOSE MARIA ARGUEDAS</v>
          </cell>
          <cell r="CE99" t="str">
            <v>001. UNIVERSIDAD NACIONAL DE MOQUEGUA</v>
          </cell>
          <cell r="CF99" t="str">
            <v>001. UNIVERSIDAD NACIONAL DE JAEN</v>
          </cell>
          <cell r="CG99" t="str">
            <v>001. UNIVERSIDAD NACIONAL DE CAÑETE</v>
          </cell>
          <cell r="CH99" t="str">
            <v>001. UNIVERSIDAD NACIONAL DE FRONTERA</v>
          </cell>
          <cell r="CI99" t="str">
            <v>001. UNIVERSIDAD NACIONAL DE BARRANCA</v>
          </cell>
          <cell r="CJ99" t="str">
            <v>001. UNIVERSIDAD NACIONAL AUTONOMA DE CHOTA</v>
          </cell>
          <cell r="CK99" t="str">
            <v>001. UNIVERSIDAD NACIONAL INTERCULTURAL DE LA SELVA CENTRAL JUAN SANTOS ATAHUALPA</v>
          </cell>
          <cell r="CL99" t="str">
            <v>001. UNIVERSIDAD NACIONAL DE JULIACA</v>
          </cell>
          <cell r="CM99" t="str">
            <v>001. U.N. AUTÓNOMA ALTOANDINA DE TARMA - UNAAT</v>
          </cell>
          <cell r="CN99" t="str">
            <v>001. U.N. AUTÓNOMA DE HUANTA</v>
          </cell>
          <cell r="CO99" t="str">
            <v>001. U.N. INTERCULTURAL FABIOLA SALAZAR LEGUIA DE BAGUA - UNIFSL</v>
          </cell>
          <cell r="CP99" t="str">
            <v>001. U.N. INTERCULTURAL DE QUILLABAMBA</v>
          </cell>
          <cell r="CQ99" t="str">
            <v>001. UNIVERSIDAD NACIONAL AUTÓNOMA DE ALTO AMAZONAS</v>
          </cell>
          <cell r="CR99" t="str">
            <v>001. U.N. AUTÓNOMA DE TAYACAJA DANIEL HERNÁNDEZ MORILLO</v>
          </cell>
          <cell r="CS99" t="str">
            <v>001. ADMINISTRACION CENTRAL - MINSA</v>
          </cell>
          <cell r="CT99" t="str">
            <v>PLIE_131._INSTITUTO_NACIONAL_DE_SALUD_F8</v>
          </cell>
          <cell r="CU99" t="str">
            <v>001. SUPERINTENDENCIA NACIONAL DE SALUD</v>
          </cell>
          <cell r="CV99" t="str">
            <v>001. SEGURO INTEGRAL DE SALUD</v>
          </cell>
          <cell r="CW99" t="str">
            <v>001. INSTITUTO NACIONAL DE ENFERMEDADES NEOPLASICAS</v>
          </cell>
          <cell r="CX99" t="str">
            <v>001. MINISTERIO DE TRABAJO-OFICINA GENERAL DE ADMINISTRACION</v>
          </cell>
          <cell r="CY99" t="str">
            <v>001. SUPERINTENDENCIA NACIONAL DE FISCALIZACION LABORAL - SUNAFIL</v>
          </cell>
          <cell r="CZ99" t="str">
            <v>001. MINISTERIO DE AGRICULTURA-ADMINISTRACION CENTRAL</v>
          </cell>
          <cell r="DA99" t="str">
            <v>001. SIERRA Y SELVA EXPORTADORA</v>
          </cell>
          <cell r="DB99" t="str">
            <v>001. SERVICIO NACIONAL DE SANIDAD AGRARIA - SENASA</v>
          </cell>
          <cell r="DC99" t="str">
            <v>001. SEDE CENTRAL</v>
          </cell>
          <cell r="DD99" t="str">
            <v>001. SEDE CENTRAL - AUTORIDAD NACIONAL DEL AGUA</v>
          </cell>
          <cell r="DE99" t="str">
            <v>001. ADMINISTRACION CENTRAL - SERFOR</v>
          </cell>
          <cell r="DF99" t="str">
            <v>001. MINISTERIO DE ENERGIA Y MINAS-CENTRAL</v>
          </cell>
          <cell r="DG99" t="str">
            <v>001. INSTITUTO PERUANO DE ENERGIA NUCLEAR</v>
          </cell>
          <cell r="DH99" t="str">
            <v>001. INSTITUTO GEOLOGICO MINERO Y METALURGICO</v>
          </cell>
          <cell r="DI99" t="str">
            <v>001. CONTRALORIA GENERAL</v>
          </cell>
          <cell r="DJ99" t="str">
            <v>001. DEFENSORIA DEL PUEBLO</v>
          </cell>
          <cell r="DK99" t="str">
            <v>001. DIRECCION DE ADMINISTRACION</v>
          </cell>
          <cell r="DL99" t="str">
            <v>002. GERENCIA GENERAL</v>
          </cell>
          <cell r="DM99" t="str">
            <v>001. TRIBUNAL CONSTITUCIONAL</v>
          </cell>
          <cell r="DN99" t="str">
            <v>001. INDECI - INSTITUTO NACIONAL DE DEFENSA CIVIL</v>
          </cell>
          <cell r="DO99" t="str">
            <v>001. CENTRO NACIONAL DE ESTIMACION, PREVENCION Y REDUCCION DEL RIESGO DE DESASTRES</v>
          </cell>
          <cell r="DP99" t="str">
            <v>001. ADMINISTRACION GENERAL</v>
          </cell>
          <cell r="DQ99" t="str">
            <v>001. INSTITUTO GEOGRAFICO NACIONAL</v>
          </cell>
          <cell r="DR99" t="str">
            <v>001. AGENCIA DE COMPRAS DE LAS FUERZAS ARMADAS</v>
          </cell>
          <cell r="DS99" t="str">
            <v>001. FUERO MILITAR POLICIAL</v>
          </cell>
          <cell r="DT99" t="str">
            <v>001. CONGRESO DE LA REPUBLICA</v>
          </cell>
          <cell r="DU99" t="str">
            <v>001. JURADO NACIONAL DE ELECCIONES</v>
          </cell>
          <cell r="DV99" t="str">
            <v>001. OFICINA NACIONAL DE PROCESOS ELECTORALES</v>
          </cell>
          <cell r="DW99" t="str">
            <v>001. REGISTRO NACIONAL DE IDENTIFICACION Y ESTADO CIVIL</v>
          </cell>
          <cell r="DX99" t="str">
            <v>001. COMISION DE PROMOCION DEL PERU PARA LA EXPORTACION Y EL TURISMO - PROMPERU</v>
          </cell>
          <cell r="DY99" t="str">
            <v>001. DIRECCION GENERAL DE ADMINISTRACION - MINCETUR</v>
          </cell>
          <cell r="DZ99" t="str">
            <v>001. CENTRO DE FORMACION EN TURISMO</v>
          </cell>
          <cell r="EA99" t="str">
            <v>001. ADMINISTRACION GENERAL</v>
          </cell>
          <cell r="EB99" t="str">
            <v>001. GESTION Y ADMINISTRACION GENERAL</v>
          </cell>
          <cell r="EC99" t="str">
            <v>001. AUTORIDAD PORTUARIA NACIONAL</v>
          </cell>
          <cell r="ED99" t="str">
            <v>001. MINISTERIO DE VIVIENDA CONSTRUCCION Y SANEAMIENTO - ADMINISTRACION GENERAL</v>
          </cell>
          <cell r="EE99" t="str">
            <v>001. SUPERINTENDENCIA NACIONAL DE BIENES ESTATALES</v>
          </cell>
          <cell r="EF99" t="str">
            <v>001. SERVICIO NACIONAL DE CAPACITACION PARA LA INDUSTRIA DE LA CONSTRUCCION</v>
          </cell>
          <cell r="EG99" t="str">
            <v>001. ORGANISMO TECNICO DE LA ADMINISTRACION DE LOS SERVICIOS DE SANEAMIENTO-OTASS</v>
          </cell>
          <cell r="EH99" t="str">
            <v>001. ORGANISMO DE FORMALIZACION DE LA PROPIEDAD INFORMAL - COFOPRI</v>
          </cell>
          <cell r="EI99" t="str">
            <v>001. MINISTERIO DE LA PRODUCCION</v>
          </cell>
          <cell r="EJ99" t="str">
            <v>001. FONDEPES</v>
          </cell>
          <cell r="EK99" t="str">
            <v>001. OFICINA DE ADMINISTRACION - IMARPE</v>
          </cell>
          <cell r="EL99" t="str">
            <v>001. INSTITUTO TECNOLOGICO DE LA PRODUCCION - ITP</v>
          </cell>
          <cell r="EM99" t="str">
            <v>001. ADMINISTRACION - SANIPES</v>
          </cell>
          <cell r="EN99" t="str">
            <v>001. ADMINISTRACION - INACAL</v>
          </cell>
          <cell r="EO99" t="str">
            <v>001. ADMINISTRACION NIVEL CENTRAL</v>
          </cell>
          <cell r="EP99" t="str">
            <v>001. CONSEJO NACIONAL PARA LA INTEGRACION DE LA PERSONA CON DISCAPACIDAD - CONADIS</v>
          </cell>
          <cell r="EQ99" t="str">
            <v>001. SEDE CENTRAL - MIDIS</v>
          </cell>
          <cell r="ER99" t="str">
            <v>001. SEDE  AMAZONAS</v>
          </cell>
          <cell r="ES99" t="str">
            <v>001. SEDE ANCASH</v>
          </cell>
          <cell r="ET99" t="str">
            <v>001. SEDE APURIMAC</v>
          </cell>
          <cell r="EU99" t="str">
            <v>001. SEDE AREQUIPA</v>
          </cell>
          <cell r="EV99" t="str">
            <v>001. SEDE AYACUCHO</v>
          </cell>
          <cell r="EW99" t="str">
            <v>001. SEDE CAJAMARCA</v>
          </cell>
          <cell r="EX99" t="str">
            <v>001. SEDE CUSCO</v>
          </cell>
          <cell r="EY99" t="str">
            <v>001. SEDE HUANCAVELICA</v>
          </cell>
          <cell r="EZ99" t="str">
            <v>001. SEDE HUANUCO</v>
          </cell>
          <cell r="FA99" t="str">
            <v>001. SEDE ICA</v>
          </cell>
          <cell r="FB99" t="str">
            <v>001. SEDE JUNIN</v>
          </cell>
          <cell r="FC99" t="str">
            <v>001. SEDE LA LIBERTAD</v>
          </cell>
          <cell r="FD99" t="str">
            <v>001. SEDE LAMBAYEQUE</v>
          </cell>
          <cell r="FE99" t="str">
            <v>001. SEDE LORETO</v>
          </cell>
          <cell r="FF99" t="str">
            <v>001. SEDE MADRE DE DIOS</v>
          </cell>
          <cell r="FG99" t="str">
            <v>001. SEDE MOQUEGUA</v>
          </cell>
          <cell r="FH99" t="str">
            <v>001. SEDE PASCO</v>
          </cell>
          <cell r="FI99" t="str">
            <v>001. SEDE PIURA</v>
          </cell>
          <cell r="FJ99" t="str">
            <v>001. SEDE PUNO</v>
          </cell>
          <cell r="FK99" t="str">
            <v>001. SEDE SAN MARTIN</v>
          </cell>
          <cell r="FL99" t="str">
            <v>001. SEDE TACNA</v>
          </cell>
          <cell r="FM99" t="str">
            <v>001. SEDE TUMBES</v>
          </cell>
          <cell r="FN99" t="str">
            <v>001. SEDE UCAYALI</v>
          </cell>
          <cell r="FO99" t="str">
            <v>001. SEDE LIMA</v>
          </cell>
          <cell r="FP99" t="str">
            <v>001. GOBIERNO REGIONAL CALLAO</v>
          </cell>
          <cell r="FQ99" t="str">
            <v>001. GOBIERNO REGIONAL DE LIMA METROPOLITANA</v>
          </cell>
          <cell r="FR99" t="str">
            <v>001. MANCOMUNIDAD REGIONAL DE LOS ANDES</v>
          </cell>
          <cell r="FS99" t="str">
            <v>002. MANCOMUNIDAD REGIONAL HUANCAVELICA - ICA</v>
          </cell>
        </row>
        <row r="100">
          <cell r="A100" t="str">
            <v>017. AUTORIDAD PARA LA RECONSTRUCCIÓN CON CAMBIOS - RCC</v>
          </cell>
          <cell r="E100" t="str">
            <v>004. UNIDAD DE GESTION DEL PROGRAMA DE DESARROLLO ALTERNATIVO SATIPO</v>
          </cell>
          <cell r="M100" t="str">
            <v>002. FONDO NACIONAL DE DESARROLLO CIENTÍFICO, TECNOLÓGICO Y DE INNOVACIÓN TECNOLÓGICA - FONDECYT</v>
          </cell>
          <cell r="O100" t="str">
            <v>002. MC - CUSCO</v>
          </cell>
          <cell r="S100" t="str">
            <v>002. UNIDAD DE COORDINACION DE PROYECTOS DEL PODER JUDICIAL</v>
          </cell>
          <cell r="U100" t="str">
            <v>002. CONSERVACION DE BOSQUES</v>
          </cell>
          <cell r="AC100" t="str">
            <v>003. PROGRAMA MODERNIZACION DEL SISTEMA DE ADMINISTRACION DE JUSTICIA</v>
          </cell>
          <cell r="AD100" t="str">
            <v>002. OFICINA REGIONAL LIMA</v>
          </cell>
          <cell r="AE100" t="str">
            <v>002. SUNARP, SEDE LIMA</v>
          </cell>
          <cell r="AF100" t="str">
            <v>002. DIRECCION DE ECONOMIA Y FINANZAS DE LA PNP</v>
          </cell>
          <cell r="AL100" t="str">
            <v>002. ADMINISTRACION DE LA DEUDA</v>
          </cell>
          <cell r="AN100" t="str">
            <v>002. INVERSION PUBLICA - SUNAT</v>
          </cell>
          <cell r="AR100" t="str">
            <v>002. USE 02 SAN MARTIN DE PORRES</v>
          </cell>
          <cell r="AT100" t="str">
            <v>002. MEJORAMIENTO DE LA CALIDAD DE LA EDUCACION SUPERIOR</v>
          </cell>
          <cell r="BA100" t="str">
            <v>002. INICTEL - UNI</v>
          </cell>
          <cell r="CS100" t="str">
            <v>005. INSTITUTO NACIONAL DE SALUD MENTAL</v>
          </cell>
          <cell r="CV100" t="str">
            <v>002. FONDO INTANGIBLE SOLIDARIO DE SALUD - FISSAL</v>
          </cell>
          <cell r="CX100" t="str">
            <v>002. PROGRAMA NACIONAL DE EMPLEO JUVENIL "JÓVENES PRODUCTIVOS"</v>
          </cell>
          <cell r="CZ100" t="str">
            <v>006. PROGRAMA SUBSECTORIAL DE IRRIGACION - PSI</v>
          </cell>
          <cell r="DB100" t="str">
            <v>002. PROGRAMA DE DESARROLLO DE SANIDAD AGROPECUARIA - PRODESA</v>
          </cell>
          <cell r="DC100" t="str">
            <v>013. ESTACION EXPERIMENTAL AGRARIA EL PORVENIR - SAN MARTIN</v>
          </cell>
          <cell r="DD100" t="str">
            <v>002. MODERNIZACION DE LA GESTION DE LOS RECURSOS HIDRICOS</v>
          </cell>
          <cell r="DE100" t="str">
            <v>002. PROGRAMA DE DESARROLLO FORESTAL SOSTENIBLE, INCLUSIVO Y COMPETITIVO EN LA AMAZONIA PERUANA</v>
          </cell>
          <cell r="DF100" t="str">
            <v>005. DIRECCION GENERAL DE ELECTRIFICACION RURAL</v>
          </cell>
          <cell r="DL100" t="str">
            <v>003. GERENCIA ADMINISTRATIVA DE AREQUIPA</v>
          </cell>
          <cell r="DP100" t="str">
            <v>002. COMANDO CONJUNTO DE LAS FUERZAS ARMADAS</v>
          </cell>
          <cell r="DY100" t="str">
            <v>004. PLAN COPESCO NACIONAL</v>
          </cell>
          <cell r="EA100" t="str">
            <v>007. PROVIAS NACIONAL</v>
          </cell>
          <cell r="ED100" t="str">
            <v>004. PROGRAMA NACIONAL DE SANEAMIENTO URBANO</v>
          </cell>
          <cell r="EI100" t="str">
            <v>003. FOMENTO AL CONSUMO HUMANO DIRECTO - A COMER PESCADO</v>
          </cell>
          <cell r="EO100" t="str">
            <v>006. PROGRAMA INTEGRAL NACIONAL PARA EL BIENESTAR FAMILIAR - INABIF</v>
          </cell>
          <cell r="EQ100" t="str">
            <v>003. PROGRAMA NACIONAL CUNA MAS -PNCM</v>
          </cell>
          <cell r="ER100" t="str">
            <v>002. GERENCIA SUB REGIONAL BAGUA</v>
          </cell>
          <cell r="ES100" t="str">
            <v>003. SUB REGION PACIFICO</v>
          </cell>
          <cell r="ET100" t="str">
            <v>002. SEDE CHANKA</v>
          </cell>
          <cell r="EU100" t="str">
            <v>002. TRABAJO AREQUIPA</v>
          </cell>
          <cell r="EV100" t="str">
            <v>008. PROGRAMA REGIONAL DE IRRIGACION Y DESARROLLO RURAL INTEGRADO - PRIDER</v>
          </cell>
          <cell r="EW100" t="str">
            <v>002. CHOTA</v>
          </cell>
          <cell r="EX100" t="str">
            <v>002. PLAN COPESCO</v>
          </cell>
          <cell r="EY100" t="str">
            <v>002. GERENCIA SUB-REGIONAL TAYACAJA</v>
          </cell>
          <cell r="EZ100" t="str">
            <v>100. AGRICULTURA HUANUCO</v>
          </cell>
          <cell r="FA100" t="str">
            <v>002. PROYECTO ESPECIAL TAMBO-CCARACOCHA</v>
          </cell>
          <cell r="FB100" t="str">
            <v>002. PRODUCCION JUNIN</v>
          </cell>
          <cell r="FC100" t="str">
            <v>005. PROYECTO ESPECIAL CHAVIMOCHIC</v>
          </cell>
          <cell r="FD100" t="str">
            <v>002. PROYECTO ESPECIAL OLMOS - TINAJONES</v>
          </cell>
          <cell r="FE100" t="str">
            <v>002. ALTO AMAZONAS - YURIMAGUAS</v>
          </cell>
          <cell r="FF100" t="str">
            <v>002. SUB REGION MANU</v>
          </cell>
          <cell r="FG100" t="str">
            <v>002. PROYECTO ESPECIAL PASTO GRANDE</v>
          </cell>
          <cell r="FH100" t="str">
            <v>002. PASCO - SELVA CENTRAL</v>
          </cell>
          <cell r="FI100" t="str">
            <v>002. GERENCIA LUCIANO CASTILLO COLONNA</v>
          </cell>
          <cell r="FJ100" t="str">
            <v>002. PRODUCCION PUNO</v>
          </cell>
          <cell r="FK100" t="str">
            <v>002. ALTO HUALLAGA - TOCACHE</v>
          </cell>
          <cell r="FL100" t="str">
            <v>002. PROYECTO ESPECIAL RECURSOS HIDRICOS TACNA</v>
          </cell>
          <cell r="FM100" t="str">
            <v>100. AGRICULTURA TUMBES</v>
          </cell>
          <cell r="FN100" t="str">
            <v>002. PURUS</v>
          </cell>
          <cell r="FO100" t="str">
            <v>002. LIMA SUR</v>
          </cell>
          <cell r="FP100" t="str">
            <v>300. EDUCACION CALLAO</v>
          </cell>
        </row>
        <row r="101">
          <cell r="A101" t="str">
            <v>018. MEJORAMIENTO DE SERVICIOS A CIUDADANOS Y EMPRESAS</v>
          </cell>
          <cell r="O101" t="str">
            <v>003. ZONA ARQUEOLÓGICA CARAL</v>
          </cell>
          <cell r="S101" t="str">
            <v>003. CORTE SUPERIOR DE JUSTICIA DE LIMA</v>
          </cell>
          <cell r="U101" t="str">
            <v>003. GESTIÓN INTEGRAL DE LA CALIDAD AMBIENTAL</v>
          </cell>
          <cell r="AD101" t="str">
            <v>003. OFICINA REGIONAL NORTE CHICLAYO</v>
          </cell>
          <cell r="AE101" t="str">
            <v>003. SUNARP, SEDE CHICLAYO</v>
          </cell>
          <cell r="AF101" t="str">
            <v>003. REGION POLICIAL PIURA</v>
          </cell>
          <cell r="AL101" t="str">
            <v>004. UNIDAD DE COORDINACION DE COOPERACIÓN TÉCNICA Y FINANCIERA</v>
          </cell>
          <cell r="AN101" t="str">
            <v>003. MEJORAMIENTO DEL SISTEMA DE INFORMACIÓN DE LA SUNAT - MSI</v>
          </cell>
          <cell r="AR101" t="str">
            <v>003. USE 03 CERCADO</v>
          </cell>
          <cell r="CS101" t="str">
            <v>007. INSTITUTO NACIONAL DE CIENCIAS NEUROLÓGICAS</v>
          </cell>
          <cell r="CX101" t="str">
            <v>005. PROGRAMA PARA LA GENERACION DE EMPLEO SOCIAL INCLUSIVO "TRABAJA PERÚ"</v>
          </cell>
          <cell r="CZ101" t="str">
            <v>011. PROGRAMA DE DESARROLLO PRODUCTIVO AGRARIO RURAL - AGRORURAL</v>
          </cell>
          <cell r="DC101" t="str">
            <v>014. ESTACION EXPERIMENTAL AGRARIA ILLPA - PUNO</v>
          </cell>
          <cell r="DL101" t="str">
            <v>004. GERENCIA ADMINISTRATIVA DE LAMBAYEQUE</v>
          </cell>
          <cell r="DP101" t="str">
            <v>003. EJERCITO PERUANO</v>
          </cell>
          <cell r="DY101" t="str">
            <v>005. VENTANILLA UNICA DE COMERCIO EXTERIOR - SEGUNDA ETAPA</v>
          </cell>
          <cell r="EA101" t="str">
            <v>010. PROVIAS DESCENTRALIZADO</v>
          </cell>
          <cell r="ED101" t="str">
            <v>005. PROGRAMA NACIONAL DE SANEAMIENTO RURAL</v>
          </cell>
          <cell r="EI101" t="str">
            <v>004. PROGRAMA NACIONAL DE INNOVACION PARA LA COMPETITIVIDAD Y PRODUCTIVIDAD</v>
          </cell>
          <cell r="EO101" t="str">
            <v>009. PROGRAMA NACIONAL CONTRA LA VIOLENCIA FAMILIAR Y SEXUAL - PNCVFS</v>
          </cell>
          <cell r="EQ101" t="str">
            <v>004. FONDO DE COOPERACION PARA EL DESARROLLO SOCIAL -FONCODES</v>
          </cell>
          <cell r="ER101" t="str">
            <v>003. GERENCIA SUB REGIONAL CONDORCANQUI</v>
          </cell>
          <cell r="ES101" t="str">
            <v>007. PROYECTO ESPECIAL CHINECAS</v>
          </cell>
          <cell r="ET101" t="str">
            <v>003. SUB REGION CHINCHEROS</v>
          </cell>
          <cell r="EU101" t="str">
            <v>004. PROYECTO ESPECIAL COPASA</v>
          </cell>
          <cell r="EV101" t="str">
            <v>100. AGRICULTURA AYACUCHO</v>
          </cell>
          <cell r="EW101" t="str">
            <v>003. CUTERVO</v>
          </cell>
          <cell r="EX101" t="str">
            <v>003. PLAN MERISS</v>
          </cell>
          <cell r="EY101" t="str">
            <v>005. GERENCIA SUB-REGIONAL CHURCAMPA</v>
          </cell>
          <cell r="EZ101" t="str">
            <v>200. TRANSPORTES HUANUCO</v>
          </cell>
          <cell r="FA101" t="str">
            <v>100. AGRICULTURA ICA</v>
          </cell>
          <cell r="FB101" t="str">
            <v>100. AGRICULTURA JUNIN</v>
          </cell>
          <cell r="FC101" t="str">
            <v>100. AGRICULTURA LA LIBERTAD</v>
          </cell>
          <cell r="FD101" t="str">
            <v>004. AUTORIDAD PORTUARIA REGIONAL LAMBAYEQUE</v>
          </cell>
          <cell r="FE101" t="str">
            <v>003. UCAYALI - CONTAMANA</v>
          </cell>
          <cell r="FF101" t="str">
            <v>021. PROYECTO ESPECIAL MADRE DE DIOS</v>
          </cell>
          <cell r="FG101" t="str">
            <v>003. SUB REGION DE DESARROLLO ILO</v>
          </cell>
          <cell r="FH101" t="str">
            <v>003. SUB REGION DANIEL ALCIDES CARRION</v>
          </cell>
          <cell r="FI101" t="str">
            <v>003. GERENCIA SUB REGIONAL MORROPON HUANCABAMBA</v>
          </cell>
          <cell r="FJ101" t="str">
            <v>003. PROGRAMA REGIONAL DE RIEGO Y DRENAJE</v>
          </cell>
          <cell r="FK101" t="str">
            <v>003. PESQUERIA SAN MARTIN</v>
          </cell>
          <cell r="FL101" t="str">
            <v>100. AGRICULTURA TACNA</v>
          </cell>
          <cell r="FM101" t="str">
            <v>200. TRANSPORTES TUMBES</v>
          </cell>
          <cell r="FN101" t="str">
            <v>003. RAYMONDI</v>
          </cell>
          <cell r="FO101" t="str">
            <v>100. AGRICULTURA LIMA</v>
          </cell>
          <cell r="FP101" t="str">
            <v>301. COLEGIO MILITAR LEONCIO PRADO</v>
          </cell>
        </row>
        <row r="102">
          <cell r="O102" t="str">
            <v>005. NAYLAMP - LAMBAYEQUE</v>
          </cell>
          <cell r="S102" t="str">
            <v>004. CORTE SUPERIOR DE JUSTICIA DE LA LIBERTAD</v>
          </cell>
          <cell r="U102" t="str">
            <v>004. GESTIÓN DE LOS RECURSOS NATURALES</v>
          </cell>
          <cell r="AD102" t="str">
            <v>004. OFICINA REGIONAL ORIENTE PUCALLPA</v>
          </cell>
          <cell r="AE102" t="str">
            <v>004. SUNARP, SEDE TRUJILLO</v>
          </cell>
          <cell r="AF102" t="str">
            <v>005. III DIRTEPOL - TRUJILLO</v>
          </cell>
          <cell r="AL102" t="str">
            <v>009. SECRETARIA TECNICA DE APOYO A LA COMISION AD HOC CREADA POR LA LEY 29625</v>
          </cell>
          <cell r="AR102" t="str">
            <v>004. USE 04 COMAS</v>
          </cell>
          <cell r="CS102" t="str">
            <v>008. INSTITUTO NACIONAL DE OFTALMOLOGÍA</v>
          </cell>
          <cell r="CX102" t="str">
            <v>006. PROGRAMA NACIONAL PARA LA PROMOCION DE OPORTUNIDADES LABORALES "IMPULSA PERÚ"</v>
          </cell>
          <cell r="CZ102" t="str">
            <v>012. PROGRAMA DE COMPENSACIONES PARA LA COMPETITIVIDAD</v>
          </cell>
          <cell r="DC102" t="str">
            <v>015. ESTACION EXPERIMENTAL AGRARIA PUCALLPA - UCAYALI</v>
          </cell>
          <cell r="DL102" t="str">
            <v>005. GERENCIA ADMINISTRATIVA DE LA LIBERTAD</v>
          </cell>
          <cell r="DP102" t="str">
            <v>004. MARINA DE GUERRA DEL PERU</v>
          </cell>
          <cell r="EA102" t="str">
            <v>011. FONDO DE INVERSION EN TELECOMUNICACIONES - FITEL</v>
          </cell>
          <cell r="ED102" t="str">
            <v>006. AGUA SEGURA PARA LIMA Y CALLAO</v>
          </cell>
          <cell r="EI102" t="str">
            <v>005. PROGRAMA NACIONAL DE INNOVACIÓN EN PESCA Y ACUICULTURA</v>
          </cell>
          <cell r="EQ102" t="str">
            <v>005. PROGRAMA NACIONAL DE APOYO DIRECTO A LOS MÁS POBRES -JUNTOS</v>
          </cell>
          <cell r="ER102" t="str">
            <v>004. GERENCIA SUB REGIONAL DE UTCUBAMBA</v>
          </cell>
          <cell r="ES102" t="str">
            <v>008. TERMINAL PORTUARIO DE CHIMBOTE</v>
          </cell>
          <cell r="ET102" t="str">
            <v>004. PRO DESARROLLO APURIMAC</v>
          </cell>
          <cell r="EU102" t="str">
            <v>005. PROYECTO ESPECIAL MAJES - SIGUAS</v>
          </cell>
          <cell r="EV102" t="str">
            <v>200. TRANSPORTES AYACUCHO</v>
          </cell>
          <cell r="EW102" t="str">
            <v>004. JAEN</v>
          </cell>
          <cell r="EX102" t="str">
            <v>004. INSTITUTO DE MANEJO DE AGUA Y MEDIO AMBIENTE (IMA)</v>
          </cell>
          <cell r="EY102" t="str">
            <v>006. GERENCIA SUB-REGIONAL CASTROVIRREYNA</v>
          </cell>
          <cell r="EZ102" t="str">
            <v>300. EDUCACION HUANUCO</v>
          </cell>
          <cell r="FA102" t="str">
            <v>200. TRANSPORTES ICA</v>
          </cell>
          <cell r="FB102" t="str">
            <v>200. TRANSPORTES JUNIN</v>
          </cell>
          <cell r="FC102" t="str">
            <v>200. TRANSPORTES LA LIBERTAD</v>
          </cell>
          <cell r="FD102" t="str">
            <v>100. AGRICULTURA LAMBAYEQUE</v>
          </cell>
          <cell r="FE102" t="str">
            <v>004. ORGANISMO PUBLICO INFRAESTRUCTURA PARA LA PRODUCTIVIDAD</v>
          </cell>
          <cell r="FF102" t="str">
            <v>100. AGRICULTURA MADRE DE DIOS</v>
          </cell>
          <cell r="FG102" t="str">
            <v>004. SUB REGION DE DESARROLLO GENERAL SÁNCHEZ CERRO</v>
          </cell>
          <cell r="FH102" t="str">
            <v>100. AGRICULTURA PASCO</v>
          </cell>
          <cell r="FI102" t="str">
            <v>004. PROYECTO ESPECIAL CHIRA - PIURA</v>
          </cell>
          <cell r="FJ102" t="str">
            <v>005. PROGRAMA DE APOYO AL DESARROLLO RURAL ANDINO</v>
          </cell>
          <cell r="FK102" t="str">
            <v>004. SUB REGION BAJO MAYO - TARAPOTO</v>
          </cell>
          <cell r="FL102" t="str">
            <v>200. TRANSPORTES TACNA</v>
          </cell>
          <cell r="FM102" t="str">
            <v>300. EDUCACION TUMBES</v>
          </cell>
          <cell r="FN102" t="str">
            <v>004. AGUAYTIA</v>
          </cell>
          <cell r="FO102" t="str">
            <v>300. EDUCACION LIMA</v>
          </cell>
          <cell r="FP102" t="str">
            <v>302. EDUCACION VENTANILLA</v>
          </cell>
        </row>
        <row r="103">
          <cell r="O103" t="str">
            <v>007. MARCAHUAMACHUCO</v>
          </cell>
          <cell r="S103" t="str">
            <v>005. CORTE SUPERIOR DE JUSTICIA DE AREQUIPA</v>
          </cell>
          <cell r="AD103" t="str">
            <v>005. OFICINA REGIONAL CENTRO HUANCAYO</v>
          </cell>
          <cell r="AE103" t="str">
            <v>005. SUNARP, SEDE AREQUIPA</v>
          </cell>
          <cell r="AF103" t="str">
            <v>009. VII DIRECCION TERRITORIAL DE POLICIA - LIMA</v>
          </cell>
          <cell r="AL103" t="str">
            <v>011. SECRETARIA TÉCNICA DEL CONSEJO FISCAL</v>
          </cell>
          <cell r="AR103" t="str">
            <v>005. USE 05 SAN JUAN DE LURIGANCHO</v>
          </cell>
          <cell r="CS103" t="str">
            <v>009. INSTITUTO NACIONAL DE REHABILITACIÓN</v>
          </cell>
          <cell r="CX103" t="str">
            <v>007. PROGRAMA PARA EL MEJORAMIENTO Y AMPLIACION DE LOS SERVICIOS DEL CENTRO DE EMPLEO "FORTALECE PERÚ"</v>
          </cell>
          <cell r="CZ103" t="str">
            <v>014. BINACIONAL PUYANGO - TUMBES</v>
          </cell>
          <cell r="DC103" t="str">
            <v>016. ESTACION EXPERIMENTAL AGRARIA SANTA ANA - JUNIN</v>
          </cell>
          <cell r="DL103" t="str">
            <v>006. GERENCIA ADMINISTRATIVA DE CUSCO</v>
          </cell>
          <cell r="DP103" t="str">
            <v>005. FUERZA AEREA DEL PERU</v>
          </cell>
          <cell r="EA103" t="str">
            <v>012. AUTORIDAD AUTONOMA DEL SISTEMA ELECTRICO DE TRANSPORTE MASIVO DE LIMA Y CALLAO - ATE</v>
          </cell>
          <cell r="EQ103" t="str">
            <v>006. PROGRAMA NACIONAL DE ASISTENCIA SOLIDARIA PENSION 65</v>
          </cell>
          <cell r="ER103" t="str">
            <v>005. PROAMAZONAS</v>
          </cell>
          <cell r="ES103" t="str">
            <v>100. AGRICULTURA ANCASH</v>
          </cell>
          <cell r="ET103" t="str">
            <v>005. GERENCIA SUB REGIONAL COTABAMBAS</v>
          </cell>
          <cell r="EU103" t="str">
            <v>100. AGRICULTURA AREQUIPA</v>
          </cell>
          <cell r="EV103" t="str">
            <v>300. EDUCACION AYACUCHO</v>
          </cell>
          <cell r="EW103" t="str">
            <v>005. PROGRAMAS REGIONALES - PROREGION</v>
          </cell>
          <cell r="EX103" t="str">
            <v>100. AGRICULTURA CUSCO</v>
          </cell>
          <cell r="EY103" t="str">
            <v>007. GERENCIA SUB-REGIONAL HUAYTARÁ</v>
          </cell>
          <cell r="EZ103" t="str">
            <v>301. EDUCACION MARAÑON</v>
          </cell>
          <cell r="FA103" t="str">
            <v>300. EDUCACION ICA</v>
          </cell>
          <cell r="FB103" t="str">
            <v>300. EDUCACION JUNIN</v>
          </cell>
          <cell r="FC103" t="str">
            <v>300. EDUCACION LA LIBERTAD</v>
          </cell>
          <cell r="FD103" t="str">
            <v>200. TRANSPORTES LAMBAYEQUE</v>
          </cell>
          <cell r="FE103" t="str">
            <v>100. AGRICULTURA LORETO</v>
          </cell>
          <cell r="FF103" t="str">
            <v>200. TRANSPORTES MADRE DE DIOS</v>
          </cell>
          <cell r="FG103" t="str">
            <v>100. AGRICULTURA MOQUEGUA</v>
          </cell>
          <cell r="FH103" t="str">
            <v>200. TRANSPORTES PASCO</v>
          </cell>
          <cell r="FI103" t="str">
            <v>005. PROYECTO HIDROENERGETICO DEL ALTO PIURA</v>
          </cell>
          <cell r="FJ103" t="str">
            <v>100. AGRICULTURA PUNO</v>
          </cell>
          <cell r="FK103" t="str">
            <v>005. SUB REGION HUALLAGA CENTRAL - JUANJUI</v>
          </cell>
          <cell r="FL103" t="str">
            <v>300. EDUCACION TACNA</v>
          </cell>
          <cell r="FM103" t="str">
            <v>301. EDUCACION UGEL TUMBES</v>
          </cell>
          <cell r="FN103" t="str">
            <v>005. CARRETERA FEDERICO BASADRE</v>
          </cell>
          <cell r="FO103" t="str">
            <v>301. EDUCACION CAÑETE</v>
          </cell>
          <cell r="FP103" t="str">
            <v>303. COMITÉ DE ADMINISTRACIÓN DEL FONDO EDUCATIVO DEL CALLAO - CAFED</v>
          </cell>
        </row>
        <row r="104">
          <cell r="O104" t="str">
            <v>008. PROYECTOS ESPECIALES</v>
          </cell>
          <cell r="S104" t="str">
            <v>006. CORTE SUPERIOR DE JUSTICIA DE LAMBAYEQUE</v>
          </cell>
          <cell r="AD104" t="str">
            <v>006. OFICINA REGIONAL SUR ORIENTE CUSCO</v>
          </cell>
          <cell r="AE104" t="str">
            <v>006. SUNARP, SEDE CUSCO</v>
          </cell>
          <cell r="AF104" t="str">
            <v>010. VIII DIRECCION TERRITORIAL DE POLICIA - HUANCAYO</v>
          </cell>
          <cell r="AR104" t="str">
            <v>006. USE 06 VITARTE</v>
          </cell>
          <cell r="CS104" t="str">
            <v>010. INSTITUTO NACIONAL DE SALUD DEL NIÑO</v>
          </cell>
          <cell r="CZ104" t="str">
            <v>015. JEQUETEPEQUE - ZAÑA</v>
          </cell>
          <cell r="DC104" t="str">
            <v>017. ESTACION EXPERIMENTAL AGRARIA VISTA FLORIDA - LAMBAYEQUE</v>
          </cell>
          <cell r="DL104" t="str">
            <v>007. GERENCIA ADMINISTRATIVA DE PIURA</v>
          </cell>
          <cell r="DP104" t="str">
            <v>006. COMISION NACIONAL DE INVESTIGACION Y DESARROLLO AEROESPACIAL</v>
          </cell>
          <cell r="EA104" t="str">
            <v>013. PROYECTO ESPECIAL PARA LA PREPARACIÓN Y DESARROLLO DE LOS XVIII JUEGOS PANAMERICANOS 2019</v>
          </cell>
          <cell r="EQ104" t="str">
            <v>007. PROGRAMA NACIONAL DE ALIMENTACION ESCOLAR QALI WARMA</v>
          </cell>
          <cell r="ER104" t="str">
            <v>100. AGRICULTURA AMAZONAS</v>
          </cell>
          <cell r="ES104" t="str">
            <v>200. TRANSPORTES ANCASH</v>
          </cell>
          <cell r="ET104" t="str">
            <v>100. AGRICULTURA APURIMAC</v>
          </cell>
          <cell r="EU104" t="str">
            <v>200. TRANSPORTES AREQUIPA</v>
          </cell>
          <cell r="EV104" t="str">
            <v>301. EDUCACION CENTRO AYACUCHO</v>
          </cell>
          <cell r="EW104" t="str">
            <v>100. AGRICULTURA CAJAMARCA</v>
          </cell>
          <cell r="EX104" t="str">
            <v>200. TRANSPORTES CUSCO</v>
          </cell>
          <cell r="EY104" t="str">
            <v>008. GERENCIA SUB-REGIONAL ACOBAMBA</v>
          </cell>
          <cell r="EZ104" t="str">
            <v>302. EDUCACION LEONCIO PRADO</v>
          </cell>
          <cell r="FA104" t="str">
            <v>301. EDUCACION CHINCHA</v>
          </cell>
          <cell r="FB104" t="str">
            <v>301. EDUCACION TARMA</v>
          </cell>
          <cell r="FC104" t="str">
            <v>301. EDUCACION CHEPEN</v>
          </cell>
          <cell r="FD104" t="str">
            <v>300. EDUCACION CHICLAYO</v>
          </cell>
          <cell r="FE104" t="str">
            <v>200. TRANSPORTES LORETO</v>
          </cell>
          <cell r="FF104" t="str">
            <v>300. EDUCACION MADRE DE DIOS</v>
          </cell>
          <cell r="FG104" t="str">
            <v>200. TRANSPORTES MOQUEGUA</v>
          </cell>
          <cell r="FH104" t="str">
            <v>300. EDUCACION PASCO</v>
          </cell>
          <cell r="FI104" t="str">
            <v>100. AGRICULTURA PIURA</v>
          </cell>
          <cell r="FJ104" t="str">
            <v>200. TRANSPORTES PUNO</v>
          </cell>
          <cell r="FK104" t="str">
            <v>006. PROYECTO ESPECIAL ALTO MAYO</v>
          </cell>
          <cell r="FL104" t="str">
            <v>301. UGEL TACNA</v>
          </cell>
          <cell r="FM104" t="str">
            <v>302. EDUCACION UGEL CONTRALMIRANTE VILLAR - ZORRITOS</v>
          </cell>
          <cell r="FN104" t="str">
            <v>006. DIRECCION REGIONAL SECTORIAL DE COMERCIO EXTERIOR Y TURISMO UCAYALI</v>
          </cell>
          <cell r="FO104" t="str">
            <v>302. EDUCACION HUAURA</v>
          </cell>
          <cell r="FP104" t="str">
            <v>400. DIRECCION DE SALUD I CALLAO</v>
          </cell>
        </row>
        <row r="105">
          <cell r="O105" t="str">
            <v>009. LA LIBERTAD</v>
          </cell>
          <cell r="S105" t="str">
            <v>007. CORTE SUPERIOR DE JUSTICIA DE CUSCO</v>
          </cell>
          <cell r="AD105" t="str">
            <v>007. OFICINA REGIONAL SUR AREQUIPA</v>
          </cell>
          <cell r="AE105" t="str">
            <v>007. SUNARP, SEDE PIURA</v>
          </cell>
          <cell r="AF105" t="str">
            <v>012. X DIRECCION TERRITORIAL DE POLICIA - CUZCO</v>
          </cell>
          <cell r="AR105" t="str">
            <v>007. USE 07 SAN BORJA</v>
          </cell>
          <cell r="CS105" t="str">
            <v>011. INSTITUTO NACIONAL MATERNO PERINATAL</v>
          </cell>
          <cell r="CZ105" t="str">
            <v>016. SIERRA CENTRO SUR</v>
          </cell>
          <cell r="DC105" t="str">
            <v>018. ESTACION EXPERIMENTAL AGRARIA ANDENES - CUZCO</v>
          </cell>
          <cell r="DL105" t="str">
            <v>008. GERENCIA ADMINISTRATIVA DE SAN MARTIN</v>
          </cell>
          <cell r="DP105" t="str">
            <v>008. ESCUELA NACIONAL DE MARINA MERCANTE</v>
          </cell>
          <cell r="EQ105" t="str">
            <v>008. PROGRAMA NACIONAL TAMBOS</v>
          </cell>
          <cell r="ER105" t="str">
            <v>200. TRANSPORTES AMAZONAS</v>
          </cell>
          <cell r="ES105" t="str">
            <v>300. EDUCACION ANCASH</v>
          </cell>
          <cell r="ET105" t="str">
            <v>101. AGRICULTURA CHANKA</v>
          </cell>
          <cell r="EU105" t="str">
            <v>300. EDUCACION AREQUIPA</v>
          </cell>
          <cell r="EV105" t="str">
            <v>302. EDUCACION LUCANAS</v>
          </cell>
          <cell r="EW105" t="str">
            <v>200. TRANSPORTES CAJAMARCA</v>
          </cell>
          <cell r="EX105" t="str">
            <v>300. EDUCACION CUSCO</v>
          </cell>
          <cell r="EY105" t="str">
            <v>009. GERENCIA SUB-REGIONAL ANGARAES</v>
          </cell>
          <cell r="EZ105" t="str">
            <v>303. EDUCACION DOS DE MAYO</v>
          </cell>
          <cell r="FA105" t="str">
            <v>302. EDUCACION NASCA</v>
          </cell>
          <cell r="FB105" t="str">
            <v>302. EDUCACION SATIPO</v>
          </cell>
          <cell r="FC105" t="str">
            <v>302. EDUCACION PACASMAYO</v>
          </cell>
          <cell r="FD105" t="str">
            <v>301. COLEGIO  MILITAR ELIAS AGUIRRE</v>
          </cell>
          <cell r="FE105" t="str">
            <v>300. EDUCACION LORETO</v>
          </cell>
          <cell r="FF105" t="str">
            <v>400. SALUD MADRE DE DIOS</v>
          </cell>
          <cell r="FG105" t="str">
            <v>300. EDUCACION MOQUEGUA</v>
          </cell>
          <cell r="FH105" t="str">
            <v>301. EDUCACION OXAPAMPA</v>
          </cell>
          <cell r="FI105" t="str">
            <v>200. TRANSPORTES PIURA</v>
          </cell>
          <cell r="FJ105" t="str">
            <v>300. EDUCACION PUNO</v>
          </cell>
          <cell r="FK105" t="str">
            <v>007. PROCEJA</v>
          </cell>
          <cell r="FL105" t="str">
            <v>400. SALUD TACNA</v>
          </cell>
          <cell r="FM105" t="str">
            <v>303. EDUCACION UGEL ZARUMILLA</v>
          </cell>
          <cell r="FN105" t="str">
            <v>007. DIRECCION REGIONAL SECTORIAL DE LA PRODUCCION</v>
          </cell>
          <cell r="FO105" t="str">
            <v>303. EDUCACION HUARAL</v>
          </cell>
          <cell r="FP105" t="str">
            <v>401. HOSPITAL DANIEL A. CARRION</v>
          </cell>
        </row>
        <row r="106">
          <cell r="S106" t="str">
            <v>008. CORTE SUPERIOR DE JUSTICIA DE JUNIN</v>
          </cell>
          <cell r="AD106" t="str">
            <v>008. OFICINA DE INFRAESTRUCTURA PENITENCIARIA</v>
          </cell>
          <cell r="AE106" t="str">
            <v>008. SUNARP, SEDE MOYOBAMBA</v>
          </cell>
          <cell r="AF106" t="str">
            <v>018. DIRECCION DE AVIACION POLICIAL - DIRAVPOL</v>
          </cell>
          <cell r="AR106" t="str">
            <v>017. DIRECCION DE EDUCACION DE LIMA</v>
          </cell>
          <cell r="CS106" t="str">
            <v>016. HOSPITAL NACIONAL HIPÓLITO UNANUE</v>
          </cell>
          <cell r="CZ106" t="str">
            <v>017. BINACIONAL LAGO TITICACA</v>
          </cell>
          <cell r="DC106" t="str">
            <v>019. PROGRAMA NACIONAL DE INNOVACION AGRARIA - PNIA</v>
          </cell>
          <cell r="DL106" t="str">
            <v>009. GERENCIA ADMINISTRATIVA DE AMAZONAS</v>
          </cell>
          <cell r="DP106" t="str">
            <v>009. OFICINA PREVISIONAL DE LAS FUERZAS ARMADAS</v>
          </cell>
          <cell r="ER106" t="str">
            <v>300. EDUCACION AMAZONAS</v>
          </cell>
          <cell r="ES106" t="str">
            <v>301. EDUCACION SANTA</v>
          </cell>
          <cell r="ET106" t="str">
            <v>200. TRANSPORTES APURIMAC</v>
          </cell>
          <cell r="EU106" t="str">
            <v>301. COLEGIO MILITAR FRANCISCO BOLOGNESI</v>
          </cell>
          <cell r="EV106" t="str">
            <v>303. EDUCACION SARA SARA</v>
          </cell>
          <cell r="EW106" t="str">
            <v>300. EDUCACION CAJAMARCA</v>
          </cell>
          <cell r="EX106" t="str">
            <v>301. ESCUELA DE BELLAS ARTES DIEGO QUISPE TITO</v>
          </cell>
          <cell r="EY106" t="str">
            <v>010.  LUCHA CONTRA LA POBREZA</v>
          </cell>
          <cell r="EZ106" t="str">
            <v>304. EDUCACION UGEL PACHITEA</v>
          </cell>
          <cell r="FA106" t="str">
            <v>303. EDUCACION PISCO</v>
          </cell>
          <cell r="FB106" t="str">
            <v>303. EDUCACION CHANCHAMAYO</v>
          </cell>
          <cell r="FC106" t="str">
            <v>303. EDUCACION ASCOPE</v>
          </cell>
          <cell r="FD106" t="str">
            <v>302. EDUCACION LAMBAYEQUE</v>
          </cell>
          <cell r="FE106" t="str">
            <v>301. EDUCACION ALTO AMAZONAS</v>
          </cell>
          <cell r="FF106" t="str">
            <v>401. HOSPITAL SANTA ROSA DE PUERTO MALDONADO</v>
          </cell>
          <cell r="FG106" t="str">
            <v>301. EDUCACION ILO</v>
          </cell>
          <cell r="FH106" t="str">
            <v>302. EDUCACION DANIEL A. CARRION</v>
          </cell>
          <cell r="FI106" t="str">
            <v>300. EDUCACION PIURA</v>
          </cell>
          <cell r="FJ106" t="str">
            <v>301. EDUCACION SAN ROMAN</v>
          </cell>
          <cell r="FK106" t="str">
            <v>018. HUALLAGA CENTRAL Y BAJO MAYO</v>
          </cell>
          <cell r="FL106" t="str">
            <v>401. HOSPITAL DE APOYO HIPOLITO UNANUE</v>
          </cell>
          <cell r="FM106" t="str">
            <v>400. SALUD TUMBES</v>
          </cell>
          <cell r="FN106" t="str">
            <v>100. AGRICULTURA UCAYALI</v>
          </cell>
          <cell r="FO106" t="str">
            <v>304. EDUCACION CAJATAMBO</v>
          </cell>
          <cell r="FP106" t="str">
            <v>402. HOSPITAL DE APOYO SAN JOSE</v>
          </cell>
        </row>
        <row r="107">
          <cell r="S107" t="str">
            <v>009. CORTE SUPERIOR DE JUSTICIA DE LIMA NORTE</v>
          </cell>
          <cell r="AD107" t="str">
            <v>010. OFICINA REGIONAL ALTIPLANO PUNO</v>
          </cell>
          <cell r="AE107" t="str">
            <v>009. SUNARP, SEDE IQUITOS</v>
          </cell>
          <cell r="AF107" t="str">
            <v>019. DIRECCIÓN EJECUTIVA DE EDUCACIÓN Y DOCTRINA PNP - DIREDUD PNP</v>
          </cell>
          <cell r="AR107" t="str">
            <v>020. CONSERVATORIO NACIONAL DE MUSICA</v>
          </cell>
          <cell r="CS107" t="str">
            <v>017. HOSPITAL HERMILIO VALDIZÁN</v>
          </cell>
          <cell r="CZ107" t="str">
            <v>018. BINACIONAL RÍO PUTUMAYO</v>
          </cell>
          <cell r="ER107" t="str">
            <v>301. EDUCACION BAGUA</v>
          </cell>
          <cell r="ES107" t="str">
            <v>302. EDUCACION HUAYLAS</v>
          </cell>
          <cell r="ET107" t="str">
            <v>201. TRANSPORTES CHANKA</v>
          </cell>
          <cell r="EU107" t="str">
            <v>302. EDUCACION AREQUIPA NORTE</v>
          </cell>
          <cell r="EV107" t="str">
            <v>304. EDUCACION SUR PAUZA</v>
          </cell>
          <cell r="EW107" t="str">
            <v>301. EDUCACION CHOTA</v>
          </cell>
          <cell r="EX107" t="str">
            <v>302. EDUCACION CANCHIS</v>
          </cell>
          <cell r="EY107" t="str">
            <v>100. AGRICULTURA HUANCAVELICA</v>
          </cell>
          <cell r="EZ107" t="str">
            <v>305. EDUCACION UGEL HUAMALIES</v>
          </cell>
          <cell r="FA107" t="str">
            <v>304. EDUCACION PALPA</v>
          </cell>
          <cell r="FB107" t="str">
            <v>304. EDUCACION HUANCAYO</v>
          </cell>
          <cell r="FC107" t="str">
            <v>304. EDUCACION GRAN CHIMU</v>
          </cell>
          <cell r="FD107" t="str">
            <v>303. EDUCACION FERREÑAFE</v>
          </cell>
          <cell r="FE107" t="str">
            <v>302. EDUCACION CONTAMANA</v>
          </cell>
          <cell r="FG107" t="str">
            <v>302. EDUCACION MARISCAL NIETO</v>
          </cell>
          <cell r="FH107" t="str">
            <v>303. UGEL PASCO</v>
          </cell>
          <cell r="FI107" t="str">
            <v>301. COLEGIO MILITAR PEDRO RUIZ GALLO</v>
          </cell>
          <cell r="FJ107" t="str">
            <v>302. EDUCACION MELGAR</v>
          </cell>
          <cell r="FK107" t="str">
            <v>100. AGRICULTURA SAN MARTIN</v>
          </cell>
          <cell r="FL107" t="str">
            <v>402. RED DE SALUD TACNA</v>
          </cell>
          <cell r="FM107" t="str">
            <v>402. HOSPITAL REGIONAL JOSE ALFREDO MENDOZA OLAVARRIA - JAMO II-2 TUMBES</v>
          </cell>
          <cell r="FN107" t="str">
            <v>200. TRANSPORTES UCAYALI</v>
          </cell>
          <cell r="FO107" t="str">
            <v>305. EDUCACION CANTA</v>
          </cell>
          <cell r="FP107" t="str">
            <v>403. HOSPITAL DE VENTANILLA</v>
          </cell>
        </row>
        <row r="108">
          <cell r="S108" t="str">
            <v>010. CORTE SUPERIOR DE JUSTICIA DE ICA</v>
          </cell>
          <cell r="AD108" t="str">
            <v>011. OFICINA REGIONAL NOR ORIENTE SAN MARTIN</v>
          </cell>
          <cell r="AE108" t="str">
            <v>010. SUNARP, SEDE PUCALLPA</v>
          </cell>
          <cell r="AF108" t="str">
            <v>020. SANIDAD DE LA PNP</v>
          </cell>
          <cell r="AR108" t="str">
            <v>021. ESCUELA NACIONAL DE BELLAS ARTES</v>
          </cell>
          <cell r="CS108" t="str">
            <v>020. HOSPITAL SERGIO BERNALES</v>
          </cell>
          <cell r="CZ108" t="str">
            <v>019. JAÉN - SAN IGNACIO - BAGUA</v>
          </cell>
          <cell r="ER108" t="str">
            <v>302. EDUCACION CONDORCANQUI</v>
          </cell>
          <cell r="ES108" t="str">
            <v>303. EDUCACION HUARMEY</v>
          </cell>
          <cell r="ET108" t="str">
            <v>300. EDUCACION APURIMAC</v>
          </cell>
          <cell r="EU108" t="str">
            <v>303. EDUCACION AREQUIPA SUR</v>
          </cell>
          <cell r="EV108" t="str">
            <v>305. EDUCACION HUANTA</v>
          </cell>
          <cell r="EW108" t="str">
            <v>302. EDUCACION CUTERVO</v>
          </cell>
          <cell r="EX108" t="str">
            <v>303. EDUCACION QUISPICANCHIS</v>
          </cell>
          <cell r="EY108" t="str">
            <v>200. TRANSPORTE HUANCAVELICA</v>
          </cell>
          <cell r="EZ108" t="str">
            <v>306. EDUCACION UGEL PUERTO INCA</v>
          </cell>
          <cell r="FA108" t="str">
            <v>400. SALUD ICA</v>
          </cell>
          <cell r="FB108" t="str">
            <v>305. EDUCACION CONCEPCION</v>
          </cell>
          <cell r="FC108" t="str">
            <v>305. EDUCACION OTUZCO</v>
          </cell>
          <cell r="FD108" t="str">
            <v>304. GERENCIA REGIONAL DE EDUCACIÓN LAMBAYEQUE</v>
          </cell>
          <cell r="FE108" t="str">
            <v>303. EDUCACION MARISCAL RAMON CASTILLA</v>
          </cell>
          <cell r="FG108" t="str">
            <v>303. EDUCACION SANCHEZ CERRO</v>
          </cell>
          <cell r="FH108" t="str">
            <v>400. SALUD PASCO</v>
          </cell>
          <cell r="FI108" t="str">
            <v>302. EDUCACION LUCIANO CASTILLO COLONNA</v>
          </cell>
          <cell r="FJ108" t="str">
            <v>303. EDUCACION AZANGARO</v>
          </cell>
          <cell r="FK108" t="str">
            <v>200. TRANSPORTES SAN MARTIN</v>
          </cell>
          <cell r="FN108" t="str">
            <v>300. EDUCACION UCAYALI</v>
          </cell>
          <cell r="FO108" t="str">
            <v>306. EDUCACION YAUYOS</v>
          </cell>
          <cell r="FP108" t="str">
            <v>404. HOSPITAL DE REHABILITACIÓN DEL CALLAO</v>
          </cell>
        </row>
        <row r="109">
          <cell r="S109" t="str">
            <v>011. CORTE SUPERIOR DE JUSTICIA DEL CALLAO</v>
          </cell>
          <cell r="AE109" t="str">
            <v>011. SUNARP, SEDE HUARAZ</v>
          </cell>
          <cell r="AF109" t="str">
            <v>022. XI DIRECCION TERRITORIAL DE POLICIA - AREQUIPA</v>
          </cell>
          <cell r="AR109" t="str">
            <v>022. INSTITUTO PEDAGOGICO NACIONAL DE MONTERRICO</v>
          </cell>
          <cell r="CS109" t="str">
            <v>021. HOSPITAL CAYETANO HEREDIA</v>
          </cell>
          <cell r="CZ109" t="str">
            <v>020. ALTO HUALLAGA</v>
          </cell>
          <cell r="ER109" t="str">
            <v>303. EDUCACION BAGUA CAPITAL</v>
          </cell>
          <cell r="ES109" t="str">
            <v>304. EDUCACION AIJA</v>
          </cell>
          <cell r="ET109" t="str">
            <v>301. EDUCACION CHANKA</v>
          </cell>
          <cell r="EU109" t="str">
            <v>304. UGEL CAMANÁ</v>
          </cell>
          <cell r="EV109" t="str">
            <v>307. EDUCACION VRAE LA MAR</v>
          </cell>
          <cell r="EW109" t="str">
            <v>303. EDUCACION JAEN</v>
          </cell>
          <cell r="EX109" t="str">
            <v>304. EDUCACION LA CONVENCION</v>
          </cell>
          <cell r="EY109" t="str">
            <v>300. EDUCACION HUANCAVELICA</v>
          </cell>
          <cell r="EZ109" t="str">
            <v>307. EDUCACION UGEL HUACAYBAMBA</v>
          </cell>
          <cell r="FA109" t="str">
            <v>401. HOSPITAL SAN JOSE DE CHINCHA</v>
          </cell>
          <cell r="FB109" t="str">
            <v>306. EDUCACION CHUPACA</v>
          </cell>
          <cell r="FC109" t="str">
            <v>306. EDUCACION SANTIAGO DE CHUCO</v>
          </cell>
          <cell r="FD109" t="str">
            <v>400. SALUD LAMBAYEQUE</v>
          </cell>
          <cell r="FE109" t="str">
            <v>304. EDUCACION REQUENA</v>
          </cell>
          <cell r="FG109" t="str">
            <v>400. SALUD MOQUEGUA</v>
          </cell>
          <cell r="FH109" t="str">
            <v>401. SALUD HOSPITAL DANIEL A. CARRION</v>
          </cell>
          <cell r="FI109" t="str">
            <v>303. EDUCACION ALTO PIURA</v>
          </cell>
          <cell r="FJ109" t="str">
            <v>304. EDUCACION HUANCANE</v>
          </cell>
          <cell r="FK109" t="str">
            <v>300. EDUCACION SAN MARTIN</v>
          </cell>
          <cell r="FN109" t="str">
            <v>301. EDUCACION PURUS</v>
          </cell>
          <cell r="FO109" t="str">
            <v>307. EDUCACION OYON</v>
          </cell>
        </row>
        <row r="110">
          <cell r="S110" t="str">
            <v>012. CORTE SUPERIOR DE JUSTICIA DE PIURA</v>
          </cell>
          <cell r="AE110" t="str">
            <v>012. SUNARP, SEDE HUANCAYO</v>
          </cell>
          <cell r="AF110" t="str">
            <v>026. DIRECCIÓN EJECUTIVA DE INVESTIGACIÓN CRIMINAL Y APOYO A LA JUSTICIA PNP - DIREICAJ PNP</v>
          </cell>
          <cell r="AR110" t="str">
            <v>023. ESCUELA NACIONAL SUPERIOR DE FOLKLORE "J.M.A"</v>
          </cell>
          <cell r="CS110" t="str">
            <v>025. HOSPITAL DE APOYO DEPARTAMENTAL MARIA AUXILIADORA</v>
          </cell>
          <cell r="CZ110" t="str">
            <v>021. PICHIS PALCAZU</v>
          </cell>
          <cell r="ER110" t="str">
            <v>400. SALUD AMAZONAS</v>
          </cell>
          <cell r="ES110" t="str">
            <v>305. EDUCACION POMABAMBA</v>
          </cell>
          <cell r="ET110" t="str">
            <v>302. EDUCACION COTABAMBAS</v>
          </cell>
          <cell r="EU110" t="str">
            <v>305. UGEL CARAVELÍ</v>
          </cell>
          <cell r="EV110" t="str">
            <v>308. EDUCACION HUAMANGA</v>
          </cell>
          <cell r="EW110" t="str">
            <v>304. EDUCACION SAN IGNACIO</v>
          </cell>
          <cell r="EX110" t="str">
            <v>305. EDUCACION CHUMBIVILCAS</v>
          </cell>
          <cell r="EY110" t="str">
            <v>307. EDUCACION UGEL ANGARAES</v>
          </cell>
          <cell r="EZ110" t="str">
            <v>308. EDUCACION UGEL AMBO</v>
          </cell>
          <cell r="FA110" t="str">
            <v>402. SALUD PALPA - NASCA</v>
          </cell>
          <cell r="FB110" t="str">
            <v>307. EDUCACION JAUJA</v>
          </cell>
          <cell r="FC110" t="str">
            <v>307. EDUCACION SANCHEZ CARRION</v>
          </cell>
          <cell r="FD110" t="str">
            <v>401. HOSPITAL REGIONAL DOCENTE LAS MERCEDES - CHICLAYO</v>
          </cell>
          <cell r="FE110" t="str">
            <v>305. EDUCACION NAUTA</v>
          </cell>
          <cell r="FG110" t="str">
            <v>401. SALUD ILO</v>
          </cell>
          <cell r="FH110" t="str">
            <v>402. SALUD UTES OXAPAMPA</v>
          </cell>
          <cell r="FI110" t="str">
            <v>304. INSTITUTOS SUPERIORES DE EDUCACION PUBLICA REGIONAL DE PIURA</v>
          </cell>
          <cell r="FJ110" t="str">
            <v>305. EDUCACION PUTINA</v>
          </cell>
          <cell r="FK110" t="str">
            <v>301. EDUCACION BAJO MAYO</v>
          </cell>
          <cell r="FN110" t="str">
            <v>302. EDUCACION ATALAYA</v>
          </cell>
          <cell r="FO110" t="str">
            <v>308. EDUCACION HUAROCHIRI</v>
          </cell>
        </row>
        <row r="111">
          <cell r="S111" t="str">
            <v>013. CORTE SUPERIOR DE JUSTICIA DE HUANUCO</v>
          </cell>
          <cell r="AE111" t="str">
            <v>013. SUNARP, SEDE ICA</v>
          </cell>
          <cell r="AF111" t="str">
            <v>028. II DIRECCION TERRITORIAL DE POLICIA CHICLAYO</v>
          </cell>
          <cell r="AR111" t="str">
            <v>024. SEDE CENTRAL</v>
          </cell>
          <cell r="CS111" t="str">
            <v>027. HOSPITAL NACIONAL ARZOBISPO LOAYZA</v>
          </cell>
          <cell r="CZ111" t="str">
            <v>022. PROYECTO ESPECIAL DE DESARROLLO DEL VALLE DE LOS RIOS APURIMAC, ENE Y MANTARO - PROVRAEM</v>
          </cell>
          <cell r="ER111" t="str">
            <v>401. SALUD BAGUA</v>
          </cell>
          <cell r="ES111" t="str">
            <v>306. EDUCACION SIHUAS</v>
          </cell>
          <cell r="ET111" t="str">
            <v>303. EDUCACION CHINCHEROS</v>
          </cell>
          <cell r="EU111" t="str">
            <v>306. UGEL CASTILLA</v>
          </cell>
          <cell r="EV111" t="str">
            <v>309. EDUCACION UGEL SUCRE</v>
          </cell>
          <cell r="EW111" t="str">
            <v>305. EDUCACION UGEL SANTA CRUZ</v>
          </cell>
          <cell r="EX111" t="str">
            <v>306. EDUCACION PARURO</v>
          </cell>
          <cell r="EY111" t="str">
            <v>308. UGEL SURCUBAMBA</v>
          </cell>
          <cell r="EZ111" t="str">
            <v>309. EDUCACION UGEL LAURICOCHA</v>
          </cell>
          <cell r="FA111" t="str">
            <v>403. HOSPITAL REGIONAL DE ICA</v>
          </cell>
          <cell r="FB111" t="str">
            <v>308. EDUCACION YAULI - LA OROYA</v>
          </cell>
          <cell r="FC111" t="str">
            <v>308. EDUCACION PATAZ</v>
          </cell>
          <cell r="FD111" t="str">
            <v>402. HOSPITAL BELEN - LAMBAYEQUE</v>
          </cell>
          <cell r="FE111" t="str">
            <v>306. EDUCACION DATEM DEL MARAÑON</v>
          </cell>
          <cell r="FG111" t="str">
            <v>402. HOSPITAL REGIONAL DE MOQUEGUA</v>
          </cell>
          <cell r="FI111" t="str">
            <v>305. EDUCACION UGEL DE PAITA</v>
          </cell>
          <cell r="FJ111" t="str">
            <v>306. EDUCACION COLLAO</v>
          </cell>
          <cell r="FK111" t="str">
            <v>302. EDUCACION HUALLAGA CENTRAL</v>
          </cell>
          <cell r="FN111" t="str">
            <v>303. EDUCACION CORONEL PORTILLO</v>
          </cell>
          <cell r="FO111" t="str">
            <v>309. EDUCACION BARRANCA</v>
          </cell>
        </row>
        <row r="112">
          <cell r="S112" t="str">
            <v>014. CORTE SUPERIOR DE JUSTICIA DE SANTA</v>
          </cell>
          <cell r="AE112" t="str">
            <v>014. SUNARP, SEDE TACNA</v>
          </cell>
          <cell r="AF112" t="str">
            <v>029. DIRECCIÓN EJECUTIVA ANTIDROGAS - DIREJANDRO PNP</v>
          </cell>
          <cell r="AR112" t="str">
            <v>026. PROGRAMA EDUCACION BASICA PARA TODOS</v>
          </cell>
          <cell r="CS112" t="str">
            <v>028. HOSPITAL NACIONAL DOS DE MAYO</v>
          </cell>
          <cell r="CZ112" t="str">
            <v>034. PROYECTO ESPECIAL DATEM DEL MARAÑON - ALTO AMAZONAS - LORETO - CONDORCANQUI - PEDAMAALC</v>
          </cell>
          <cell r="ER112" t="str">
            <v>402. HOSPITAL DE APOYO CHACHAPOYAS</v>
          </cell>
          <cell r="ES112" t="str">
            <v>307. EDUCACION CARLOS F. FITZCARRALD</v>
          </cell>
          <cell r="ET112" t="str">
            <v>304. EDUCACION GRAU</v>
          </cell>
          <cell r="EU112" t="str">
            <v>307. UGEL CONDESUYOS</v>
          </cell>
          <cell r="EV112" t="str">
            <v>310. EDUCACION UGEL VICTOR FAJARDO</v>
          </cell>
          <cell r="EW112" t="str">
            <v>306. EDUCACION UGEL CAJABAMBA</v>
          </cell>
          <cell r="EX112" t="str">
            <v>308. EDUCACION URUBAMBA</v>
          </cell>
          <cell r="EY112" t="str">
            <v>309. UGEL ACOBAMBA</v>
          </cell>
          <cell r="EZ112" t="str">
            <v>310. EDUCACION UGEL YAROWILCA</v>
          </cell>
          <cell r="FA112" t="str">
            <v>404. HOSPITAL SAN JUAN DE DIOS - PISCO</v>
          </cell>
          <cell r="FB112" t="str">
            <v>309. EDUCACION PROVINCIA DE JUNIN</v>
          </cell>
          <cell r="FC112" t="str">
            <v>309. EDUCACION BOLIVAR</v>
          </cell>
          <cell r="FD112" t="str">
            <v>403. HOSPITAL REGIONAL LAMBAYEQUE</v>
          </cell>
          <cell r="FE112" t="str">
            <v>308. EDUCACION PUTUMAYO</v>
          </cell>
          <cell r="FI112" t="str">
            <v>306. EDUCACION UGEL DE TALARA</v>
          </cell>
          <cell r="FJ112" t="str">
            <v>307. EDUCACION CHUCUITO - JULI</v>
          </cell>
          <cell r="FK112" t="str">
            <v>303. EDUCACION ALTO HUALLAGA</v>
          </cell>
          <cell r="FN112" t="str">
            <v>304. EDUCACION PADRE ABAD</v>
          </cell>
          <cell r="FO112" t="str">
            <v>400. DIRECCION DE SALUD III LIMA NORTE</v>
          </cell>
        </row>
        <row r="113">
          <cell r="S113" t="str">
            <v>015. CORTE SUPERIOR DE JUSTICIA DE ANCASH</v>
          </cell>
          <cell r="AE113" t="str">
            <v>015. SUNARP, SEDE AYACUCHO</v>
          </cell>
          <cell r="AF113" t="str">
            <v>032. DIRECCION GENERAL DE INFRAESTRUCTURA</v>
          </cell>
          <cell r="AR113" t="str">
            <v>108. PROGRAMA NACIONAL DE INFRAESTRUCTURA EDUCATIVA</v>
          </cell>
          <cell r="CS113" t="str">
            <v>029. HOSPITAL DE APOYO SANTA ROSA</v>
          </cell>
          <cell r="CZ113" t="str">
            <v>035. GESTION DE PROYECTOS SECTORIALES</v>
          </cell>
          <cell r="ER113" t="str">
            <v>403. HOSPITAL DE APOYO BAGUA</v>
          </cell>
          <cell r="ES113" t="str">
            <v>308. EDUCACION HUARI</v>
          </cell>
          <cell r="ET113" t="str">
            <v>305. EDUCACION HUANCARAMA</v>
          </cell>
          <cell r="EU113" t="str">
            <v>308. UGEL ISLAY</v>
          </cell>
          <cell r="EV113" t="str">
            <v>311. EDUCACION VILCASHUAMAN</v>
          </cell>
          <cell r="EW113" t="str">
            <v>307. EDUCACION UGEL BAMBAMARCA</v>
          </cell>
          <cell r="EX113" t="str">
            <v>309. EDUCACION PAUCARTAMBO</v>
          </cell>
          <cell r="EY113" t="str">
            <v>310. UGEL HUANCAVELICA</v>
          </cell>
          <cell r="EZ113" t="str">
            <v>311. EDUCACION UGEL HUANUCO</v>
          </cell>
          <cell r="FA113" t="str">
            <v>405. HOSPITAL DE APOYO SANTA MARIA DEL SOCORRO</v>
          </cell>
          <cell r="FB113" t="str">
            <v>310. EDUCACIÓN PICHANAKI</v>
          </cell>
          <cell r="FC113" t="str">
            <v>310. COLEGIO MILITAR RAMON CASTILLA</v>
          </cell>
          <cell r="FE113" t="str">
            <v>400. SALUD LORETO</v>
          </cell>
          <cell r="FI113" t="str">
            <v>307. EDUCACION UGEL MORROPON</v>
          </cell>
          <cell r="FJ113" t="str">
            <v>308. EDUCACION YUNGUYO</v>
          </cell>
          <cell r="FK113" t="str">
            <v>305. EDUCACION LAMAS</v>
          </cell>
          <cell r="FN113" t="str">
            <v>400. SALUD UCAYALI</v>
          </cell>
          <cell r="FO113" t="str">
            <v>401. HOSPITAL HUACHO - HUAURA - OYON Y SERVICIOS BASICOS DE SALUD</v>
          </cell>
        </row>
        <row r="114">
          <cell r="S114" t="str">
            <v>016. CORTE SUPERIOR DE JUSTICIA DE CAJAMARCA</v>
          </cell>
          <cell r="AF114" t="str">
            <v>033. FRENTE POLICIAL PUNO</v>
          </cell>
          <cell r="AR114" t="str">
            <v>113. APROLAB II</v>
          </cell>
          <cell r="CS114" t="str">
            <v>030. HOSPITAL DE EMERGENCIAS CASIMIRO ULLOA</v>
          </cell>
          <cell r="CZ114" t="str">
            <v>036. FONDO SIERRA AZUL</v>
          </cell>
          <cell r="ER114" t="str">
            <v>404. SALUD UTCUBAMBA</v>
          </cell>
          <cell r="ES114" t="str">
            <v>309. EDUCACION PALLASCA</v>
          </cell>
          <cell r="ET114" t="str">
            <v>306. EDUCACION AYMARAES</v>
          </cell>
          <cell r="EU114" t="str">
            <v>309. UGEL LA UNIÓN</v>
          </cell>
          <cell r="EV114" t="str">
            <v>312. EDUCACION HUANCASANCOS</v>
          </cell>
          <cell r="EW114" t="str">
            <v>308. EDUCACION UGEL CELENDIN</v>
          </cell>
          <cell r="EX114" t="str">
            <v>310. EDUCACION ESPINAR</v>
          </cell>
          <cell r="EY114" t="str">
            <v>311. UGEL HUAYTARA</v>
          </cell>
          <cell r="EZ114" t="str">
            <v>312. INSTITUTO SUPERIOR DE MUSICA PUBLICO DANIEL ALOMIA ROBLES</v>
          </cell>
          <cell r="FA114" t="str">
            <v>406. RED DE SALUD ICA</v>
          </cell>
          <cell r="FB114" t="str">
            <v>311. EDUCACIÓN PANGOA</v>
          </cell>
          <cell r="FC114" t="str">
            <v>311. EDUCACION JULCAN</v>
          </cell>
          <cell r="FE114" t="str">
            <v>401. SALUD YURIMAGUAS</v>
          </cell>
          <cell r="FI114" t="str">
            <v>308. EDUCACION UGEL AYABACA</v>
          </cell>
          <cell r="FJ114" t="str">
            <v>309. EDUCACION CARABAYA - MACUSANI</v>
          </cell>
          <cell r="FK114" t="str">
            <v>306. EDUCACION RIOJA</v>
          </cell>
          <cell r="FN114" t="str">
            <v>401. HOSPITAL REGIONAL DE PUCALLPA</v>
          </cell>
          <cell r="FO114" t="str">
            <v>402. SERVICIOS BASICOS DE SALUD CAÑETE-YAUYOS</v>
          </cell>
        </row>
        <row r="115">
          <cell r="S115" t="str">
            <v>017. CORTE SUPERIOR DE JUSTICIA DE PUNO</v>
          </cell>
          <cell r="AF115" t="str">
            <v>034. REGIÓN POLICIAL LORETO</v>
          </cell>
          <cell r="AR115" t="str">
            <v>116. COLEGIO MAYOR SECUNDARIO PRESIDENTE DEL PERU</v>
          </cell>
          <cell r="CS115" t="str">
            <v>031. HOSPITAL DE EMERGENCIAS PEDIÁTRICAS</v>
          </cell>
          <cell r="ER115" t="str">
            <v>405. SALUD CONDORCANQUI</v>
          </cell>
          <cell r="ES115" t="str">
            <v>310. EDUCACION CASMA</v>
          </cell>
          <cell r="ET115" t="str">
            <v>307. EDUCACION ABANCAY</v>
          </cell>
          <cell r="EU115" t="str">
            <v>310. UGEL CAYLLOMA</v>
          </cell>
          <cell r="EV115" t="str">
            <v>400. SALUD AYACUCHO</v>
          </cell>
          <cell r="EW115" t="str">
            <v>309. EDUCACION UGEL CAJAMARCA</v>
          </cell>
          <cell r="EX115" t="str">
            <v>311. UGEL DE CALCA</v>
          </cell>
          <cell r="EY115" t="str">
            <v>312. UGEL TAYACAJA</v>
          </cell>
          <cell r="EZ115" t="str">
            <v>400. SALUD HUANUCO</v>
          </cell>
          <cell r="FA115" t="str">
            <v>407. HOSPITAL DE APOYO DE PALPA</v>
          </cell>
          <cell r="FB115" t="str">
            <v>312. EDUCACIÓN RIO TAMBO</v>
          </cell>
          <cell r="FC115" t="str">
            <v>312. EDUCACION VIRÚ</v>
          </cell>
          <cell r="FE115" t="str">
            <v>402. HOSPITAL DE APOYO IQUITOS</v>
          </cell>
          <cell r="FI115" t="str">
            <v>309. UNIDAD DE GESTION EDUCATIVA LOCAL - UGEL HUANCABAMBA</v>
          </cell>
          <cell r="FJ115" t="str">
            <v>310. EDUCACION SANDIA</v>
          </cell>
          <cell r="FK115" t="str">
            <v>307. EDUCACION BELLAVISTA</v>
          </cell>
          <cell r="FN115" t="str">
            <v>402. HOSPITAL AMAZONICO</v>
          </cell>
          <cell r="FO115" t="str">
            <v>403. HOSPITAL DE APOYO REZOLA</v>
          </cell>
        </row>
        <row r="116">
          <cell r="S116" t="str">
            <v>018. CORTE SUPERIOR DE JUSTICIA DE SAN MARTIN</v>
          </cell>
          <cell r="AF116" t="str">
            <v>035. REGIÓN POLICIAL HUÁNUCO - SAN MARTÍN - UCAYALI</v>
          </cell>
          <cell r="AR116" t="str">
            <v>117. PROGRAMA NACIONAL DE BECAS Y CREDITO EDUCATIVO</v>
          </cell>
          <cell r="CS116" t="str">
            <v>032. HOSPITAL NACIONAL VÍCTOR LARCO HERRERA</v>
          </cell>
          <cell r="ES116" t="str">
            <v>311. EDUCACION HUARAZ</v>
          </cell>
          <cell r="ET116" t="str">
            <v>308. EDUCACION ANTABAMBA</v>
          </cell>
          <cell r="EU116" t="str">
            <v>311. UGEL LA JOYA</v>
          </cell>
          <cell r="EV116" t="str">
            <v>401. HOSPITAL HUAMANGA</v>
          </cell>
          <cell r="EW116" t="str">
            <v>310. EDUCACION UGEL SAN MARCOS</v>
          </cell>
          <cell r="EX116" t="str">
            <v>312. UGEL CUSCO</v>
          </cell>
          <cell r="EY116" t="str">
            <v>313. UGEL CASTROVIRREYNA</v>
          </cell>
          <cell r="EZ116" t="str">
            <v>401. SALUD TINGO MARIA</v>
          </cell>
          <cell r="FB116" t="str">
            <v>400. DIRECCION REGIONAL DE SALUD JUNIN</v>
          </cell>
          <cell r="FC116" t="str">
            <v>313. EDUCACION EL PORVENIR</v>
          </cell>
          <cell r="FE116" t="str">
            <v>403. HOSPITAL REGIONAL LORETO</v>
          </cell>
          <cell r="FI116" t="str">
            <v>310. EDUCACION UGEL HUARMACA</v>
          </cell>
          <cell r="FJ116" t="str">
            <v>311. UGEL PUNO</v>
          </cell>
          <cell r="FK116" t="str">
            <v>400. SALUD SAN MARTIN</v>
          </cell>
          <cell r="FN116" t="str">
            <v>403. DIRECCION DE RED DE SALUD Nº 03 ATALAYA</v>
          </cell>
          <cell r="FO116" t="str">
            <v>404. HOSPITAL BARRANCA-CAJATAMBO Y SERVICIOS BASICOS DE SALUD</v>
          </cell>
        </row>
        <row r="117">
          <cell r="AF117" t="str">
            <v>036. REGIÓN POLICIAL AYACUCHO - ICA</v>
          </cell>
          <cell r="AR117" t="str">
            <v>118. MEJORAMIENTO DE LA CALIDAD DE LA EDUCACION BASICA</v>
          </cell>
          <cell r="CS117" t="str">
            <v>033. HOSPITAL NACIONAL DOCENTE MADRE NIÑO - SAN BARTOLOMÉ</v>
          </cell>
          <cell r="ES117" t="str">
            <v>312. EDUCACION ANTONIO RAIMONDI</v>
          </cell>
          <cell r="ET117" t="str">
            <v>400. SALUD APURIMAC</v>
          </cell>
          <cell r="EU117" t="str">
            <v>400. SALUD AREQUIPA</v>
          </cell>
          <cell r="EV117" t="str">
            <v>402. SALUD SUR AYACUCHO</v>
          </cell>
          <cell r="EW117" t="str">
            <v>311. EDUCACION UGEL CONTUMAZA</v>
          </cell>
          <cell r="EX117" t="str">
            <v>313. EDUCACIÓN CANAS</v>
          </cell>
          <cell r="EY117" t="str">
            <v>314. UGEL CHURCAMPA</v>
          </cell>
          <cell r="EZ117" t="str">
            <v>402. HOSPITAL HERMILIO VALDIZAN</v>
          </cell>
          <cell r="FB117" t="str">
            <v>401. SALUD DANIEL ALCIDES CARRION</v>
          </cell>
          <cell r="FC117" t="str">
            <v>314. EDUCACION LA ESPERANZA</v>
          </cell>
          <cell r="FE117" t="str">
            <v>404. RED DE SALUD DATEM DEL MARAÑON</v>
          </cell>
          <cell r="FI117" t="str">
            <v>400. SALUD PIURA</v>
          </cell>
          <cell r="FJ117" t="str">
            <v>312. EDUCACION LAMPA</v>
          </cell>
          <cell r="FK117" t="str">
            <v>401. SALUD ALTO MAYO</v>
          </cell>
          <cell r="FN117" t="str">
            <v>404. DIRECCION DE RED DE SALUD Nº 04 AGUAYTIA - SAN ALEJANDRO</v>
          </cell>
          <cell r="FO117" t="str">
            <v>405. HOSPITAL CHANCAY Y SERVICIOS BASICOS DE SALUD</v>
          </cell>
        </row>
        <row r="118">
          <cell r="AR118" t="str">
            <v>120. PROGRAMA NACIONAL DE DOTACION DE MATERIALES EDUCATIVOS</v>
          </cell>
          <cell r="CS118" t="str">
            <v>036. HOSPITAL CARLOS LANFRANCO LA HOZ</v>
          </cell>
          <cell r="ES118" t="str">
            <v>313. EDUCACION BOLOGNESI</v>
          </cell>
          <cell r="ET118" t="str">
            <v>401. SALUD CHANKA</v>
          </cell>
          <cell r="EU118" t="str">
            <v>401. HOSPITAL GOYENECHE</v>
          </cell>
          <cell r="EV118" t="str">
            <v>403. SALUD CENTRO AYACUCHO</v>
          </cell>
          <cell r="EW118" t="str">
            <v>312. EDUCACION UGEL SAN MIGUEL</v>
          </cell>
          <cell r="EX118" t="str">
            <v>314. EDUCACIÓN ACOMAYO</v>
          </cell>
          <cell r="EY118" t="str">
            <v>400. SALUD HUANCAVELICA</v>
          </cell>
          <cell r="EZ118" t="str">
            <v>403. SALUD LEONCIO PRADO</v>
          </cell>
          <cell r="FB118" t="str">
            <v>402. SALUD EL CARMEN</v>
          </cell>
          <cell r="FC118" t="str">
            <v>315. EDUCACION TRUJILLO NOR OESTE</v>
          </cell>
          <cell r="FE118" t="str">
            <v>405. HOSPITAL SANTA GEMA DE YURIMAGUAS</v>
          </cell>
          <cell r="FI118" t="str">
            <v>401. SALUD LUCIANO CASTILLO COLONNA</v>
          </cell>
          <cell r="FJ118" t="str">
            <v>313. EDUCACION MOHO</v>
          </cell>
          <cell r="FK118" t="str">
            <v>402. SALUD HUALLAGA CENTRAL</v>
          </cell>
          <cell r="FN118" t="str">
            <v>405. RED DE SALUD Nº 01 CORONEL PORTILLO</v>
          </cell>
          <cell r="FO118" t="str">
            <v>406. SERVICIOS BASICOS DE SALUD CHILCA - MALA</v>
          </cell>
        </row>
        <row r="119">
          <cell r="AR119" t="str">
            <v>122. ESCUELA NACIONAL SUPERIOR DE BALLET</v>
          </cell>
          <cell r="CS119" t="str">
            <v>042. HOSPITAL "JOSE AGURTO TELLO DE CHOSICA"</v>
          </cell>
          <cell r="ES119" t="str">
            <v>314. EDUCACION ASUNCION</v>
          </cell>
          <cell r="ET119" t="str">
            <v>402. HOSPITAL GUILLERMO DIAZ DE LA VEGA - ABANCAY</v>
          </cell>
          <cell r="EU119" t="str">
            <v>402. HOSPITAL REGIONAL HONORIO DELGADO</v>
          </cell>
          <cell r="EV119" t="str">
            <v>404. SALUD SARA SARA</v>
          </cell>
          <cell r="EW119" t="str">
            <v>313. EDUCACION UGEL SAN PABLO</v>
          </cell>
          <cell r="EX119" t="str">
            <v>315. EDUCACIÓN ANTA</v>
          </cell>
          <cell r="EY119" t="str">
            <v>401. HOSPITAL DEPARTAMENTAL DE HUANCAVELICA</v>
          </cell>
          <cell r="EZ119" t="str">
            <v>404. RED DE SALUD HUANUCO</v>
          </cell>
          <cell r="FB119" t="str">
            <v>403. SALUD JAUJA</v>
          </cell>
          <cell r="FC119" t="str">
            <v>316. EDUCACION TRUJILLO SUR ESTE</v>
          </cell>
          <cell r="FE119" t="str">
            <v>406. SALUD UCAYALI - CONTAMANA</v>
          </cell>
          <cell r="FI119" t="str">
            <v>402. HOSPITAL DE APOYO III SULLANA</v>
          </cell>
          <cell r="FJ119" t="str">
            <v>314. EDUCACION CRUCERO</v>
          </cell>
          <cell r="FK119" t="str">
            <v>403. SALUD ALTO HUALLAGA</v>
          </cell>
          <cell r="FO119" t="str">
            <v>407. HOSPITAL HUARAL Y SERVICIOS BASICOS DE SALUD</v>
          </cell>
        </row>
        <row r="120">
          <cell r="AR120" t="str">
            <v>123. ESCUELA NACIONAL SUPERIOR DE ARTE DRAMÁTICO "GUILLERMO UGARTE CHAMORRO"</v>
          </cell>
          <cell r="CS120" t="str">
            <v>049. HOSPITAL SAN JUAN DE LURIGANCHO</v>
          </cell>
          <cell r="ES120" t="str">
            <v>315. EDUCACION CARHUAZ</v>
          </cell>
          <cell r="ET120" t="str">
            <v>403. HOSPITAL SUB REGIONAL DE ANDAHUAYLAS</v>
          </cell>
          <cell r="EU120" t="str">
            <v>403. SALUD CAMANA</v>
          </cell>
          <cell r="EV120" t="str">
            <v>405. RED DE SALUD AYACUCHO NORTE</v>
          </cell>
          <cell r="EW120" t="str">
            <v>400. SALUD CAJAMARCA</v>
          </cell>
          <cell r="EX120" t="str">
            <v>316. EDUCACION PICHARI KIMBIRI VILLA VIRGEN</v>
          </cell>
          <cell r="EY120" t="str">
            <v>402. HOSPITAL DE PAMPAS DE TAYACAJA</v>
          </cell>
          <cell r="EZ120" t="str">
            <v>405. SALUD HUAMALÍES</v>
          </cell>
          <cell r="FB120" t="str">
            <v>404. SALUD TARMA</v>
          </cell>
          <cell r="FC120" t="str">
            <v>400. SALUD LA LIBERTAD</v>
          </cell>
          <cell r="FI120" t="str">
            <v>403. SALUD MORROPON - CHULUCANAS</v>
          </cell>
          <cell r="FJ120" t="str">
            <v>400. SALUD PUNO - LAMPA</v>
          </cell>
          <cell r="FK120" t="str">
            <v>404. HOSPITAL II - 2 TARAPOTO</v>
          </cell>
          <cell r="FO120" t="str">
            <v>408. RED DE SALUD HUAROCHIRI</v>
          </cell>
        </row>
        <row r="121">
          <cell r="CS121" t="str">
            <v>050. HOSPITAL VITARTE</v>
          </cell>
          <cell r="ES121" t="str">
            <v>316. EDUCACION MARISCAL LUZURIAGA</v>
          </cell>
          <cell r="ET121" t="str">
            <v>404. RED DE SALUD VIRGEN DE COCHARCAS</v>
          </cell>
          <cell r="EU121" t="str">
            <v>404. SALUD APLAO</v>
          </cell>
          <cell r="EV121" t="str">
            <v>406. RED DE SALUD HUAMANGA</v>
          </cell>
          <cell r="EW121" t="str">
            <v>401. SALUD CHOTA</v>
          </cell>
          <cell r="EX121" t="str">
            <v>400. SALUD CUSCO</v>
          </cell>
          <cell r="EY121" t="str">
            <v>403. RED DE SALUD TAYACAJA</v>
          </cell>
          <cell r="EZ121" t="str">
            <v>406. SALUD DOS DE MAYO</v>
          </cell>
          <cell r="FB121" t="str">
            <v>405. SALUD CHANCHAMAYO</v>
          </cell>
          <cell r="FC121" t="str">
            <v>401. INSTITUTO REGIONAL DE OFTALMOLOGIA</v>
          </cell>
          <cell r="FI121" t="str">
            <v>404. HOSPITAL DE APOYO I CHULUCANAS</v>
          </cell>
          <cell r="FJ121" t="str">
            <v>401. SALUD MELGAR</v>
          </cell>
        </row>
        <row r="122">
          <cell r="CS122" t="str">
            <v>124. CENTRO NACIONAL DE ABASTECIMIENTO DE RECURSOS ESTRATEGICOS EN SALUD</v>
          </cell>
          <cell r="ES122" t="str">
            <v>317. EDUCACION OCROS</v>
          </cell>
          <cell r="ET122" t="str">
            <v>405. RED DE SALUD ABANCAY</v>
          </cell>
          <cell r="EU122" t="str">
            <v>405. SALUD RED PERIFERICA AREQUIPA</v>
          </cell>
          <cell r="EV122" t="str">
            <v>407. RED DE SALUD SAN MIGUEL</v>
          </cell>
          <cell r="EW122" t="str">
            <v>402. SALUD CUTERVO</v>
          </cell>
          <cell r="EX122" t="str">
            <v>401. SALUD CANAS - CANCHIS - ESPINAR</v>
          </cell>
          <cell r="EY122" t="str">
            <v>404. RED DE SALUD ACOBAMBA</v>
          </cell>
          <cell r="EZ122" t="str">
            <v>407. RED DE SALUD PUERTO INCA</v>
          </cell>
          <cell r="FB122" t="str">
            <v>406. SALUD SATIPO</v>
          </cell>
          <cell r="FC122" t="str">
            <v>402. SALUD NORTE ASCOPE</v>
          </cell>
          <cell r="FI122" t="str">
            <v>405. HOSPITAL DE APOYO I NUESTRA SEÑORA DE LAS MERCEDES DE PAITA</v>
          </cell>
          <cell r="FJ122" t="str">
            <v>402. SALUD AZANGARO</v>
          </cell>
        </row>
        <row r="123">
          <cell r="CS123" t="str">
            <v>125. PROGRAMA NACIONAL DE INVERSIONES EN SALUD</v>
          </cell>
          <cell r="ES123" t="str">
            <v>318. EDUCACION RECUAY</v>
          </cell>
          <cell r="ET123" t="str">
            <v>406. RED DE SALUD GRAU</v>
          </cell>
          <cell r="EU123" t="str">
            <v>406. INSTITUTO REGIONAL DE ENFERMEDADES NEOPLÁSICAS DEL SUR (IREN SUR)</v>
          </cell>
          <cell r="EV123" t="str">
            <v>408. RED DE SALUD SAN FRANCISCO</v>
          </cell>
          <cell r="EW123" t="str">
            <v>403. SALUD JAEN</v>
          </cell>
          <cell r="EX123" t="str">
            <v>402. HOSPITAL DE APOYO DEPARTAMENTAL CUSCO</v>
          </cell>
          <cell r="EY123" t="str">
            <v>405. RED DE SALUD ANGARAES</v>
          </cell>
          <cell r="EZ123" t="str">
            <v>408. RED DE SALUD AMBO</v>
          </cell>
          <cell r="FB123" t="str">
            <v>407. SALUD JUNIN</v>
          </cell>
          <cell r="FC123" t="str">
            <v>403. SALUD TRUJILLO SUR OESTE</v>
          </cell>
          <cell r="FI123" t="str">
            <v>406. HOSPITAL DE APOYO I SANTA ROSA</v>
          </cell>
          <cell r="FJ123" t="str">
            <v>403. SALUD SAN ROMAN</v>
          </cell>
        </row>
        <row r="124">
          <cell r="CS124" t="str">
            <v>139. INSTITUTO NACIONAL DE SALUD DEL NIÑO - SAN BORJA</v>
          </cell>
          <cell r="ES124" t="str">
            <v>319. EDUCACION YUNGAY</v>
          </cell>
          <cell r="ET124" t="str">
            <v>407. RED DE SALUD COTABAMBAS</v>
          </cell>
          <cell r="EU124" t="str">
            <v>409. HOSPITAL CENTRAL DE MAJES ING. ANGEL GABRIEL CHURA GALLEGOS</v>
          </cell>
          <cell r="EW124" t="str">
            <v>404. HOSPITAL CAJAMARCA</v>
          </cell>
          <cell r="EX124" t="str">
            <v>403. HOSPITAL ANTONIO LORENA</v>
          </cell>
          <cell r="EY124" t="str">
            <v>406. RED DE SALUD HUANCAVELICA</v>
          </cell>
          <cell r="EZ124" t="str">
            <v>409. RED DE SALUD PACHITEA - PANAO</v>
          </cell>
          <cell r="FB124" t="str">
            <v>408. RED DE SALUD DEL VALLE DEL MANTARO</v>
          </cell>
          <cell r="FC124" t="str">
            <v>404. SALUD CHEPEN</v>
          </cell>
          <cell r="FJ124" t="str">
            <v>404. SALUD HUANCANE</v>
          </cell>
        </row>
        <row r="125">
          <cell r="CS125" t="str">
            <v>140. HOSPITAL DE HUAYCAN</v>
          </cell>
          <cell r="ES125" t="str">
            <v>320. EDUCACION CORONGO</v>
          </cell>
          <cell r="ET125" t="str">
            <v>408. RED DE SALUD ANTABAMBA</v>
          </cell>
          <cell r="EW125" t="str">
            <v>405. HOSPITAL GENERAL DE JAEN</v>
          </cell>
          <cell r="EX125" t="str">
            <v>404. SALUD LA CONVENCION</v>
          </cell>
          <cell r="FB125" t="str">
            <v>409. RED DE SALUD PICHANAKI</v>
          </cell>
          <cell r="FC125" t="str">
            <v>405. SALUD PACASMAYO</v>
          </cell>
          <cell r="FJ125" t="str">
            <v>405. SALUD PUNO</v>
          </cell>
        </row>
        <row r="126">
          <cell r="CS126" t="str">
            <v>142. HOSPITAL DE EMERGENCIAS VILLA EL SALVADOR</v>
          </cell>
          <cell r="ES126" t="str">
            <v>400. SALUD ANCASH</v>
          </cell>
          <cell r="ET126" t="str">
            <v>409. RED DE SALUD AYMARAES</v>
          </cell>
          <cell r="EW126" t="str">
            <v>406. HOSPITAL JOSÉ H. SOTO CADENILLAS - CHOTA</v>
          </cell>
          <cell r="EX126" t="str">
            <v>405. RED DE SERVICIOS DE SALUD CUSCO SUR</v>
          </cell>
          <cell r="FB126" t="str">
            <v>410. RED DE SALUD SAN MARTIN DE PANGOA</v>
          </cell>
          <cell r="FC126" t="str">
            <v>406. SALUD SANCHEZ CARRION</v>
          </cell>
          <cell r="FJ126" t="str">
            <v>406. SALUD CHUCUITO</v>
          </cell>
        </row>
        <row r="127">
          <cell r="CS127" t="str">
            <v>143. DIRECCIÓN DE REDES INTEGRADAS DE SALUD LIMA CENTRO</v>
          </cell>
          <cell r="ES127" t="str">
            <v>401. SALUD RECUAY CARHUAZ</v>
          </cell>
          <cell r="EW127" t="str">
            <v>407. SALUD SAN IGNACIO</v>
          </cell>
          <cell r="EX127" t="str">
            <v>406. RED DE SERVICIOS DE SALUD KIMBIRI PICHARI</v>
          </cell>
          <cell r="FB127" t="str">
            <v>412. SALUD CHUPACA</v>
          </cell>
          <cell r="FC127" t="str">
            <v>407. SALUD SANTIAGO DE CHUCO</v>
          </cell>
          <cell r="FJ127" t="str">
            <v>407. SALUD YUNGUYO</v>
          </cell>
        </row>
        <row r="128">
          <cell r="CS128" t="str">
            <v>144. DIRECCIÓN DE REDES INTEGRADAS DE SALUD LIMA NORTE</v>
          </cell>
          <cell r="ES128" t="str">
            <v>402. SALUD HUARAZ</v>
          </cell>
          <cell r="EW128" t="str">
            <v>408. SALUD HUALGAYOC - BAMBAMARCA</v>
          </cell>
          <cell r="EX128" t="str">
            <v>407. RED DE SERVICIOS DE SALUD CUSCO NORTE</v>
          </cell>
          <cell r="FC128" t="str">
            <v>408. SALUD OTUZCO</v>
          </cell>
          <cell r="FJ128" t="str">
            <v>408. SALUD COLLAO</v>
          </cell>
        </row>
        <row r="129">
          <cell r="CS129" t="str">
            <v>145. DIRECCIÓN DE REDES INTEGRADAS DE SALUD LIMA SUR</v>
          </cell>
          <cell r="ES129" t="str">
            <v>403. SALUD ELEAZAR GUZMAN BARRON</v>
          </cell>
          <cell r="EW129" t="str">
            <v>409. SALUD SANTA CRUZ</v>
          </cell>
          <cell r="EX129" t="str">
            <v>408. HOSPITAL DE ESPINAR</v>
          </cell>
          <cell r="FC129" t="str">
            <v>409. SALUD TRUJILLO ESTE</v>
          </cell>
          <cell r="FJ129" t="str">
            <v>409. SALUD MACUSANI</v>
          </cell>
        </row>
        <row r="130">
          <cell r="CS130" t="str">
            <v>146. DIRECCIÓN DE REDES INTEGRADAS DE SALUD LIMA ESTE</v>
          </cell>
          <cell r="ES130" t="str">
            <v>404. SALUD LA CALETA</v>
          </cell>
          <cell r="EX130" t="str">
            <v>409. HOSPITAL ALFREDO CALLO RODRÍGUEZ - SICUANI - CANCHIS</v>
          </cell>
          <cell r="FC130" t="str">
            <v>410. INSTITUTO REGIONAL DE ENFERMEDADES NEOPLASICAS LUIS PINILLOS GANOZA - INREN-NORTE</v>
          </cell>
          <cell r="FJ130" t="str">
            <v>410. SALUD SANDIA</v>
          </cell>
        </row>
        <row r="131">
          <cell r="ES131" t="str">
            <v>405. SALUD CARAZ</v>
          </cell>
          <cell r="EX131" t="str">
            <v>410. HOSPITAL DE QUILLABAMBA</v>
          </cell>
          <cell r="FC131" t="str">
            <v>411. SALUD JULCAN</v>
          </cell>
          <cell r="FJ131" t="str">
            <v>411. HOSPITAL REGIONAL MANUEL NUÑEZ BUTRON</v>
          </cell>
        </row>
        <row r="132">
          <cell r="ES132" t="str">
            <v>406. SALUD POMABAMBA</v>
          </cell>
          <cell r="EX132" t="str">
            <v>411. SALUD CHUMBIVILCAS</v>
          </cell>
          <cell r="FC132" t="str">
            <v>412. SALUD VIRU</v>
          </cell>
          <cell r="FJ132" t="str">
            <v>412. SALUD LAMPA</v>
          </cell>
        </row>
        <row r="133">
          <cell r="ES133" t="str">
            <v>407. SALUD HUARI</v>
          </cell>
          <cell r="FC133" t="str">
            <v>413. SALUD ASCOPE</v>
          </cell>
        </row>
        <row r="134">
          <cell r="ES134" t="str">
            <v>408. RED DE SALUD PACIFICO SUR</v>
          </cell>
          <cell r="FC134" t="str">
            <v>414. SALUD GRAN CHIMU</v>
          </cell>
        </row>
        <row r="135">
          <cell r="ES135" t="str">
            <v>409. SALUD PACIFICO NORTE</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FF00"/>
  </sheetPr>
  <dimension ref="A1:SR34"/>
  <sheetViews>
    <sheetView view="pageLayout" zoomScaleNormal="100" zoomScaleSheetLayoutView="100" workbookViewId="0">
      <selection activeCell="A6" sqref="A6"/>
    </sheetView>
  </sheetViews>
  <sheetFormatPr baseColWidth="10" defaultColWidth="11.42578125" defaultRowHeight="12.75" x14ac:dyDescent="0.2"/>
  <cols>
    <col min="1" max="1" width="19.85546875" style="32" customWidth="1"/>
    <col min="2" max="2" width="69.85546875" style="33" customWidth="1"/>
    <col min="3" max="5" width="8.7109375" style="32" customWidth="1"/>
    <col min="6" max="16384" width="11.42578125" style="32"/>
  </cols>
  <sheetData>
    <row r="1" spans="1:512" s="31" customFormat="1" ht="15.75" x14ac:dyDescent="0.2">
      <c r="A1" s="29" t="s">
        <v>352</v>
      </c>
      <c r="B1" s="30"/>
      <c r="F1" s="36"/>
      <c r="G1" s="36"/>
      <c r="H1" s="36"/>
      <c r="I1" s="36"/>
      <c r="J1" s="36"/>
      <c r="K1" s="36"/>
      <c r="L1" s="36"/>
      <c r="M1" s="36"/>
      <c r="N1" s="36"/>
      <c r="O1" s="36"/>
      <c r="P1" s="36"/>
      <c r="Q1" s="36"/>
      <c r="R1" s="36"/>
      <c r="S1" s="36"/>
      <c r="T1" s="36"/>
      <c r="U1" s="36"/>
      <c r="V1" s="36"/>
      <c r="W1" s="36"/>
      <c r="X1" s="36"/>
      <c r="Y1" s="36"/>
      <c r="Z1" s="36"/>
      <c r="AA1" s="36"/>
      <c r="AB1" s="36"/>
      <c r="AC1" s="36"/>
      <c r="AD1" s="36"/>
      <c r="AE1" s="36"/>
      <c r="AF1" s="36"/>
      <c r="AG1" s="36"/>
      <c r="AH1" s="36"/>
      <c r="AI1" s="36"/>
      <c r="AJ1" s="36"/>
      <c r="AK1" s="36"/>
      <c r="AL1" s="36"/>
      <c r="AM1" s="36"/>
      <c r="AN1" s="36"/>
      <c r="AO1" s="36"/>
      <c r="AP1" s="36"/>
      <c r="AQ1" s="36"/>
      <c r="AR1" s="36"/>
      <c r="AS1" s="36"/>
      <c r="AT1" s="36"/>
      <c r="AU1" s="36"/>
      <c r="AV1" s="36"/>
      <c r="AW1" s="36"/>
      <c r="AX1" s="36"/>
      <c r="AY1" s="36"/>
      <c r="AZ1" s="36"/>
      <c r="BA1" s="36"/>
      <c r="BB1" s="36"/>
      <c r="BC1" s="36"/>
      <c r="BD1" s="36"/>
      <c r="BE1" s="36"/>
      <c r="BF1" s="36"/>
      <c r="BG1" s="36"/>
      <c r="BH1" s="36"/>
      <c r="BI1" s="36"/>
      <c r="BJ1" s="36"/>
      <c r="BK1" s="36"/>
      <c r="BL1" s="36"/>
      <c r="BM1" s="36"/>
      <c r="BN1" s="36"/>
      <c r="BO1" s="36"/>
      <c r="BP1" s="36"/>
      <c r="BQ1" s="36"/>
      <c r="BR1" s="36"/>
      <c r="BS1" s="36"/>
      <c r="BT1" s="36"/>
      <c r="BU1" s="36"/>
      <c r="BV1" s="36"/>
      <c r="BW1" s="36"/>
      <c r="BX1" s="36"/>
      <c r="BY1" s="36"/>
      <c r="BZ1" s="36"/>
      <c r="CA1" s="36"/>
      <c r="CB1" s="36"/>
      <c r="CC1" s="36"/>
      <c r="CD1" s="36"/>
      <c r="CE1" s="36"/>
      <c r="CF1" s="36"/>
      <c r="CG1" s="36"/>
      <c r="CH1" s="36"/>
      <c r="CI1" s="36"/>
      <c r="CJ1" s="36"/>
      <c r="CK1" s="36"/>
      <c r="CL1" s="36"/>
      <c r="CM1" s="36"/>
      <c r="CN1" s="36"/>
      <c r="CO1" s="36"/>
      <c r="CP1" s="36"/>
      <c r="CQ1" s="36"/>
      <c r="CR1" s="36"/>
      <c r="CS1" s="36"/>
      <c r="CT1" s="36"/>
      <c r="CU1" s="36"/>
      <c r="CV1" s="36"/>
      <c r="CW1" s="36"/>
      <c r="CX1" s="36"/>
      <c r="CY1" s="36"/>
      <c r="CZ1" s="36"/>
      <c r="DA1" s="36"/>
      <c r="DB1" s="36"/>
      <c r="DC1" s="36"/>
      <c r="DD1" s="36"/>
      <c r="DE1" s="36"/>
      <c r="DF1" s="36"/>
      <c r="DG1" s="36"/>
      <c r="DH1" s="36"/>
      <c r="DI1" s="36"/>
      <c r="DJ1" s="36"/>
      <c r="DK1" s="36"/>
      <c r="DL1" s="36"/>
      <c r="DM1" s="36"/>
      <c r="DN1" s="36"/>
      <c r="DO1" s="36"/>
      <c r="DP1" s="36"/>
      <c r="DQ1" s="36"/>
      <c r="DR1" s="36"/>
      <c r="DS1" s="36"/>
      <c r="DT1" s="36"/>
      <c r="DU1" s="36"/>
      <c r="DV1" s="36"/>
      <c r="DW1" s="36"/>
      <c r="DX1" s="36"/>
      <c r="DY1" s="36"/>
      <c r="DZ1" s="36"/>
      <c r="EA1" s="36"/>
      <c r="EB1" s="36"/>
      <c r="EC1" s="36"/>
      <c r="ED1" s="36"/>
      <c r="EE1" s="36"/>
      <c r="EF1" s="36"/>
      <c r="EG1" s="36"/>
      <c r="EH1" s="36"/>
      <c r="EI1" s="36"/>
      <c r="EJ1" s="36"/>
      <c r="EK1" s="36"/>
      <c r="EL1" s="36"/>
      <c r="EM1" s="36"/>
      <c r="EN1" s="36"/>
      <c r="EO1" s="36"/>
      <c r="EP1" s="36"/>
      <c r="EQ1" s="36"/>
      <c r="ER1" s="36"/>
      <c r="ES1" s="36"/>
      <c r="ET1" s="36"/>
      <c r="EU1" s="36"/>
      <c r="EV1" s="36"/>
      <c r="EW1" s="36"/>
      <c r="EX1" s="36"/>
      <c r="EY1" s="36"/>
      <c r="EZ1" s="36"/>
      <c r="FA1" s="36"/>
      <c r="FB1" s="36"/>
      <c r="FC1" s="36"/>
      <c r="FD1" s="36"/>
      <c r="FE1" s="36"/>
      <c r="FF1" s="36"/>
      <c r="FG1" s="36"/>
      <c r="FH1" s="36"/>
      <c r="FI1" s="36"/>
      <c r="FJ1" s="36"/>
      <c r="FK1" s="36"/>
      <c r="FL1" s="36"/>
      <c r="FM1" s="36"/>
      <c r="FN1" s="36"/>
      <c r="FO1" s="36"/>
      <c r="FP1" s="36"/>
      <c r="FQ1" s="36"/>
      <c r="FR1" s="36"/>
      <c r="FS1" s="36"/>
      <c r="FT1" s="36"/>
      <c r="FU1" s="36"/>
      <c r="FV1" s="36"/>
      <c r="FW1" s="36"/>
      <c r="FX1" s="36"/>
      <c r="FY1" s="36"/>
      <c r="FZ1" s="36"/>
      <c r="GA1" s="36"/>
      <c r="GB1" s="36"/>
      <c r="GC1" s="36"/>
      <c r="GD1" s="36"/>
      <c r="GE1" s="36"/>
      <c r="GF1" s="36"/>
      <c r="GG1" s="36"/>
      <c r="GH1" s="36"/>
      <c r="GI1" s="36"/>
      <c r="GJ1" s="36"/>
      <c r="GK1" s="36"/>
      <c r="GL1" s="36"/>
      <c r="GM1" s="36"/>
      <c r="GN1" s="36"/>
      <c r="GO1" s="36"/>
      <c r="GP1" s="36"/>
      <c r="GQ1" s="36"/>
      <c r="GR1" s="36"/>
      <c r="GS1" s="36"/>
      <c r="GT1" s="36"/>
      <c r="GU1" s="36"/>
      <c r="GV1" s="36"/>
      <c r="GW1" s="36"/>
      <c r="GX1" s="36"/>
      <c r="GY1" s="36"/>
      <c r="GZ1" s="36"/>
      <c r="HA1" s="36"/>
      <c r="HB1" s="36"/>
      <c r="HC1" s="36"/>
      <c r="HD1" s="36"/>
      <c r="HE1" s="36"/>
      <c r="HF1" s="36"/>
      <c r="HG1" s="36"/>
      <c r="HH1" s="36"/>
      <c r="HI1" s="36"/>
      <c r="HJ1" s="36"/>
      <c r="HK1" s="36"/>
      <c r="HL1" s="36"/>
      <c r="HM1" s="36"/>
      <c r="HN1" s="36"/>
      <c r="HO1" s="36"/>
      <c r="HP1" s="36"/>
      <c r="HQ1" s="36"/>
      <c r="HR1" s="36"/>
      <c r="HS1" s="36"/>
      <c r="HT1" s="36"/>
      <c r="HU1" s="36"/>
      <c r="HV1" s="36"/>
      <c r="HW1" s="36"/>
      <c r="HX1" s="36"/>
      <c r="HY1" s="36"/>
      <c r="HZ1" s="36"/>
      <c r="IA1" s="36"/>
      <c r="IB1" s="36"/>
      <c r="IC1" s="36"/>
      <c r="ID1" s="36"/>
      <c r="IE1" s="36"/>
      <c r="IF1" s="36"/>
      <c r="IG1" s="36"/>
      <c r="IH1" s="36"/>
      <c r="II1" s="36"/>
      <c r="IJ1" s="36"/>
      <c r="IK1" s="36"/>
      <c r="IL1" s="36"/>
      <c r="IM1" s="36"/>
      <c r="IN1" s="36"/>
      <c r="IO1" s="36"/>
      <c r="IP1" s="36"/>
      <c r="IQ1" s="36"/>
      <c r="IR1" s="36"/>
      <c r="IS1" s="36"/>
      <c r="IT1" s="36"/>
      <c r="IU1" s="36"/>
      <c r="IV1" s="36"/>
      <c r="IW1" s="36"/>
      <c r="IX1" s="36"/>
      <c r="IY1" s="36"/>
      <c r="IZ1" s="36"/>
      <c r="JA1" s="36"/>
      <c r="JB1" s="36"/>
      <c r="JC1" s="36"/>
      <c r="JD1" s="36"/>
      <c r="JE1" s="36"/>
      <c r="JF1" s="36"/>
      <c r="JG1" s="36"/>
      <c r="JH1" s="36"/>
      <c r="JI1" s="36"/>
      <c r="JJ1" s="36"/>
      <c r="JK1" s="36"/>
      <c r="JL1" s="36"/>
      <c r="JM1" s="36"/>
      <c r="JN1" s="36"/>
      <c r="JO1" s="36"/>
      <c r="JP1" s="36"/>
      <c r="JQ1" s="36"/>
      <c r="JR1" s="36"/>
      <c r="JS1" s="36"/>
      <c r="JT1" s="36"/>
      <c r="JU1" s="36"/>
      <c r="JV1" s="36"/>
      <c r="JW1" s="36"/>
      <c r="JX1" s="36"/>
      <c r="JY1" s="36"/>
      <c r="JZ1" s="36"/>
      <c r="KA1" s="36"/>
      <c r="KB1" s="36"/>
      <c r="KC1" s="36"/>
      <c r="KD1" s="36"/>
      <c r="KE1" s="36"/>
      <c r="KF1" s="36"/>
      <c r="KG1" s="36"/>
      <c r="KH1" s="36"/>
      <c r="KI1" s="36"/>
      <c r="KJ1" s="36"/>
      <c r="KK1" s="36"/>
      <c r="KL1" s="36"/>
      <c r="KM1" s="36"/>
      <c r="KN1" s="36"/>
      <c r="KO1" s="36"/>
      <c r="KP1" s="36"/>
      <c r="KQ1" s="36"/>
      <c r="KR1" s="36"/>
      <c r="KS1" s="36"/>
      <c r="KT1" s="36"/>
      <c r="KU1" s="36"/>
      <c r="KV1" s="36"/>
      <c r="KW1" s="36"/>
      <c r="KX1" s="36"/>
      <c r="KY1" s="36"/>
      <c r="KZ1" s="36"/>
      <c r="LA1" s="36"/>
      <c r="LB1" s="36"/>
      <c r="LC1" s="36"/>
      <c r="LD1" s="36"/>
      <c r="LE1" s="36"/>
      <c r="LF1" s="36"/>
      <c r="LG1" s="36"/>
      <c r="LH1" s="36"/>
      <c r="LI1" s="36"/>
      <c r="LJ1" s="36"/>
      <c r="LK1" s="36"/>
      <c r="LL1" s="36"/>
      <c r="LM1" s="36"/>
      <c r="LN1" s="36"/>
      <c r="LO1" s="36"/>
      <c r="LP1" s="36"/>
      <c r="LQ1" s="36"/>
      <c r="LR1" s="36"/>
      <c r="LS1" s="36"/>
      <c r="LT1" s="36"/>
      <c r="LU1" s="36"/>
      <c r="LV1" s="36"/>
      <c r="LW1" s="36"/>
      <c r="LX1" s="36"/>
      <c r="LY1" s="36"/>
      <c r="LZ1" s="36"/>
      <c r="MA1" s="36"/>
      <c r="MB1" s="36"/>
      <c r="MC1" s="36"/>
      <c r="MD1" s="36"/>
      <c r="ME1" s="36"/>
      <c r="MF1" s="36"/>
      <c r="MG1" s="36"/>
      <c r="MH1" s="36"/>
      <c r="MI1" s="36"/>
      <c r="MJ1" s="36"/>
      <c r="MK1" s="36"/>
      <c r="ML1" s="36"/>
      <c r="MM1" s="36"/>
      <c r="MN1" s="36"/>
      <c r="MO1" s="36"/>
      <c r="MP1" s="36"/>
      <c r="MQ1" s="36"/>
      <c r="MR1" s="36"/>
      <c r="MS1" s="36"/>
      <c r="MT1" s="36"/>
      <c r="MU1" s="36"/>
      <c r="MV1" s="36"/>
      <c r="MW1" s="36"/>
      <c r="MX1" s="36"/>
      <c r="MY1" s="36"/>
      <c r="MZ1" s="36"/>
      <c r="NA1" s="36"/>
      <c r="NB1" s="36"/>
      <c r="NC1" s="36"/>
      <c r="ND1" s="36"/>
      <c r="NE1" s="36"/>
      <c r="NF1" s="36"/>
      <c r="NG1" s="36"/>
      <c r="NH1" s="36"/>
      <c r="NI1" s="36"/>
      <c r="NJ1" s="36"/>
      <c r="NK1" s="36"/>
      <c r="NL1" s="36"/>
      <c r="NM1" s="36"/>
      <c r="NN1" s="36"/>
      <c r="NO1" s="36"/>
      <c r="NP1" s="36"/>
      <c r="NQ1" s="36"/>
      <c r="NR1" s="36"/>
      <c r="NS1" s="36"/>
      <c r="NT1" s="36"/>
      <c r="NU1" s="36"/>
      <c r="NV1" s="36"/>
      <c r="NW1" s="36"/>
      <c r="NX1" s="36"/>
      <c r="NY1" s="36"/>
      <c r="NZ1" s="36"/>
      <c r="OA1" s="36"/>
      <c r="OB1" s="36"/>
      <c r="OC1" s="36"/>
      <c r="OD1" s="36"/>
      <c r="OE1" s="36"/>
      <c r="OF1" s="36"/>
      <c r="OG1" s="36"/>
      <c r="OH1" s="36"/>
      <c r="OI1" s="36"/>
      <c r="OJ1" s="36"/>
      <c r="OK1" s="36"/>
      <c r="OL1" s="36"/>
      <c r="OM1" s="36"/>
      <c r="ON1" s="36"/>
      <c r="OO1" s="36"/>
      <c r="OP1" s="36"/>
      <c r="OQ1" s="36"/>
      <c r="OR1" s="36"/>
      <c r="OS1" s="36"/>
      <c r="OT1" s="36"/>
      <c r="OU1" s="36"/>
      <c r="OV1" s="36"/>
      <c r="OW1" s="36"/>
      <c r="OX1" s="36"/>
      <c r="OY1" s="36"/>
      <c r="OZ1" s="36"/>
      <c r="PA1" s="36"/>
      <c r="PB1" s="36"/>
      <c r="PC1" s="36"/>
      <c r="PD1" s="36"/>
      <c r="PE1" s="36"/>
      <c r="PF1" s="36"/>
      <c r="PG1" s="36"/>
      <c r="PH1" s="36"/>
      <c r="PI1" s="36"/>
      <c r="PJ1" s="36"/>
      <c r="PK1" s="36"/>
      <c r="PL1" s="36"/>
      <c r="PM1" s="36"/>
      <c r="PN1" s="36"/>
      <c r="PO1" s="36"/>
      <c r="PP1" s="36"/>
      <c r="PQ1" s="36"/>
      <c r="PR1" s="36"/>
      <c r="PS1" s="36"/>
      <c r="PT1" s="36"/>
      <c r="PU1" s="36"/>
      <c r="PV1" s="36"/>
      <c r="PW1" s="36"/>
      <c r="PX1" s="36"/>
      <c r="PY1" s="36"/>
      <c r="PZ1" s="36"/>
      <c r="QA1" s="36"/>
      <c r="QB1" s="36"/>
      <c r="QC1" s="36"/>
      <c r="QD1" s="36"/>
      <c r="QE1" s="36"/>
      <c r="QF1" s="36"/>
      <c r="QG1" s="36"/>
      <c r="QH1" s="36"/>
      <c r="QI1" s="36"/>
      <c r="QJ1" s="36"/>
      <c r="QK1" s="36"/>
      <c r="QL1" s="36"/>
      <c r="QM1" s="36"/>
      <c r="QN1" s="36"/>
      <c r="QO1" s="36"/>
      <c r="QP1" s="36"/>
      <c r="QQ1" s="36"/>
      <c r="QR1" s="36"/>
      <c r="QS1" s="36"/>
      <c r="QT1" s="36"/>
      <c r="QU1" s="36"/>
      <c r="QV1" s="36"/>
      <c r="QW1" s="36"/>
      <c r="QX1" s="36"/>
      <c r="QY1" s="36"/>
      <c r="QZ1" s="36"/>
      <c r="RA1" s="36"/>
      <c r="RB1" s="36"/>
      <c r="RC1" s="36"/>
      <c r="RD1" s="36"/>
      <c r="RE1" s="36"/>
      <c r="RF1" s="36"/>
      <c r="RG1" s="36"/>
      <c r="RH1" s="36"/>
      <c r="RI1" s="36"/>
      <c r="RJ1" s="36"/>
      <c r="RK1" s="36"/>
      <c r="RL1" s="36"/>
      <c r="RM1" s="36"/>
      <c r="RN1" s="36"/>
      <c r="RO1" s="36"/>
      <c r="RP1" s="36"/>
      <c r="RQ1" s="36"/>
      <c r="RR1" s="36"/>
      <c r="RS1" s="36"/>
      <c r="RT1" s="36"/>
      <c r="RU1" s="36"/>
      <c r="RV1" s="36"/>
      <c r="RW1" s="36"/>
      <c r="RX1" s="36"/>
      <c r="RY1" s="36"/>
      <c r="RZ1" s="36"/>
      <c r="SA1" s="36"/>
      <c r="SB1" s="36"/>
      <c r="SC1" s="36"/>
      <c r="SD1" s="36"/>
      <c r="SE1" s="36"/>
      <c r="SF1" s="36"/>
      <c r="SG1" s="36"/>
      <c r="SH1" s="36"/>
      <c r="SI1" s="36"/>
      <c r="SJ1" s="36"/>
      <c r="SK1" s="36"/>
      <c r="SL1" s="36"/>
      <c r="SM1" s="36"/>
      <c r="SN1" s="36"/>
      <c r="SO1" s="36"/>
      <c r="SP1" s="36"/>
      <c r="SQ1" s="36"/>
      <c r="SR1" s="36"/>
    </row>
    <row r="2" spans="1:512" x14ac:dyDescent="0.2">
      <c r="C2" s="34"/>
      <c r="D2" s="34"/>
      <c r="E2" s="38"/>
      <c r="F2" s="37"/>
    </row>
    <row r="3" spans="1:512" x14ac:dyDescent="0.2">
      <c r="A3" s="35" t="s">
        <v>372</v>
      </c>
      <c r="E3" s="37"/>
      <c r="F3" s="37"/>
    </row>
    <row r="4" spans="1:512" x14ac:dyDescent="0.2">
      <c r="E4" s="37"/>
      <c r="F4" s="37"/>
    </row>
    <row r="5" spans="1:512" s="135" customFormat="1" ht="27" customHeight="1" x14ac:dyDescent="0.2">
      <c r="A5" s="139" t="s">
        <v>354</v>
      </c>
      <c r="B5" s="890" t="s">
        <v>353</v>
      </c>
      <c r="C5" s="891"/>
      <c r="D5" s="891"/>
      <c r="E5" s="892"/>
      <c r="F5" s="136"/>
    </row>
    <row r="6" spans="1:512" x14ac:dyDescent="0.2">
      <c r="A6" s="35"/>
      <c r="B6" s="134"/>
      <c r="C6" s="135"/>
      <c r="D6" s="135"/>
      <c r="E6" s="136"/>
      <c r="F6" s="37"/>
    </row>
    <row r="7" spans="1:512" x14ac:dyDescent="0.2">
      <c r="A7" s="35" t="s">
        <v>373</v>
      </c>
      <c r="B7" s="134"/>
      <c r="C7" s="135"/>
      <c r="D7" s="135"/>
      <c r="E7" s="136"/>
      <c r="F7" s="37"/>
    </row>
    <row r="8" spans="1:512" x14ac:dyDescent="0.2">
      <c r="A8" s="35"/>
      <c r="B8" s="134"/>
      <c r="C8" s="135"/>
      <c r="D8" s="135"/>
      <c r="E8" s="136"/>
      <c r="F8" s="37"/>
    </row>
    <row r="9" spans="1:512" s="135" customFormat="1" ht="27" customHeight="1" x14ac:dyDescent="0.2">
      <c r="A9" s="139" t="s">
        <v>355</v>
      </c>
      <c r="B9" s="890" t="s">
        <v>421</v>
      </c>
      <c r="C9" s="891"/>
      <c r="D9" s="891"/>
      <c r="E9" s="892"/>
      <c r="F9" s="136"/>
    </row>
    <row r="10" spans="1:512" s="135" customFormat="1" ht="27" customHeight="1" x14ac:dyDescent="0.2">
      <c r="A10" s="139" t="s">
        <v>356</v>
      </c>
      <c r="B10" s="890" t="s">
        <v>422</v>
      </c>
      <c r="C10" s="891"/>
      <c r="D10" s="891"/>
      <c r="E10" s="892"/>
      <c r="F10" s="136"/>
    </row>
    <row r="11" spans="1:512" s="135" customFormat="1" ht="27" customHeight="1" x14ac:dyDescent="0.2">
      <c r="A11" s="139" t="s">
        <v>357</v>
      </c>
      <c r="B11" s="890" t="s">
        <v>423</v>
      </c>
      <c r="C11" s="891"/>
      <c r="D11" s="891"/>
      <c r="E11" s="892"/>
      <c r="F11" s="136"/>
    </row>
    <row r="12" spans="1:512" s="135" customFormat="1" ht="27" customHeight="1" x14ac:dyDescent="0.2">
      <c r="A12" s="139" t="s">
        <v>358</v>
      </c>
      <c r="B12" s="890" t="s">
        <v>424</v>
      </c>
      <c r="C12" s="891"/>
      <c r="D12" s="891"/>
      <c r="E12" s="892"/>
      <c r="F12" s="136"/>
    </row>
    <row r="13" spans="1:512" s="135" customFormat="1" ht="27" customHeight="1" x14ac:dyDescent="0.2">
      <c r="A13" s="139" t="s">
        <v>359</v>
      </c>
      <c r="B13" s="890" t="s">
        <v>425</v>
      </c>
      <c r="C13" s="891"/>
      <c r="D13" s="891"/>
      <c r="E13" s="892"/>
      <c r="F13" s="136"/>
    </row>
    <row r="14" spans="1:512" s="135" customFormat="1" ht="27" customHeight="1" x14ac:dyDescent="0.2">
      <c r="A14" s="139" t="s">
        <v>360</v>
      </c>
      <c r="B14" s="890" t="s">
        <v>426</v>
      </c>
      <c r="C14" s="891"/>
      <c r="D14" s="891"/>
      <c r="E14" s="892"/>
      <c r="F14" s="136"/>
    </row>
    <row r="15" spans="1:512" s="135" customFormat="1" ht="27" customHeight="1" x14ac:dyDescent="0.2">
      <c r="A15" s="139" t="s">
        <v>361</v>
      </c>
      <c r="B15" s="890" t="s">
        <v>427</v>
      </c>
      <c r="C15" s="891"/>
      <c r="D15" s="891"/>
      <c r="E15" s="892"/>
      <c r="F15" s="136"/>
    </row>
    <row r="16" spans="1:512" x14ac:dyDescent="0.2">
      <c r="A16" s="35"/>
      <c r="B16" s="134"/>
      <c r="C16" s="135"/>
      <c r="D16" s="135"/>
      <c r="E16" s="136"/>
      <c r="F16" s="37"/>
    </row>
    <row r="17" spans="1:6" x14ac:dyDescent="0.2">
      <c r="A17" s="35" t="s">
        <v>374</v>
      </c>
      <c r="B17" s="134"/>
      <c r="C17" s="135"/>
      <c r="D17" s="135"/>
      <c r="E17" s="136"/>
      <c r="F17" s="37"/>
    </row>
    <row r="18" spans="1:6" x14ac:dyDescent="0.2">
      <c r="A18" s="35"/>
      <c r="B18" s="134"/>
      <c r="C18" s="135"/>
      <c r="D18" s="135"/>
      <c r="E18" s="136"/>
      <c r="F18" s="37"/>
    </row>
    <row r="19" spans="1:6" s="135" customFormat="1" ht="27" customHeight="1" x14ac:dyDescent="0.2">
      <c r="A19" s="139" t="s">
        <v>362</v>
      </c>
      <c r="B19" s="890" t="s">
        <v>428</v>
      </c>
      <c r="C19" s="891"/>
      <c r="D19" s="891"/>
      <c r="E19" s="892"/>
      <c r="F19" s="136"/>
    </row>
    <row r="20" spans="1:6" s="135" customFormat="1" ht="27" customHeight="1" x14ac:dyDescent="0.2">
      <c r="A20" s="139" t="s">
        <v>363</v>
      </c>
      <c r="B20" s="890" t="s">
        <v>429</v>
      </c>
      <c r="C20" s="891"/>
      <c r="D20" s="891"/>
      <c r="E20" s="892"/>
      <c r="F20" s="136"/>
    </row>
    <row r="21" spans="1:6" s="135" customFormat="1" ht="27" customHeight="1" x14ac:dyDescent="0.2">
      <c r="A21" s="139" t="s">
        <v>364</v>
      </c>
      <c r="B21" s="890" t="s">
        <v>430</v>
      </c>
      <c r="C21" s="891"/>
      <c r="D21" s="891"/>
      <c r="E21" s="892"/>
      <c r="F21" s="136"/>
    </row>
    <row r="22" spans="1:6" x14ac:dyDescent="0.2">
      <c r="A22" s="35"/>
      <c r="B22" s="134"/>
      <c r="C22" s="135"/>
      <c r="D22" s="135"/>
      <c r="E22" s="136"/>
      <c r="F22" s="37"/>
    </row>
    <row r="23" spans="1:6" x14ac:dyDescent="0.2">
      <c r="A23" s="35" t="s">
        <v>375</v>
      </c>
      <c r="B23" s="134"/>
      <c r="C23" s="135"/>
      <c r="D23" s="135"/>
      <c r="E23" s="136"/>
      <c r="F23" s="37"/>
    </row>
    <row r="24" spans="1:6" x14ac:dyDescent="0.2">
      <c r="A24" s="35"/>
      <c r="B24" s="134"/>
      <c r="C24" s="135"/>
      <c r="D24" s="135"/>
      <c r="E24" s="136"/>
      <c r="F24" s="37"/>
    </row>
    <row r="25" spans="1:6" s="135" customFormat="1" ht="27" customHeight="1" x14ac:dyDescent="0.2">
      <c r="A25" s="139" t="s">
        <v>365</v>
      </c>
      <c r="B25" s="890" t="s">
        <v>431</v>
      </c>
      <c r="C25" s="891"/>
      <c r="D25" s="891"/>
      <c r="E25" s="892"/>
      <c r="F25" s="136"/>
    </row>
    <row r="26" spans="1:6" s="135" customFormat="1" ht="27" customHeight="1" x14ac:dyDescent="0.2">
      <c r="A26" s="139" t="s">
        <v>366</v>
      </c>
      <c r="B26" s="890" t="s">
        <v>432</v>
      </c>
      <c r="C26" s="891"/>
      <c r="D26" s="891"/>
      <c r="E26" s="892"/>
      <c r="F26" s="136"/>
    </row>
    <row r="27" spans="1:6" s="135" customFormat="1" ht="27" customHeight="1" x14ac:dyDescent="0.2">
      <c r="A27" s="139" t="s">
        <v>367</v>
      </c>
      <c r="B27" s="890" t="s">
        <v>433</v>
      </c>
      <c r="C27" s="891"/>
      <c r="D27" s="891"/>
      <c r="E27" s="892"/>
      <c r="F27" s="136"/>
    </row>
    <row r="28" spans="1:6" s="135" customFormat="1" ht="27" customHeight="1" x14ac:dyDescent="0.2">
      <c r="A28" s="139" t="s">
        <v>368</v>
      </c>
      <c r="B28" s="890" t="s">
        <v>434</v>
      </c>
      <c r="C28" s="891"/>
      <c r="D28" s="891"/>
      <c r="E28" s="892"/>
      <c r="F28" s="136"/>
    </row>
    <row r="29" spans="1:6" s="135" customFormat="1" ht="27" customHeight="1" x14ac:dyDescent="0.2">
      <c r="A29" s="139" t="s">
        <v>369</v>
      </c>
      <c r="B29" s="890" t="s">
        <v>435</v>
      </c>
      <c r="C29" s="891"/>
      <c r="D29" s="891"/>
      <c r="E29" s="892"/>
      <c r="F29" s="136"/>
    </row>
    <row r="30" spans="1:6" x14ac:dyDescent="0.2">
      <c r="A30" s="35"/>
      <c r="B30" s="134"/>
      <c r="C30" s="135"/>
      <c r="D30" s="135"/>
      <c r="E30" s="136"/>
      <c r="F30" s="37"/>
    </row>
    <row r="31" spans="1:6" x14ac:dyDescent="0.2">
      <c r="A31" s="35" t="s">
        <v>25</v>
      </c>
      <c r="B31" s="134"/>
      <c r="C31" s="135"/>
      <c r="D31" s="135"/>
      <c r="E31" s="136"/>
      <c r="F31" s="37"/>
    </row>
    <row r="32" spans="1:6" x14ac:dyDescent="0.2">
      <c r="A32" s="35"/>
      <c r="B32" s="134"/>
      <c r="C32" s="135"/>
      <c r="D32" s="135"/>
      <c r="E32" s="136"/>
      <c r="F32" s="37"/>
    </row>
    <row r="33" spans="1:6" s="135" customFormat="1" ht="27" customHeight="1" x14ac:dyDescent="0.2">
      <c r="A33" s="139" t="s">
        <v>370</v>
      </c>
      <c r="B33" s="890" t="s">
        <v>436</v>
      </c>
      <c r="C33" s="891"/>
      <c r="D33" s="891"/>
      <c r="E33" s="892"/>
      <c r="F33" s="136"/>
    </row>
    <row r="34" spans="1:6" s="135" customFormat="1" ht="27" customHeight="1" x14ac:dyDescent="0.2">
      <c r="A34" s="139" t="s">
        <v>371</v>
      </c>
      <c r="B34" s="890" t="s">
        <v>437</v>
      </c>
      <c r="C34" s="891"/>
      <c r="D34" s="891"/>
      <c r="E34" s="892"/>
      <c r="F34" s="136"/>
    </row>
  </sheetData>
  <mergeCells count="18">
    <mergeCell ref="B33:E33"/>
    <mergeCell ref="B34:E34"/>
    <mergeCell ref="B9:E9"/>
    <mergeCell ref="B10:E10"/>
    <mergeCell ref="B11:E11"/>
    <mergeCell ref="B15:E15"/>
    <mergeCell ref="B21:E21"/>
    <mergeCell ref="B25:E25"/>
    <mergeCell ref="B26:E26"/>
    <mergeCell ref="B27:E27"/>
    <mergeCell ref="B28:E28"/>
    <mergeCell ref="B29:E29"/>
    <mergeCell ref="B20:E20"/>
    <mergeCell ref="B5:E5"/>
    <mergeCell ref="B12:E12"/>
    <mergeCell ref="B13:E13"/>
    <mergeCell ref="B14:E14"/>
    <mergeCell ref="B19:E19"/>
  </mergeCells>
  <pageMargins left="0.8203125" right="0.70866141732283472" top="0.74803149606299213" bottom="0.74803149606299213" header="0.31496062992125984" footer="0.31496062992125984"/>
  <pageSetup paperSize="9" scale="75" orientation="portrait" r:id="rId1"/>
  <headerFooter>
    <oddHeader>&amp;C&amp;"Arial,Negrita"&amp;18FORMATOS DEL 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249977111117893"/>
    <pageSetUpPr fitToPage="1"/>
  </sheetPr>
  <dimension ref="A1:X65"/>
  <sheetViews>
    <sheetView zoomScaleNormal="100" zoomScaleSheetLayoutView="100" zoomScalePageLayoutView="85" workbookViewId="0">
      <selection activeCell="A3" sqref="A3"/>
    </sheetView>
  </sheetViews>
  <sheetFormatPr baseColWidth="10" defaultColWidth="11.42578125" defaultRowHeight="11.25" x14ac:dyDescent="0.2"/>
  <cols>
    <col min="1" max="1" width="23.28515625" style="18" customWidth="1"/>
    <col min="2" max="11" width="7" style="18" customWidth="1"/>
    <col min="12" max="12" width="13.42578125" style="18" customWidth="1"/>
    <col min="13" max="13" width="8.28515625" style="18" customWidth="1"/>
    <col min="14" max="14" width="7.5703125" style="18" customWidth="1"/>
    <col min="15" max="21" width="7" style="18" customWidth="1"/>
    <col min="22" max="22" width="8.85546875" style="18" customWidth="1"/>
    <col min="23" max="23" width="13" style="18" customWidth="1"/>
    <col min="24" max="24" width="1.7109375" style="18" customWidth="1"/>
    <col min="25" max="16384" width="11.42578125" style="18"/>
  </cols>
  <sheetData>
    <row r="1" spans="1:24" s="269" customFormat="1" x14ac:dyDescent="0.2">
      <c r="A1" s="280" t="s">
        <v>398</v>
      </c>
      <c r="B1" s="280"/>
      <c r="C1" s="280"/>
      <c r="D1" s="280"/>
      <c r="E1" s="280"/>
      <c r="F1" s="280"/>
      <c r="G1" s="280"/>
      <c r="H1" s="280"/>
      <c r="I1" s="280"/>
      <c r="J1" s="280"/>
      <c r="K1" s="280"/>
      <c r="L1" s="280"/>
      <c r="M1" s="280"/>
      <c r="N1" s="280"/>
      <c r="O1" s="280"/>
      <c r="P1" s="280"/>
      <c r="Q1" s="280"/>
      <c r="R1" s="280"/>
      <c r="S1" s="280"/>
      <c r="T1" s="280"/>
      <c r="U1" s="280"/>
      <c r="V1" s="280"/>
      <c r="W1" s="280"/>
    </row>
    <row r="2" spans="1:24" s="269" customFormat="1" x14ac:dyDescent="0.2">
      <c r="A2" s="280" t="s">
        <v>512</v>
      </c>
      <c r="B2" s="280"/>
      <c r="C2" s="280"/>
      <c r="D2" s="280"/>
      <c r="E2" s="280"/>
      <c r="F2" s="280"/>
      <c r="G2" s="280"/>
      <c r="H2" s="280"/>
      <c r="I2" s="280"/>
      <c r="J2" s="280"/>
      <c r="K2" s="280"/>
      <c r="L2" s="280"/>
      <c r="M2" s="280"/>
      <c r="N2" s="280"/>
      <c r="O2" s="280"/>
      <c r="P2" s="280"/>
      <c r="Q2" s="280"/>
      <c r="R2" s="280"/>
      <c r="S2" s="280"/>
      <c r="T2" s="280"/>
      <c r="U2" s="280"/>
      <c r="V2" s="280"/>
      <c r="W2" s="280"/>
    </row>
    <row r="3" spans="1:24" s="281" customFormat="1" x14ac:dyDescent="0.2">
      <c r="A3" s="281" t="s">
        <v>513</v>
      </c>
    </row>
    <row r="4" spans="1:24" s="269" customFormat="1" ht="12" thickBot="1" x14ac:dyDescent="0.25">
      <c r="A4" s="259"/>
      <c r="B4" s="259"/>
      <c r="C4" s="259"/>
      <c r="D4" s="259"/>
      <c r="E4" s="259"/>
      <c r="F4" s="259"/>
      <c r="G4" s="259"/>
      <c r="H4" s="259"/>
      <c r="I4" s="259"/>
      <c r="J4" s="259"/>
      <c r="K4" s="259"/>
      <c r="L4" s="282"/>
      <c r="M4" s="259"/>
      <c r="N4" s="259"/>
      <c r="O4" s="259"/>
      <c r="P4" s="259"/>
      <c r="Q4" s="259"/>
      <c r="R4" s="259"/>
      <c r="S4" s="259"/>
      <c r="T4" s="259"/>
      <c r="U4" s="259"/>
      <c r="V4" s="259"/>
      <c r="W4" s="282"/>
      <c r="X4" s="283"/>
    </row>
    <row r="5" spans="1:24" s="269" customFormat="1" ht="26.25" customHeight="1" thickBot="1" x14ac:dyDescent="0.25">
      <c r="A5" s="66" t="s">
        <v>10</v>
      </c>
      <c r="B5" s="943" t="s">
        <v>396</v>
      </c>
      <c r="C5" s="944"/>
      <c r="D5" s="944"/>
      <c r="E5" s="944"/>
      <c r="F5" s="944"/>
      <c r="G5" s="944"/>
      <c r="H5" s="944"/>
      <c r="I5" s="944"/>
      <c r="J5" s="944"/>
      <c r="K5" s="944"/>
      <c r="L5" s="945"/>
      <c r="M5" s="943" t="s">
        <v>397</v>
      </c>
      <c r="N5" s="944"/>
      <c r="O5" s="944"/>
      <c r="P5" s="944"/>
      <c r="Q5" s="944"/>
      <c r="R5" s="944"/>
      <c r="S5" s="944"/>
      <c r="T5" s="944"/>
      <c r="U5" s="944"/>
      <c r="V5" s="944"/>
      <c r="W5" s="945"/>
      <c r="X5" s="268"/>
    </row>
    <row r="6" spans="1:24" s="277" customFormat="1" ht="99.95" customHeight="1" x14ac:dyDescent="0.2">
      <c r="A6" s="67" t="s">
        <v>9</v>
      </c>
      <c r="B6" s="270" t="s">
        <v>330</v>
      </c>
      <c r="C6" s="271" t="s">
        <v>125</v>
      </c>
      <c r="D6" s="272" t="s">
        <v>291</v>
      </c>
      <c r="E6" s="272" t="s">
        <v>285</v>
      </c>
      <c r="F6" s="272" t="s">
        <v>293</v>
      </c>
      <c r="G6" s="272" t="s">
        <v>294</v>
      </c>
      <c r="H6" s="272" t="s">
        <v>295</v>
      </c>
      <c r="I6" s="272" t="s">
        <v>302</v>
      </c>
      <c r="J6" s="273" t="s">
        <v>297</v>
      </c>
      <c r="K6" s="274" t="s">
        <v>299</v>
      </c>
      <c r="L6" s="275" t="s">
        <v>301</v>
      </c>
      <c r="M6" s="270" t="s">
        <v>330</v>
      </c>
      <c r="N6" s="271" t="s">
        <v>125</v>
      </c>
      <c r="O6" s="272" t="s">
        <v>291</v>
      </c>
      <c r="P6" s="272" t="s">
        <v>285</v>
      </c>
      <c r="Q6" s="272" t="s">
        <v>293</v>
      </c>
      <c r="R6" s="272" t="s">
        <v>294</v>
      </c>
      <c r="S6" s="272" t="s">
        <v>295</v>
      </c>
      <c r="T6" s="272" t="s">
        <v>302</v>
      </c>
      <c r="U6" s="273" t="s">
        <v>297</v>
      </c>
      <c r="V6" s="274" t="s">
        <v>299</v>
      </c>
      <c r="W6" s="275" t="s">
        <v>300</v>
      </c>
      <c r="X6" s="276"/>
    </row>
    <row r="7" spans="1:24" s="269" customFormat="1" x14ac:dyDescent="0.2">
      <c r="A7" s="262"/>
      <c r="B7" s="232"/>
      <c r="C7" s="259"/>
      <c r="D7" s="259"/>
      <c r="E7" s="259"/>
      <c r="F7" s="259"/>
      <c r="G7" s="259"/>
      <c r="H7" s="259"/>
      <c r="I7" s="259"/>
      <c r="J7" s="259"/>
      <c r="K7" s="259"/>
      <c r="L7" s="235"/>
      <c r="M7" s="232"/>
      <c r="N7" s="259"/>
      <c r="O7" s="259"/>
      <c r="P7" s="259"/>
      <c r="Q7" s="259"/>
      <c r="R7" s="259"/>
      <c r="S7" s="259"/>
      <c r="T7" s="259"/>
      <c r="U7" s="259"/>
      <c r="V7" s="259"/>
      <c r="W7" s="235"/>
      <c r="X7" s="283"/>
    </row>
    <row r="8" spans="1:24" s="269" customFormat="1" x14ac:dyDescent="0.2">
      <c r="A8" s="263" t="s">
        <v>7</v>
      </c>
      <c r="B8" s="284">
        <f>SUM(B9:B15)</f>
        <v>6</v>
      </c>
      <c r="C8" s="285">
        <f t="shared" ref="C8:W8" si="0">SUM(C9:C15)</f>
        <v>0</v>
      </c>
      <c r="D8" s="285">
        <f t="shared" si="0"/>
        <v>0</v>
      </c>
      <c r="E8" s="285">
        <f t="shared" si="0"/>
        <v>4</v>
      </c>
      <c r="F8" s="285">
        <f t="shared" si="0"/>
        <v>0</v>
      </c>
      <c r="G8" s="285">
        <f t="shared" si="0"/>
        <v>0</v>
      </c>
      <c r="H8" s="285">
        <f t="shared" si="0"/>
        <v>0</v>
      </c>
      <c r="I8" s="285">
        <f t="shared" si="0"/>
        <v>0</v>
      </c>
      <c r="J8" s="285">
        <f t="shared" si="0"/>
        <v>0</v>
      </c>
      <c r="K8" s="285">
        <f>SUM(K9:K15)</f>
        <v>10</v>
      </c>
      <c r="L8" s="286">
        <f t="shared" si="0"/>
        <v>2464228.5012176894</v>
      </c>
      <c r="M8" s="304">
        <f t="shared" si="0"/>
        <v>5</v>
      </c>
      <c r="N8" s="305">
        <f t="shared" si="0"/>
        <v>0</v>
      </c>
      <c r="O8" s="305">
        <f t="shared" si="0"/>
        <v>0</v>
      </c>
      <c r="P8" s="305">
        <f t="shared" si="0"/>
        <v>4</v>
      </c>
      <c r="Q8" s="305">
        <f t="shared" si="0"/>
        <v>0</v>
      </c>
      <c r="R8" s="305">
        <f t="shared" si="0"/>
        <v>0</v>
      </c>
      <c r="S8" s="305">
        <f t="shared" si="0"/>
        <v>0</v>
      </c>
      <c r="T8" s="305">
        <f t="shared" si="0"/>
        <v>0</v>
      </c>
      <c r="U8" s="305">
        <f t="shared" si="0"/>
        <v>0</v>
      </c>
      <c r="V8" s="305">
        <f t="shared" si="0"/>
        <v>9</v>
      </c>
      <c r="W8" s="286">
        <f t="shared" si="0"/>
        <v>2376692.0012176898</v>
      </c>
      <c r="X8" s="287"/>
    </row>
    <row r="9" spans="1:24" s="269" customFormat="1" x14ac:dyDescent="0.2">
      <c r="A9" s="262" t="s">
        <v>3</v>
      </c>
      <c r="B9" s="232">
        <v>0</v>
      </c>
      <c r="C9" s="259"/>
      <c r="D9" s="259"/>
      <c r="E9" s="259">
        <v>1</v>
      </c>
      <c r="F9" s="259"/>
      <c r="G9" s="259"/>
      <c r="H9" s="259"/>
      <c r="I9" s="259"/>
      <c r="J9" s="259"/>
      <c r="K9" s="259">
        <f>SUM(B9:J9)</f>
        <v>1</v>
      </c>
      <c r="L9" s="288">
        <v>525100</v>
      </c>
      <c r="M9" s="232"/>
      <c r="N9" s="259"/>
      <c r="O9" s="259"/>
      <c r="P9" s="259">
        <v>1</v>
      </c>
      <c r="Q9" s="259"/>
      <c r="R9" s="259"/>
      <c r="S9" s="259"/>
      <c r="T9" s="259"/>
      <c r="U9" s="259"/>
      <c r="V9" s="259">
        <f>SUM(M9:U9)</f>
        <v>1</v>
      </c>
      <c r="W9" s="288">
        <v>525100</v>
      </c>
      <c r="X9" s="283"/>
    </row>
    <row r="10" spans="1:24" s="269" customFormat="1" x14ac:dyDescent="0.2">
      <c r="A10" s="262" t="s">
        <v>458</v>
      </c>
      <c r="B10" s="232">
        <v>0</v>
      </c>
      <c r="C10" s="259"/>
      <c r="D10" s="259"/>
      <c r="E10" s="259">
        <v>2</v>
      </c>
      <c r="F10" s="259"/>
      <c r="G10" s="259"/>
      <c r="H10" s="259"/>
      <c r="I10" s="259"/>
      <c r="J10" s="259"/>
      <c r="K10" s="259">
        <f t="shared" ref="K10:K43" si="1">SUM(B10:J10)</f>
        <v>2</v>
      </c>
      <c r="L10" s="288">
        <v>980186.66666666663</v>
      </c>
      <c r="M10" s="232"/>
      <c r="N10" s="259"/>
      <c r="O10" s="259"/>
      <c r="P10" s="259">
        <v>2</v>
      </c>
      <c r="Q10" s="259"/>
      <c r="R10" s="259"/>
      <c r="S10" s="259"/>
      <c r="T10" s="259"/>
      <c r="U10" s="259"/>
      <c r="V10" s="259">
        <f t="shared" ref="V10:V43" si="2">SUM(M10:U10)</f>
        <v>2</v>
      </c>
      <c r="W10" s="288">
        <v>980188</v>
      </c>
      <c r="X10" s="283"/>
    </row>
    <row r="11" spans="1:24" s="269" customFormat="1" x14ac:dyDescent="0.2">
      <c r="A11" s="262" t="s">
        <v>459</v>
      </c>
      <c r="B11" s="232">
        <v>0</v>
      </c>
      <c r="C11" s="259"/>
      <c r="D11" s="259"/>
      <c r="E11" s="259">
        <v>1</v>
      </c>
      <c r="F11" s="259"/>
      <c r="G11" s="259"/>
      <c r="H11" s="259"/>
      <c r="I11" s="259"/>
      <c r="J11" s="259"/>
      <c r="K11" s="259">
        <f t="shared" si="1"/>
        <v>1</v>
      </c>
      <c r="L11" s="288">
        <v>437583.33333333331</v>
      </c>
      <c r="M11" s="232"/>
      <c r="N11" s="259"/>
      <c r="O11" s="259"/>
      <c r="P11" s="259">
        <v>1</v>
      </c>
      <c r="Q11" s="259"/>
      <c r="R11" s="259"/>
      <c r="S11" s="259"/>
      <c r="T11" s="259"/>
      <c r="U11" s="259"/>
      <c r="V11" s="259">
        <f t="shared" si="2"/>
        <v>1</v>
      </c>
      <c r="W11" s="288">
        <v>437584</v>
      </c>
      <c r="X11" s="283"/>
    </row>
    <row r="12" spans="1:24" s="269" customFormat="1" x14ac:dyDescent="0.2">
      <c r="A12" s="262" t="s">
        <v>460</v>
      </c>
      <c r="B12" s="232">
        <v>0</v>
      </c>
      <c r="C12" s="259"/>
      <c r="D12" s="259"/>
      <c r="E12" s="259"/>
      <c r="F12" s="259"/>
      <c r="G12" s="259"/>
      <c r="H12" s="259"/>
      <c r="I12" s="259"/>
      <c r="J12" s="259"/>
      <c r="K12" s="259">
        <f t="shared" si="1"/>
        <v>0</v>
      </c>
      <c r="L12" s="288">
        <v>0</v>
      </c>
      <c r="M12" s="232"/>
      <c r="N12" s="259"/>
      <c r="O12" s="259"/>
      <c r="P12" s="259"/>
      <c r="Q12" s="259"/>
      <c r="R12" s="259"/>
      <c r="S12" s="259"/>
      <c r="T12" s="259"/>
      <c r="U12" s="259"/>
      <c r="V12" s="259">
        <f t="shared" si="2"/>
        <v>0</v>
      </c>
      <c r="W12" s="288">
        <v>0</v>
      </c>
      <c r="X12" s="283"/>
    </row>
    <row r="13" spans="1:24" s="269" customFormat="1" x14ac:dyDescent="0.2">
      <c r="A13" s="262" t="s">
        <v>461</v>
      </c>
      <c r="B13" s="232">
        <v>1</v>
      </c>
      <c r="C13" s="259"/>
      <c r="D13" s="259"/>
      <c r="E13" s="259"/>
      <c r="F13" s="259"/>
      <c r="G13" s="259"/>
      <c r="H13" s="259"/>
      <c r="I13" s="259"/>
      <c r="J13" s="259"/>
      <c r="K13" s="259">
        <f t="shared" si="1"/>
        <v>1</v>
      </c>
      <c r="L13" s="288">
        <v>98392.959999999992</v>
      </c>
      <c r="M13" s="232">
        <v>1</v>
      </c>
      <c r="N13" s="259"/>
      <c r="O13" s="259"/>
      <c r="P13" s="259"/>
      <c r="Q13" s="259"/>
      <c r="R13" s="259"/>
      <c r="S13" s="259"/>
      <c r="T13" s="259"/>
      <c r="U13" s="259"/>
      <c r="V13" s="259">
        <f t="shared" si="2"/>
        <v>1</v>
      </c>
      <c r="W13" s="288">
        <v>118593</v>
      </c>
      <c r="X13" s="283"/>
    </row>
    <row r="14" spans="1:24" s="269" customFormat="1" x14ac:dyDescent="0.2">
      <c r="A14" s="262" t="s">
        <v>462</v>
      </c>
      <c r="B14" s="232">
        <v>1</v>
      </c>
      <c r="C14" s="259"/>
      <c r="D14" s="259"/>
      <c r="E14" s="259"/>
      <c r="F14" s="259"/>
      <c r="G14" s="259"/>
      <c r="H14" s="259"/>
      <c r="I14" s="259"/>
      <c r="J14" s="259"/>
      <c r="K14" s="259">
        <f t="shared" si="1"/>
        <v>1</v>
      </c>
      <c r="L14" s="288">
        <v>107734.14</v>
      </c>
      <c r="M14" s="232"/>
      <c r="N14" s="259"/>
      <c r="O14" s="259"/>
      <c r="P14" s="259"/>
      <c r="Q14" s="259"/>
      <c r="R14" s="259"/>
      <c r="S14" s="259"/>
      <c r="T14" s="259"/>
      <c r="U14" s="259"/>
      <c r="V14" s="259">
        <f t="shared" si="2"/>
        <v>0</v>
      </c>
      <c r="W14" s="288">
        <v>0</v>
      </c>
      <c r="X14" s="283"/>
    </row>
    <row r="15" spans="1:24" s="269" customFormat="1" x14ac:dyDescent="0.2">
      <c r="A15" s="262" t="s">
        <v>463</v>
      </c>
      <c r="B15" s="289">
        <v>4</v>
      </c>
      <c r="C15" s="259"/>
      <c r="D15" s="259"/>
      <c r="E15" s="259"/>
      <c r="F15" s="259"/>
      <c r="G15" s="259"/>
      <c r="H15" s="259"/>
      <c r="I15" s="259"/>
      <c r="J15" s="259"/>
      <c r="K15" s="259">
        <f t="shared" si="1"/>
        <v>4</v>
      </c>
      <c r="L15" s="288">
        <v>315231.40121768974</v>
      </c>
      <c r="M15" s="232">
        <v>4</v>
      </c>
      <c r="N15" s="259"/>
      <c r="O15" s="259"/>
      <c r="P15" s="259"/>
      <c r="Q15" s="259"/>
      <c r="R15" s="259"/>
      <c r="S15" s="259"/>
      <c r="T15" s="259"/>
      <c r="U15" s="259"/>
      <c r="V15" s="259">
        <f t="shared" si="2"/>
        <v>4</v>
      </c>
      <c r="W15" s="288">
        <v>315227.00121768971</v>
      </c>
      <c r="X15" s="283"/>
    </row>
    <row r="16" spans="1:24" s="269" customFormat="1" x14ac:dyDescent="0.2">
      <c r="A16" s="263" t="s">
        <v>4</v>
      </c>
      <c r="B16" s="284">
        <f>SUM(B17:B21)</f>
        <v>73</v>
      </c>
      <c r="C16" s="285">
        <f t="shared" ref="C16:W16" si="3">SUM(C17:C21)</f>
        <v>35</v>
      </c>
      <c r="D16" s="285">
        <f t="shared" si="3"/>
        <v>0</v>
      </c>
      <c r="E16" s="285">
        <f t="shared" si="3"/>
        <v>0</v>
      </c>
      <c r="F16" s="285">
        <f t="shared" si="3"/>
        <v>0</v>
      </c>
      <c r="G16" s="285">
        <f t="shared" si="3"/>
        <v>0</v>
      </c>
      <c r="H16" s="285">
        <f t="shared" si="3"/>
        <v>0</v>
      </c>
      <c r="I16" s="285">
        <f t="shared" si="3"/>
        <v>0</v>
      </c>
      <c r="J16" s="285">
        <f t="shared" si="3"/>
        <v>0</v>
      </c>
      <c r="K16" s="285">
        <f t="shared" si="3"/>
        <v>108</v>
      </c>
      <c r="L16" s="286">
        <f t="shared" si="3"/>
        <v>7792601.4884799998</v>
      </c>
      <c r="M16" s="284">
        <f t="shared" si="3"/>
        <v>72</v>
      </c>
      <c r="N16" s="285">
        <f t="shared" si="3"/>
        <v>40</v>
      </c>
      <c r="O16" s="285">
        <f t="shared" si="3"/>
        <v>0</v>
      </c>
      <c r="P16" s="285">
        <f t="shared" si="3"/>
        <v>0</v>
      </c>
      <c r="Q16" s="285">
        <f t="shared" si="3"/>
        <v>0</v>
      </c>
      <c r="R16" s="285">
        <f t="shared" si="3"/>
        <v>0</v>
      </c>
      <c r="S16" s="285">
        <f t="shared" si="3"/>
        <v>0</v>
      </c>
      <c r="T16" s="285">
        <f t="shared" si="3"/>
        <v>0</v>
      </c>
      <c r="U16" s="285">
        <f t="shared" si="3"/>
        <v>0</v>
      </c>
      <c r="V16" s="285">
        <f t="shared" si="3"/>
        <v>112</v>
      </c>
      <c r="W16" s="286">
        <f t="shared" si="3"/>
        <v>7201272.6629207404</v>
      </c>
      <c r="X16" s="287"/>
    </row>
    <row r="17" spans="1:24" s="269" customFormat="1" x14ac:dyDescent="0.2">
      <c r="A17" s="262" t="s">
        <v>14</v>
      </c>
      <c r="B17" s="232">
        <v>14</v>
      </c>
      <c r="C17" s="259">
        <v>5</v>
      </c>
      <c r="D17" s="259"/>
      <c r="E17" s="259"/>
      <c r="F17" s="259"/>
      <c r="G17" s="259"/>
      <c r="H17" s="259"/>
      <c r="I17" s="259"/>
      <c r="J17" s="259"/>
      <c r="K17" s="259">
        <f t="shared" si="1"/>
        <v>19</v>
      </c>
      <c r="L17" s="288">
        <v>1735752.8573066667</v>
      </c>
      <c r="M17" s="232">
        <v>13</v>
      </c>
      <c r="N17" s="259">
        <v>5</v>
      </c>
      <c r="O17" s="259"/>
      <c r="P17" s="259"/>
      <c r="Q17" s="259"/>
      <c r="R17" s="259"/>
      <c r="S17" s="259"/>
      <c r="T17" s="259"/>
      <c r="U17" s="259"/>
      <c r="V17" s="259">
        <f t="shared" si="2"/>
        <v>18</v>
      </c>
      <c r="W17" s="288">
        <v>1510083.24</v>
      </c>
      <c r="X17" s="283"/>
    </row>
    <row r="18" spans="1:24" s="269" customFormat="1" x14ac:dyDescent="0.2">
      <c r="A18" s="262" t="s">
        <v>464</v>
      </c>
      <c r="B18" s="232">
        <v>6</v>
      </c>
      <c r="C18" s="259">
        <v>4</v>
      </c>
      <c r="D18" s="259"/>
      <c r="E18" s="259"/>
      <c r="F18" s="259"/>
      <c r="G18" s="259"/>
      <c r="H18" s="259"/>
      <c r="I18" s="259"/>
      <c r="J18" s="259"/>
      <c r="K18" s="259">
        <f t="shared" si="1"/>
        <v>10</v>
      </c>
      <c r="L18" s="288">
        <v>611112.13800000004</v>
      </c>
      <c r="M18" s="232">
        <v>6</v>
      </c>
      <c r="N18" s="259">
        <v>5</v>
      </c>
      <c r="O18" s="259"/>
      <c r="P18" s="259"/>
      <c r="Q18" s="259"/>
      <c r="R18" s="259"/>
      <c r="S18" s="259"/>
      <c r="T18" s="259"/>
      <c r="U18" s="259"/>
      <c r="V18" s="259">
        <f t="shared" si="2"/>
        <v>11</v>
      </c>
      <c r="W18" s="288">
        <v>632155.20554707292</v>
      </c>
      <c r="X18" s="283"/>
    </row>
    <row r="19" spans="1:24" s="269" customFormat="1" x14ac:dyDescent="0.2">
      <c r="A19" s="262" t="s">
        <v>465</v>
      </c>
      <c r="B19" s="232">
        <v>23</v>
      </c>
      <c r="C19" s="259">
        <v>5</v>
      </c>
      <c r="D19" s="259"/>
      <c r="E19" s="259"/>
      <c r="F19" s="259"/>
      <c r="G19" s="259"/>
      <c r="H19" s="259"/>
      <c r="I19" s="259"/>
      <c r="J19" s="259"/>
      <c r="K19" s="259">
        <f t="shared" si="1"/>
        <v>28</v>
      </c>
      <c r="L19" s="288">
        <v>1946377.9959466665</v>
      </c>
      <c r="M19" s="232">
        <v>23</v>
      </c>
      <c r="N19" s="259">
        <v>6</v>
      </c>
      <c r="O19" s="259"/>
      <c r="P19" s="259"/>
      <c r="Q19" s="259"/>
      <c r="R19" s="259"/>
      <c r="S19" s="259"/>
      <c r="T19" s="259"/>
      <c r="U19" s="259"/>
      <c r="V19" s="259">
        <f t="shared" si="2"/>
        <v>29</v>
      </c>
      <c r="W19" s="288">
        <v>1851615.1012947513</v>
      </c>
      <c r="X19" s="283"/>
    </row>
    <row r="20" spans="1:24" s="269" customFormat="1" x14ac:dyDescent="0.2">
      <c r="A20" s="262" t="s">
        <v>466</v>
      </c>
      <c r="B20" s="232">
        <v>25</v>
      </c>
      <c r="C20" s="259">
        <v>11</v>
      </c>
      <c r="D20" s="259"/>
      <c r="E20" s="259"/>
      <c r="F20" s="259"/>
      <c r="G20" s="259"/>
      <c r="H20" s="259"/>
      <c r="I20" s="259"/>
      <c r="J20" s="259"/>
      <c r="K20" s="259">
        <f t="shared" si="1"/>
        <v>36</v>
      </c>
      <c r="L20" s="288">
        <v>2311809.7992799999</v>
      </c>
      <c r="M20" s="232">
        <v>25</v>
      </c>
      <c r="N20" s="259">
        <v>15</v>
      </c>
      <c r="O20" s="259"/>
      <c r="P20" s="259"/>
      <c r="Q20" s="259"/>
      <c r="R20" s="259"/>
      <c r="S20" s="259"/>
      <c r="T20" s="259"/>
      <c r="U20" s="259"/>
      <c r="V20" s="259">
        <f t="shared" si="2"/>
        <v>40</v>
      </c>
      <c r="W20" s="288">
        <v>2245226.3565078848</v>
      </c>
      <c r="X20" s="283"/>
    </row>
    <row r="21" spans="1:24" s="269" customFormat="1" x14ac:dyDescent="0.2">
      <c r="A21" s="262" t="s">
        <v>15</v>
      </c>
      <c r="B21" s="232">
        <v>5</v>
      </c>
      <c r="C21" s="259">
        <v>10</v>
      </c>
      <c r="D21" s="259"/>
      <c r="E21" s="259"/>
      <c r="F21" s="259"/>
      <c r="G21" s="259"/>
      <c r="H21" s="259"/>
      <c r="I21" s="259"/>
      <c r="J21" s="259"/>
      <c r="K21" s="259">
        <f t="shared" si="1"/>
        <v>15</v>
      </c>
      <c r="L21" s="288">
        <v>1187548.6979466667</v>
      </c>
      <c r="M21" s="232">
        <v>5</v>
      </c>
      <c r="N21" s="259">
        <v>9</v>
      </c>
      <c r="O21" s="259"/>
      <c r="P21" s="259"/>
      <c r="Q21" s="259"/>
      <c r="R21" s="259"/>
      <c r="S21" s="259"/>
      <c r="T21" s="259"/>
      <c r="U21" s="259"/>
      <c r="V21" s="259">
        <f t="shared" si="2"/>
        <v>14</v>
      </c>
      <c r="W21" s="288">
        <v>962192.7595710319</v>
      </c>
      <c r="X21" s="283"/>
    </row>
    <row r="22" spans="1:24" s="269" customFormat="1" x14ac:dyDescent="0.2">
      <c r="A22" s="263" t="s">
        <v>5</v>
      </c>
      <c r="B22" s="284">
        <f>SUM(B23:B27)</f>
        <v>157</v>
      </c>
      <c r="C22" s="285">
        <f>SUM(C23:C27)</f>
        <v>51</v>
      </c>
      <c r="D22" s="285">
        <f t="shared" ref="D22:W22" si="4">SUM(D23:D27)</f>
        <v>0</v>
      </c>
      <c r="E22" s="285">
        <f t="shared" si="4"/>
        <v>0</v>
      </c>
      <c r="F22" s="285">
        <f t="shared" si="4"/>
        <v>0</v>
      </c>
      <c r="G22" s="285">
        <f t="shared" si="4"/>
        <v>0</v>
      </c>
      <c r="H22" s="285">
        <f t="shared" si="4"/>
        <v>0</v>
      </c>
      <c r="I22" s="285">
        <f t="shared" si="4"/>
        <v>0</v>
      </c>
      <c r="J22" s="285">
        <f t="shared" si="4"/>
        <v>0</v>
      </c>
      <c r="K22" s="285">
        <f t="shared" si="4"/>
        <v>208</v>
      </c>
      <c r="L22" s="286">
        <f t="shared" si="4"/>
        <v>11176870.804302314</v>
      </c>
      <c r="M22" s="284">
        <f t="shared" si="4"/>
        <v>156</v>
      </c>
      <c r="N22" s="285">
        <f t="shared" si="4"/>
        <v>68</v>
      </c>
      <c r="O22" s="285">
        <f t="shared" si="4"/>
        <v>0</v>
      </c>
      <c r="P22" s="285">
        <f t="shared" si="4"/>
        <v>0</v>
      </c>
      <c r="Q22" s="285">
        <f t="shared" si="4"/>
        <v>0</v>
      </c>
      <c r="R22" s="285">
        <f t="shared" si="4"/>
        <v>0</v>
      </c>
      <c r="S22" s="285">
        <f t="shared" si="4"/>
        <v>0</v>
      </c>
      <c r="T22" s="285">
        <f t="shared" si="4"/>
        <v>0</v>
      </c>
      <c r="U22" s="285">
        <f t="shared" si="4"/>
        <v>0</v>
      </c>
      <c r="V22" s="285">
        <f t="shared" si="4"/>
        <v>224</v>
      </c>
      <c r="W22" s="286">
        <f t="shared" si="4"/>
        <v>10782729.015861571</v>
      </c>
      <c r="X22" s="287"/>
    </row>
    <row r="23" spans="1:24" s="269" customFormat="1" x14ac:dyDescent="0.2">
      <c r="A23" s="262" t="s">
        <v>16</v>
      </c>
      <c r="B23" s="232">
        <v>121</v>
      </c>
      <c r="C23" s="259">
        <v>27</v>
      </c>
      <c r="D23" s="259"/>
      <c r="E23" s="259"/>
      <c r="F23" s="259"/>
      <c r="G23" s="259"/>
      <c r="H23" s="259"/>
      <c r="I23" s="259"/>
      <c r="J23" s="259"/>
      <c r="K23" s="259">
        <f t="shared" si="1"/>
        <v>148</v>
      </c>
      <c r="L23" s="288">
        <v>8079571.3564623147</v>
      </c>
      <c r="M23" s="232">
        <v>121</v>
      </c>
      <c r="N23" s="259">
        <v>32</v>
      </c>
      <c r="O23" s="259"/>
      <c r="P23" s="259"/>
      <c r="Q23" s="259"/>
      <c r="R23" s="259"/>
      <c r="S23" s="259"/>
      <c r="T23" s="259"/>
      <c r="U23" s="259"/>
      <c r="V23" s="259">
        <f t="shared" si="2"/>
        <v>153</v>
      </c>
      <c r="W23" s="288">
        <v>7635613.2409941498</v>
      </c>
      <c r="X23" s="283"/>
    </row>
    <row r="24" spans="1:24" s="269" customFormat="1" x14ac:dyDescent="0.2">
      <c r="A24" s="262" t="s">
        <v>467</v>
      </c>
      <c r="B24" s="232">
        <v>23</v>
      </c>
      <c r="C24" s="259">
        <f>7+9</f>
        <v>16</v>
      </c>
      <c r="D24" s="259"/>
      <c r="E24" s="259"/>
      <c r="F24" s="259"/>
      <c r="G24" s="259"/>
      <c r="H24" s="259"/>
      <c r="I24" s="259"/>
      <c r="J24" s="259"/>
      <c r="K24" s="259">
        <f t="shared" si="1"/>
        <v>39</v>
      </c>
      <c r="L24" s="288">
        <v>2052436.6691999999</v>
      </c>
      <c r="M24" s="232">
        <v>22</v>
      </c>
      <c r="N24" s="259">
        <v>26</v>
      </c>
      <c r="O24" s="259"/>
      <c r="P24" s="259"/>
      <c r="Q24" s="259"/>
      <c r="R24" s="259"/>
      <c r="S24" s="259"/>
      <c r="T24" s="259"/>
      <c r="U24" s="259"/>
      <c r="V24" s="259">
        <f t="shared" si="2"/>
        <v>48</v>
      </c>
      <c r="W24" s="288">
        <v>2096780.1440362206</v>
      </c>
      <c r="X24" s="283"/>
    </row>
    <row r="25" spans="1:24" s="269" customFormat="1" x14ac:dyDescent="0.2">
      <c r="A25" s="262" t="s">
        <v>468</v>
      </c>
      <c r="B25" s="232">
        <v>11</v>
      </c>
      <c r="C25" s="259">
        <v>4</v>
      </c>
      <c r="D25" s="259"/>
      <c r="E25" s="259"/>
      <c r="F25" s="259"/>
      <c r="G25" s="259"/>
      <c r="H25" s="259"/>
      <c r="I25" s="259"/>
      <c r="J25" s="259"/>
      <c r="K25" s="259">
        <f t="shared" si="1"/>
        <v>15</v>
      </c>
      <c r="L25" s="288">
        <v>683707.9</v>
      </c>
      <c r="M25" s="232">
        <v>11</v>
      </c>
      <c r="N25" s="259">
        <v>5</v>
      </c>
      <c r="O25" s="259"/>
      <c r="P25" s="259"/>
      <c r="Q25" s="259"/>
      <c r="R25" s="259"/>
      <c r="S25" s="259"/>
      <c r="T25" s="259"/>
      <c r="U25" s="259"/>
      <c r="V25" s="259">
        <f t="shared" si="2"/>
        <v>16</v>
      </c>
      <c r="W25" s="288">
        <v>709471.06852179498</v>
      </c>
      <c r="X25" s="283"/>
    </row>
    <row r="26" spans="1:24" s="269" customFormat="1" x14ac:dyDescent="0.2">
      <c r="A26" s="262" t="s">
        <v>469</v>
      </c>
      <c r="B26" s="232">
        <v>1</v>
      </c>
      <c r="C26" s="259">
        <v>3</v>
      </c>
      <c r="D26" s="259"/>
      <c r="E26" s="259"/>
      <c r="F26" s="259"/>
      <c r="G26" s="259"/>
      <c r="H26" s="259"/>
      <c r="I26" s="259"/>
      <c r="J26" s="259"/>
      <c r="K26" s="259">
        <f t="shared" si="1"/>
        <v>4</v>
      </c>
      <c r="L26" s="288">
        <v>258013.478</v>
      </c>
      <c r="M26" s="232">
        <v>1</v>
      </c>
      <c r="N26" s="259">
        <v>3</v>
      </c>
      <c r="O26" s="259"/>
      <c r="P26" s="259"/>
      <c r="Q26" s="259"/>
      <c r="R26" s="259"/>
      <c r="S26" s="259"/>
      <c r="T26" s="259"/>
      <c r="U26" s="259"/>
      <c r="V26" s="259">
        <f t="shared" si="2"/>
        <v>4</v>
      </c>
      <c r="W26" s="288">
        <v>241249.73486285776</v>
      </c>
      <c r="X26" s="283"/>
    </row>
    <row r="27" spans="1:24" s="269" customFormat="1" x14ac:dyDescent="0.2">
      <c r="A27" s="262" t="s">
        <v>17</v>
      </c>
      <c r="B27" s="232">
        <v>1</v>
      </c>
      <c r="C27" s="259">
        <v>1</v>
      </c>
      <c r="D27" s="259"/>
      <c r="E27" s="259"/>
      <c r="F27" s="259"/>
      <c r="G27" s="259"/>
      <c r="H27" s="259"/>
      <c r="I27" s="259"/>
      <c r="J27" s="259"/>
      <c r="K27" s="259">
        <f t="shared" si="1"/>
        <v>2</v>
      </c>
      <c r="L27" s="288">
        <v>103141.40063999999</v>
      </c>
      <c r="M27" s="232">
        <v>1</v>
      </c>
      <c r="N27" s="259">
        <v>2</v>
      </c>
      <c r="O27" s="259"/>
      <c r="P27" s="259"/>
      <c r="Q27" s="259"/>
      <c r="R27" s="259"/>
      <c r="S27" s="259"/>
      <c r="T27" s="259"/>
      <c r="U27" s="259"/>
      <c r="V27" s="259">
        <f t="shared" si="2"/>
        <v>3</v>
      </c>
      <c r="W27" s="288">
        <v>99614.827446546115</v>
      </c>
      <c r="X27" s="283"/>
    </row>
    <row r="28" spans="1:24" s="269" customFormat="1" x14ac:dyDescent="0.2">
      <c r="A28" s="263" t="s">
        <v>6</v>
      </c>
      <c r="B28" s="284">
        <f>B29+B30</f>
        <v>10</v>
      </c>
      <c r="C28" s="285">
        <f t="shared" ref="C28:W28" si="5">C29+C30</f>
        <v>0</v>
      </c>
      <c r="D28" s="285">
        <f t="shared" si="5"/>
        <v>0</v>
      </c>
      <c r="E28" s="285">
        <f t="shared" si="5"/>
        <v>0</v>
      </c>
      <c r="F28" s="285">
        <f t="shared" si="5"/>
        <v>0</v>
      </c>
      <c r="G28" s="285">
        <f t="shared" si="5"/>
        <v>0</v>
      </c>
      <c r="H28" s="285">
        <f t="shared" si="5"/>
        <v>0</v>
      </c>
      <c r="I28" s="285">
        <f t="shared" si="5"/>
        <v>0</v>
      </c>
      <c r="J28" s="285">
        <f t="shared" si="5"/>
        <v>0</v>
      </c>
      <c r="K28" s="285">
        <f t="shared" si="5"/>
        <v>10</v>
      </c>
      <c r="L28" s="286">
        <f t="shared" si="5"/>
        <v>320938.12000000005</v>
      </c>
      <c r="M28" s="284">
        <f t="shared" si="5"/>
        <v>10</v>
      </c>
      <c r="N28" s="285">
        <f t="shared" si="5"/>
        <v>0</v>
      </c>
      <c r="O28" s="285">
        <f t="shared" si="5"/>
        <v>0</v>
      </c>
      <c r="P28" s="285">
        <f t="shared" si="5"/>
        <v>0</v>
      </c>
      <c r="Q28" s="285">
        <f t="shared" si="5"/>
        <v>0</v>
      </c>
      <c r="R28" s="285">
        <f t="shared" si="5"/>
        <v>0</v>
      </c>
      <c r="S28" s="285">
        <f t="shared" si="5"/>
        <v>0</v>
      </c>
      <c r="T28" s="285">
        <f t="shared" si="5"/>
        <v>0</v>
      </c>
      <c r="U28" s="285">
        <f t="shared" si="5"/>
        <v>0</v>
      </c>
      <c r="V28" s="285">
        <f t="shared" si="5"/>
        <v>10</v>
      </c>
      <c r="W28" s="286">
        <f t="shared" si="5"/>
        <v>319937.32</v>
      </c>
      <c r="X28" s="287"/>
    </row>
    <row r="29" spans="1:24" s="269" customFormat="1" x14ac:dyDescent="0.2">
      <c r="A29" s="262" t="s">
        <v>18</v>
      </c>
      <c r="B29" s="232">
        <v>10</v>
      </c>
      <c r="C29" s="259"/>
      <c r="D29" s="259"/>
      <c r="E29" s="259"/>
      <c r="F29" s="259"/>
      <c r="G29" s="259"/>
      <c r="H29" s="259"/>
      <c r="I29" s="259"/>
      <c r="J29" s="259"/>
      <c r="K29" s="259">
        <f t="shared" si="1"/>
        <v>10</v>
      </c>
      <c r="L29" s="288">
        <v>320938.12000000005</v>
      </c>
      <c r="M29" s="232">
        <v>10</v>
      </c>
      <c r="N29" s="259"/>
      <c r="O29" s="259"/>
      <c r="P29" s="259"/>
      <c r="Q29" s="259"/>
      <c r="R29" s="259"/>
      <c r="S29" s="259"/>
      <c r="T29" s="259"/>
      <c r="U29" s="259"/>
      <c r="V29" s="259">
        <f t="shared" si="2"/>
        <v>10</v>
      </c>
      <c r="W29" s="288">
        <v>319937.32</v>
      </c>
      <c r="X29" s="283"/>
    </row>
    <row r="30" spans="1:24" s="269" customFormat="1" x14ac:dyDescent="0.2">
      <c r="A30" s="262" t="s">
        <v>470</v>
      </c>
      <c r="B30" s="232"/>
      <c r="C30" s="259"/>
      <c r="D30" s="259"/>
      <c r="E30" s="259"/>
      <c r="F30" s="259"/>
      <c r="G30" s="259"/>
      <c r="H30" s="259"/>
      <c r="I30" s="259"/>
      <c r="J30" s="259"/>
      <c r="K30" s="259">
        <f t="shared" si="1"/>
        <v>0</v>
      </c>
      <c r="L30" s="288">
        <v>0</v>
      </c>
      <c r="M30" s="232"/>
      <c r="N30" s="259"/>
      <c r="O30" s="259"/>
      <c r="P30" s="259"/>
      <c r="Q30" s="259"/>
      <c r="R30" s="259"/>
      <c r="S30" s="259"/>
      <c r="T30" s="259"/>
      <c r="U30" s="259"/>
      <c r="V30" s="259">
        <f t="shared" si="2"/>
        <v>0</v>
      </c>
      <c r="W30" s="288"/>
      <c r="X30" s="283"/>
    </row>
    <row r="31" spans="1:24" s="269" customFormat="1" x14ac:dyDescent="0.2">
      <c r="A31" s="263" t="s">
        <v>471</v>
      </c>
      <c r="B31" s="284">
        <f>SUM(B32:B35)</f>
        <v>145</v>
      </c>
      <c r="C31" s="285">
        <f t="shared" ref="C31:W31" si="6">SUM(C32:C35)</f>
        <v>0</v>
      </c>
      <c r="D31" s="285">
        <f t="shared" si="6"/>
        <v>0</v>
      </c>
      <c r="E31" s="285">
        <f t="shared" si="6"/>
        <v>0</v>
      </c>
      <c r="F31" s="285">
        <f t="shared" si="6"/>
        <v>0</v>
      </c>
      <c r="G31" s="285">
        <f t="shared" si="6"/>
        <v>0</v>
      </c>
      <c r="H31" s="285">
        <f t="shared" si="6"/>
        <v>0</v>
      </c>
      <c r="I31" s="285">
        <f t="shared" si="6"/>
        <v>0</v>
      </c>
      <c r="J31" s="285">
        <f t="shared" si="6"/>
        <v>0</v>
      </c>
      <c r="K31" s="285">
        <f t="shared" si="6"/>
        <v>145</v>
      </c>
      <c r="L31" s="286">
        <f t="shared" si="6"/>
        <v>8655935</v>
      </c>
      <c r="M31" s="284">
        <f>SUM(M32:M35)</f>
        <v>147</v>
      </c>
      <c r="N31" s="285">
        <f t="shared" si="6"/>
        <v>0</v>
      </c>
      <c r="O31" s="285">
        <f t="shared" si="6"/>
        <v>0</v>
      </c>
      <c r="P31" s="285">
        <f t="shared" si="6"/>
        <v>0</v>
      </c>
      <c r="Q31" s="285">
        <f t="shared" si="6"/>
        <v>0</v>
      </c>
      <c r="R31" s="285">
        <f t="shared" si="6"/>
        <v>0</v>
      </c>
      <c r="S31" s="285">
        <f t="shared" si="6"/>
        <v>0</v>
      </c>
      <c r="T31" s="285">
        <f t="shared" si="6"/>
        <v>0</v>
      </c>
      <c r="U31" s="285">
        <f t="shared" si="6"/>
        <v>0</v>
      </c>
      <c r="V31" s="285">
        <f t="shared" si="6"/>
        <v>147</v>
      </c>
      <c r="W31" s="286">
        <f t="shared" si="6"/>
        <v>8557775</v>
      </c>
      <c r="X31" s="287"/>
    </row>
    <row r="32" spans="1:24" s="269" customFormat="1" x14ac:dyDescent="0.2">
      <c r="A32" s="279" t="s">
        <v>472</v>
      </c>
      <c r="B32" s="232">
        <v>8</v>
      </c>
      <c r="C32" s="259"/>
      <c r="D32" s="259"/>
      <c r="E32" s="259"/>
      <c r="F32" s="259"/>
      <c r="G32" s="259"/>
      <c r="H32" s="259"/>
      <c r="I32" s="259"/>
      <c r="J32" s="259"/>
      <c r="K32" s="259">
        <f t="shared" si="1"/>
        <v>8</v>
      </c>
      <c r="L32" s="288">
        <v>632948</v>
      </c>
      <c r="M32" s="232">
        <v>9</v>
      </c>
      <c r="N32" s="259"/>
      <c r="O32" s="259"/>
      <c r="P32" s="259"/>
      <c r="Q32" s="259"/>
      <c r="R32" s="259"/>
      <c r="S32" s="259"/>
      <c r="T32" s="259"/>
      <c r="U32" s="259"/>
      <c r="V32" s="259">
        <f t="shared" si="2"/>
        <v>9</v>
      </c>
      <c r="W32" s="288">
        <v>632948</v>
      </c>
      <c r="X32" s="283"/>
    </row>
    <row r="33" spans="1:24" s="269" customFormat="1" x14ac:dyDescent="0.2">
      <c r="A33" s="279" t="s">
        <v>473</v>
      </c>
      <c r="B33" s="232">
        <v>7</v>
      </c>
      <c r="C33" s="259"/>
      <c r="D33" s="259"/>
      <c r="E33" s="259"/>
      <c r="F33" s="259"/>
      <c r="G33" s="259"/>
      <c r="H33" s="259"/>
      <c r="I33" s="259"/>
      <c r="J33" s="259"/>
      <c r="K33" s="259">
        <f t="shared" si="1"/>
        <v>7</v>
      </c>
      <c r="L33" s="288">
        <v>464800</v>
      </c>
      <c r="M33" s="232">
        <v>7</v>
      </c>
      <c r="N33" s="259"/>
      <c r="O33" s="259"/>
      <c r="P33" s="259"/>
      <c r="Q33" s="259"/>
      <c r="R33" s="259"/>
      <c r="S33" s="259"/>
      <c r="T33" s="259"/>
      <c r="U33" s="259"/>
      <c r="V33" s="259">
        <f t="shared" si="2"/>
        <v>7</v>
      </c>
      <c r="W33" s="288">
        <v>464800</v>
      </c>
      <c r="X33" s="283"/>
    </row>
    <row r="34" spans="1:24" s="269" customFormat="1" x14ac:dyDescent="0.2">
      <c r="A34" s="279" t="s">
        <v>474</v>
      </c>
      <c r="B34" s="232">
        <v>128</v>
      </c>
      <c r="C34" s="259"/>
      <c r="D34" s="259"/>
      <c r="E34" s="259"/>
      <c r="F34" s="259"/>
      <c r="G34" s="259"/>
      <c r="H34" s="259"/>
      <c r="I34" s="259"/>
      <c r="J34" s="259"/>
      <c r="K34" s="259">
        <f t="shared" si="1"/>
        <v>128</v>
      </c>
      <c r="L34" s="288">
        <v>7493403</v>
      </c>
      <c r="M34" s="232">
        <v>129</v>
      </c>
      <c r="N34" s="259"/>
      <c r="O34" s="259"/>
      <c r="P34" s="259"/>
      <c r="Q34" s="259"/>
      <c r="R34" s="259"/>
      <c r="S34" s="259"/>
      <c r="T34" s="259"/>
      <c r="U34" s="259"/>
      <c r="V34" s="259">
        <f t="shared" si="2"/>
        <v>129</v>
      </c>
      <c r="W34" s="288">
        <v>7395243</v>
      </c>
      <c r="X34" s="283"/>
    </row>
    <row r="35" spans="1:24" s="269" customFormat="1" x14ac:dyDescent="0.2">
      <c r="A35" s="279" t="s">
        <v>475</v>
      </c>
      <c r="B35" s="232">
        <v>2</v>
      </c>
      <c r="C35" s="259"/>
      <c r="D35" s="259"/>
      <c r="E35" s="259"/>
      <c r="F35" s="259"/>
      <c r="G35" s="259"/>
      <c r="H35" s="259"/>
      <c r="I35" s="259"/>
      <c r="J35" s="259"/>
      <c r="K35" s="259">
        <f t="shared" si="1"/>
        <v>2</v>
      </c>
      <c r="L35" s="288">
        <v>64784</v>
      </c>
      <c r="M35" s="232">
        <v>2</v>
      </c>
      <c r="N35" s="259"/>
      <c r="O35" s="259"/>
      <c r="P35" s="259"/>
      <c r="Q35" s="259"/>
      <c r="R35" s="259"/>
      <c r="S35" s="259"/>
      <c r="T35" s="259"/>
      <c r="U35" s="259"/>
      <c r="V35" s="259">
        <f t="shared" si="2"/>
        <v>2</v>
      </c>
      <c r="W35" s="288">
        <v>64784</v>
      </c>
      <c r="X35" s="283"/>
    </row>
    <row r="36" spans="1:24" s="269" customFormat="1" x14ac:dyDescent="0.2">
      <c r="A36" s="290" t="s">
        <v>96</v>
      </c>
      <c r="B36" s="291">
        <f>B37</f>
        <v>0</v>
      </c>
      <c r="C36" s="292">
        <f>C37</f>
        <v>0</v>
      </c>
      <c r="D36" s="306">
        <f t="shared" ref="D36:W36" si="7">D37</f>
        <v>3751</v>
      </c>
      <c r="E36" s="292">
        <f t="shared" si="7"/>
        <v>0</v>
      </c>
      <c r="F36" s="292">
        <f t="shared" si="7"/>
        <v>0</v>
      </c>
      <c r="G36" s="292">
        <f t="shared" si="7"/>
        <v>0</v>
      </c>
      <c r="H36" s="292">
        <f t="shared" si="7"/>
        <v>0</v>
      </c>
      <c r="I36" s="292">
        <f t="shared" si="7"/>
        <v>0</v>
      </c>
      <c r="J36" s="292">
        <f t="shared" si="7"/>
        <v>0</v>
      </c>
      <c r="K36" s="306">
        <f t="shared" si="7"/>
        <v>3751</v>
      </c>
      <c r="L36" s="293">
        <f t="shared" si="7"/>
        <v>166183123.07999998</v>
      </c>
      <c r="M36" s="291">
        <f t="shared" si="7"/>
        <v>0</v>
      </c>
      <c r="N36" s="292">
        <f t="shared" si="7"/>
        <v>0</v>
      </c>
      <c r="O36" s="306">
        <f t="shared" si="7"/>
        <v>3906</v>
      </c>
      <c r="P36" s="292">
        <f t="shared" si="7"/>
        <v>0</v>
      </c>
      <c r="Q36" s="292">
        <f t="shared" si="7"/>
        <v>0</v>
      </c>
      <c r="R36" s="292">
        <f t="shared" si="7"/>
        <v>0</v>
      </c>
      <c r="S36" s="292">
        <f t="shared" si="7"/>
        <v>0</v>
      </c>
      <c r="T36" s="292">
        <f t="shared" si="7"/>
        <v>0</v>
      </c>
      <c r="U36" s="292">
        <f t="shared" si="7"/>
        <v>0</v>
      </c>
      <c r="V36" s="306">
        <f t="shared" si="7"/>
        <v>3906</v>
      </c>
      <c r="W36" s="293">
        <f t="shared" si="7"/>
        <v>167640123.07999998</v>
      </c>
      <c r="X36" s="283"/>
    </row>
    <row r="37" spans="1:24" s="269" customFormat="1" x14ac:dyDescent="0.2">
      <c r="A37" s="262" t="s">
        <v>96</v>
      </c>
      <c r="B37" s="232"/>
      <c r="C37" s="259"/>
      <c r="D37" s="301">
        <v>3751</v>
      </c>
      <c r="E37" s="259"/>
      <c r="F37" s="259"/>
      <c r="G37" s="259"/>
      <c r="H37" s="259"/>
      <c r="I37" s="259"/>
      <c r="J37" s="259"/>
      <c r="K37" s="301">
        <f t="shared" si="1"/>
        <v>3751</v>
      </c>
      <c r="L37" s="288">
        <v>166183123.07999998</v>
      </c>
      <c r="M37" s="232"/>
      <c r="N37" s="259"/>
      <c r="O37" s="301">
        <v>3906</v>
      </c>
      <c r="P37" s="259"/>
      <c r="Q37" s="259"/>
      <c r="R37" s="259"/>
      <c r="S37" s="259"/>
      <c r="T37" s="259"/>
      <c r="U37" s="259"/>
      <c r="V37" s="301">
        <f t="shared" si="2"/>
        <v>3906</v>
      </c>
      <c r="W37" s="288">
        <v>167640123.07999998</v>
      </c>
      <c r="X37" s="283"/>
    </row>
    <row r="38" spans="1:24" s="269" customFormat="1" x14ac:dyDescent="0.2">
      <c r="A38" s="290" t="s">
        <v>476</v>
      </c>
      <c r="B38" s="291">
        <f t="shared" ref="B38:W38" si="8">B39</f>
        <v>0</v>
      </c>
      <c r="C38" s="292">
        <f t="shared" si="8"/>
        <v>0</v>
      </c>
      <c r="D38" s="306">
        <f t="shared" si="8"/>
        <v>0</v>
      </c>
      <c r="E38" s="292">
        <f t="shared" si="8"/>
        <v>0</v>
      </c>
      <c r="F38" s="292">
        <f t="shared" si="8"/>
        <v>0</v>
      </c>
      <c r="G38" s="292">
        <f t="shared" si="8"/>
        <v>0</v>
      </c>
      <c r="H38" s="292">
        <f t="shared" si="8"/>
        <v>0</v>
      </c>
      <c r="I38" s="292">
        <f t="shared" si="8"/>
        <v>15</v>
      </c>
      <c r="J38" s="292">
        <f t="shared" si="8"/>
        <v>0</v>
      </c>
      <c r="K38" s="306">
        <f t="shared" si="8"/>
        <v>15</v>
      </c>
      <c r="L38" s="293">
        <f t="shared" si="8"/>
        <v>241800</v>
      </c>
      <c r="M38" s="291">
        <f t="shared" si="8"/>
        <v>0</v>
      </c>
      <c r="N38" s="292">
        <f t="shared" si="8"/>
        <v>0</v>
      </c>
      <c r="O38" s="292">
        <f t="shared" si="8"/>
        <v>0</v>
      </c>
      <c r="P38" s="292">
        <f t="shared" si="8"/>
        <v>0</v>
      </c>
      <c r="Q38" s="292">
        <f t="shared" si="8"/>
        <v>0</v>
      </c>
      <c r="R38" s="292">
        <f t="shared" si="8"/>
        <v>0</v>
      </c>
      <c r="S38" s="292">
        <f t="shared" si="8"/>
        <v>0</v>
      </c>
      <c r="T38" s="292">
        <f t="shared" si="8"/>
        <v>14</v>
      </c>
      <c r="U38" s="292">
        <f t="shared" si="8"/>
        <v>0</v>
      </c>
      <c r="V38" s="292">
        <f t="shared" si="8"/>
        <v>14</v>
      </c>
      <c r="W38" s="293">
        <f t="shared" si="8"/>
        <v>235945</v>
      </c>
      <c r="X38" s="283"/>
    </row>
    <row r="39" spans="1:24" s="269" customFormat="1" x14ac:dyDescent="0.2">
      <c r="A39" s="262" t="s">
        <v>476</v>
      </c>
      <c r="B39" s="232"/>
      <c r="C39" s="259"/>
      <c r="D39" s="301"/>
      <c r="E39" s="259"/>
      <c r="F39" s="259"/>
      <c r="G39" s="259"/>
      <c r="H39" s="259"/>
      <c r="I39" s="259">
        <v>15</v>
      </c>
      <c r="J39" s="259"/>
      <c r="K39" s="301">
        <f t="shared" si="1"/>
        <v>15</v>
      </c>
      <c r="L39" s="288">
        <v>241800</v>
      </c>
      <c r="M39" s="232"/>
      <c r="N39" s="259"/>
      <c r="O39" s="259"/>
      <c r="P39" s="259"/>
      <c r="Q39" s="259"/>
      <c r="R39" s="259"/>
      <c r="S39" s="259"/>
      <c r="T39" s="259">
        <v>14</v>
      </c>
      <c r="U39" s="259"/>
      <c r="V39" s="259">
        <f t="shared" si="2"/>
        <v>14</v>
      </c>
      <c r="W39" s="288">
        <v>235945</v>
      </c>
      <c r="X39" s="283"/>
    </row>
    <row r="40" spans="1:24" s="269" customFormat="1" x14ac:dyDescent="0.2">
      <c r="A40" s="290" t="s">
        <v>477</v>
      </c>
      <c r="B40" s="291">
        <f t="shared" ref="B40:W40" si="9">B41</f>
        <v>0</v>
      </c>
      <c r="C40" s="292">
        <f t="shared" si="9"/>
        <v>0</v>
      </c>
      <c r="D40" s="306">
        <f t="shared" si="9"/>
        <v>0</v>
      </c>
      <c r="E40" s="292">
        <f t="shared" si="9"/>
        <v>0</v>
      </c>
      <c r="F40" s="292">
        <f t="shared" si="9"/>
        <v>0</v>
      </c>
      <c r="G40" s="292">
        <f t="shared" si="9"/>
        <v>0</v>
      </c>
      <c r="H40" s="292">
        <f t="shared" si="9"/>
        <v>23</v>
      </c>
      <c r="I40" s="292">
        <f t="shared" si="9"/>
        <v>0</v>
      </c>
      <c r="J40" s="292">
        <f t="shared" si="9"/>
        <v>0</v>
      </c>
      <c r="K40" s="306">
        <f t="shared" si="9"/>
        <v>23</v>
      </c>
      <c r="L40" s="293">
        <f t="shared" si="9"/>
        <v>0</v>
      </c>
      <c r="M40" s="291">
        <f t="shared" si="9"/>
        <v>0</v>
      </c>
      <c r="N40" s="292">
        <f t="shared" si="9"/>
        <v>0</v>
      </c>
      <c r="O40" s="292">
        <f t="shared" si="9"/>
        <v>0</v>
      </c>
      <c r="P40" s="292">
        <f t="shared" si="9"/>
        <v>0</v>
      </c>
      <c r="Q40" s="292">
        <f t="shared" si="9"/>
        <v>0</v>
      </c>
      <c r="R40" s="292">
        <f t="shared" si="9"/>
        <v>0</v>
      </c>
      <c r="S40" s="292">
        <f t="shared" si="9"/>
        <v>29</v>
      </c>
      <c r="T40" s="292">
        <f t="shared" si="9"/>
        <v>0</v>
      </c>
      <c r="U40" s="292">
        <f t="shared" si="9"/>
        <v>0</v>
      </c>
      <c r="V40" s="292">
        <f t="shared" si="9"/>
        <v>29</v>
      </c>
      <c r="W40" s="293">
        <f t="shared" si="9"/>
        <v>0</v>
      </c>
      <c r="X40" s="283"/>
    </row>
    <row r="41" spans="1:24" s="269" customFormat="1" x14ac:dyDescent="0.2">
      <c r="A41" s="262" t="s">
        <v>477</v>
      </c>
      <c r="B41" s="232"/>
      <c r="C41" s="259"/>
      <c r="D41" s="301"/>
      <c r="E41" s="259"/>
      <c r="F41" s="259"/>
      <c r="G41" s="259"/>
      <c r="H41" s="259">
        <v>23</v>
      </c>
      <c r="I41" s="259"/>
      <c r="J41" s="259"/>
      <c r="K41" s="301">
        <f t="shared" si="1"/>
        <v>23</v>
      </c>
      <c r="L41" s="288"/>
      <c r="M41" s="232"/>
      <c r="N41" s="259"/>
      <c r="O41" s="259"/>
      <c r="P41" s="259"/>
      <c r="Q41" s="259"/>
      <c r="R41" s="259"/>
      <c r="S41" s="259">
        <v>29</v>
      </c>
      <c r="T41" s="259"/>
      <c r="U41" s="259"/>
      <c r="V41" s="259">
        <f t="shared" si="2"/>
        <v>29</v>
      </c>
      <c r="W41" s="288"/>
      <c r="X41" s="283"/>
    </row>
    <row r="42" spans="1:24" s="269" customFormat="1" x14ac:dyDescent="0.2">
      <c r="A42" s="290" t="s">
        <v>94</v>
      </c>
      <c r="B42" s="291">
        <f t="shared" ref="B42:W42" si="10">B43</f>
        <v>0</v>
      </c>
      <c r="C42" s="292">
        <f t="shared" si="10"/>
        <v>0</v>
      </c>
      <c r="D42" s="306">
        <f t="shared" si="10"/>
        <v>0</v>
      </c>
      <c r="E42" s="292">
        <f t="shared" si="10"/>
        <v>0</v>
      </c>
      <c r="F42" s="292">
        <f t="shared" si="10"/>
        <v>0</v>
      </c>
      <c r="G42" s="292">
        <f t="shared" si="10"/>
        <v>9</v>
      </c>
      <c r="H42" s="292">
        <f t="shared" si="10"/>
        <v>0</v>
      </c>
      <c r="I42" s="292">
        <f t="shared" si="10"/>
        <v>0</v>
      </c>
      <c r="J42" s="292">
        <f t="shared" si="10"/>
        <v>0</v>
      </c>
      <c r="K42" s="306">
        <f t="shared" si="10"/>
        <v>9</v>
      </c>
      <c r="L42" s="293">
        <f t="shared" si="10"/>
        <v>0</v>
      </c>
      <c r="M42" s="291">
        <f t="shared" si="10"/>
        <v>0</v>
      </c>
      <c r="N42" s="292">
        <f t="shared" si="10"/>
        <v>0</v>
      </c>
      <c r="O42" s="292">
        <f t="shared" si="10"/>
        <v>0</v>
      </c>
      <c r="P42" s="292">
        <f t="shared" si="10"/>
        <v>0</v>
      </c>
      <c r="Q42" s="292">
        <f t="shared" si="10"/>
        <v>0</v>
      </c>
      <c r="R42" s="292">
        <f t="shared" si="10"/>
        <v>10</v>
      </c>
      <c r="S42" s="292">
        <f t="shared" si="10"/>
        <v>0</v>
      </c>
      <c r="T42" s="292">
        <f t="shared" si="10"/>
        <v>0</v>
      </c>
      <c r="U42" s="292">
        <f t="shared" si="10"/>
        <v>0</v>
      </c>
      <c r="V42" s="292">
        <f t="shared" si="10"/>
        <v>10</v>
      </c>
      <c r="W42" s="293">
        <f t="shared" si="10"/>
        <v>0</v>
      </c>
      <c r="X42" s="283"/>
    </row>
    <row r="43" spans="1:24" s="269" customFormat="1" x14ac:dyDescent="0.2">
      <c r="A43" s="262" t="s">
        <v>94</v>
      </c>
      <c r="B43" s="232"/>
      <c r="C43" s="259"/>
      <c r="D43" s="301"/>
      <c r="E43" s="259"/>
      <c r="F43" s="259"/>
      <c r="G43" s="259">
        <v>9</v>
      </c>
      <c r="H43" s="259"/>
      <c r="I43" s="259"/>
      <c r="J43" s="259"/>
      <c r="K43" s="301">
        <f t="shared" si="1"/>
        <v>9</v>
      </c>
      <c r="L43" s="288"/>
      <c r="M43" s="232"/>
      <c r="N43" s="259"/>
      <c r="O43" s="259"/>
      <c r="P43" s="259"/>
      <c r="Q43" s="259"/>
      <c r="R43" s="259">
        <v>10</v>
      </c>
      <c r="S43" s="259"/>
      <c r="T43" s="259"/>
      <c r="U43" s="259"/>
      <c r="V43" s="259">
        <f t="shared" si="2"/>
        <v>10</v>
      </c>
      <c r="W43" s="288"/>
      <c r="X43" s="283"/>
    </row>
    <row r="44" spans="1:24" s="269" customFormat="1" ht="12" thickBot="1" x14ac:dyDescent="0.25">
      <c r="A44" s="262"/>
      <c r="B44" s="294"/>
      <c r="C44" s="295"/>
      <c r="D44" s="307"/>
      <c r="E44" s="295"/>
      <c r="F44" s="295"/>
      <c r="G44" s="295"/>
      <c r="H44" s="295"/>
      <c r="I44" s="295"/>
      <c r="J44" s="295"/>
      <c r="K44" s="307"/>
      <c r="L44" s="296"/>
      <c r="M44" s="294"/>
      <c r="N44" s="295"/>
      <c r="O44" s="295"/>
      <c r="P44" s="295"/>
      <c r="Q44" s="295"/>
      <c r="R44" s="295"/>
      <c r="S44" s="295"/>
      <c r="T44" s="295"/>
      <c r="U44" s="295"/>
      <c r="V44" s="295"/>
      <c r="W44" s="296"/>
      <c r="X44" s="283"/>
    </row>
    <row r="45" spans="1:24" s="269" customFormat="1" ht="12" thickBot="1" x14ac:dyDescent="0.25">
      <c r="A45" s="266" t="s">
        <v>24</v>
      </c>
      <c r="B45" s="237">
        <f t="shared" ref="B45:W45" si="11">B31+B28+B22+B16+B8+B36+B38+B40+B42</f>
        <v>391</v>
      </c>
      <c r="C45" s="237">
        <f t="shared" si="11"/>
        <v>86</v>
      </c>
      <c r="D45" s="298">
        <f t="shared" si="11"/>
        <v>3751</v>
      </c>
      <c r="E45" s="237">
        <f t="shared" si="11"/>
        <v>4</v>
      </c>
      <c r="F45" s="237">
        <f t="shared" si="11"/>
        <v>0</v>
      </c>
      <c r="G45" s="237">
        <f t="shared" si="11"/>
        <v>9</v>
      </c>
      <c r="H45" s="237">
        <f t="shared" si="11"/>
        <v>23</v>
      </c>
      <c r="I45" s="237">
        <f t="shared" si="11"/>
        <v>15</v>
      </c>
      <c r="J45" s="237">
        <f t="shared" si="11"/>
        <v>0</v>
      </c>
      <c r="K45" s="298">
        <f t="shared" si="11"/>
        <v>4279</v>
      </c>
      <c r="L45" s="297">
        <f t="shared" si="11"/>
        <v>196835496.99399999</v>
      </c>
      <c r="M45" s="298">
        <f t="shared" si="11"/>
        <v>390</v>
      </c>
      <c r="N45" s="237">
        <f t="shared" si="11"/>
        <v>108</v>
      </c>
      <c r="O45" s="298">
        <f t="shared" si="11"/>
        <v>3906</v>
      </c>
      <c r="P45" s="237">
        <f t="shared" si="11"/>
        <v>4</v>
      </c>
      <c r="Q45" s="237">
        <f t="shared" si="11"/>
        <v>0</v>
      </c>
      <c r="R45" s="237">
        <f t="shared" si="11"/>
        <v>10</v>
      </c>
      <c r="S45" s="237">
        <f t="shared" si="11"/>
        <v>29</v>
      </c>
      <c r="T45" s="237">
        <f t="shared" si="11"/>
        <v>14</v>
      </c>
      <c r="U45" s="237">
        <f t="shared" si="11"/>
        <v>0</v>
      </c>
      <c r="V45" s="298">
        <f t="shared" si="11"/>
        <v>4461</v>
      </c>
      <c r="W45" s="297">
        <f t="shared" si="11"/>
        <v>197114474.07999998</v>
      </c>
      <c r="X45" s="287"/>
    </row>
    <row r="46" spans="1:24" s="269" customFormat="1" x14ac:dyDescent="0.2">
      <c r="A46" s="299" t="s">
        <v>298</v>
      </c>
      <c r="B46" s="280"/>
      <c r="C46" s="280"/>
      <c r="D46" s="280"/>
      <c r="E46" s="280"/>
      <c r="F46" s="280"/>
      <c r="G46" s="280"/>
      <c r="H46" s="280"/>
      <c r="I46" s="280"/>
      <c r="J46" s="280"/>
      <c r="K46" s="280"/>
      <c r="L46" s="280"/>
      <c r="M46" s="280"/>
      <c r="N46" s="280"/>
      <c r="O46" s="280"/>
      <c r="Q46" s="283"/>
    </row>
    <row r="47" spans="1:24" s="269" customFormat="1" x14ac:dyDescent="0.2">
      <c r="A47" s="259" t="s">
        <v>292</v>
      </c>
      <c r="B47" s="259"/>
      <c r="C47" s="259"/>
      <c r="D47" s="259"/>
      <c r="E47" s="259"/>
      <c r="F47" s="259"/>
      <c r="G47" s="259"/>
      <c r="H47" s="259"/>
      <c r="I47" s="259"/>
      <c r="J47" s="259"/>
      <c r="K47" s="259"/>
      <c r="L47" s="259"/>
      <c r="M47" s="259"/>
      <c r="N47" s="259"/>
      <c r="O47" s="259"/>
      <c r="Q47" s="283"/>
    </row>
    <row r="48" spans="1:24" s="269" customFormat="1" x14ac:dyDescent="0.2">
      <c r="A48" s="259" t="s">
        <v>296</v>
      </c>
      <c r="B48" s="259"/>
      <c r="C48" s="259"/>
      <c r="D48" s="259"/>
      <c r="E48" s="259"/>
      <c r="F48" s="259"/>
      <c r="G48" s="259"/>
      <c r="H48" s="259"/>
      <c r="I48" s="259"/>
      <c r="J48" s="259"/>
      <c r="K48" s="259"/>
      <c r="L48" s="300"/>
      <c r="M48" s="259"/>
      <c r="N48" s="259"/>
      <c r="O48" s="259"/>
      <c r="Q48" s="283"/>
      <c r="W48" s="300"/>
    </row>
    <row r="49" spans="1:24" s="269" customFormat="1" x14ac:dyDescent="0.2">
      <c r="A49" s="259" t="s">
        <v>303</v>
      </c>
      <c r="B49" s="259"/>
      <c r="C49" s="259"/>
      <c r="D49" s="259"/>
      <c r="E49" s="259"/>
      <c r="F49" s="259"/>
      <c r="G49" s="259"/>
      <c r="H49" s="259"/>
      <c r="I49" s="259"/>
      <c r="J49" s="259"/>
      <c r="K49" s="259"/>
      <c r="L49" s="301"/>
      <c r="M49" s="259"/>
      <c r="N49" s="259"/>
      <c r="O49" s="259"/>
      <c r="P49" s="259"/>
      <c r="Q49" s="259"/>
      <c r="R49" s="259"/>
      <c r="S49" s="259"/>
      <c r="T49" s="259"/>
      <c r="U49" s="259"/>
      <c r="V49" s="259"/>
      <c r="W49" s="300"/>
      <c r="X49" s="283"/>
    </row>
    <row r="50" spans="1:24" s="269" customFormat="1" x14ac:dyDescent="0.2">
      <c r="A50" s="259"/>
      <c r="B50" s="259"/>
      <c r="C50" s="259"/>
      <c r="D50" s="259"/>
      <c r="E50" s="259"/>
      <c r="F50" s="259"/>
      <c r="G50" s="259"/>
      <c r="H50" s="259"/>
      <c r="I50" s="259"/>
      <c r="J50" s="259"/>
      <c r="K50" s="259"/>
      <c r="L50" s="301"/>
      <c r="M50" s="259"/>
      <c r="N50" s="259"/>
      <c r="O50" s="259"/>
      <c r="P50" s="259"/>
      <c r="Q50" s="259"/>
      <c r="R50" s="259"/>
      <c r="S50" s="259"/>
      <c r="T50" s="259"/>
      <c r="U50" s="259"/>
      <c r="V50" s="259"/>
      <c r="W50" s="300"/>
      <c r="X50" s="283"/>
    </row>
    <row r="51" spans="1:24" s="269" customFormat="1" x14ac:dyDescent="0.2">
      <c r="A51" s="259"/>
      <c r="B51" s="259"/>
      <c r="C51" s="259"/>
      <c r="D51" s="259"/>
      <c r="E51" s="259"/>
      <c r="F51" s="259"/>
      <c r="G51" s="259"/>
      <c r="H51" s="259"/>
      <c r="I51" s="259"/>
      <c r="J51" s="259"/>
      <c r="K51" s="259"/>
      <c r="L51" s="301"/>
      <c r="M51" s="259"/>
      <c r="N51" s="259"/>
      <c r="O51" s="259"/>
      <c r="P51" s="259"/>
      <c r="Q51" s="259"/>
      <c r="R51" s="259"/>
      <c r="S51" s="259"/>
      <c r="T51" s="259"/>
      <c r="U51" s="259"/>
      <c r="V51" s="259"/>
      <c r="W51" s="259"/>
      <c r="X51" s="283"/>
    </row>
    <row r="52" spans="1:24" s="269" customFormat="1" hidden="1" x14ac:dyDescent="0.2">
      <c r="A52" s="259"/>
      <c r="B52" s="259"/>
      <c r="C52" s="259"/>
      <c r="D52" s="259"/>
      <c r="E52" s="259"/>
      <c r="F52" s="259"/>
      <c r="G52" s="259"/>
      <c r="H52" s="259"/>
      <c r="I52" s="259"/>
      <c r="J52" s="259"/>
      <c r="K52" s="259"/>
      <c r="L52" s="301">
        <f>L48-L51</f>
        <v>0</v>
      </c>
      <c r="M52" s="259"/>
      <c r="N52" s="259"/>
      <c r="O52" s="259"/>
      <c r="P52" s="259"/>
      <c r="Q52" s="259"/>
      <c r="R52" s="259"/>
      <c r="S52" s="259"/>
      <c r="T52" s="259"/>
      <c r="U52" s="259"/>
      <c r="V52" s="259"/>
      <c r="W52" s="259"/>
      <c r="X52" s="283"/>
    </row>
    <row r="53" spans="1:24" s="269" customFormat="1" hidden="1" x14ac:dyDescent="0.2">
      <c r="A53" s="259"/>
      <c r="B53" s="259"/>
      <c r="C53" s="259"/>
      <c r="D53" s="259"/>
      <c r="E53" s="259"/>
      <c r="F53" s="259"/>
      <c r="G53" s="259"/>
      <c r="H53" s="259"/>
      <c r="I53" s="259"/>
      <c r="J53" s="259"/>
      <c r="K53" s="259"/>
      <c r="L53" s="259"/>
      <c r="M53" s="259"/>
      <c r="N53" s="259"/>
      <c r="O53" s="259"/>
      <c r="P53" s="259"/>
      <c r="Q53" s="259"/>
      <c r="R53" s="259"/>
      <c r="S53" s="259"/>
      <c r="T53" s="259"/>
      <c r="U53" s="259"/>
      <c r="V53" s="259"/>
      <c r="W53" s="259"/>
      <c r="X53" s="283"/>
    </row>
    <row r="54" spans="1:24" s="269" customFormat="1" hidden="1" x14ac:dyDescent="0.2">
      <c r="A54" s="259"/>
      <c r="B54" s="259"/>
      <c r="C54" s="259"/>
      <c r="D54" s="259"/>
      <c r="E54" s="259"/>
      <c r="F54" s="259"/>
      <c r="G54" s="259"/>
      <c r="H54" s="259"/>
      <c r="I54" s="259"/>
      <c r="J54" s="259"/>
      <c r="K54" s="301"/>
      <c r="L54" s="301"/>
      <c r="M54" s="301"/>
      <c r="N54" s="301"/>
      <c r="O54" s="301"/>
      <c r="P54" s="301"/>
      <c r="Q54" s="301"/>
      <c r="R54" s="301"/>
      <c r="S54" s="301"/>
      <c r="T54" s="301"/>
      <c r="U54" s="301"/>
      <c r="V54" s="301"/>
      <c r="W54" s="301"/>
      <c r="X54" s="283"/>
    </row>
    <row r="55" spans="1:24" s="269" customFormat="1" hidden="1" x14ac:dyDescent="0.2">
      <c r="A55" s="302" t="s">
        <v>478</v>
      </c>
      <c r="B55" s="259"/>
      <c r="C55" s="259"/>
      <c r="D55" s="259">
        <v>1379</v>
      </c>
      <c r="E55" s="259"/>
      <c r="F55" s="259"/>
      <c r="G55" s="259"/>
      <c r="H55" s="259"/>
      <c r="I55" s="259"/>
      <c r="J55" s="259"/>
      <c r="K55" s="301">
        <v>1379</v>
      </c>
      <c r="L55" s="301">
        <v>52846436</v>
      </c>
      <c r="M55" s="301">
        <v>52846436</v>
      </c>
      <c r="N55" s="301">
        <f>M55-L55</f>
        <v>0</v>
      </c>
      <c r="O55" s="301"/>
      <c r="P55" s="301"/>
      <c r="Q55" s="301"/>
      <c r="R55" s="301"/>
      <c r="S55" s="301"/>
      <c r="T55" s="301"/>
      <c r="U55" s="301"/>
      <c r="V55" s="301">
        <v>1505</v>
      </c>
      <c r="W55" s="301">
        <v>52846437</v>
      </c>
      <c r="X55" s="283"/>
    </row>
    <row r="56" spans="1:24" s="269" customFormat="1" hidden="1" x14ac:dyDescent="0.2">
      <c r="A56" s="302" t="s">
        <v>479</v>
      </c>
      <c r="B56" s="259"/>
      <c r="C56" s="259"/>
      <c r="D56" s="259"/>
      <c r="E56" s="259"/>
      <c r="F56" s="259"/>
      <c r="G56" s="259"/>
      <c r="H56" s="259"/>
      <c r="I56" s="259"/>
      <c r="J56" s="259"/>
      <c r="K56" s="301">
        <v>143</v>
      </c>
      <c r="L56" s="301">
        <v>6460256.0800000001</v>
      </c>
      <c r="M56" s="301">
        <v>6460256</v>
      </c>
      <c r="N56" s="301">
        <f>M56-L56</f>
        <v>-8.0000000074505806E-2</v>
      </c>
      <c r="O56" s="301"/>
      <c r="P56" s="301"/>
      <c r="Q56" s="301"/>
      <c r="R56" s="301"/>
      <c r="S56" s="301"/>
      <c r="T56" s="301"/>
      <c r="U56" s="301"/>
      <c r="V56" s="301">
        <v>143</v>
      </c>
      <c r="W56" s="301">
        <v>6460256.0800000001</v>
      </c>
      <c r="X56" s="283"/>
    </row>
    <row r="57" spans="1:24" s="269" customFormat="1" ht="22.5" hidden="1" x14ac:dyDescent="0.2">
      <c r="A57" s="302" t="s">
        <v>480</v>
      </c>
      <c r="B57" s="259"/>
      <c r="C57" s="259"/>
      <c r="D57" s="259"/>
      <c r="E57" s="259"/>
      <c r="F57" s="259"/>
      <c r="G57" s="259"/>
      <c r="H57" s="259"/>
      <c r="I57" s="259"/>
      <c r="J57" s="259"/>
      <c r="K57" s="301">
        <v>46</v>
      </c>
      <c r="L57" s="301">
        <v>3070091</v>
      </c>
      <c r="M57" s="301">
        <v>3070091</v>
      </c>
      <c r="N57" s="301">
        <f t="shared" ref="N57:N60" si="12">M57-L57</f>
        <v>0</v>
      </c>
      <c r="O57" s="301"/>
      <c r="P57" s="301"/>
      <c r="Q57" s="301"/>
      <c r="R57" s="301"/>
      <c r="S57" s="301"/>
      <c r="T57" s="301"/>
      <c r="U57" s="301"/>
      <c r="V57" s="301">
        <v>72</v>
      </c>
      <c r="W57" s="301">
        <v>7870091</v>
      </c>
      <c r="X57" s="283"/>
    </row>
    <row r="58" spans="1:24" s="269" customFormat="1" ht="22.5" hidden="1" x14ac:dyDescent="0.2">
      <c r="A58" s="302" t="s">
        <v>481</v>
      </c>
      <c r="B58" s="259"/>
      <c r="C58" s="259"/>
      <c r="D58" s="259"/>
      <c r="E58" s="259"/>
      <c r="F58" s="259"/>
      <c r="G58" s="259"/>
      <c r="H58" s="259"/>
      <c r="I58" s="259"/>
      <c r="J58" s="259"/>
      <c r="K58" s="301">
        <v>27</v>
      </c>
      <c r="L58" s="301">
        <v>2426262</v>
      </c>
      <c r="M58" s="301">
        <v>2426262</v>
      </c>
      <c r="N58" s="301">
        <f t="shared" si="12"/>
        <v>0</v>
      </c>
      <c r="O58" s="301"/>
      <c r="P58" s="301"/>
      <c r="Q58" s="301"/>
      <c r="R58" s="301"/>
      <c r="S58" s="301"/>
      <c r="T58" s="301"/>
      <c r="U58" s="301"/>
      <c r="V58" s="301">
        <v>27</v>
      </c>
      <c r="W58" s="301">
        <v>1376369</v>
      </c>
      <c r="X58" s="283"/>
    </row>
    <row r="59" spans="1:24" s="269" customFormat="1" ht="22.5" hidden="1" x14ac:dyDescent="0.2">
      <c r="A59" s="302" t="s">
        <v>482</v>
      </c>
      <c r="B59" s="259"/>
      <c r="C59" s="259"/>
      <c r="D59" s="259"/>
      <c r="E59" s="259"/>
      <c r="F59" s="259"/>
      <c r="G59" s="259"/>
      <c r="H59" s="259"/>
      <c r="I59" s="259"/>
      <c r="J59" s="259"/>
      <c r="K59" s="301">
        <v>159</v>
      </c>
      <c r="L59" s="301">
        <v>4711036</v>
      </c>
      <c r="M59" s="301">
        <v>4711036</v>
      </c>
      <c r="N59" s="301">
        <f t="shared" si="12"/>
        <v>0</v>
      </c>
      <c r="O59" s="301"/>
      <c r="P59" s="301"/>
      <c r="Q59" s="301"/>
      <c r="R59" s="301"/>
      <c r="S59" s="301"/>
      <c r="T59" s="301"/>
      <c r="U59" s="301"/>
      <c r="V59" s="301">
        <v>159</v>
      </c>
      <c r="W59" s="301">
        <v>4639287</v>
      </c>
      <c r="X59" s="283"/>
    </row>
    <row r="60" spans="1:24" s="269" customFormat="1" ht="22.5" hidden="1" x14ac:dyDescent="0.2">
      <c r="A60" s="302" t="s">
        <v>483</v>
      </c>
      <c r="B60" s="259"/>
      <c r="C60" s="259"/>
      <c r="D60" s="259"/>
      <c r="E60" s="259"/>
      <c r="F60" s="259"/>
      <c r="G60" s="259"/>
      <c r="H60" s="259"/>
      <c r="I60" s="259"/>
      <c r="J60" s="259"/>
      <c r="K60" s="301">
        <v>285</v>
      </c>
      <c r="L60" s="301">
        <v>9163776</v>
      </c>
      <c r="M60" s="301">
        <v>9163776</v>
      </c>
      <c r="N60" s="301">
        <f t="shared" si="12"/>
        <v>0</v>
      </c>
      <c r="O60" s="301"/>
      <c r="P60" s="301"/>
      <c r="Q60" s="301"/>
      <c r="R60" s="301"/>
      <c r="S60" s="301"/>
      <c r="T60" s="301"/>
      <c r="U60" s="301"/>
      <c r="V60" s="301">
        <v>326</v>
      </c>
      <c r="W60" s="301">
        <v>9151817</v>
      </c>
      <c r="X60" s="283"/>
    </row>
    <row r="61" spans="1:24" s="269" customFormat="1" ht="33.75" hidden="1" x14ac:dyDescent="0.2">
      <c r="A61" s="302" t="s">
        <v>484</v>
      </c>
      <c r="B61" s="259"/>
      <c r="C61" s="259"/>
      <c r="D61" s="259"/>
      <c r="E61" s="259"/>
      <c r="F61" s="259"/>
      <c r="G61" s="259"/>
      <c r="H61" s="259"/>
      <c r="I61" s="259"/>
      <c r="J61" s="259"/>
      <c r="K61" s="301">
        <v>1712</v>
      </c>
      <c r="L61" s="301">
        <v>87505266</v>
      </c>
      <c r="M61" s="301">
        <v>87505266</v>
      </c>
      <c r="N61" s="301">
        <f>M61-L61</f>
        <v>0</v>
      </c>
      <c r="O61" s="301"/>
      <c r="P61" s="301"/>
      <c r="Q61" s="301"/>
      <c r="R61" s="301"/>
      <c r="S61" s="301"/>
      <c r="T61" s="301"/>
      <c r="U61" s="301"/>
      <c r="V61" s="301">
        <v>1674</v>
      </c>
      <c r="W61" s="301">
        <v>85295866</v>
      </c>
      <c r="X61" s="283"/>
    </row>
    <row r="62" spans="1:24" s="283" customFormat="1" hidden="1" x14ac:dyDescent="0.2">
      <c r="K62" s="301">
        <f>SUM(K55:K61)</f>
        <v>3751</v>
      </c>
      <c r="L62" s="301">
        <f>SUM(L55:L61)</f>
        <v>166183123.07999998</v>
      </c>
      <c r="M62" s="301">
        <f t="shared" ref="M62:U62" si="13">SUM(M55:M61)</f>
        <v>166183123</v>
      </c>
      <c r="N62" s="301">
        <f t="shared" si="13"/>
        <v>-8.0000000074505806E-2</v>
      </c>
      <c r="O62" s="301">
        <f t="shared" si="13"/>
        <v>0</v>
      </c>
      <c r="P62" s="301">
        <f t="shared" si="13"/>
        <v>0</v>
      </c>
      <c r="Q62" s="301">
        <f t="shared" si="13"/>
        <v>0</v>
      </c>
      <c r="R62" s="301">
        <f t="shared" si="13"/>
        <v>0</v>
      </c>
      <c r="S62" s="301">
        <f t="shared" si="13"/>
        <v>0</v>
      </c>
      <c r="T62" s="301">
        <f t="shared" si="13"/>
        <v>0</v>
      </c>
      <c r="U62" s="301">
        <f t="shared" si="13"/>
        <v>0</v>
      </c>
      <c r="V62" s="301">
        <f>SUM(V55:V61)</f>
        <v>3906</v>
      </c>
      <c r="W62" s="301">
        <f>SUM(W55:W61)</f>
        <v>167640123.07999998</v>
      </c>
    </row>
    <row r="63" spans="1:24" s="283" customFormat="1" hidden="1" x14ac:dyDescent="0.2">
      <c r="K63" s="259"/>
      <c r="L63" s="301">
        <v>166183123</v>
      </c>
      <c r="M63" s="259"/>
      <c r="N63" s="259"/>
      <c r="O63" s="259"/>
      <c r="P63" s="259"/>
      <c r="Q63" s="259"/>
      <c r="R63" s="259"/>
      <c r="S63" s="259"/>
      <c r="T63" s="259"/>
      <c r="U63" s="259"/>
      <c r="V63" s="259"/>
      <c r="W63" s="303">
        <v>170564420</v>
      </c>
    </row>
    <row r="64" spans="1:24" s="283" customFormat="1" hidden="1" x14ac:dyDescent="0.2">
      <c r="K64" s="259"/>
      <c r="L64" s="259"/>
      <c r="M64" s="259"/>
      <c r="N64" s="259"/>
      <c r="O64" s="259"/>
      <c r="P64" s="259"/>
      <c r="Q64" s="259"/>
      <c r="R64" s="259"/>
      <c r="S64" s="259"/>
      <c r="T64" s="259"/>
      <c r="U64" s="259"/>
      <c r="V64" s="259"/>
      <c r="W64" s="301">
        <f>W63-W62</f>
        <v>2924296.9200000167</v>
      </c>
    </row>
    <row r="65" spans="11:23" s="283" customFormat="1" x14ac:dyDescent="0.2">
      <c r="K65" s="259"/>
      <c r="L65" s="259"/>
      <c r="M65" s="259"/>
      <c r="N65" s="259"/>
      <c r="O65" s="259"/>
      <c r="P65" s="259"/>
      <c r="Q65" s="259"/>
      <c r="R65" s="259"/>
      <c r="S65" s="259"/>
      <c r="T65" s="259"/>
      <c r="U65" s="259"/>
      <c r="V65" s="259"/>
      <c r="W65" s="259"/>
    </row>
  </sheetData>
  <mergeCells count="2">
    <mergeCell ref="B5:L5"/>
    <mergeCell ref="M5:W5"/>
  </mergeCells>
  <printOptions horizontalCentered="1"/>
  <pageMargins left="0.23622047244094491" right="0.23622047244094491" top="0.74803149606299213" bottom="0.74803149606299213" header="0.31496062992125984" footer="0.31496062992125984"/>
  <pageSetup paperSize="9" scale="74"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249977111117893"/>
    <pageSetUpPr fitToPage="1"/>
  </sheetPr>
  <dimension ref="A1:X41"/>
  <sheetViews>
    <sheetView zoomScaleNormal="100" zoomScaleSheetLayoutView="90" zoomScalePageLayoutView="85" workbookViewId="0">
      <selection activeCell="B13" sqref="B13"/>
    </sheetView>
  </sheetViews>
  <sheetFormatPr baseColWidth="10" defaultColWidth="11.42578125" defaultRowHeight="11.25" x14ac:dyDescent="0.2"/>
  <cols>
    <col min="1" max="1" width="41.28515625" style="259" customWidth="1"/>
    <col min="2" max="2" width="6" style="259" customWidth="1"/>
    <col min="3" max="10" width="7" style="259" customWidth="1"/>
    <col min="11" max="11" width="5.7109375" style="259" customWidth="1"/>
    <col min="12" max="12" width="9.85546875" style="259" customWidth="1"/>
    <col min="13" max="22" width="7" style="259" customWidth="1"/>
    <col min="23" max="23" width="10.140625" style="259" customWidth="1"/>
    <col min="24" max="24" width="1.7109375" style="261" customWidth="1"/>
    <col min="25" max="28" width="10.7109375" style="18" customWidth="1"/>
    <col min="29" max="16384" width="11.42578125" style="18"/>
  </cols>
  <sheetData>
    <row r="1" spans="1:24" s="74" customFormat="1" x14ac:dyDescent="0.2">
      <c r="A1" s="43" t="s">
        <v>398</v>
      </c>
      <c r="B1" s="43"/>
      <c r="C1" s="43"/>
      <c r="D1" s="43"/>
      <c r="E1" s="43"/>
      <c r="F1" s="43"/>
      <c r="G1" s="43"/>
      <c r="H1" s="43"/>
      <c r="I1" s="43"/>
      <c r="J1" s="43"/>
      <c r="K1" s="43"/>
      <c r="L1" s="43"/>
      <c r="M1" s="43"/>
      <c r="N1" s="43"/>
      <c r="O1" s="43"/>
      <c r="P1" s="43"/>
      <c r="Q1" s="43"/>
      <c r="R1" s="43"/>
      <c r="S1" s="43"/>
      <c r="T1" s="43"/>
      <c r="U1" s="43"/>
      <c r="V1" s="43"/>
      <c r="W1" s="43"/>
      <c r="X1" s="256"/>
    </row>
    <row r="2" spans="1:24" s="74" customFormat="1" x14ac:dyDescent="0.2">
      <c r="A2" s="43" t="s">
        <v>439</v>
      </c>
      <c r="B2" s="43"/>
      <c r="C2" s="43"/>
      <c r="D2" s="43"/>
      <c r="E2" s="43"/>
      <c r="F2" s="43"/>
      <c r="G2" s="43"/>
      <c r="H2" s="43"/>
      <c r="I2" s="43"/>
      <c r="J2" s="43"/>
      <c r="K2" s="43"/>
      <c r="L2" s="43"/>
      <c r="M2" s="43"/>
      <c r="N2" s="43"/>
      <c r="O2" s="43"/>
      <c r="P2" s="43"/>
      <c r="Q2" s="43"/>
      <c r="R2" s="43"/>
      <c r="S2" s="43"/>
      <c r="T2" s="43"/>
      <c r="U2" s="43"/>
      <c r="V2" s="43"/>
      <c r="W2" s="43"/>
      <c r="X2" s="256"/>
    </row>
    <row r="3" spans="1:24" s="257" customFormat="1" x14ac:dyDescent="0.2">
      <c r="A3" s="257" t="s">
        <v>487</v>
      </c>
      <c r="X3" s="258"/>
    </row>
    <row r="4" spans="1:24" ht="12" thickBot="1" x14ac:dyDescent="0.25">
      <c r="L4" s="260"/>
      <c r="W4" s="260"/>
    </row>
    <row r="5" spans="1:24" ht="26.25" customHeight="1" x14ac:dyDescent="0.2">
      <c r="A5" s="66" t="s">
        <v>10</v>
      </c>
      <c r="B5" s="946" t="s">
        <v>396</v>
      </c>
      <c r="C5" s="947"/>
      <c r="D5" s="947"/>
      <c r="E5" s="947"/>
      <c r="F5" s="947"/>
      <c r="G5" s="947"/>
      <c r="H5" s="947"/>
      <c r="I5" s="947"/>
      <c r="J5" s="947"/>
      <c r="K5" s="947"/>
      <c r="L5" s="948"/>
      <c r="M5" s="946" t="s">
        <v>397</v>
      </c>
      <c r="N5" s="947"/>
      <c r="O5" s="947"/>
      <c r="P5" s="947"/>
      <c r="Q5" s="947"/>
      <c r="R5" s="947"/>
      <c r="S5" s="947"/>
      <c r="T5" s="947"/>
      <c r="U5" s="947"/>
      <c r="V5" s="947"/>
      <c r="W5" s="948"/>
      <c r="X5" s="26"/>
    </row>
    <row r="6" spans="1:24" s="19" customFormat="1" ht="99.95" customHeight="1" x14ac:dyDescent="0.2">
      <c r="A6" s="67" t="s">
        <v>9</v>
      </c>
      <c r="B6" s="68" t="s">
        <v>330</v>
      </c>
      <c r="C6" s="68" t="s">
        <v>125</v>
      </c>
      <c r="D6" s="69" t="s">
        <v>291</v>
      </c>
      <c r="E6" s="69" t="s">
        <v>285</v>
      </c>
      <c r="F6" s="69" t="s">
        <v>293</v>
      </c>
      <c r="G6" s="69" t="s">
        <v>294</v>
      </c>
      <c r="H6" s="69" t="s">
        <v>295</v>
      </c>
      <c r="I6" s="69" t="s">
        <v>302</v>
      </c>
      <c r="J6" s="70" t="s">
        <v>297</v>
      </c>
      <c r="K6" s="71" t="s">
        <v>299</v>
      </c>
      <c r="L6" s="72" t="s">
        <v>301</v>
      </c>
      <c r="M6" s="68" t="s">
        <v>330</v>
      </c>
      <c r="N6" s="68" t="s">
        <v>125</v>
      </c>
      <c r="O6" s="69" t="s">
        <v>291</v>
      </c>
      <c r="P6" s="69" t="s">
        <v>285</v>
      </c>
      <c r="Q6" s="69" t="s">
        <v>293</v>
      </c>
      <c r="R6" s="69" t="s">
        <v>294</v>
      </c>
      <c r="S6" s="69" t="s">
        <v>295</v>
      </c>
      <c r="T6" s="69" t="s">
        <v>302</v>
      </c>
      <c r="U6" s="70" t="s">
        <v>297</v>
      </c>
      <c r="V6" s="71" t="s">
        <v>299</v>
      </c>
      <c r="W6" s="72" t="s">
        <v>300</v>
      </c>
      <c r="X6" s="27"/>
    </row>
    <row r="7" spans="1:24" x14ac:dyDescent="0.2">
      <c r="A7" s="262"/>
      <c r="B7" s="228"/>
      <c r="C7" s="228"/>
      <c r="D7" s="228"/>
      <c r="E7" s="228"/>
      <c r="F7" s="228"/>
      <c r="G7" s="228"/>
      <c r="H7" s="228"/>
      <c r="I7" s="228"/>
      <c r="J7" s="228"/>
      <c r="K7" s="228"/>
      <c r="L7" s="235"/>
      <c r="M7" s="228"/>
      <c r="N7" s="228"/>
      <c r="O7" s="228"/>
      <c r="P7" s="228"/>
      <c r="Q7" s="228"/>
      <c r="R7" s="228"/>
      <c r="S7" s="228"/>
      <c r="T7" s="228"/>
      <c r="U7" s="228"/>
      <c r="V7" s="228"/>
      <c r="W7" s="235"/>
    </row>
    <row r="8" spans="1:24" x14ac:dyDescent="0.2">
      <c r="A8" s="263" t="s">
        <v>7</v>
      </c>
      <c r="B8" s="264">
        <f>B13</f>
        <v>5</v>
      </c>
      <c r="C8" s="264"/>
      <c r="D8" s="264"/>
      <c r="E8" s="264"/>
      <c r="F8" s="264"/>
      <c r="G8" s="264"/>
      <c r="H8" s="264"/>
      <c r="I8" s="264"/>
      <c r="J8" s="264"/>
      <c r="K8" s="264">
        <f>K13</f>
        <v>5</v>
      </c>
      <c r="L8" s="286">
        <f>L13</f>
        <v>137993.12</v>
      </c>
      <c r="M8" s="264">
        <f>M13</f>
        <v>5</v>
      </c>
      <c r="N8" s="264"/>
      <c r="O8" s="264"/>
      <c r="P8" s="264"/>
      <c r="Q8" s="264"/>
      <c r="R8" s="264"/>
      <c r="S8" s="264"/>
      <c r="T8" s="264"/>
      <c r="U8" s="264"/>
      <c r="V8" s="264">
        <f>V13</f>
        <v>5</v>
      </c>
      <c r="W8" s="286">
        <f>W13</f>
        <v>137993.12</v>
      </c>
      <c r="X8" s="265"/>
    </row>
    <row r="9" spans="1:24" x14ac:dyDescent="0.2">
      <c r="A9" s="262" t="s">
        <v>3</v>
      </c>
      <c r="B9" s="228"/>
      <c r="C9" s="228"/>
      <c r="D9" s="228"/>
      <c r="E9" s="228"/>
      <c r="F9" s="228"/>
      <c r="G9" s="228"/>
      <c r="H9" s="228"/>
      <c r="I9" s="228"/>
      <c r="J9" s="228"/>
      <c r="K9" s="228"/>
      <c r="L9" s="235"/>
      <c r="M9" s="228"/>
      <c r="N9" s="228"/>
      <c r="O9" s="228"/>
      <c r="P9" s="228"/>
      <c r="Q9" s="228"/>
      <c r="R9" s="228"/>
      <c r="S9" s="228"/>
      <c r="T9" s="228"/>
      <c r="U9" s="228"/>
      <c r="V9" s="228"/>
      <c r="W9" s="235"/>
    </row>
    <row r="10" spans="1:24" x14ac:dyDescent="0.2">
      <c r="A10" s="262" t="s">
        <v>12</v>
      </c>
      <c r="B10" s="228"/>
      <c r="C10" s="228"/>
      <c r="D10" s="228"/>
      <c r="E10" s="228"/>
      <c r="F10" s="228"/>
      <c r="G10" s="228"/>
      <c r="H10" s="228"/>
      <c r="I10" s="228"/>
      <c r="J10" s="228"/>
      <c r="K10" s="228"/>
      <c r="L10" s="235"/>
      <c r="M10" s="228"/>
      <c r="N10" s="228"/>
      <c r="O10" s="228"/>
      <c r="P10" s="228"/>
      <c r="Q10" s="228"/>
      <c r="R10" s="228"/>
      <c r="S10" s="228"/>
      <c r="T10" s="228"/>
      <c r="U10" s="228"/>
      <c r="V10" s="228"/>
      <c r="W10" s="235"/>
    </row>
    <row r="11" spans="1:24" x14ac:dyDescent="0.2">
      <c r="A11" s="262" t="s">
        <v>12</v>
      </c>
      <c r="B11" s="228"/>
      <c r="C11" s="228"/>
      <c r="D11" s="228"/>
      <c r="E11" s="228"/>
      <c r="F11" s="228"/>
      <c r="G11" s="228"/>
      <c r="H11" s="228"/>
      <c r="I11" s="228"/>
      <c r="J11" s="228"/>
      <c r="K11" s="228"/>
      <c r="L11" s="235"/>
      <c r="M11" s="228"/>
      <c r="N11" s="228"/>
      <c r="O11" s="228"/>
      <c r="P11" s="228"/>
      <c r="Q11" s="228"/>
      <c r="R11" s="228"/>
      <c r="S11" s="228"/>
      <c r="T11" s="228"/>
      <c r="U11" s="228"/>
      <c r="V11" s="228"/>
      <c r="W11" s="235"/>
    </row>
    <row r="12" spans="1:24" x14ac:dyDescent="0.2">
      <c r="A12" s="262" t="s">
        <v>12</v>
      </c>
      <c r="B12" s="228"/>
      <c r="C12" s="228"/>
      <c r="D12" s="228"/>
      <c r="E12" s="228"/>
      <c r="F12" s="228"/>
      <c r="G12" s="228"/>
      <c r="H12" s="228"/>
      <c r="I12" s="228"/>
      <c r="J12" s="228"/>
      <c r="K12" s="228"/>
      <c r="L12" s="235"/>
      <c r="M12" s="228"/>
      <c r="N12" s="228"/>
      <c r="O12" s="228"/>
      <c r="P12" s="228"/>
      <c r="Q12" s="228"/>
      <c r="R12" s="228"/>
      <c r="S12" s="228"/>
      <c r="T12" s="228"/>
      <c r="U12" s="228"/>
      <c r="V12" s="228"/>
      <c r="W12" s="235"/>
    </row>
    <row r="13" spans="1:24" x14ac:dyDescent="0.2">
      <c r="A13" s="262" t="s">
        <v>463</v>
      </c>
      <c r="B13" s="228">
        <v>5</v>
      </c>
      <c r="C13" s="228"/>
      <c r="D13" s="228"/>
      <c r="E13" s="228"/>
      <c r="F13" s="228"/>
      <c r="G13" s="228"/>
      <c r="H13" s="228"/>
      <c r="I13" s="228"/>
      <c r="J13" s="228"/>
      <c r="K13" s="228">
        <f>SUM(B13:J13)</f>
        <v>5</v>
      </c>
      <c r="L13" s="288">
        <v>137993.12</v>
      </c>
      <c r="M13" s="228">
        <v>5</v>
      </c>
      <c r="N13" s="228"/>
      <c r="O13" s="228"/>
      <c r="P13" s="228"/>
      <c r="Q13" s="228"/>
      <c r="R13" s="228"/>
      <c r="S13" s="228"/>
      <c r="T13" s="228"/>
      <c r="U13" s="228"/>
      <c r="V13" s="228">
        <f>SUM(M13:U13)</f>
        <v>5</v>
      </c>
      <c r="W13" s="288">
        <v>137993.12</v>
      </c>
    </row>
    <row r="14" spans="1:24" x14ac:dyDescent="0.2">
      <c r="A14" s="262" t="s">
        <v>13</v>
      </c>
      <c r="B14" s="228"/>
      <c r="C14" s="228"/>
      <c r="D14" s="228"/>
      <c r="E14" s="228"/>
      <c r="F14" s="228"/>
      <c r="G14" s="228"/>
      <c r="H14" s="228"/>
      <c r="I14" s="228"/>
      <c r="J14" s="228"/>
      <c r="K14" s="228"/>
      <c r="L14" s="235"/>
      <c r="M14" s="228"/>
      <c r="N14" s="228"/>
      <c r="O14" s="228"/>
      <c r="P14" s="228"/>
      <c r="Q14" s="228"/>
      <c r="R14" s="228"/>
      <c r="S14" s="228"/>
      <c r="T14" s="228"/>
      <c r="U14" s="228"/>
      <c r="V14" s="228"/>
      <c r="W14" s="235"/>
    </row>
    <row r="15" spans="1:24" x14ac:dyDescent="0.2">
      <c r="A15" s="24"/>
      <c r="B15" s="228"/>
      <c r="C15" s="228"/>
      <c r="D15" s="228"/>
      <c r="E15" s="228"/>
      <c r="F15" s="228"/>
      <c r="G15" s="228"/>
      <c r="H15" s="228"/>
      <c r="I15" s="228"/>
      <c r="J15" s="228"/>
      <c r="K15" s="228"/>
      <c r="L15" s="235"/>
      <c r="M15" s="228"/>
      <c r="N15" s="228"/>
      <c r="O15" s="228"/>
      <c r="P15" s="228"/>
      <c r="Q15" s="228"/>
      <c r="R15" s="228"/>
      <c r="S15" s="228"/>
      <c r="T15" s="228"/>
      <c r="U15" s="228"/>
      <c r="V15" s="228"/>
      <c r="W15" s="235"/>
    </row>
    <row r="16" spans="1:24" x14ac:dyDescent="0.2">
      <c r="A16" s="263" t="s">
        <v>4</v>
      </c>
      <c r="B16" s="264">
        <f>SUM(B17:B20)</f>
        <v>12</v>
      </c>
      <c r="C16" s="264"/>
      <c r="D16" s="264"/>
      <c r="E16" s="264"/>
      <c r="F16" s="264"/>
      <c r="G16" s="264"/>
      <c r="H16" s="264"/>
      <c r="I16" s="264"/>
      <c r="J16" s="264"/>
      <c r="K16" s="264">
        <f>SUM(K17:K20)</f>
        <v>12</v>
      </c>
      <c r="L16" s="286">
        <f>L17+L18+L19+L20</f>
        <v>280954.44</v>
      </c>
      <c r="M16" s="264">
        <f>SUM(M17:M20)</f>
        <v>12</v>
      </c>
      <c r="N16" s="264"/>
      <c r="O16" s="264"/>
      <c r="P16" s="264"/>
      <c r="Q16" s="264"/>
      <c r="R16" s="264"/>
      <c r="S16" s="264"/>
      <c r="T16" s="264"/>
      <c r="U16" s="264"/>
      <c r="V16" s="264">
        <f>SUM(V17:V20)</f>
        <v>12</v>
      </c>
      <c r="W16" s="286">
        <f>W17+W18+W19+W20</f>
        <v>295354.44</v>
      </c>
      <c r="X16" s="265"/>
    </row>
    <row r="17" spans="1:24" x14ac:dyDescent="0.2">
      <c r="A17" s="262" t="s">
        <v>14</v>
      </c>
      <c r="B17" s="228">
        <v>3</v>
      </c>
      <c r="C17" s="228"/>
      <c r="D17" s="228"/>
      <c r="E17" s="228"/>
      <c r="F17" s="228"/>
      <c r="G17" s="228"/>
      <c r="H17" s="228"/>
      <c r="I17" s="228"/>
      <c r="J17" s="228"/>
      <c r="K17" s="228">
        <f t="shared" ref="K17:K20" si="0">SUM(B17:J17)</f>
        <v>3</v>
      </c>
      <c r="L17" s="288">
        <v>74329.08</v>
      </c>
      <c r="M17" s="228">
        <v>3</v>
      </c>
      <c r="N17" s="228"/>
      <c r="O17" s="228"/>
      <c r="P17" s="228"/>
      <c r="Q17" s="228"/>
      <c r="R17" s="228"/>
      <c r="S17" s="228"/>
      <c r="T17" s="228"/>
      <c r="U17" s="228"/>
      <c r="V17" s="228">
        <f t="shared" ref="V17:V20" si="1">SUM(M17:U17)</f>
        <v>3</v>
      </c>
      <c r="W17" s="288">
        <v>77929.08</v>
      </c>
    </row>
    <row r="18" spans="1:24" x14ac:dyDescent="0.2">
      <c r="A18" s="262" t="s">
        <v>464</v>
      </c>
      <c r="B18" s="228">
        <v>2</v>
      </c>
      <c r="C18" s="228"/>
      <c r="D18" s="228"/>
      <c r="E18" s="228"/>
      <c r="F18" s="228"/>
      <c r="G18" s="228"/>
      <c r="H18" s="228"/>
      <c r="I18" s="228"/>
      <c r="J18" s="228"/>
      <c r="K18" s="228">
        <f t="shared" si="0"/>
        <v>2</v>
      </c>
      <c r="L18" s="288">
        <v>45179.12</v>
      </c>
      <c r="M18" s="228">
        <v>2</v>
      </c>
      <c r="N18" s="228"/>
      <c r="O18" s="228"/>
      <c r="P18" s="228"/>
      <c r="Q18" s="228"/>
      <c r="R18" s="228"/>
      <c r="S18" s="228"/>
      <c r="T18" s="228"/>
      <c r="U18" s="228"/>
      <c r="V18" s="228">
        <f t="shared" si="1"/>
        <v>2</v>
      </c>
      <c r="W18" s="288">
        <v>47579.12</v>
      </c>
    </row>
    <row r="19" spans="1:24" x14ac:dyDescent="0.2">
      <c r="A19" s="262" t="s">
        <v>465</v>
      </c>
      <c r="B19" s="228">
        <v>2</v>
      </c>
      <c r="C19" s="228"/>
      <c r="D19" s="228"/>
      <c r="E19" s="228"/>
      <c r="F19" s="228"/>
      <c r="G19" s="228"/>
      <c r="H19" s="228"/>
      <c r="I19" s="228"/>
      <c r="J19" s="228"/>
      <c r="K19" s="228">
        <f t="shared" si="0"/>
        <v>2</v>
      </c>
      <c r="L19" s="288">
        <v>44804.24</v>
      </c>
      <c r="M19" s="228">
        <v>2</v>
      </c>
      <c r="N19" s="228"/>
      <c r="O19" s="228"/>
      <c r="P19" s="228"/>
      <c r="Q19" s="228"/>
      <c r="R19" s="228"/>
      <c r="S19" s="228"/>
      <c r="T19" s="228"/>
      <c r="U19" s="228"/>
      <c r="V19" s="228">
        <f t="shared" si="1"/>
        <v>2</v>
      </c>
      <c r="W19" s="288">
        <v>47204.24</v>
      </c>
    </row>
    <row r="20" spans="1:24" x14ac:dyDescent="0.2">
      <c r="A20" s="262" t="s">
        <v>466</v>
      </c>
      <c r="B20" s="228">
        <v>5</v>
      </c>
      <c r="C20" s="228"/>
      <c r="D20" s="228"/>
      <c r="E20" s="228"/>
      <c r="F20" s="228"/>
      <c r="G20" s="228"/>
      <c r="H20" s="228"/>
      <c r="I20" s="228"/>
      <c r="J20" s="228"/>
      <c r="K20" s="228">
        <f t="shared" si="0"/>
        <v>5</v>
      </c>
      <c r="L20" s="288">
        <v>116642</v>
      </c>
      <c r="M20" s="228">
        <v>5</v>
      </c>
      <c r="N20" s="228"/>
      <c r="O20" s="228"/>
      <c r="P20" s="228"/>
      <c r="Q20" s="228"/>
      <c r="R20" s="228"/>
      <c r="S20" s="228"/>
      <c r="T20" s="228"/>
      <c r="U20" s="228"/>
      <c r="V20" s="228">
        <f t="shared" si="1"/>
        <v>5</v>
      </c>
      <c r="W20" s="288">
        <v>122642</v>
      </c>
    </row>
    <row r="21" spans="1:24" x14ac:dyDescent="0.2">
      <c r="A21" s="262" t="s">
        <v>15</v>
      </c>
      <c r="B21" s="228"/>
      <c r="C21" s="228"/>
      <c r="D21" s="228"/>
      <c r="E21" s="228"/>
      <c r="F21" s="228"/>
      <c r="G21" s="228"/>
      <c r="H21" s="228"/>
      <c r="I21" s="228"/>
      <c r="J21" s="228"/>
      <c r="K21" s="228"/>
      <c r="L21" s="235"/>
      <c r="M21" s="228"/>
      <c r="N21" s="228"/>
      <c r="O21" s="228"/>
      <c r="P21" s="228"/>
      <c r="Q21" s="228"/>
      <c r="R21" s="228"/>
      <c r="S21" s="228"/>
      <c r="T21" s="228"/>
      <c r="U21" s="228"/>
      <c r="V21" s="228"/>
      <c r="W21" s="235"/>
    </row>
    <row r="22" spans="1:24" x14ac:dyDescent="0.2">
      <c r="A22" s="262"/>
      <c r="B22" s="228"/>
      <c r="C22" s="228"/>
      <c r="D22" s="228"/>
      <c r="E22" s="228"/>
      <c r="F22" s="228"/>
      <c r="G22" s="228"/>
      <c r="H22" s="228"/>
      <c r="I22" s="228"/>
      <c r="J22" s="228"/>
      <c r="K22" s="228"/>
      <c r="L22" s="235"/>
      <c r="M22" s="228"/>
      <c r="N22" s="228"/>
      <c r="O22" s="228"/>
      <c r="P22" s="228"/>
      <c r="Q22" s="228"/>
      <c r="R22" s="228"/>
      <c r="S22" s="228"/>
      <c r="T22" s="228"/>
      <c r="U22" s="228"/>
      <c r="V22" s="228"/>
      <c r="W22" s="235"/>
    </row>
    <row r="23" spans="1:24" x14ac:dyDescent="0.2">
      <c r="A23" s="263" t="s">
        <v>5</v>
      </c>
      <c r="B23" s="264">
        <f>SUM(B24:B28)</f>
        <v>30</v>
      </c>
      <c r="C23" s="264"/>
      <c r="D23" s="264"/>
      <c r="E23" s="264"/>
      <c r="F23" s="264"/>
      <c r="G23" s="264"/>
      <c r="H23" s="264"/>
      <c r="I23" s="264"/>
      <c r="J23" s="264"/>
      <c r="K23" s="264">
        <f>SUM(K24:K28)</f>
        <v>30</v>
      </c>
      <c r="L23" s="286">
        <f>L24+L25+L26+L27+L28</f>
        <v>635037.72000000009</v>
      </c>
      <c r="M23" s="264">
        <f>SUM(M24:M28)</f>
        <v>30</v>
      </c>
      <c r="N23" s="264"/>
      <c r="O23" s="264"/>
      <c r="P23" s="264"/>
      <c r="Q23" s="264"/>
      <c r="R23" s="264"/>
      <c r="S23" s="264"/>
      <c r="T23" s="264"/>
      <c r="U23" s="264"/>
      <c r="V23" s="264">
        <f>SUM(V24:V28)</f>
        <v>30</v>
      </c>
      <c r="W23" s="286">
        <f>W24+W25+W26+W27+W28</f>
        <v>671036.92000000004</v>
      </c>
      <c r="X23" s="265"/>
    </row>
    <row r="24" spans="1:24" x14ac:dyDescent="0.2">
      <c r="A24" s="262" t="s">
        <v>16</v>
      </c>
      <c r="B24" s="228">
        <v>22</v>
      </c>
      <c r="C24" s="228"/>
      <c r="D24" s="228"/>
      <c r="E24" s="228"/>
      <c r="F24" s="228"/>
      <c r="G24" s="228"/>
      <c r="H24" s="228"/>
      <c r="I24" s="228"/>
      <c r="J24" s="228"/>
      <c r="K24" s="228">
        <f t="shared" ref="K24:K28" si="2">SUM(B24:J24)</f>
        <v>22</v>
      </c>
      <c r="L24" s="288">
        <v>467455.72</v>
      </c>
      <c r="M24" s="228">
        <v>22</v>
      </c>
      <c r="N24" s="228"/>
      <c r="O24" s="228"/>
      <c r="P24" s="228"/>
      <c r="Q24" s="228"/>
      <c r="R24" s="228"/>
      <c r="S24" s="228"/>
      <c r="T24" s="228"/>
      <c r="U24" s="228"/>
      <c r="V24" s="228">
        <f t="shared" ref="V24:V28" si="3">SUM(M24:U24)</f>
        <v>22</v>
      </c>
      <c r="W24" s="288">
        <v>493855.72</v>
      </c>
    </row>
    <row r="25" spans="1:24" x14ac:dyDescent="0.2">
      <c r="A25" s="262" t="s">
        <v>467</v>
      </c>
      <c r="B25" s="228">
        <v>5</v>
      </c>
      <c r="C25" s="228"/>
      <c r="D25" s="228"/>
      <c r="E25" s="228"/>
      <c r="F25" s="228"/>
      <c r="G25" s="228"/>
      <c r="H25" s="228"/>
      <c r="I25" s="228"/>
      <c r="J25" s="228"/>
      <c r="K25" s="228">
        <f t="shared" si="2"/>
        <v>5</v>
      </c>
      <c r="L25" s="288">
        <v>105486.32</v>
      </c>
      <c r="M25" s="228">
        <v>5</v>
      </c>
      <c r="N25" s="228"/>
      <c r="O25" s="228"/>
      <c r="P25" s="228"/>
      <c r="Q25" s="228"/>
      <c r="R25" s="228"/>
      <c r="S25" s="228"/>
      <c r="T25" s="228"/>
      <c r="U25" s="228"/>
      <c r="V25" s="228">
        <f t="shared" si="3"/>
        <v>5</v>
      </c>
      <c r="W25" s="288">
        <v>111486.32</v>
      </c>
    </row>
    <row r="26" spans="1:24" x14ac:dyDescent="0.2">
      <c r="A26" s="262" t="s">
        <v>468</v>
      </c>
      <c r="B26" s="228">
        <v>2</v>
      </c>
      <c r="C26" s="228"/>
      <c r="D26" s="228"/>
      <c r="E26" s="228"/>
      <c r="F26" s="228"/>
      <c r="G26" s="228"/>
      <c r="H26" s="228"/>
      <c r="I26" s="228"/>
      <c r="J26" s="228"/>
      <c r="K26" s="228">
        <f t="shared" si="2"/>
        <v>2</v>
      </c>
      <c r="L26" s="288">
        <v>41449.879999999997</v>
      </c>
      <c r="M26" s="228">
        <v>2</v>
      </c>
      <c r="N26" s="228"/>
      <c r="O26" s="228"/>
      <c r="P26" s="228"/>
      <c r="Q26" s="228"/>
      <c r="R26" s="228"/>
      <c r="S26" s="228"/>
      <c r="T26" s="228"/>
      <c r="U26" s="228"/>
      <c r="V26" s="228">
        <f t="shared" si="3"/>
        <v>2</v>
      </c>
      <c r="W26" s="288">
        <v>43849.88</v>
      </c>
    </row>
    <row r="27" spans="1:24" x14ac:dyDescent="0.2">
      <c r="A27" s="262" t="s">
        <v>469</v>
      </c>
      <c r="B27" s="228">
        <v>0</v>
      </c>
      <c r="C27" s="228"/>
      <c r="D27" s="228"/>
      <c r="E27" s="228"/>
      <c r="F27" s="228"/>
      <c r="G27" s="228"/>
      <c r="H27" s="228"/>
      <c r="I27" s="228"/>
      <c r="J27" s="228"/>
      <c r="K27" s="228">
        <f t="shared" si="2"/>
        <v>0</v>
      </c>
      <c r="L27" s="288">
        <v>0</v>
      </c>
      <c r="M27" s="228">
        <v>0</v>
      </c>
      <c r="N27" s="228"/>
      <c r="O27" s="228"/>
      <c r="P27" s="228"/>
      <c r="Q27" s="228"/>
      <c r="R27" s="228"/>
      <c r="S27" s="228"/>
      <c r="T27" s="228"/>
      <c r="U27" s="228"/>
      <c r="V27" s="228">
        <f t="shared" si="3"/>
        <v>0</v>
      </c>
      <c r="W27" s="288">
        <v>0</v>
      </c>
    </row>
    <row r="28" spans="1:24" x14ac:dyDescent="0.2">
      <c r="A28" s="262" t="s">
        <v>17</v>
      </c>
      <c r="B28" s="228">
        <v>1</v>
      </c>
      <c r="C28" s="228"/>
      <c r="D28" s="228"/>
      <c r="E28" s="228"/>
      <c r="F28" s="228"/>
      <c r="G28" s="228"/>
      <c r="H28" s="228"/>
      <c r="I28" s="228"/>
      <c r="J28" s="228"/>
      <c r="K28" s="228">
        <f t="shared" si="2"/>
        <v>1</v>
      </c>
      <c r="L28" s="288">
        <v>20645.8</v>
      </c>
      <c r="M28" s="228">
        <v>1</v>
      </c>
      <c r="N28" s="228"/>
      <c r="O28" s="228"/>
      <c r="P28" s="228"/>
      <c r="Q28" s="228"/>
      <c r="R28" s="228"/>
      <c r="S28" s="228"/>
      <c r="T28" s="228"/>
      <c r="U28" s="228"/>
      <c r="V28" s="228">
        <f t="shared" si="3"/>
        <v>1</v>
      </c>
      <c r="W28" s="288">
        <v>21845</v>
      </c>
    </row>
    <row r="29" spans="1:24" x14ac:dyDescent="0.2">
      <c r="A29" s="262"/>
      <c r="B29" s="228"/>
      <c r="C29" s="228"/>
      <c r="D29" s="228"/>
      <c r="E29" s="228"/>
      <c r="F29" s="228"/>
      <c r="G29" s="228"/>
      <c r="H29" s="228"/>
      <c r="I29" s="228"/>
      <c r="J29" s="228"/>
      <c r="K29" s="228"/>
      <c r="L29" s="235"/>
      <c r="M29" s="228"/>
      <c r="N29" s="228"/>
      <c r="O29" s="228"/>
      <c r="P29" s="228"/>
      <c r="Q29" s="228"/>
      <c r="R29" s="228"/>
      <c r="S29" s="228"/>
      <c r="T29" s="228"/>
      <c r="U29" s="228"/>
      <c r="V29" s="228"/>
      <c r="W29" s="235"/>
    </row>
    <row r="30" spans="1:24" x14ac:dyDescent="0.2">
      <c r="A30" s="263" t="s">
        <v>6</v>
      </c>
      <c r="B30" s="264">
        <f>SUM(B31:B35)</f>
        <v>4</v>
      </c>
      <c r="C30" s="264"/>
      <c r="D30" s="264"/>
      <c r="E30" s="264"/>
      <c r="F30" s="264"/>
      <c r="G30" s="264"/>
      <c r="H30" s="264"/>
      <c r="I30" s="264"/>
      <c r="J30" s="264"/>
      <c r="K30" s="264">
        <f>SUM(K31:K35)</f>
        <v>4</v>
      </c>
      <c r="L30" s="286">
        <f>L33+L34+L35</f>
        <v>75225.049999999988</v>
      </c>
      <c r="M30" s="264">
        <f>SUM(M31:M35)</f>
        <v>3</v>
      </c>
      <c r="N30" s="264"/>
      <c r="O30" s="264"/>
      <c r="P30" s="264"/>
      <c r="Q30" s="264"/>
      <c r="R30" s="264"/>
      <c r="S30" s="264"/>
      <c r="T30" s="264"/>
      <c r="U30" s="264"/>
      <c r="V30" s="264">
        <f>SUM(V31:V35)</f>
        <v>3</v>
      </c>
      <c r="W30" s="286">
        <f>W33+W34+W35</f>
        <v>66952.56</v>
      </c>
      <c r="X30" s="265"/>
    </row>
    <row r="31" spans="1:24" x14ac:dyDescent="0.2">
      <c r="A31" s="262" t="s">
        <v>18</v>
      </c>
      <c r="B31" s="228"/>
      <c r="C31" s="228"/>
      <c r="D31" s="228"/>
      <c r="E31" s="228"/>
      <c r="F31" s="228"/>
      <c r="G31" s="228"/>
      <c r="H31" s="228"/>
      <c r="I31" s="228"/>
      <c r="J31" s="228"/>
      <c r="K31" s="228"/>
      <c r="L31" s="288"/>
      <c r="M31" s="228"/>
      <c r="N31" s="228"/>
      <c r="O31" s="228"/>
      <c r="P31" s="228"/>
      <c r="Q31" s="228"/>
      <c r="R31" s="228"/>
      <c r="S31" s="228"/>
      <c r="T31" s="228"/>
      <c r="U31" s="228"/>
      <c r="V31" s="228"/>
      <c r="W31" s="288"/>
    </row>
    <row r="32" spans="1:24" x14ac:dyDescent="0.2">
      <c r="A32" s="262" t="s">
        <v>12</v>
      </c>
      <c r="B32" s="228"/>
      <c r="C32" s="228"/>
      <c r="D32" s="228"/>
      <c r="E32" s="228"/>
      <c r="F32" s="228"/>
      <c r="G32" s="228"/>
      <c r="H32" s="228"/>
      <c r="I32" s="228"/>
      <c r="J32" s="228"/>
      <c r="K32" s="228"/>
      <c r="L32" s="288"/>
      <c r="M32" s="228"/>
      <c r="N32" s="228"/>
      <c r="O32" s="228"/>
      <c r="P32" s="228"/>
      <c r="Q32" s="228"/>
      <c r="R32" s="228"/>
      <c r="S32" s="228"/>
      <c r="T32" s="228"/>
      <c r="U32" s="228"/>
      <c r="V32" s="228"/>
      <c r="W32" s="288"/>
    </row>
    <row r="33" spans="1:24" x14ac:dyDescent="0.2">
      <c r="A33" s="262" t="s">
        <v>488</v>
      </c>
      <c r="B33" s="228">
        <v>1</v>
      </c>
      <c r="C33" s="228"/>
      <c r="D33" s="228"/>
      <c r="E33" s="228"/>
      <c r="F33" s="228"/>
      <c r="G33" s="228"/>
      <c r="H33" s="228"/>
      <c r="I33" s="228"/>
      <c r="J33" s="228"/>
      <c r="K33" s="228">
        <f t="shared" ref="K33:K35" si="4">SUM(B33:J33)</f>
        <v>1</v>
      </c>
      <c r="L33" s="288">
        <v>21277.24</v>
      </c>
      <c r="M33" s="228">
        <v>1</v>
      </c>
      <c r="N33" s="228"/>
      <c r="O33" s="228"/>
      <c r="P33" s="228"/>
      <c r="Q33" s="228"/>
      <c r="R33" s="228"/>
      <c r="S33" s="228"/>
      <c r="T33" s="228"/>
      <c r="U33" s="228"/>
      <c r="V33" s="228">
        <f t="shared" ref="V33:V35" si="5">SUM(M33:U33)</f>
        <v>1</v>
      </c>
      <c r="W33" s="288">
        <v>22477.24</v>
      </c>
    </row>
    <row r="34" spans="1:24" x14ac:dyDescent="0.2">
      <c r="A34" s="262" t="s">
        <v>489</v>
      </c>
      <c r="B34" s="228">
        <v>1</v>
      </c>
      <c r="C34" s="228"/>
      <c r="D34" s="228"/>
      <c r="E34" s="228"/>
      <c r="F34" s="228"/>
      <c r="G34" s="228"/>
      <c r="H34" s="228"/>
      <c r="I34" s="228"/>
      <c r="J34" s="228"/>
      <c r="K34" s="228">
        <f t="shared" si="4"/>
        <v>1</v>
      </c>
      <c r="L34" s="288">
        <v>20246.32</v>
      </c>
      <c r="M34" s="228">
        <v>1</v>
      </c>
      <c r="N34" s="228"/>
      <c r="O34" s="228"/>
      <c r="P34" s="228"/>
      <c r="Q34" s="228"/>
      <c r="R34" s="228"/>
      <c r="S34" s="228"/>
      <c r="T34" s="228"/>
      <c r="U34" s="228"/>
      <c r="V34" s="228">
        <f t="shared" si="5"/>
        <v>1</v>
      </c>
      <c r="W34" s="288">
        <v>21446.32</v>
      </c>
    </row>
    <row r="35" spans="1:24" x14ac:dyDescent="0.2">
      <c r="A35" s="262" t="s">
        <v>19</v>
      </c>
      <c r="B35" s="228">
        <v>2</v>
      </c>
      <c r="C35" s="228"/>
      <c r="D35" s="228"/>
      <c r="E35" s="228"/>
      <c r="F35" s="228"/>
      <c r="G35" s="228"/>
      <c r="H35" s="228"/>
      <c r="I35" s="228"/>
      <c r="J35" s="228"/>
      <c r="K35" s="228">
        <f t="shared" si="4"/>
        <v>2</v>
      </c>
      <c r="L35" s="288">
        <v>33701.49</v>
      </c>
      <c r="M35" s="228">
        <v>1</v>
      </c>
      <c r="N35" s="228"/>
      <c r="O35" s="228"/>
      <c r="P35" s="228"/>
      <c r="Q35" s="228"/>
      <c r="R35" s="228"/>
      <c r="S35" s="228"/>
      <c r="T35" s="228"/>
      <c r="U35" s="228"/>
      <c r="V35" s="228">
        <f t="shared" si="5"/>
        <v>1</v>
      </c>
      <c r="W35" s="288">
        <v>23029</v>
      </c>
    </row>
    <row r="36" spans="1:24" ht="12" thickBot="1" x14ac:dyDescent="0.25">
      <c r="A36" s="262"/>
      <c r="B36" s="228"/>
      <c r="C36" s="228"/>
      <c r="D36" s="228"/>
      <c r="E36" s="228"/>
      <c r="F36" s="228"/>
      <c r="G36" s="228"/>
      <c r="H36" s="228"/>
      <c r="I36" s="228"/>
      <c r="J36" s="228"/>
      <c r="K36" s="228"/>
      <c r="L36" s="235"/>
      <c r="M36" s="228"/>
      <c r="N36" s="228"/>
      <c r="O36" s="228"/>
      <c r="P36" s="228"/>
      <c r="Q36" s="228"/>
      <c r="R36" s="228"/>
      <c r="S36" s="228"/>
      <c r="T36" s="228"/>
      <c r="U36" s="228"/>
      <c r="V36" s="228"/>
      <c r="W36" s="235"/>
    </row>
    <row r="37" spans="1:24" ht="12" thickBot="1" x14ac:dyDescent="0.25">
      <c r="A37" s="266" t="s">
        <v>24</v>
      </c>
      <c r="B37" s="237">
        <f>B30+B23+B16+B8</f>
        <v>51</v>
      </c>
      <c r="C37" s="237"/>
      <c r="D37" s="237"/>
      <c r="E37" s="237"/>
      <c r="F37" s="237"/>
      <c r="G37" s="237"/>
      <c r="H37" s="237"/>
      <c r="I37" s="237"/>
      <c r="J37" s="237"/>
      <c r="K37" s="237">
        <f>K30+K23+K16+K8</f>
        <v>51</v>
      </c>
      <c r="L37" s="297">
        <f>L30+L23+L16+L8</f>
        <v>1129210.33</v>
      </c>
      <c r="M37" s="237">
        <f>M30+M23+M16+M8</f>
        <v>50</v>
      </c>
      <c r="N37" s="237"/>
      <c r="O37" s="237"/>
      <c r="P37" s="237"/>
      <c r="Q37" s="237"/>
      <c r="R37" s="237"/>
      <c r="S37" s="237"/>
      <c r="T37" s="237"/>
      <c r="U37" s="237"/>
      <c r="V37" s="237">
        <f>V30+V23+V16+V8</f>
        <v>50</v>
      </c>
      <c r="W37" s="297">
        <f>W30+W23+W16+W8</f>
        <v>1171337.04</v>
      </c>
      <c r="X37" s="265"/>
    </row>
    <row r="38" spans="1:24" x14ac:dyDescent="0.2">
      <c r="A38" s="267" t="s">
        <v>298</v>
      </c>
      <c r="B38" s="227"/>
      <c r="C38" s="227"/>
      <c r="D38" s="227"/>
      <c r="E38" s="227"/>
      <c r="F38" s="227"/>
      <c r="G38" s="227"/>
      <c r="H38" s="227"/>
      <c r="I38" s="227"/>
      <c r="J38" s="227"/>
      <c r="K38" s="227"/>
      <c r="L38" s="227"/>
      <c r="M38" s="227"/>
      <c r="N38" s="227"/>
      <c r="O38" s="227"/>
      <c r="P38" s="256"/>
      <c r="Q38" s="261"/>
      <c r="R38" s="18"/>
      <c r="S38" s="18"/>
      <c r="T38" s="18"/>
      <c r="U38" s="18"/>
      <c r="V38" s="18"/>
      <c r="W38" s="18"/>
      <c r="X38" s="18"/>
    </row>
    <row r="39" spans="1:24" x14ac:dyDescent="0.2">
      <c r="A39" s="259" t="s">
        <v>292</v>
      </c>
      <c r="P39" s="18"/>
      <c r="Q39" s="261"/>
      <c r="R39" s="18"/>
      <c r="S39" s="18"/>
      <c r="T39" s="18"/>
      <c r="U39" s="18"/>
      <c r="V39" s="18"/>
      <c r="W39" s="18"/>
      <c r="X39" s="18"/>
    </row>
    <row r="40" spans="1:24" x14ac:dyDescent="0.2">
      <c r="A40" s="259" t="s">
        <v>296</v>
      </c>
      <c r="P40" s="18"/>
      <c r="Q40" s="261"/>
      <c r="R40" s="18"/>
      <c r="S40" s="18"/>
      <c r="T40" s="18"/>
      <c r="U40" s="18"/>
      <c r="V40" s="18"/>
      <c r="W40" s="18"/>
      <c r="X40" s="18"/>
    </row>
    <row r="41" spans="1:24" x14ac:dyDescent="0.2">
      <c r="A41" s="259" t="s">
        <v>303</v>
      </c>
    </row>
  </sheetData>
  <mergeCells count="2">
    <mergeCell ref="B5:L5"/>
    <mergeCell ref="M5:W5"/>
  </mergeCells>
  <printOptions horizontalCentered="1"/>
  <pageMargins left="0.25" right="0.25" top="0.75" bottom="0.75" header="0.3" footer="0.3"/>
  <pageSetup paperSize="9" scale="7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249977111117893"/>
    <pageSetUpPr fitToPage="1"/>
  </sheetPr>
  <dimension ref="A1:X41"/>
  <sheetViews>
    <sheetView zoomScaleNormal="100" zoomScaleSheetLayoutView="90" zoomScalePageLayoutView="85" workbookViewId="0">
      <selection activeCell="W41" sqref="W41"/>
    </sheetView>
  </sheetViews>
  <sheetFormatPr baseColWidth="10" defaultColWidth="11.42578125" defaultRowHeight="11.25" x14ac:dyDescent="0.2"/>
  <cols>
    <col min="1" max="1" width="41.28515625" style="259" customWidth="1"/>
    <col min="2" max="11" width="7" style="259" customWidth="1"/>
    <col min="12" max="12" width="10.85546875" style="259" customWidth="1"/>
    <col min="13" max="22" width="7" style="259" customWidth="1"/>
    <col min="23" max="23" width="11.5703125" style="259" customWidth="1"/>
    <col min="24" max="24" width="1.7109375" style="261" customWidth="1"/>
    <col min="25" max="28" width="10.7109375" style="18" customWidth="1"/>
    <col min="29" max="16384" width="11.42578125" style="18"/>
  </cols>
  <sheetData>
    <row r="1" spans="1:24" s="74" customFormat="1" x14ac:dyDescent="0.2">
      <c r="A1" s="43" t="s">
        <v>398</v>
      </c>
      <c r="B1" s="43"/>
      <c r="C1" s="43"/>
      <c r="D1" s="43"/>
      <c r="E1" s="43"/>
      <c r="F1" s="43"/>
      <c r="G1" s="43"/>
      <c r="H1" s="43"/>
      <c r="I1" s="43"/>
      <c r="J1" s="43"/>
      <c r="K1" s="43"/>
      <c r="L1" s="43"/>
      <c r="M1" s="43"/>
      <c r="N1" s="43"/>
      <c r="O1" s="43"/>
      <c r="P1" s="43"/>
      <c r="Q1" s="43"/>
      <c r="R1" s="43"/>
      <c r="S1" s="43"/>
      <c r="T1" s="43"/>
      <c r="U1" s="43"/>
      <c r="V1" s="43"/>
      <c r="W1" s="43"/>
      <c r="X1" s="256"/>
    </row>
    <row r="2" spans="1:24" s="74" customFormat="1" x14ac:dyDescent="0.2">
      <c r="A2" s="43" t="s">
        <v>439</v>
      </c>
      <c r="B2" s="43"/>
      <c r="C2" s="43"/>
      <c r="D2" s="43"/>
      <c r="E2" s="43"/>
      <c r="F2" s="43"/>
      <c r="G2" s="43"/>
      <c r="H2" s="43"/>
      <c r="I2" s="43"/>
      <c r="J2" s="43"/>
      <c r="K2" s="43"/>
      <c r="L2" s="43"/>
      <c r="M2" s="43"/>
      <c r="N2" s="43"/>
      <c r="O2" s="43"/>
      <c r="P2" s="43"/>
      <c r="Q2" s="43"/>
      <c r="R2" s="43"/>
      <c r="S2" s="43"/>
      <c r="T2" s="43"/>
      <c r="U2" s="43"/>
      <c r="V2" s="43"/>
      <c r="W2" s="43"/>
      <c r="X2" s="256"/>
    </row>
    <row r="3" spans="1:24" s="257" customFormat="1" x14ac:dyDescent="0.2">
      <c r="A3" s="257" t="s">
        <v>490</v>
      </c>
      <c r="X3" s="258"/>
    </row>
    <row r="4" spans="1:24" ht="12" thickBot="1" x14ac:dyDescent="0.25">
      <c r="L4" s="260"/>
      <c r="W4" s="260"/>
    </row>
    <row r="5" spans="1:24" ht="26.25" customHeight="1" x14ac:dyDescent="0.2">
      <c r="A5" s="66" t="s">
        <v>10</v>
      </c>
      <c r="B5" s="946" t="s">
        <v>396</v>
      </c>
      <c r="C5" s="947"/>
      <c r="D5" s="947"/>
      <c r="E5" s="947"/>
      <c r="F5" s="947"/>
      <c r="G5" s="947"/>
      <c r="H5" s="947"/>
      <c r="I5" s="947"/>
      <c r="J5" s="947"/>
      <c r="K5" s="947"/>
      <c r="L5" s="948"/>
      <c r="M5" s="946" t="s">
        <v>397</v>
      </c>
      <c r="N5" s="947"/>
      <c r="O5" s="947"/>
      <c r="P5" s="947"/>
      <c r="Q5" s="947"/>
      <c r="R5" s="947"/>
      <c r="S5" s="947"/>
      <c r="T5" s="947"/>
      <c r="U5" s="947"/>
      <c r="V5" s="947"/>
      <c r="W5" s="948"/>
      <c r="X5" s="26"/>
    </row>
    <row r="6" spans="1:24" s="19" customFormat="1" ht="99.95" customHeight="1" x14ac:dyDescent="0.2">
      <c r="A6" s="67" t="s">
        <v>9</v>
      </c>
      <c r="B6" s="68" t="s">
        <v>330</v>
      </c>
      <c r="C6" s="68" t="s">
        <v>125</v>
      </c>
      <c r="D6" s="69" t="s">
        <v>291</v>
      </c>
      <c r="E6" s="69" t="s">
        <v>285</v>
      </c>
      <c r="F6" s="69" t="s">
        <v>293</v>
      </c>
      <c r="G6" s="69" t="s">
        <v>294</v>
      </c>
      <c r="H6" s="69" t="s">
        <v>295</v>
      </c>
      <c r="I6" s="69" t="s">
        <v>302</v>
      </c>
      <c r="J6" s="70" t="s">
        <v>297</v>
      </c>
      <c r="K6" s="71" t="s">
        <v>299</v>
      </c>
      <c r="L6" s="72" t="s">
        <v>301</v>
      </c>
      <c r="M6" s="68" t="s">
        <v>330</v>
      </c>
      <c r="N6" s="68" t="s">
        <v>125</v>
      </c>
      <c r="O6" s="69" t="s">
        <v>291</v>
      </c>
      <c r="P6" s="69" t="s">
        <v>285</v>
      </c>
      <c r="Q6" s="69" t="s">
        <v>293</v>
      </c>
      <c r="R6" s="69" t="s">
        <v>294</v>
      </c>
      <c r="S6" s="69" t="s">
        <v>295</v>
      </c>
      <c r="T6" s="69" t="s">
        <v>302</v>
      </c>
      <c r="U6" s="70" t="s">
        <v>297</v>
      </c>
      <c r="V6" s="71" t="s">
        <v>299</v>
      </c>
      <c r="W6" s="72" t="s">
        <v>300</v>
      </c>
      <c r="X6" s="27"/>
    </row>
    <row r="7" spans="1:24" x14ac:dyDescent="0.2">
      <c r="A7" s="262"/>
      <c r="B7" s="228"/>
      <c r="C7" s="228"/>
      <c r="D7" s="228"/>
      <c r="E7" s="228"/>
      <c r="F7" s="228"/>
      <c r="G7" s="228"/>
      <c r="H7" s="228"/>
      <c r="I7" s="228"/>
      <c r="J7" s="228"/>
      <c r="K7" s="228"/>
      <c r="L7" s="235"/>
      <c r="M7" s="228"/>
      <c r="N7" s="228"/>
      <c r="O7" s="228"/>
      <c r="P7" s="228"/>
      <c r="Q7" s="228"/>
      <c r="R7" s="228"/>
      <c r="S7" s="228"/>
      <c r="T7" s="228"/>
      <c r="U7" s="228"/>
      <c r="V7" s="228"/>
      <c r="W7" s="235"/>
    </row>
    <row r="8" spans="1:24" x14ac:dyDescent="0.2">
      <c r="A8" s="263" t="s">
        <v>7</v>
      </c>
      <c r="B8" s="264">
        <f>B12</f>
        <v>5</v>
      </c>
      <c r="C8" s="264"/>
      <c r="D8" s="264"/>
      <c r="E8" s="264"/>
      <c r="F8" s="264"/>
      <c r="G8" s="264"/>
      <c r="H8" s="264"/>
      <c r="I8" s="264"/>
      <c r="J8" s="264"/>
      <c r="K8" s="264">
        <f>K12</f>
        <v>5</v>
      </c>
      <c r="L8" s="286">
        <f>L12</f>
        <v>168860.24</v>
      </c>
      <c r="M8" s="264">
        <f>M12</f>
        <v>5</v>
      </c>
      <c r="N8" s="264"/>
      <c r="O8" s="264"/>
      <c r="P8" s="264"/>
      <c r="Q8" s="264"/>
      <c r="R8" s="264"/>
      <c r="S8" s="264"/>
      <c r="T8" s="264"/>
      <c r="U8" s="264"/>
      <c r="V8" s="264">
        <f>V12</f>
        <v>5</v>
      </c>
      <c r="W8" s="286">
        <f>W12</f>
        <v>168860.24</v>
      </c>
      <c r="X8" s="265"/>
    </row>
    <row r="9" spans="1:24" x14ac:dyDescent="0.2">
      <c r="A9" s="262" t="s">
        <v>3</v>
      </c>
      <c r="B9" s="228"/>
      <c r="C9" s="228"/>
      <c r="D9" s="228"/>
      <c r="E9" s="228"/>
      <c r="F9" s="228"/>
      <c r="G9" s="228"/>
      <c r="H9" s="228"/>
      <c r="I9" s="228"/>
      <c r="J9" s="228"/>
      <c r="K9" s="228"/>
      <c r="L9" s="288"/>
      <c r="M9" s="228"/>
      <c r="N9" s="228"/>
      <c r="O9" s="228"/>
      <c r="P9" s="228"/>
      <c r="Q9" s="228"/>
      <c r="R9" s="228"/>
      <c r="S9" s="228"/>
      <c r="T9" s="228"/>
      <c r="U9" s="228"/>
      <c r="V9" s="228"/>
      <c r="W9" s="288"/>
    </row>
    <row r="10" spans="1:24" x14ac:dyDescent="0.2">
      <c r="A10" s="262" t="s">
        <v>12</v>
      </c>
      <c r="B10" s="228"/>
      <c r="C10" s="228"/>
      <c r="D10" s="228"/>
      <c r="E10" s="228"/>
      <c r="F10" s="228"/>
      <c r="G10" s="228"/>
      <c r="H10" s="228"/>
      <c r="I10" s="228"/>
      <c r="J10" s="228"/>
      <c r="K10" s="228"/>
      <c r="L10" s="288"/>
      <c r="M10" s="228"/>
      <c r="N10" s="228"/>
      <c r="O10" s="228"/>
      <c r="P10" s="228"/>
      <c r="Q10" s="228"/>
      <c r="R10" s="228"/>
      <c r="S10" s="228"/>
      <c r="T10" s="228"/>
      <c r="U10" s="228"/>
      <c r="V10" s="228"/>
      <c r="W10" s="288"/>
    </row>
    <row r="11" spans="1:24" x14ac:dyDescent="0.2">
      <c r="A11" s="262" t="s">
        <v>12</v>
      </c>
      <c r="B11" s="228"/>
      <c r="C11" s="228"/>
      <c r="D11" s="228"/>
      <c r="E11" s="228"/>
      <c r="F11" s="228"/>
      <c r="G11" s="228"/>
      <c r="H11" s="228"/>
      <c r="I11" s="228"/>
      <c r="J11" s="228"/>
      <c r="K11" s="228"/>
      <c r="L11" s="288"/>
      <c r="M11" s="228"/>
      <c r="N11" s="228"/>
      <c r="O11" s="228"/>
      <c r="P11" s="228"/>
      <c r="Q11" s="228"/>
      <c r="R11" s="228"/>
      <c r="S11" s="228"/>
      <c r="T11" s="228"/>
      <c r="U11" s="228"/>
      <c r="V11" s="228"/>
      <c r="W11" s="288"/>
    </row>
    <row r="12" spans="1:24" x14ac:dyDescent="0.2">
      <c r="A12" s="262" t="s">
        <v>462</v>
      </c>
      <c r="B12" s="228">
        <v>5</v>
      </c>
      <c r="C12" s="228"/>
      <c r="D12" s="228"/>
      <c r="E12" s="228"/>
      <c r="F12" s="228"/>
      <c r="G12" s="228"/>
      <c r="H12" s="228"/>
      <c r="I12" s="228"/>
      <c r="J12" s="228"/>
      <c r="K12" s="228">
        <f>SUM(B12:J12)</f>
        <v>5</v>
      </c>
      <c r="L12" s="288">
        <v>168860.24</v>
      </c>
      <c r="M12" s="228">
        <v>5</v>
      </c>
      <c r="N12" s="228"/>
      <c r="O12" s="228"/>
      <c r="P12" s="228"/>
      <c r="Q12" s="228"/>
      <c r="R12" s="228"/>
      <c r="S12" s="228"/>
      <c r="T12" s="228"/>
      <c r="U12" s="228"/>
      <c r="V12" s="228">
        <f>SUM(M12:U12)</f>
        <v>5</v>
      </c>
      <c r="W12" s="288">
        <v>168860.24</v>
      </c>
    </row>
    <row r="13" spans="1:24" x14ac:dyDescent="0.2">
      <c r="A13" s="262" t="s">
        <v>12</v>
      </c>
      <c r="B13" s="228"/>
      <c r="C13" s="228"/>
      <c r="D13" s="228"/>
      <c r="E13" s="228"/>
      <c r="F13" s="228"/>
      <c r="G13" s="228"/>
      <c r="H13" s="228"/>
      <c r="I13" s="228"/>
      <c r="J13" s="228"/>
      <c r="K13" s="228"/>
      <c r="L13" s="288"/>
      <c r="M13" s="228"/>
      <c r="N13" s="228"/>
      <c r="O13" s="228"/>
      <c r="P13" s="228"/>
      <c r="Q13" s="228"/>
      <c r="R13" s="228"/>
      <c r="S13" s="228"/>
      <c r="T13" s="228"/>
      <c r="U13" s="228"/>
      <c r="V13" s="228"/>
      <c r="W13" s="288"/>
    </row>
    <row r="14" spans="1:24" x14ac:dyDescent="0.2">
      <c r="A14" s="262" t="s">
        <v>13</v>
      </c>
      <c r="B14" s="228"/>
      <c r="C14" s="228"/>
      <c r="D14" s="228"/>
      <c r="E14" s="228"/>
      <c r="F14" s="228"/>
      <c r="G14" s="228"/>
      <c r="H14" s="228"/>
      <c r="I14" s="228"/>
      <c r="J14" s="228"/>
      <c r="K14" s="228"/>
      <c r="L14" s="288"/>
      <c r="M14" s="228"/>
      <c r="N14" s="228"/>
      <c r="O14" s="228"/>
      <c r="P14" s="228"/>
      <c r="Q14" s="228"/>
      <c r="R14" s="228"/>
      <c r="S14" s="228"/>
      <c r="T14" s="228"/>
      <c r="U14" s="228"/>
      <c r="V14" s="228"/>
      <c r="W14" s="288"/>
    </row>
    <row r="15" spans="1:24" x14ac:dyDescent="0.2">
      <c r="A15" s="24"/>
      <c r="B15" s="228"/>
      <c r="C15" s="228"/>
      <c r="D15" s="228"/>
      <c r="E15" s="228"/>
      <c r="F15" s="228"/>
      <c r="G15" s="228"/>
      <c r="H15" s="228"/>
      <c r="I15" s="228"/>
      <c r="J15" s="228"/>
      <c r="K15" s="228"/>
      <c r="L15" s="288"/>
      <c r="M15" s="228"/>
      <c r="N15" s="228"/>
      <c r="O15" s="228"/>
      <c r="P15" s="228"/>
      <c r="Q15" s="228"/>
      <c r="R15" s="228"/>
      <c r="S15" s="228"/>
      <c r="T15" s="228"/>
      <c r="U15" s="228"/>
      <c r="V15" s="228"/>
      <c r="W15" s="288"/>
    </row>
    <row r="16" spans="1:24" x14ac:dyDescent="0.2">
      <c r="A16" s="263" t="s">
        <v>4</v>
      </c>
      <c r="B16" s="264">
        <f>SUM(B17:B23)</f>
        <v>57</v>
      </c>
      <c r="C16" s="264"/>
      <c r="D16" s="264">
        <f>SUM(D17:D23)</f>
        <v>129</v>
      </c>
      <c r="E16" s="264"/>
      <c r="F16" s="264"/>
      <c r="G16" s="264"/>
      <c r="H16" s="264"/>
      <c r="I16" s="264"/>
      <c r="J16" s="264"/>
      <c r="K16" s="264">
        <f>SUM(K17:K22)</f>
        <v>186</v>
      </c>
      <c r="L16" s="286">
        <f>L17+L18+L19+L20+L21+L22</f>
        <v>10391186.640000001</v>
      </c>
      <c r="M16" s="264">
        <f>SUM(M17:M22)</f>
        <v>57</v>
      </c>
      <c r="N16" s="264"/>
      <c r="O16" s="264">
        <f>SUM(O17:O22)</f>
        <v>129</v>
      </c>
      <c r="P16" s="264"/>
      <c r="Q16" s="264"/>
      <c r="R16" s="264"/>
      <c r="S16" s="264"/>
      <c r="T16" s="264"/>
      <c r="U16" s="264"/>
      <c r="V16" s="264">
        <f>SUM(V17:V22)</f>
        <v>186</v>
      </c>
      <c r="W16" s="286">
        <f>W17+W18+W19+W20+W21+W22</f>
        <v>10391186.640000001</v>
      </c>
      <c r="X16" s="265"/>
    </row>
    <row r="17" spans="1:24" x14ac:dyDescent="0.2">
      <c r="A17" s="262" t="s">
        <v>14</v>
      </c>
      <c r="B17" s="228">
        <v>8</v>
      </c>
      <c r="C17" s="228"/>
      <c r="D17" s="228"/>
      <c r="E17" s="228"/>
      <c r="F17" s="228"/>
      <c r="G17" s="228"/>
      <c r="H17" s="228"/>
      <c r="I17" s="228"/>
      <c r="J17" s="228"/>
      <c r="K17" s="228">
        <f t="shared" ref="K17:K22" si="0">SUM(B17:J17)</f>
        <v>8</v>
      </c>
      <c r="L17" s="288">
        <v>205340.24</v>
      </c>
      <c r="M17" s="228">
        <v>8</v>
      </c>
      <c r="N17" s="228"/>
      <c r="O17" s="228"/>
      <c r="P17" s="228"/>
      <c r="Q17" s="228"/>
      <c r="R17" s="228"/>
      <c r="S17" s="228"/>
      <c r="T17" s="228"/>
      <c r="U17" s="228"/>
      <c r="V17" s="228">
        <f t="shared" ref="V17:V22" si="1">SUM(M17:U17)</f>
        <v>8</v>
      </c>
      <c r="W17" s="288">
        <v>205340.24</v>
      </c>
    </row>
    <row r="18" spans="1:24" x14ac:dyDescent="0.2">
      <c r="A18" s="262" t="s">
        <v>464</v>
      </c>
      <c r="B18" s="228">
        <v>3</v>
      </c>
      <c r="C18" s="228"/>
      <c r="D18" s="228"/>
      <c r="E18" s="228"/>
      <c r="F18" s="228"/>
      <c r="G18" s="228"/>
      <c r="H18" s="228"/>
      <c r="I18" s="228"/>
      <c r="J18" s="228"/>
      <c r="K18" s="228">
        <f t="shared" si="0"/>
        <v>3</v>
      </c>
      <c r="L18" s="288">
        <v>75219.960000000006</v>
      </c>
      <c r="M18" s="228">
        <v>3</v>
      </c>
      <c r="N18" s="228"/>
      <c r="O18" s="228"/>
      <c r="P18" s="228"/>
      <c r="Q18" s="228"/>
      <c r="R18" s="228"/>
      <c r="S18" s="228"/>
      <c r="T18" s="228"/>
      <c r="U18" s="228"/>
      <c r="V18" s="228">
        <f t="shared" si="1"/>
        <v>3</v>
      </c>
      <c r="W18" s="288">
        <v>75219.960000000006</v>
      </c>
    </row>
    <row r="19" spans="1:24" x14ac:dyDescent="0.2">
      <c r="A19" s="262" t="s">
        <v>465</v>
      </c>
      <c r="B19" s="228">
        <v>32</v>
      </c>
      <c r="C19" s="228"/>
      <c r="D19" s="228"/>
      <c r="E19" s="228"/>
      <c r="F19" s="228"/>
      <c r="G19" s="228"/>
      <c r="H19" s="228"/>
      <c r="I19" s="228"/>
      <c r="J19" s="228"/>
      <c r="K19" s="228">
        <f t="shared" si="0"/>
        <v>32</v>
      </c>
      <c r="L19" s="288">
        <v>935414.84</v>
      </c>
      <c r="M19" s="228">
        <v>32</v>
      </c>
      <c r="N19" s="228"/>
      <c r="O19" s="228"/>
      <c r="P19" s="228"/>
      <c r="Q19" s="228"/>
      <c r="R19" s="228"/>
      <c r="S19" s="228"/>
      <c r="T19" s="228"/>
      <c r="U19" s="228"/>
      <c r="V19" s="228">
        <f t="shared" si="1"/>
        <v>32</v>
      </c>
      <c r="W19" s="288">
        <v>935414.84</v>
      </c>
    </row>
    <row r="20" spans="1:24" x14ac:dyDescent="0.2">
      <c r="A20" s="262" t="s">
        <v>466</v>
      </c>
      <c r="B20" s="228">
        <v>11</v>
      </c>
      <c r="C20" s="228"/>
      <c r="D20" s="228"/>
      <c r="E20" s="228"/>
      <c r="F20" s="228"/>
      <c r="G20" s="228"/>
      <c r="H20" s="228"/>
      <c r="I20" s="228"/>
      <c r="J20" s="228"/>
      <c r="K20" s="228">
        <f t="shared" si="0"/>
        <v>11</v>
      </c>
      <c r="L20" s="288">
        <v>288682.64</v>
      </c>
      <c r="M20" s="228">
        <v>11</v>
      </c>
      <c r="N20" s="228"/>
      <c r="O20" s="228"/>
      <c r="P20" s="228"/>
      <c r="Q20" s="228"/>
      <c r="R20" s="228"/>
      <c r="S20" s="228"/>
      <c r="T20" s="228"/>
      <c r="U20" s="228"/>
      <c r="V20" s="228">
        <f t="shared" si="1"/>
        <v>11</v>
      </c>
      <c r="W20" s="288">
        <v>288682.64</v>
      </c>
    </row>
    <row r="21" spans="1:24" x14ac:dyDescent="0.2">
      <c r="A21" s="262" t="s">
        <v>15</v>
      </c>
      <c r="B21" s="228">
        <v>3</v>
      </c>
      <c r="C21" s="228"/>
      <c r="D21" s="228"/>
      <c r="E21" s="228"/>
      <c r="F21" s="228"/>
      <c r="G21" s="228"/>
      <c r="H21" s="228"/>
      <c r="I21" s="228"/>
      <c r="J21" s="228"/>
      <c r="K21" s="228">
        <f t="shared" si="0"/>
        <v>3</v>
      </c>
      <c r="L21" s="288">
        <v>82860.960000000006</v>
      </c>
      <c r="M21" s="228">
        <v>3</v>
      </c>
      <c r="N21" s="228"/>
      <c r="O21" s="228"/>
      <c r="P21" s="228"/>
      <c r="Q21" s="228"/>
      <c r="R21" s="228"/>
      <c r="S21" s="228"/>
      <c r="T21" s="228"/>
      <c r="U21" s="228"/>
      <c r="V21" s="228">
        <f t="shared" si="1"/>
        <v>3</v>
      </c>
      <c r="W21" s="288">
        <v>82860.960000000006</v>
      </c>
    </row>
    <row r="22" spans="1:24" x14ac:dyDescent="0.2">
      <c r="A22" s="262" t="s">
        <v>491</v>
      </c>
      <c r="B22" s="228"/>
      <c r="C22" s="228"/>
      <c r="D22" s="228">
        <v>129</v>
      </c>
      <c r="E22" s="228"/>
      <c r="F22" s="228"/>
      <c r="G22" s="228"/>
      <c r="H22" s="228"/>
      <c r="I22" s="228"/>
      <c r="J22" s="228"/>
      <c r="K22" s="228">
        <f t="shared" si="0"/>
        <v>129</v>
      </c>
      <c r="L22" s="288">
        <v>8803668</v>
      </c>
      <c r="M22" s="228"/>
      <c r="N22" s="228"/>
      <c r="O22" s="228">
        <v>129</v>
      </c>
      <c r="P22" s="228"/>
      <c r="Q22" s="228"/>
      <c r="R22" s="228"/>
      <c r="S22" s="228"/>
      <c r="T22" s="228"/>
      <c r="U22" s="228"/>
      <c r="V22" s="228">
        <f t="shared" si="1"/>
        <v>129</v>
      </c>
      <c r="W22" s="288">
        <v>8803668</v>
      </c>
    </row>
    <row r="23" spans="1:24" x14ac:dyDescent="0.2">
      <c r="A23" s="262"/>
      <c r="B23" s="228"/>
      <c r="C23" s="228"/>
      <c r="D23" s="228"/>
      <c r="E23" s="228"/>
      <c r="F23" s="228"/>
      <c r="G23" s="228"/>
      <c r="H23" s="228"/>
      <c r="I23" s="228"/>
      <c r="J23" s="228"/>
      <c r="K23" s="228"/>
      <c r="L23" s="288"/>
      <c r="M23" s="228"/>
      <c r="N23" s="228"/>
      <c r="O23" s="228"/>
      <c r="P23" s="228"/>
      <c r="Q23" s="228"/>
      <c r="R23" s="228"/>
      <c r="S23" s="228"/>
      <c r="T23" s="228"/>
      <c r="U23" s="228"/>
      <c r="V23" s="228"/>
      <c r="W23" s="288"/>
    </row>
    <row r="24" spans="1:24" x14ac:dyDescent="0.2">
      <c r="A24" s="263" t="s">
        <v>5</v>
      </c>
      <c r="B24" s="264">
        <f>SUM(B25:B28)</f>
        <v>101</v>
      </c>
      <c r="C24" s="264"/>
      <c r="D24" s="264"/>
      <c r="E24" s="264"/>
      <c r="F24" s="264"/>
      <c r="G24" s="264"/>
      <c r="H24" s="264"/>
      <c r="I24" s="264"/>
      <c r="J24" s="264"/>
      <c r="K24" s="264">
        <f>SUM(K25:K27)</f>
        <v>101</v>
      </c>
      <c r="L24" s="286">
        <f>L25+L26+L27</f>
        <v>2531139.6800000002</v>
      </c>
      <c r="M24" s="264">
        <f>M25+M26+M27</f>
        <v>101</v>
      </c>
      <c r="N24" s="264"/>
      <c r="O24" s="264"/>
      <c r="P24" s="264"/>
      <c r="Q24" s="264"/>
      <c r="R24" s="264"/>
      <c r="S24" s="264"/>
      <c r="T24" s="264"/>
      <c r="U24" s="264"/>
      <c r="V24" s="264">
        <f>SUM(V25:V27)</f>
        <v>101</v>
      </c>
      <c r="W24" s="286">
        <f>W25+W26+W27</f>
        <v>2531139.6800000002</v>
      </c>
      <c r="X24" s="265"/>
    </row>
    <row r="25" spans="1:24" x14ac:dyDescent="0.2">
      <c r="A25" s="262" t="s">
        <v>16</v>
      </c>
      <c r="B25" s="228">
        <v>53</v>
      </c>
      <c r="C25" s="228"/>
      <c r="D25" s="228"/>
      <c r="E25" s="228"/>
      <c r="F25" s="228"/>
      <c r="G25" s="228"/>
      <c r="H25" s="228"/>
      <c r="I25" s="228"/>
      <c r="J25" s="228"/>
      <c r="K25" s="228">
        <f>SUM(B25:J25)</f>
        <v>53</v>
      </c>
      <c r="L25" s="288">
        <v>1321028.1200000001</v>
      </c>
      <c r="M25" s="228">
        <v>53</v>
      </c>
      <c r="N25" s="228"/>
      <c r="O25" s="228"/>
      <c r="P25" s="228"/>
      <c r="Q25" s="228"/>
      <c r="R25" s="228"/>
      <c r="S25" s="228"/>
      <c r="T25" s="228"/>
      <c r="U25" s="228"/>
      <c r="V25" s="228">
        <f>SUM(M25:U25)</f>
        <v>53</v>
      </c>
      <c r="W25" s="288">
        <v>1321028.1200000001</v>
      </c>
    </row>
    <row r="26" spans="1:24" x14ac:dyDescent="0.2">
      <c r="A26" s="262" t="s">
        <v>467</v>
      </c>
      <c r="B26" s="228">
        <v>16</v>
      </c>
      <c r="C26" s="228"/>
      <c r="D26" s="228"/>
      <c r="E26" s="228"/>
      <c r="F26" s="228"/>
      <c r="G26" s="228"/>
      <c r="H26" s="228"/>
      <c r="I26" s="228"/>
      <c r="J26" s="228"/>
      <c r="K26" s="228">
        <f>SUM(B26:J26)</f>
        <v>16</v>
      </c>
      <c r="L26" s="288">
        <v>391734.28</v>
      </c>
      <c r="M26" s="228">
        <v>16</v>
      </c>
      <c r="N26" s="228"/>
      <c r="O26" s="228"/>
      <c r="P26" s="228"/>
      <c r="Q26" s="228"/>
      <c r="R26" s="228"/>
      <c r="S26" s="228"/>
      <c r="T26" s="228"/>
      <c r="U26" s="228"/>
      <c r="V26" s="228">
        <f>SUM(M26:U26)</f>
        <v>16</v>
      </c>
      <c r="W26" s="288">
        <v>391734.28</v>
      </c>
    </row>
    <row r="27" spans="1:24" x14ac:dyDescent="0.2">
      <c r="A27" s="262" t="s">
        <v>468</v>
      </c>
      <c r="B27" s="228">
        <v>32</v>
      </c>
      <c r="C27" s="228"/>
      <c r="D27" s="228"/>
      <c r="E27" s="228"/>
      <c r="F27" s="228"/>
      <c r="G27" s="228"/>
      <c r="H27" s="228"/>
      <c r="I27" s="228"/>
      <c r="J27" s="228"/>
      <c r="K27" s="228">
        <f>SUM(B27:J27)</f>
        <v>32</v>
      </c>
      <c r="L27" s="288">
        <v>818377.28</v>
      </c>
      <c r="M27" s="228">
        <v>32</v>
      </c>
      <c r="N27" s="228"/>
      <c r="O27" s="228"/>
      <c r="P27" s="228"/>
      <c r="Q27" s="228"/>
      <c r="R27" s="228"/>
      <c r="S27" s="228"/>
      <c r="T27" s="228"/>
      <c r="U27" s="228"/>
      <c r="V27" s="228">
        <f>SUM(M27:U27)</f>
        <v>32</v>
      </c>
      <c r="W27" s="288">
        <v>818377.28</v>
      </c>
    </row>
    <row r="28" spans="1:24" x14ac:dyDescent="0.2">
      <c r="A28" s="262"/>
      <c r="B28" s="228"/>
      <c r="C28" s="228"/>
      <c r="D28" s="228"/>
      <c r="E28" s="228"/>
      <c r="F28" s="228"/>
      <c r="G28" s="228"/>
      <c r="H28" s="228"/>
      <c r="I28" s="228"/>
      <c r="J28" s="228"/>
      <c r="K28" s="228"/>
      <c r="L28" s="288"/>
      <c r="M28" s="228"/>
      <c r="N28" s="228"/>
      <c r="O28" s="228"/>
      <c r="P28" s="228"/>
      <c r="Q28" s="228"/>
      <c r="R28" s="228"/>
      <c r="S28" s="228"/>
      <c r="T28" s="228"/>
      <c r="U28" s="228"/>
      <c r="V28" s="228"/>
      <c r="W28" s="288"/>
    </row>
    <row r="29" spans="1:24" x14ac:dyDescent="0.2">
      <c r="A29" s="263" t="s">
        <v>6</v>
      </c>
      <c r="B29" s="264"/>
      <c r="C29" s="264"/>
      <c r="D29" s="264"/>
      <c r="E29" s="264"/>
      <c r="F29" s="264"/>
      <c r="G29" s="264"/>
      <c r="H29" s="264"/>
      <c r="I29" s="264"/>
      <c r="J29" s="264"/>
      <c r="K29" s="264"/>
      <c r="L29" s="286"/>
      <c r="M29" s="264"/>
      <c r="N29" s="264"/>
      <c r="O29" s="264"/>
      <c r="P29" s="264"/>
      <c r="Q29" s="264"/>
      <c r="R29" s="264"/>
      <c r="S29" s="264"/>
      <c r="T29" s="264"/>
      <c r="U29" s="264"/>
      <c r="V29" s="264"/>
      <c r="W29" s="286"/>
      <c r="X29" s="265"/>
    </row>
    <row r="30" spans="1:24" x14ac:dyDescent="0.2">
      <c r="A30" s="262" t="s">
        <v>18</v>
      </c>
      <c r="B30" s="228"/>
      <c r="C30" s="228"/>
      <c r="D30" s="228"/>
      <c r="E30" s="228"/>
      <c r="F30" s="228"/>
      <c r="G30" s="228"/>
      <c r="H30" s="228"/>
      <c r="I30" s="228"/>
      <c r="J30" s="228"/>
      <c r="K30" s="228"/>
      <c r="L30" s="288"/>
      <c r="M30" s="228"/>
      <c r="N30" s="228"/>
      <c r="O30" s="228"/>
      <c r="P30" s="228"/>
      <c r="Q30" s="228"/>
      <c r="R30" s="228"/>
      <c r="S30" s="228"/>
      <c r="T30" s="228"/>
      <c r="U30" s="228"/>
      <c r="V30" s="228"/>
      <c r="W30" s="288"/>
    </row>
    <row r="31" spans="1:24" x14ac:dyDescent="0.2">
      <c r="A31" s="262" t="s">
        <v>12</v>
      </c>
      <c r="B31" s="228"/>
      <c r="C31" s="228"/>
      <c r="D31" s="228"/>
      <c r="E31" s="228"/>
      <c r="F31" s="228"/>
      <c r="G31" s="228"/>
      <c r="H31" s="228"/>
      <c r="I31" s="228"/>
      <c r="J31" s="228"/>
      <c r="K31" s="228"/>
      <c r="L31" s="288"/>
      <c r="M31" s="228"/>
      <c r="N31" s="228"/>
      <c r="O31" s="228"/>
      <c r="P31" s="228"/>
      <c r="Q31" s="228"/>
      <c r="R31" s="228"/>
      <c r="S31" s="228"/>
      <c r="T31" s="228"/>
      <c r="U31" s="228"/>
      <c r="V31" s="228"/>
      <c r="W31" s="288"/>
    </row>
    <row r="32" spans="1:24" x14ac:dyDescent="0.2">
      <c r="A32" s="262" t="s">
        <v>19</v>
      </c>
      <c r="B32" s="228"/>
      <c r="C32" s="228"/>
      <c r="D32" s="228"/>
      <c r="E32" s="228"/>
      <c r="F32" s="228"/>
      <c r="G32" s="228"/>
      <c r="H32" s="228"/>
      <c r="I32" s="228"/>
      <c r="J32" s="228"/>
      <c r="K32" s="228"/>
      <c r="L32" s="288"/>
      <c r="M32" s="228"/>
      <c r="N32" s="228"/>
      <c r="O32" s="228"/>
      <c r="P32" s="228"/>
      <c r="Q32" s="228"/>
      <c r="R32" s="228"/>
      <c r="S32" s="228"/>
      <c r="T32" s="228"/>
      <c r="U32" s="228"/>
      <c r="V32" s="228"/>
      <c r="W32" s="288"/>
    </row>
    <row r="33" spans="1:24" x14ac:dyDescent="0.2">
      <c r="A33" s="262"/>
      <c r="B33" s="228"/>
      <c r="C33" s="228"/>
      <c r="D33" s="228"/>
      <c r="E33" s="228"/>
      <c r="F33" s="228"/>
      <c r="G33" s="228"/>
      <c r="H33" s="228"/>
      <c r="I33" s="228"/>
      <c r="J33" s="228"/>
      <c r="K33" s="228"/>
      <c r="L33" s="288"/>
      <c r="M33" s="228"/>
      <c r="N33" s="228"/>
      <c r="O33" s="228"/>
      <c r="P33" s="228"/>
      <c r="Q33" s="228"/>
      <c r="R33" s="228"/>
      <c r="S33" s="228"/>
      <c r="T33" s="228"/>
      <c r="U33" s="228"/>
      <c r="V33" s="228"/>
      <c r="W33" s="288"/>
    </row>
    <row r="34" spans="1:24" ht="12" x14ac:dyDescent="0.2">
      <c r="A34" s="9" t="s">
        <v>476</v>
      </c>
      <c r="B34" s="278"/>
      <c r="C34" s="278"/>
      <c r="D34" s="278"/>
      <c r="E34" s="278"/>
      <c r="F34" s="278"/>
      <c r="G34" s="278"/>
      <c r="H34" s="278"/>
      <c r="I34" s="278">
        <f>I35</f>
        <v>13</v>
      </c>
      <c r="J34" s="278"/>
      <c r="K34" s="278">
        <f>K35</f>
        <v>13</v>
      </c>
      <c r="L34" s="286">
        <f>L35</f>
        <v>145080</v>
      </c>
      <c r="M34" s="278"/>
      <c r="N34" s="278"/>
      <c r="O34" s="278"/>
      <c r="P34" s="278"/>
      <c r="Q34" s="278"/>
      <c r="R34" s="278"/>
      <c r="S34" s="278"/>
      <c r="T34" s="278">
        <f>T35</f>
        <v>13</v>
      </c>
      <c r="U34" s="278"/>
      <c r="V34" s="278">
        <f>V35</f>
        <v>13</v>
      </c>
      <c r="W34" s="286">
        <f>W35</f>
        <v>145080</v>
      </c>
    </row>
    <row r="35" spans="1:24" x14ac:dyDescent="0.2">
      <c r="A35" s="262" t="s">
        <v>491</v>
      </c>
      <c r="B35" s="228"/>
      <c r="C35" s="228"/>
      <c r="D35" s="228"/>
      <c r="E35" s="228"/>
      <c r="F35" s="228"/>
      <c r="G35" s="228"/>
      <c r="H35" s="228"/>
      <c r="I35" s="228">
        <v>13</v>
      </c>
      <c r="J35" s="228"/>
      <c r="K35" s="228">
        <f>SUM(B35:J35)</f>
        <v>13</v>
      </c>
      <c r="L35" s="288">
        <v>145080</v>
      </c>
      <c r="M35" s="228"/>
      <c r="N35" s="228"/>
      <c r="O35" s="228"/>
      <c r="P35" s="228"/>
      <c r="Q35" s="228"/>
      <c r="R35" s="228"/>
      <c r="S35" s="228"/>
      <c r="T35" s="228">
        <v>13</v>
      </c>
      <c r="U35" s="228"/>
      <c r="V35" s="228">
        <f>SUM(M35:U35)</f>
        <v>13</v>
      </c>
      <c r="W35" s="288">
        <v>145080</v>
      </c>
    </row>
    <row r="36" spans="1:24" ht="12" thickBot="1" x14ac:dyDescent="0.25">
      <c r="A36" s="262"/>
      <c r="B36" s="228"/>
      <c r="C36" s="228"/>
      <c r="D36" s="228"/>
      <c r="E36" s="228"/>
      <c r="F36" s="228"/>
      <c r="G36" s="228"/>
      <c r="H36" s="228"/>
      <c r="I36" s="228"/>
      <c r="J36" s="228"/>
      <c r="K36" s="228"/>
      <c r="L36" s="288"/>
      <c r="M36" s="228"/>
      <c r="N36" s="228"/>
      <c r="O36" s="228"/>
      <c r="P36" s="228"/>
      <c r="Q36" s="228"/>
      <c r="R36" s="228"/>
      <c r="S36" s="228"/>
      <c r="T36" s="228"/>
      <c r="U36" s="228"/>
      <c r="V36" s="228"/>
      <c r="W36" s="288"/>
    </row>
    <row r="37" spans="1:24" ht="12" thickBot="1" x14ac:dyDescent="0.25">
      <c r="A37" s="266" t="s">
        <v>24</v>
      </c>
      <c r="B37" s="237">
        <f>B8+B16+B24+B29+B34</f>
        <v>163</v>
      </c>
      <c r="C37" s="237"/>
      <c r="D37" s="237">
        <f t="shared" ref="D37:I37" si="2">D8+D16+D24+D29+D34</f>
        <v>129</v>
      </c>
      <c r="E37" s="237"/>
      <c r="F37" s="237"/>
      <c r="G37" s="237"/>
      <c r="H37" s="237"/>
      <c r="I37" s="237">
        <f t="shared" si="2"/>
        <v>13</v>
      </c>
      <c r="J37" s="237"/>
      <c r="K37" s="237">
        <f>K8+K16+K24+K34</f>
        <v>305</v>
      </c>
      <c r="L37" s="297">
        <f>L8+L16+L24+L29+L34</f>
        <v>13236266.560000001</v>
      </c>
      <c r="M37" s="237">
        <f>M8+M16+M24</f>
        <v>163</v>
      </c>
      <c r="N37" s="237"/>
      <c r="O37" s="237">
        <f>O16</f>
        <v>129</v>
      </c>
      <c r="P37" s="237"/>
      <c r="Q37" s="237"/>
      <c r="R37" s="237"/>
      <c r="S37" s="237"/>
      <c r="T37" s="237">
        <f>T34</f>
        <v>13</v>
      </c>
      <c r="U37" s="237"/>
      <c r="V37" s="237">
        <f>V8+V16+V24+V34</f>
        <v>305</v>
      </c>
      <c r="W37" s="297">
        <f>W8+W16+W24+W29+W34</f>
        <v>13236266.560000001</v>
      </c>
      <c r="X37" s="265"/>
    </row>
    <row r="38" spans="1:24" x14ac:dyDescent="0.2">
      <c r="A38" s="267" t="s">
        <v>298</v>
      </c>
      <c r="B38" s="227"/>
      <c r="C38" s="227"/>
      <c r="D38" s="227"/>
      <c r="E38" s="227"/>
      <c r="F38" s="227"/>
      <c r="G38" s="227"/>
      <c r="H38" s="227"/>
      <c r="I38" s="227"/>
      <c r="J38" s="227"/>
      <c r="K38" s="227"/>
      <c r="L38" s="227"/>
      <c r="M38" s="227"/>
      <c r="N38" s="227"/>
      <c r="O38" s="227"/>
      <c r="P38" s="256"/>
      <c r="Q38" s="261"/>
      <c r="R38" s="18"/>
      <c r="S38" s="18"/>
      <c r="T38" s="18"/>
      <c r="U38" s="18"/>
      <c r="V38" s="18"/>
      <c r="W38" s="18"/>
      <c r="X38" s="18"/>
    </row>
    <row r="39" spans="1:24" x14ac:dyDescent="0.2">
      <c r="A39" s="259" t="s">
        <v>292</v>
      </c>
      <c r="P39" s="18"/>
      <c r="Q39" s="261"/>
      <c r="R39" s="18"/>
      <c r="S39" s="18"/>
      <c r="T39" s="18"/>
      <c r="U39" s="18"/>
      <c r="V39" s="18"/>
      <c r="W39" s="18"/>
      <c r="X39" s="18"/>
    </row>
    <row r="40" spans="1:24" x14ac:dyDescent="0.2">
      <c r="A40" s="259" t="s">
        <v>296</v>
      </c>
      <c r="P40" s="18"/>
      <c r="Q40" s="261"/>
      <c r="R40" s="18"/>
      <c r="S40" s="18"/>
      <c r="T40" s="18"/>
      <c r="U40" s="18"/>
      <c r="V40" s="18"/>
      <c r="W40" s="18"/>
      <c r="X40" s="18"/>
    </row>
    <row r="41" spans="1:24" x14ac:dyDescent="0.2">
      <c r="A41" s="259" t="s">
        <v>303</v>
      </c>
      <c r="W41" s="300"/>
    </row>
  </sheetData>
  <mergeCells count="2">
    <mergeCell ref="B5:L5"/>
    <mergeCell ref="M5:W5"/>
  </mergeCells>
  <printOptions horizontalCentered="1"/>
  <pageMargins left="0.25" right="0.25" top="0.75" bottom="0.75" header="0.3" footer="0.3"/>
  <pageSetup paperSize="9" scale="7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249977111117893"/>
    <pageSetUpPr fitToPage="1"/>
  </sheetPr>
  <dimension ref="A1:X40"/>
  <sheetViews>
    <sheetView zoomScaleNormal="100" zoomScaleSheetLayoutView="90" zoomScalePageLayoutView="85" workbookViewId="0">
      <selection activeCell="A3" sqref="A3"/>
    </sheetView>
  </sheetViews>
  <sheetFormatPr baseColWidth="10" defaultColWidth="11.42578125" defaultRowHeight="11.25" x14ac:dyDescent="0.2"/>
  <cols>
    <col min="1" max="1" width="41.28515625" style="259" customWidth="1"/>
    <col min="2" max="11" width="7" style="259" customWidth="1"/>
    <col min="12" max="12" width="10.85546875" style="259" customWidth="1"/>
    <col min="13" max="22" width="7" style="259" customWidth="1"/>
    <col min="23" max="23" width="11.28515625" style="259" customWidth="1"/>
    <col min="24" max="24" width="1.7109375" style="261" customWidth="1"/>
    <col min="25" max="28" width="10.7109375" style="18" customWidth="1"/>
    <col min="29" max="16384" width="11.42578125" style="18"/>
  </cols>
  <sheetData>
    <row r="1" spans="1:24" s="74" customFormat="1" x14ac:dyDescent="0.2">
      <c r="A1" s="43" t="s">
        <v>398</v>
      </c>
      <c r="B1" s="43"/>
      <c r="C1" s="43"/>
      <c r="D1" s="43"/>
      <c r="E1" s="43"/>
      <c r="F1" s="43"/>
      <c r="G1" s="43"/>
      <c r="H1" s="43"/>
      <c r="I1" s="43"/>
      <c r="J1" s="43"/>
      <c r="K1" s="43"/>
      <c r="L1" s="43"/>
      <c r="M1" s="43"/>
      <c r="N1" s="43"/>
      <c r="O1" s="43"/>
      <c r="P1" s="43"/>
      <c r="Q1" s="43"/>
      <c r="R1" s="43"/>
      <c r="S1" s="43"/>
      <c r="T1" s="43"/>
      <c r="U1" s="43"/>
      <c r="V1" s="43"/>
      <c r="W1" s="43"/>
      <c r="X1" s="256"/>
    </row>
    <row r="2" spans="1:24" s="74" customFormat="1" x14ac:dyDescent="0.2">
      <c r="A2" s="43" t="s">
        <v>439</v>
      </c>
      <c r="B2" s="43"/>
      <c r="C2" s="43"/>
      <c r="D2" s="43"/>
      <c r="E2" s="43"/>
      <c r="F2" s="43"/>
      <c r="G2" s="43"/>
      <c r="H2" s="43"/>
      <c r="I2" s="43"/>
      <c r="J2" s="43"/>
      <c r="K2" s="43"/>
      <c r="L2" s="43"/>
      <c r="M2" s="43"/>
      <c r="N2" s="43"/>
      <c r="O2" s="43"/>
      <c r="P2" s="43"/>
      <c r="Q2" s="43"/>
      <c r="R2" s="43"/>
      <c r="S2" s="43"/>
      <c r="T2" s="43"/>
      <c r="U2" s="43"/>
      <c r="V2" s="43"/>
      <c r="W2" s="43"/>
      <c r="X2" s="256"/>
    </row>
    <row r="3" spans="1:24" s="257" customFormat="1" x14ac:dyDescent="0.2">
      <c r="A3" s="257" t="s">
        <v>492</v>
      </c>
      <c r="X3" s="258"/>
    </row>
    <row r="4" spans="1:24" ht="12" thickBot="1" x14ac:dyDescent="0.25">
      <c r="L4" s="260"/>
      <c r="W4" s="260"/>
    </row>
    <row r="5" spans="1:24" ht="26.25" customHeight="1" x14ac:dyDescent="0.2">
      <c r="A5" s="66" t="s">
        <v>10</v>
      </c>
      <c r="B5" s="946" t="s">
        <v>396</v>
      </c>
      <c r="C5" s="947"/>
      <c r="D5" s="947"/>
      <c r="E5" s="947"/>
      <c r="F5" s="947"/>
      <c r="G5" s="947"/>
      <c r="H5" s="947"/>
      <c r="I5" s="947"/>
      <c r="J5" s="947"/>
      <c r="K5" s="947"/>
      <c r="L5" s="948"/>
      <c r="M5" s="946" t="s">
        <v>397</v>
      </c>
      <c r="N5" s="947"/>
      <c r="O5" s="947"/>
      <c r="P5" s="947"/>
      <c r="Q5" s="947"/>
      <c r="R5" s="947"/>
      <c r="S5" s="947"/>
      <c r="T5" s="947"/>
      <c r="U5" s="947"/>
      <c r="V5" s="947"/>
      <c r="W5" s="948"/>
      <c r="X5" s="26"/>
    </row>
    <row r="6" spans="1:24" s="19" customFormat="1" ht="99.95" customHeight="1" x14ac:dyDescent="0.2">
      <c r="A6" s="67" t="s">
        <v>9</v>
      </c>
      <c r="B6" s="68" t="s">
        <v>330</v>
      </c>
      <c r="C6" s="68" t="s">
        <v>125</v>
      </c>
      <c r="D6" s="69" t="s">
        <v>291</v>
      </c>
      <c r="E6" s="69" t="s">
        <v>285</v>
      </c>
      <c r="F6" s="69" t="s">
        <v>293</v>
      </c>
      <c r="G6" s="69" t="s">
        <v>294</v>
      </c>
      <c r="H6" s="69" t="s">
        <v>295</v>
      </c>
      <c r="I6" s="69" t="s">
        <v>302</v>
      </c>
      <c r="J6" s="70" t="s">
        <v>297</v>
      </c>
      <c r="K6" s="71" t="s">
        <v>299</v>
      </c>
      <c r="L6" s="72" t="s">
        <v>301</v>
      </c>
      <c r="M6" s="68" t="s">
        <v>330</v>
      </c>
      <c r="N6" s="68" t="s">
        <v>125</v>
      </c>
      <c r="O6" s="69" t="s">
        <v>291</v>
      </c>
      <c r="P6" s="69" t="s">
        <v>285</v>
      </c>
      <c r="Q6" s="69" t="s">
        <v>293</v>
      </c>
      <c r="R6" s="69" t="s">
        <v>294</v>
      </c>
      <c r="S6" s="69" t="s">
        <v>295</v>
      </c>
      <c r="T6" s="69" t="s">
        <v>302</v>
      </c>
      <c r="U6" s="70" t="s">
        <v>297</v>
      </c>
      <c r="V6" s="71" t="s">
        <v>299</v>
      </c>
      <c r="W6" s="72" t="s">
        <v>300</v>
      </c>
      <c r="X6" s="27"/>
    </row>
    <row r="7" spans="1:24" x14ac:dyDescent="0.2">
      <c r="A7" s="262"/>
      <c r="B7" s="228"/>
      <c r="C7" s="228"/>
      <c r="D7" s="228"/>
      <c r="E7" s="228"/>
      <c r="F7" s="228"/>
      <c r="G7" s="228"/>
      <c r="H7" s="228"/>
      <c r="I7" s="228"/>
      <c r="J7" s="228"/>
      <c r="K7" s="228"/>
      <c r="L7" s="235"/>
      <c r="M7" s="228"/>
      <c r="N7" s="228"/>
      <c r="O7" s="228"/>
      <c r="P7" s="228"/>
      <c r="Q7" s="228"/>
      <c r="R7" s="228"/>
      <c r="S7" s="228"/>
      <c r="T7" s="228"/>
      <c r="U7" s="228"/>
      <c r="V7" s="228"/>
      <c r="W7" s="235"/>
    </row>
    <row r="8" spans="1:24" x14ac:dyDescent="0.2">
      <c r="A8" s="263" t="s">
        <v>7</v>
      </c>
      <c r="B8" s="264"/>
      <c r="C8" s="264">
        <f>SUM(C10:C13)</f>
        <v>24</v>
      </c>
      <c r="D8" s="264"/>
      <c r="E8" s="264"/>
      <c r="F8" s="264"/>
      <c r="G8" s="264"/>
      <c r="H8" s="264"/>
      <c r="I8" s="264"/>
      <c r="J8" s="264"/>
      <c r="K8" s="264">
        <f>SUM(K10:K13)</f>
        <v>24</v>
      </c>
      <c r="L8" s="286">
        <f>SUM(L10:L13)</f>
        <v>2985712.4400000004</v>
      </c>
      <c r="M8" s="264"/>
      <c r="N8" s="264">
        <f>SUM(N10:N13)</f>
        <v>24</v>
      </c>
      <c r="O8" s="264"/>
      <c r="P8" s="264"/>
      <c r="Q8" s="264"/>
      <c r="R8" s="264"/>
      <c r="S8" s="264"/>
      <c r="T8" s="264"/>
      <c r="U8" s="264"/>
      <c r="V8" s="264">
        <f>SUM(V10:V13)</f>
        <v>24</v>
      </c>
      <c r="W8" s="286">
        <f>SUM(W10:W13)</f>
        <v>2985712.4400000004</v>
      </c>
      <c r="X8" s="265"/>
    </row>
    <row r="9" spans="1:24" x14ac:dyDescent="0.2">
      <c r="A9" s="235"/>
      <c r="B9" s="228"/>
      <c r="C9" s="228"/>
      <c r="D9" s="228"/>
      <c r="E9" s="228"/>
      <c r="F9" s="228"/>
      <c r="G9" s="228"/>
      <c r="H9" s="228"/>
      <c r="I9" s="228"/>
      <c r="J9" s="228"/>
      <c r="K9" s="228"/>
      <c r="L9" s="288"/>
      <c r="M9" s="228"/>
      <c r="N9" s="228"/>
      <c r="O9" s="228"/>
      <c r="P9" s="228"/>
      <c r="Q9" s="228"/>
      <c r="R9" s="228"/>
      <c r="S9" s="228"/>
      <c r="T9" s="228"/>
      <c r="U9" s="228"/>
      <c r="V9" s="228"/>
      <c r="W9" s="235"/>
    </row>
    <row r="10" spans="1:24" x14ac:dyDescent="0.2">
      <c r="A10" s="262" t="s">
        <v>493</v>
      </c>
      <c r="B10" s="228"/>
      <c r="C10" s="228">
        <v>1</v>
      </c>
      <c r="D10" s="228"/>
      <c r="E10" s="228"/>
      <c r="F10" s="228"/>
      <c r="G10" s="228"/>
      <c r="H10" s="228"/>
      <c r="I10" s="228"/>
      <c r="J10" s="228"/>
      <c r="K10" s="228">
        <f>C10</f>
        <v>1</v>
      </c>
      <c r="L10" s="288">
        <v>198520</v>
      </c>
      <c r="M10" s="228"/>
      <c r="N10" s="228">
        <v>1</v>
      </c>
      <c r="O10" s="228"/>
      <c r="P10" s="228"/>
      <c r="Q10" s="228"/>
      <c r="R10" s="228"/>
      <c r="S10" s="228"/>
      <c r="T10" s="228"/>
      <c r="U10" s="228"/>
      <c r="V10" s="228">
        <f>N10</f>
        <v>1</v>
      </c>
      <c r="W10" s="288">
        <v>198520</v>
      </c>
    </row>
    <row r="11" spans="1:24" x14ac:dyDescent="0.2">
      <c r="A11" s="262" t="s">
        <v>494</v>
      </c>
      <c r="B11" s="228"/>
      <c r="C11" s="228">
        <v>6</v>
      </c>
      <c r="D11" s="228"/>
      <c r="E11" s="228"/>
      <c r="F11" s="228"/>
      <c r="G11" s="228"/>
      <c r="H11" s="228"/>
      <c r="I11" s="228"/>
      <c r="J11" s="228"/>
      <c r="K11" s="228">
        <f t="shared" ref="K11:K13" si="0">C11</f>
        <v>6</v>
      </c>
      <c r="L11" s="288">
        <v>938517.48</v>
      </c>
      <c r="M11" s="228"/>
      <c r="N11" s="228">
        <v>6</v>
      </c>
      <c r="O11" s="228"/>
      <c r="P11" s="228"/>
      <c r="Q11" s="228"/>
      <c r="R11" s="228"/>
      <c r="S11" s="228"/>
      <c r="T11" s="228"/>
      <c r="U11" s="228"/>
      <c r="V11" s="228">
        <f t="shared" ref="V11:V13" si="1">N11</f>
        <v>6</v>
      </c>
      <c r="W11" s="288">
        <v>938517.48</v>
      </c>
    </row>
    <row r="12" spans="1:24" x14ac:dyDescent="0.2">
      <c r="A12" s="262" t="s">
        <v>495</v>
      </c>
      <c r="B12" s="228"/>
      <c r="C12" s="228">
        <v>14</v>
      </c>
      <c r="D12" s="228"/>
      <c r="E12" s="228"/>
      <c r="F12" s="228"/>
      <c r="G12" s="228"/>
      <c r="H12" s="228"/>
      <c r="I12" s="228"/>
      <c r="J12" s="228"/>
      <c r="K12" s="228">
        <f t="shared" si="0"/>
        <v>14</v>
      </c>
      <c r="L12" s="288">
        <v>1592116.22</v>
      </c>
      <c r="M12" s="228"/>
      <c r="N12" s="228">
        <v>14</v>
      </c>
      <c r="O12" s="228"/>
      <c r="P12" s="228"/>
      <c r="Q12" s="228"/>
      <c r="R12" s="228"/>
      <c r="S12" s="228"/>
      <c r="T12" s="228"/>
      <c r="U12" s="228"/>
      <c r="V12" s="228">
        <f t="shared" si="1"/>
        <v>14</v>
      </c>
      <c r="W12" s="288">
        <v>1592116.22</v>
      </c>
    </row>
    <row r="13" spans="1:24" x14ac:dyDescent="0.2">
      <c r="A13" s="262" t="s">
        <v>496</v>
      </c>
      <c r="B13" s="228"/>
      <c r="C13" s="228">
        <v>3</v>
      </c>
      <c r="D13" s="228"/>
      <c r="E13" s="228"/>
      <c r="F13" s="228"/>
      <c r="G13" s="228"/>
      <c r="H13" s="228"/>
      <c r="I13" s="228"/>
      <c r="J13" s="228"/>
      <c r="K13" s="228">
        <f t="shared" si="0"/>
        <v>3</v>
      </c>
      <c r="L13" s="288">
        <v>256558.74</v>
      </c>
      <c r="M13" s="228"/>
      <c r="N13" s="228">
        <v>3</v>
      </c>
      <c r="O13" s="228"/>
      <c r="P13" s="228"/>
      <c r="Q13" s="228"/>
      <c r="R13" s="228"/>
      <c r="S13" s="228"/>
      <c r="T13" s="228"/>
      <c r="U13" s="228"/>
      <c r="V13" s="228">
        <f t="shared" si="1"/>
        <v>3</v>
      </c>
      <c r="W13" s="288">
        <v>256558.74</v>
      </c>
    </row>
    <row r="14" spans="1:24" x14ac:dyDescent="0.2">
      <c r="A14" s="24"/>
      <c r="B14" s="228"/>
      <c r="C14" s="228"/>
      <c r="D14" s="228"/>
      <c r="E14" s="228"/>
      <c r="F14" s="228"/>
      <c r="G14" s="228"/>
      <c r="H14" s="228"/>
      <c r="I14" s="228"/>
      <c r="J14" s="228"/>
      <c r="K14" s="228"/>
      <c r="L14" s="288"/>
      <c r="M14" s="228"/>
      <c r="N14" s="228"/>
      <c r="O14" s="228"/>
      <c r="P14" s="228"/>
      <c r="Q14" s="228"/>
      <c r="R14" s="228"/>
      <c r="S14" s="228"/>
      <c r="T14" s="228"/>
      <c r="U14" s="228"/>
      <c r="V14" s="228"/>
      <c r="W14" s="235"/>
    </row>
    <row r="15" spans="1:24" x14ac:dyDescent="0.2">
      <c r="A15" s="263" t="s">
        <v>4</v>
      </c>
      <c r="B15" s="264"/>
      <c r="C15" s="264">
        <f>SUM(C17:C19)</f>
        <v>82</v>
      </c>
      <c r="D15" s="264"/>
      <c r="E15" s="264"/>
      <c r="F15" s="264"/>
      <c r="G15" s="264"/>
      <c r="H15" s="264"/>
      <c r="I15" s="264"/>
      <c r="J15" s="264"/>
      <c r="K15" s="264">
        <f>SUM(K17:K19)</f>
        <v>82</v>
      </c>
      <c r="L15" s="286">
        <f>SUM(L17:L19)</f>
        <v>5715121.3799999999</v>
      </c>
      <c r="M15" s="264"/>
      <c r="N15" s="264">
        <f>SUM(N17:N19)</f>
        <v>82</v>
      </c>
      <c r="O15" s="264"/>
      <c r="P15" s="264"/>
      <c r="Q15" s="264"/>
      <c r="R15" s="264"/>
      <c r="S15" s="264"/>
      <c r="T15" s="264"/>
      <c r="U15" s="264"/>
      <c r="V15" s="264">
        <f>SUM(V17:V19)</f>
        <v>82</v>
      </c>
      <c r="W15" s="286">
        <f>SUM(W17:W19)</f>
        <v>5715121.3799999999</v>
      </c>
      <c r="X15" s="265"/>
    </row>
    <row r="16" spans="1:24" x14ac:dyDescent="0.2">
      <c r="A16" s="262"/>
      <c r="B16" s="228"/>
      <c r="C16" s="228"/>
      <c r="D16" s="228"/>
      <c r="E16" s="228"/>
      <c r="F16" s="228"/>
      <c r="G16" s="228"/>
      <c r="H16" s="228"/>
      <c r="I16" s="228"/>
      <c r="J16" s="228"/>
      <c r="K16" s="228"/>
      <c r="L16" s="288"/>
      <c r="M16" s="228"/>
      <c r="N16" s="228"/>
      <c r="O16" s="228"/>
      <c r="P16" s="228"/>
      <c r="Q16" s="228"/>
      <c r="R16" s="228"/>
      <c r="S16" s="228"/>
      <c r="T16" s="228"/>
      <c r="U16" s="228"/>
      <c r="V16" s="228"/>
      <c r="W16" s="235"/>
    </row>
    <row r="17" spans="1:24" x14ac:dyDescent="0.2">
      <c r="A17" s="262" t="s">
        <v>497</v>
      </c>
      <c r="B17" s="228"/>
      <c r="C17" s="228">
        <v>19</v>
      </c>
      <c r="D17" s="228"/>
      <c r="E17" s="228"/>
      <c r="F17" s="228"/>
      <c r="G17" s="228"/>
      <c r="H17" s="228"/>
      <c r="I17" s="228"/>
      <c r="J17" s="228"/>
      <c r="K17" s="228">
        <f t="shared" ref="K17:K19" si="2">C17</f>
        <v>19</v>
      </c>
      <c r="L17" s="288">
        <v>1496316.14</v>
      </c>
      <c r="M17" s="228"/>
      <c r="N17" s="228">
        <v>19</v>
      </c>
      <c r="O17" s="228"/>
      <c r="P17" s="228"/>
      <c r="Q17" s="228"/>
      <c r="R17" s="228"/>
      <c r="S17" s="228"/>
      <c r="T17" s="228"/>
      <c r="U17" s="228"/>
      <c r="V17" s="228">
        <f t="shared" ref="V17:V19" si="3">N17</f>
        <v>19</v>
      </c>
      <c r="W17" s="288">
        <v>1496316.14</v>
      </c>
    </row>
    <row r="18" spans="1:24" x14ac:dyDescent="0.2">
      <c r="A18" s="262" t="s">
        <v>498</v>
      </c>
      <c r="B18" s="228"/>
      <c r="C18" s="228">
        <v>39</v>
      </c>
      <c r="D18" s="228"/>
      <c r="E18" s="228"/>
      <c r="F18" s="228"/>
      <c r="G18" s="228"/>
      <c r="H18" s="228"/>
      <c r="I18" s="228"/>
      <c r="J18" s="228"/>
      <c r="K18" s="228">
        <f t="shared" si="2"/>
        <v>39</v>
      </c>
      <c r="L18" s="288">
        <v>2791971.1</v>
      </c>
      <c r="M18" s="228"/>
      <c r="N18" s="228">
        <v>39</v>
      </c>
      <c r="O18" s="228"/>
      <c r="P18" s="228"/>
      <c r="Q18" s="228"/>
      <c r="R18" s="228"/>
      <c r="S18" s="228"/>
      <c r="T18" s="228"/>
      <c r="U18" s="228"/>
      <c r="V18" s="228">
        <f t="shared" si="3"/>
        <v>39</v>
      </c>
      <c r="W18" s="288">
        <v>2791971.1</v>
      </c>
    </row>
    <row r="19" spans="1:24" x14ac:dyDescent="0.2">
      <c r="A19" s="262" t="s">
        <v>499</v>
      </c>
      <c r="B19" s="228"/>
      <c r="C19" s="228">
        <v>24</v>
      </c>
      <c r="D19" s="228"/>
      <c r="E19" s="228"/>
      <c r="F19" s="228"/>
      <c r="G19" s="228"/>
      <c r="H19" s="228"/>
      <c r="I19" s="228"/>
      <c r="J19" s="228"/>
      <c r="K19" s="228">
        <f t="shared" si="2"/>
        <v>24</v>
      </c>
      <c r="L19" s="288">
        <v>1426834.14</v>
      </c>
      <c r="M19" s="228"/>
      <c r="N19" s="228">
        <v>24</v>
      </c>
      <c r="O19" s="228"/>
      <c r="P19" s="228"/>
      <c r="Q19" s="228"/>
      <c r="R19" s="228"/>
      <c r="S19" s="228"/>
      <c r="T19" s="228"/>
      <c r="U19" s="228"/>
      <c r="V19" s="228">
        <f t="shared" si="3"/>
        <v>24</v>
      </c>
      <c r="W19" s="288">
        <v>1426834.14</v>
      </c>
    </row>
    <row r="20" spans="1:24" x14ac:dyDescent="0.2">
      <c r="A20" s="262"/>
      <c r="B20" s="228"/>
      <c r="C20" s="228"/>
      <c r="D20" s="228"/>
      <c r="E20" s="228"/>
      <c r="F20" s="228"/>
      <c r="G20" s="228"/>
      <c r="H20" s="228"/>
      <c r="I20" s="228"/>
      <c r="J20" s="228"/>
      <c r="K20" s="228"/>
      <c r="L20" s="288"/>
      <c r="M20" s="228"/>
      <c r="N20" s="228"/>
      <c r="O20" s="228"/>
      <c r="P20" s="228"/>
      <c r="Q20" s="228"/>
      <c r="R20" s="228"/>
      <c r="S20" s="228"/>
      <c r="T20" s="228"/>
      <c r="U20" s="228"/>
      <c r="V20" s="228"/>
      <c r="W20" s="235"/>
    </row>
    <row r="21" spans="1:24" x14ac:dyDescent="0.2">
      <c r="A21" s="263" t="s">
        <v>5</v>
      </c>
      <c r="B21" s="264"/>
      <c r="C21" s="264">
        <f>C23+C24</f>
        <v>95</v>
      </c>
      <c r="D21" s="264"/>
      <c r="E21" s="264"/>
      <c r="F21" s="264"/>
      <c r="G21" s="264"/>
      <c r="H21" s="264"/>
      <c r="I21" s="264"/>
      <c r="J21" s="264"/>
      <c r="K21" s="264">
        <f>K23+K24</f>
        <v>95</v>
      </c>
      <c r="L21" s="286">
        <f>L23+L24</f>
        <v>4885307.7799999993</v>
      </c>
      <c r="M21" s="264"/>
      <c r="N21" s="264">
        <f>N23+N24</f>
        <v>95</v>
      </c>
      <c r="O21" s="264"/>
      <c r="P21" s="264"/>
      <c r="Q21" s="264"/>
      <c r="R21" s="264"/>
      <c r="S21" s="264"/>
      <c r="T21" s="264"/>
      <c r="U21" s="264"/>
      <c r="V21" s="264">
        <f>V23+V24</f>
        <v>95</v>
      </c>
      <c r="W21" s="286">
        <f>W23+W24</f>
        <v>4885307.7799999993</v>
      </c>
      <c r="X21" s="265"/>
    </row>
    <row r="22" spans="1:24" x14ac:dyDescent="0.2">
      <c r="A22" s="262"/>
      <c r="B22" s="228"/>
      <c r="C22" s="228"/>
      <c r="D22" s="228"/>
      <c r="E22" s="228"/>
      <c r="F22" s="228"/>
      <c r="G22" s="228"/>
      <c r="H22" s="228"/>
      <c r="I22" s="228"/>
      <c r="J22" s="228"/>
      <c r="K22" s="228"/>
      <c r="L22" s="288"/>
      <c r="M22" s="228"/>
      <c r="N22" s="228"/>
      <c r="O22" s="228"/>
      <c r="P22" s="228"/>
      <c r="Q22" s="228"/>
      <c r="R22" s="228"/>
      <c r="S22" s="228"/>
      <c r="T22" s="228"/>
      <c r="U22" s="228"/>
      <c r="V22" s="228"/>
      <c r="W22" s="235"/>
    </row>
    <row r="23" spans="1:24" x14ac:dyDescent="0.2">
      <c r="A23" s="262" t="s">
        <v>500</v>
      </c>
      <c r="B23" s="228"/>
      <c r="C23" s="228">
        <v>22</v>
      </c>
      <c r="D23" s="228"/>
      <c r="E23" s="228"/>
      <c r="F23" s="228"/>
      <c r="G23" s="228"/>
      <c r="H23" s="228"/>
      <c r="I23" s="228"/>
      <c r="J23" s="228"/>
      <c r="K23" s="228">
        <f t="shared" ref="K23:K24" si="4">C23</f>
        <v>22</v>
      </c>
      <c r="L23" s="288">
        <v>1058253.3999999999</v>
      </c>
      <c r="M23" s="228"/>
      <c r="N23" s="228">
        <v>22</v>
      </c>
      <c r="O23" s="228"/>
      <c r="P23" s="228"/>
      <c r="Q23" s="228"/>
      <c r="R23" s="228"/>
      <c r="S23" s="228"/>
      <c r="T23" s="228"/>
      <c r="U23" s="228"/>
      <c r="V23" s="228">
        <f t="shared" ref="V23:V24" si="5">N23</f>
        <v>22</v>
      </c>
      <c r="W23" s="288">
        <v>1058253.3999999999</v>
      </c>
    </row>
    <row r="24" spans="1:24" x14ac:dyDescent="0.2">
      <c r="A24" s="262" t="s">
        <v>501</v>
      </c>
      <c r="B24" s="228"/>
      <c r="C24" s="228">
        <v>73</v>
      </c>
      <c r="D24" s="228"/>
      <c r="E24" s="228"/>
      <c r="F24" s="228"/>
      <c r="G24" s="228"/>
      <c r="H24" s="228"/>
      <c r="I24" s="228"/>
      <c r="J24" s="228"/>
      <c r="K24" s="228">
        <f t="shared" si="4"/>
        <v>73</v>
      </c>
      <c r="L24" s="288">
        <v>3827054.38</v>
      </c>
      <c r="M24" s="228"/>
      <c r="N24" s="228">
        <v>73</v>
      </c>
      <c r="O24" s="228"/>
      <c r="P24" s="228"/>
      <c r="Q24" s="228"/>
      <c r="R24" s="228"/>
      <c r="S24" s="228"/>
      <c r="T24" s="228"/>
      <c r="U24" s="228"/>
      <c r="V24" s="228">
        <f t="shared" si="5"/>
        <v>73</v>
      </c>
      <c r="W24" s="288">
        <v>3827054.38</v>
      </c>
    </row>
    <row r="25" spans="1:24" x14ac:dyDescent="0.2">
      <c r="A25" s="262"/>
      <c r="B25" s="228"/>
      <c r="C25" s="228"/>
      <c r="D25" s="228"/>
      <c r="E25" s="228"/>
      <c r="F25" s="228"/>
      <c r="G25" s="228"/>
      <c r="H25" s="228"/>
      <c r="I25" s="228"/>
      <c r="J25" s="228"/>
      <c r="K25" s="228"/>
      <c r="L25" s="288"/>
      <c r="M25" s="228"/>
      <c r="N25" s="228"/>
      <c r="O25" s="228"/>
      <c r="P25" s="228"/>
      <c r="Q25" s="228"/>
      <c r="R25" s="228"/>
      <c r="S25" s="228"/>
      <c r="T25" s="228"/>
      <c r="U25" s="228"/>
      <c r="V25" s="228"/>
      <c r="W25" s="235"/>
    </row>
    <row r="26" spans="1:24" x14ac:dyDescent="0.2">
      <c r="A26" s="263" t="s">
        <v>6</v>
      </c>
      <c r="B26" s="264"/>
      <c r="C26" s="264">
        <f>C28</f>
        <v>12</v>
      </c>
      <c r="D26" s="264"/>
      <c r="E26" s="264"/>
      <c r="F26" s="264"/>
      <c r="G26" s="264"/>
      <c r="H26" s="264"/>
      <c r="I26" s="264"/>
      <c r="J26" s="264"/>
      <c r="K26" s="264">
        <f>K28</f>
        <v>12</v>
      </c>
      <c r="L26" s="286">
        <f>L28</f>
        <v>461473.92</v>
      </c>
      <c r="M26" s="264"/>
      <c r="N26" s="264">
        <f>N28</f>
        <v>12</v>
      </c>
      <c r="O26" s="264"/>
      <c r="P26" s="264"/>
      <c r="Q26" s="264"/>
      <c r="R26" s="264"/>
      <c r="S26" s="264"/>
      <c r="T26" s="264"/>
      <c r="U26" s="264"/>
      <c r="V26" s="264">
        <f>V28</f>
        <v>12</v>
      </c>
      <c r="W26" s="286">
        <f>W28</f>
        <v>461473.92</v>
      </c>
      <c r="X26" s="265"/>
    </row>
    <row r="27" spans="1:24" x14ac:dyDescent="0.2">
      <c r="A27" s="262"/>
      <c r="B27" s="228"/>
      <c r="C27" s="228"/>
      <c r="D27" s="228"/>
      <c r="E27" s="228"/>
      <c r="F27" s="228"/>
      <c r="G27" s="228"/>
      <c r="H27" s="228"/>
      <c r="I27" s="228"/>
      <c r="J27" s="228"/>
      <c r="K27" s="228"/>
      <c r="L27" s="288"/>
      <c r="M27" s="228"/>
      <c r="N27" s="228"/>
      <c r="O27" s="228"/>
      <c r="P27" s="228"/>
      <c r="Q27" s="228"/>
      <c r="R27" s="228"/>
      <c r="S27" s="228"/>
      <c r="T27" s="228"/>
      <c r="U27" s="228"/>
      <c r="V27" s="228"/>
      <c r="W27" s="235"/>
    </row>
    <row r="28" spans="1:24" x14ac:dyDescent="0.2">
      <c r="A28" s="262" t="s">
        <v>502</v>
      </c>
      <c r="B28" s="228"/>
      <c r="C28" s="228">
        <v>12</v>
      </c>
      <c r="D28" s="228"/>
      <c r="E28" s="228"/>
      <c r="F28" s="228"/>
      <c r="G28" s="228"/>
      <c r="H28" s="228"/>
      <c r="I28" s="228"/>
      <c r="J28" s="228"/>
      <c r="K28" s="228">
        <f>C28</f>
        <v>12</v>
      </c>
      <c r="L28" s="288">
        <v>461473.92</v>
      </c>
      <c r="M28" s="228"/>
      <c r="N28" s="228">
        <v>12</v>
      </c>
      <c r="O28" s="228"/>
      <c r="P28" s="228"/>
      <c r="Q28" s="228"/>
      <c r="R28" s="228"/>
      <c r="S28" s="228"/>
      <c r="T28" s="228"/>
      <c r="U28" s="228"/>
      <c r="V28" s="228">
        <f>N28</f>
        <v>12</v>
      </c>
      <c r="W28" s="288">
        <v>461473.92</v>
      </c>
    </row>
    <row r="29" spans="1:24" x14ac:dyDescent="0.2">
      <c r="A29" s="262"/>
      <c r="B29" s="228"/>
      <c r="C29" s="228"/>
      <c r="D29" s="228"/>
      <c r="E29" s="228"/>
      <c r="F29" s="228"/>
      <c r="G29" s="228"/>
      <c r="H29" s="228"/>
      <c r="I29" s="228"/>
      <c r="J29" s="228"/>
      <c r="K29" s="228"/>
      <c r="L29" s="288"/>
      <c r="M29" s="228"/>
      <c r="N29" s="228"/>
      <c r="O29" s="228"/>
      <c r="P29" s="228"/>
      <c r="Q29" s="228"/>
      <c r="R29" s="228"/>
      <c r="S29" s="228"/>
      <c r="T29" s="228"/>
      <c r="U29" s="228"/>
      <c r="V29" s="228"/>
      <c r="W29" s="235"/>
    </row>
    <row r="30" spans="1:24" x14ac:dyDescent="0.2">
      <c r="A30" s="290" t="s">
        <v>96</v>
      </c>
      <c r="B30" s="291"/>
      <c r="C30" s="292"/>
      <c r="D30" s="306">
        <f>D31</f>
        <v>588</v>
      </c>
      <c r="E30" s="292"/>
      <c r="F30" s="292"/>
      <c r="G30" s="292"/>
      <c r="H30" s="292"/>
      <c r="I30" s="292"/>
      <c r="J30" s="292"/>
      <c r="K30" s="306">
        <f>K31</f>
        <v>588</v>
      </c>
      <c r="L30" s="293">
        <f>L31</f>
        <v>19892383.920000002</v>
      </c>
      <c r="M30" s="324"/>
      <c r="N30" s="292"/>
      <c r="O30" s="306">
        <f>O31</f>
        <v>588</v>
      </c>
      <c r="P30" s="292"/>
      <c r="Q30" s="292"/>
      <c r="R30" s="292"/>
      <c r="S30" s="292"/>
      <c r="T30" s="292"/>
      <c r="U30" s="292"/>
      <c r="V30" s="306">
        <f>V31</f>
        <v>588</v>
      </c>
      <c r="W30" s="293">
        <f>W31</f>
        <v>19892383.920000002</v>
      </c>
    </row>
    <row r="31" spans="1:24" x14ac:dyDescent="0.2">
      <c r="A31" s="262" t="s">
        <v>96</v>
      </c>
      <c r="B31" s="228"/>
      <c r="C31" s="228"/>
      <c r="D31" s="228">
        <v>588</v>
      </c>
      <c r="E31" s="228"/>
      <c r="F31" s="228"/>
      <c r="G31" s="228"/>
      <c r="H31" s="228"/>
      <c r="I31" s="228"/>
      <c r="J31" s="228"/>
      <c r="K31" s="228">
        <f>D31</f>
        <v>588</v>
      </c>
      <c r="L31" s="288">
        <v>19892383.920000002</v>
      </c>
      <c r="M31" s="228"/>
      <c r="N31" s="228"/>
      <c r="O31" s="228">
        <v>588</v>
      </c>
      <c r="P31" s="228"/>
      <c r="Q31" s="228"/>
      <c r="R31" s="228"/>
      <c r="S31" s="228"/>
      <c r="T31" s="228"/>
      <c r="U31" s="228"/>
      <c r="V31" s="228">
        <f>O31</f>
        <v>588</v>
      </c>
      <c r="W31" s="288">
        <v>19892383.920000002</v>
      </c>
    </row>
    <row r="32" spans="1:24" x14ac:dyDescent="0.2">
      <c r="A32" s="262"/>
      <c r="B32" s="228"/>
      <c r="C32" s="228"/>
      <c r="D32" s="228"/>
      <c r="E32" s="228"/>
      <c r="F32" s="228"/>
      <c r="G32" s="228"/>
      <c r="H32" s="228"/>
      <c r="I32" s="228"/>
      <c r="J32" s="228"/>
      <c r="K32" s="228"/>
      <c r="L32" s="288"/>
      <c r="M32" s="228"/>
      <c r="N32" s="228"/>
      <c r="O32" s="228"/>
      <c r="P32" s="228"/>
      <c r="Q32" s="228"/>
      <c r="R32" s="228"/>
      <c r="S32" s="228"/>
      <c r="T32" s="228"/>
      <c r="U32" s="228"/>
      <c r="V32" s="228"/>
      <c r="W32" s="235"/>
    </row>
    <row r="33" spans="1:24" x14ac:dyDescent="0.2">
      <c r="A33" s="290" t="s">
        <v>476</v>
      </c>
      <c r="B33" s="291"/>
      <c r="C33" s="292"/>
      <c r="D33" s="306"/>
      <c r="E33" s="292"/>
      <c r="F33" s="292"/>
      <c r="G33" s="292"/>
      <c r="H33" s="292"/>
      <c r="I33" s="292">
        <f>I34</f>
        <v>12</v>
      </c>
      <c r="J33" s="292"/>
      <c r="K33" s="292">
        <f>K34</f>
        <v>12</v>
      </c>
      <c r="L33" s="293">
        <f>L34</f>
        <v>1607040</v>
      </c>
      <c r="M33" s="324"/>
      <c r="N33" s="292"/>
      <c r="O33" s="306"/>
      <c r="P33" s="292"/>
      <c r="Q33" s="292"/>
      <c r="R33" s="292"/>
      <c r="S33" s="292"/>
      <c r="T33" s="292">
        <f>T34</f>
        <v>12</v>
      </c>
      <c r="U33" s="292"/>
      <c r="V33" s="292">
        <f>V34</f>
        <v>12</v>
      </c>
      <c r="W33" s="293">
        <f>W34</f>
        <v>1607040</v>
      </c>
    </row>
    <row r="34" spans="1:24" x14ac:dyDescent="0.2">
      <c r="A34" s="262" t="s">
        <v>476</v>
      </c>
      <c r="B34" s="228"/>
      <c r="C34" s="228"/>
      <c r="D34" s="228"/>
      <c r="E34" s="228"/>
      <c r="F34" s="228"/>
      <c r="G34" s="228"/>
      <c r="H34" s="228"/>
      <c r="I34" s="228">
        <v>12</v>
      </c>
      <c r="J34" s="228"/>
      <c r="K34" s="228">
        <f>I34</f>
        <v>12</v>
      </c>
      <c r="L34" s="288">
        <v>1607040</v>
      </c>
      <c r="M34" s="228"/>
      <c r="N34" s="228"/>
      <c r="O34" s="228"/>
      <c r="P34" s="228"/>
      <c r="Q34" s="228"/>
      <c r="R34" s="228"/>
      <c r="S34" s="228"/>
      <c r="T34" s="228">
        <v>12</v>
      </c>
      <c r="U34" s="228"/>
      <c r="V34" s="228">
        <f>T34</f>
        <v>12</v>
      </c>
      <c r="W34" s="288">
        <v>1607040</v>
      </c>
    </row>
    <row r="35" spans="1:24" ht="12" thickBot="1" x14ac:dyDescent="0.25">
      <c r="A35" s="262"/>
      <c r="B35" s="228"/>
      <c r="C35" s="228"/>
      <c r="D35" s="228"/>
      <c r="E35" s="228"/>
      <c r="F35" s="228"/>
      <c r="G35" s="228"/>
      <c r="H35" s="228"/>
      <c r="I35" s="228"/>
      <c r="J35" s="228"/>
      <c r="K35" s="228"/>
      <c r="L35" s="288"/>
      <c r="M35" s="228"/>
      <c r="N35" s="228"/>
      <c r="O35" s="228"/>
      <c r="P35" s="228"/>
      <c r="Q35" s="228"/>
      <c r="R35" s="228"/>
      <c r="S35" s="228"/>
      <c r="T35" s="228"/>
      <c r="U35" s="228"/>
      <c r="V35" s="228"/>
      <c r="W35" s="235"/>
    </row>
    <row r="36" spans="1:24" ht="12" thickBot="1" x14ac:dyDescent="0.25">
      <c r="A36" s="266" t="s">
        <v>24</v>
      </c>
      <c r="B36" s="237"/>
      <c r="C36" s="237">
        <f>C8+C15+C21+C26+C30+C33</f>
        <v>213</v>
      </c>
      <c r="D36" s="237">
        <f t="shared" ref="D36:L36" si="6">D8+D15+D21+D26+D30+D33</f>
        <v>588</v>
      </c>
      <c r="E36" s="237"/>
      <c r="F36" s="237"/>
      <c r="G36" s="237"/>
      <c r="H36" s="237"/>
      <c r="I36" s="237">
        <f t="shared" si="6"/>
        <v>12</v>
      </c>
      <c r="J36" s="237"/>
      <c r="K36" s="237">
        <f t="shared" si="6"/>
        <v>813</v>
      </c>
      <c r="L36" s="297">
        <f t="shared" si="6"/>
        <v>35547039.439999998</v>
      </c>
      <c r="M36" s="237"/>
      <c r="N36" s="237">
        <f>N8+N15+N21+N26+N30+N33</f>
        <v>213</v>
      </c>
      <c r="O36" s="237">
        <f t="shared" ref="O36:V36" si="7">O8+O15+O21+O26+O30+O33</f>
        <v>588</v>
      </c>
      <c r="P36" s="237"/>
      <c r="Q36" s="237"/>
      <c r="R36" s="237"/>
      <c r="S36" s="237"/>
      <c r="T36" s="237">
        <f t="shared" si="7"/>
        <v>12</v>
      </c>
      <c r="U36" s="237"/>
      <c r="V36" s="237">
        <f t="shared" si="7"/>
        <v>813</v>
      </c>
      <c r="W36" s="297">
        <f>W8+W15+W21+W26+W30+W33</f>
        <v>35547039.439999998</v>
      </c>
      <c r="X36" s="265"/>
    </row>
    <row r="37" spans="1:24" x14ac:dyDescent="0.2">
      <c r="A37" s="267" t="s">
        <v>298</v>
      </c>
      <c r="B37" s="227"/>
      <c r="C37" s="227"/>
      <c r="D37" s="227"/>
      <c r="E37" s="227"/>
      <c r="F37" s="227"/>
      <c r="G37" s="227"/>
      <c r="H37" s="227"/>
      <c r="I37" s="227"/>
      <c r="J37" s="227"/>
      <c r="K37" s="227"/>
      <c r="L37" s="227"/>
      <c r="M37" s="227"/>
      <c r="N37" s="227"/>
      <c r="O37" s="227"/>
      <c r="P37" s="256"/>
      <c r="Q37" s="261"/>
      <c r="R37" s="18"/>
      <c r="S37" s="18"/>
      <c r="T37" s="18"/>
      <c r="U37" s="18"/>
      <c r="V37" s="18"/>
      <c r="W37" s="18"/>
      <c r="X37" s="18"/>
    </row>
    <row r="38" spans="1:24" x14ac:dyDescent="0.2">
      <c r="A38" s="259" t="s">
        <v>292</v>
      </c>
      <c r="P38" s="18"/>
      <c r="Q38" s="261"/>
      <c r="R38" s="18"/>
      <c r="S38" s="18"/>
      <c r="T38" s="18"/>
      <c r="U38" s="18"/>
      <c r="V38" s="18"/>
      <c r="W38" s="18"/>
      <c r="X38" s="18"/>
    </row>
    <row r="39" spans="1:24" x14ac:dyDescent="0.2">
      <c r="A39" s="259" t="s">
        <v>296</v>
      </c>
      <c r="P39" s="18"/>
      <c r="Q39" s="261"/>
      <c r="R39" s="18"/>
      <c r="S39" s="18"/>
      <c r="T39" s="18"/>
      <c r="U39" s="18"/>
      <c r="V39" s="18"/>
      <c r="W39" s="18"/>
      <c r="X39" s="18"/>
    </row>
    <row r="40" spans="1:24" x14ac:dyDescent="0.2">
      <c r="A40" s="259" t="s">
        <v>303</v>
      </c>
    </row>
  </sheetData>
  <mergeCells count="2">
    <mergeCell ref="B5:L5"/>
    <mergeCell ref="M5:W5"/>
  </mergeCells>
  <printOptions horizontalCentered="1"/>
  <pageMargins left="0.25" right="0.25" top="0.75" bottom="0.75" header="0.3" footer="0.3"/>
  <pageSetup paperSize="9" scale="74"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22">
    <tabColor theme="9" tint="-0.249977111117893"/>
    <pageSetUpPr fitToPage="1"/>
  </sheetPr>
  <dimension ref="A1:V25"/>
  <sheetViews>
    <sheetView zoomScaleNormal="100" zoomScaleSheetLayoutView="100" zoomScalePageLayoutView="90" workbookViewId="0">
      <selection activeCell="C21" sqref="C21"/>
    </sheetView>
  </sheetViews>
  <sheetFormatPr baseColWidth="10" defaultColWidth="11.42578125" defaultRowHeight="11.25" x14ac:dyDescent="0.2"/>
  <cols>
    <col min="1" max="1" width="62" style="18" customWidth="1"/>
    <col min="2" max="9" width="14.7109375" style="18" customWidth="1"/>
    <col min="10" max="16384" width="11.42578125" style="18"/>
  </cols>
  <sheetData>
    <row r="1" spans="1:22" s="222" customFormat="1" x14ac:dyDescent="0.2">
      <c r="A1" s="43" t="s">
        <v>15853</v>
      </c>
      <c r="B1" s="308"/>
      <c r="C1" s="309"/>
      <c r="D1" s="309"/>
      <c r="E1" s="309"/>
      <c r="F1" s="309"/>
      <c r="H1" s="43"/>
      <c r="I1" s="43"/>
    </row>
    <row r="2" spans="1:22" s="74" customFormat="1" x14ac:dyDescent="0.2">
      <c r="A2" s="43" t="s">
        <v>439</v>
      </c>
      <c r="B2" s="43"/>
      <c r="C2" s="43"/>
      <c r="D2" s="43"/>
      <c r="E2" s="43"/>
      <c r="F2" s="43"/>
      <c r="G2" s="43"/>
      <c r="H2" s="43"/>
      <c r="I2" s="43"/>
      <c r="J2" s="43"/>
      <c r="K2" s="43"/>
      <c r="L2" s="43"/>
      <c r="M2" s="43"/>
      <c r="N2" s="43"/>
      <c r="O2" s="43"/>
      <c r="P2" s="43"/>
      <c r="Q2" s="43"/>
      <c r="R2" s="43"/>
      <c r="S2" s="43"/>
      <c r="T2" s="43"/>
      <c r="U2" s="43"/>
      <c r="V2" s="43"/>
    </row>
    <row r="3" spans="1:22" ht="12" thickBot="1" x14ac:dyDescent="0.25">
      <c r="A3" s="223"/>
      <c r="B3" s="224"/>
      <c r="E3" s="224"/>
    </row>
    <row r="4" spans="1:22" ht="12" thickBot="1" x14ac:dyDescent="0.25">
      <c r="A4" s="310" t="s">
        <v>10</v>
      </c>
      <c r="B4" s="944" t="s">
        <v>332</v>
      </c>
      <c r="C4" s="944"/>
      <c r="D4" s="949" t="s">
        <v>399</v>
      </c>
      <c r="E4" s="951"/>
      <c r="F4" s="949" t="s">
        <v>400</v>
      </c>
      <c r="G4" s="950"/>
      <c r="H4" s="949" t="s">
        <v>331</v>
      </c>
      <c r="I4" s="950"/>
    </row>
    <row r="5" spans="1:22" s="19" customFormat="1" ht="24" customHeight="1" thickBot="1" x14ac:dyDescent="0.25">
      <c r="A5" s="313" t="s">
        <v>9</v>
      </c>
      <c r="B5" s="314" t="s">
        <v>142</v>
      </c>
      <c r="C5" s="314" t="s">
        <v>26</v>
      </c>
      <c r="D5" s="313" t="s">
        <v>142</v>
      </c>
      <c r="E5" s="315" t="s">
        <v>26</v>
      </c>
      <c r="F5" s="313" t="s">
        <v>142</v>
      </c>
      <c r="G5" s="315" t="s">
        <v>26</v>
      </c>
      <c r="H5" s="313" t="s">
        <v>142</v>
      </c>
      <c r="I5" s="315" t="s">
        <v>26</v>
      </c>
    </row>
    <row r="6" spans="1:22" x14ac:dyDescent="0.2">
      <c r="A6" s="312" t="s">
        <v>485</v>
      </c>
      <c r="B6" s="316">
        <v>951</v>
      </c>
      <c r="C6" s="318">
        <v>32305869</v>
      </c>
      <c r="D6" s="316">
        <v>949</v>
      </c>
      <c r="E6" s="318">
        <v>30732603.0108</v>
      </c>
      <c r="F6" s="316">
        <f>928+24</f>
        <v>952</v>
      </c>
      <c r="G6" s="317">
        <v>30819378</v>
      </c>
      <c r="H6" s="323">
        <v>-2</v>
      </c>
      <c r="I6" s="319">
        <v>-1573265.9891999997</v>
      </c>
    </row>
    <row r="7" spans="1:22" x14ac:dyDescent="0.2">
      <c r="A7" s="311" t="s">
        <v>168</v>
      </c>
      <c r="B7" s="316"/>
      <c r="C7" s="319">
        <v>223989</v>
      </c>
      <c r="D7" s="316"/>
      <c r="E7" s="319">
        <v>203752</v>
      </c>
      <c r="F7" s="316"/>
      <c r="G7" s="317">
        <v>202194</v>
      </c>
      <c r="H7" s="323"/>
      <c r="I7" s="319">
        <v>-20237</v>
      </c>
    </row>
    <row r="8" spans="1:22" x14ac:dyDescent="0.2">
      <c r="A8" s="311" t="s">
        <v>166</v>
      </c>
      <c r="B8" s="316"/>
      <c r="C8" s="319"/>
      <c r="D8" s="316"/>
      <c r="E8" s="319"/>
      <c r="F8" s="316"/>
      <c r="G8" s="317"/>
      <c r="H8" s="323"/>
      <c r="I8" s="319"/>
    </row>
    <row r="9" spans="1:22" x14ac:dyDescent="0.2">
      <c r="A9" s="225" t="s">
        <v>175</v>
      </c>
      <c r="B9" s="316"/>
      <c r="C9" s="319">
        <v>80000</v>
      </c>
      <c r="D9" s="316"/>
      <c r="E9" s="319">
        <v>80000</v>
      </c>
      <c r="F9" s="316"/>
      <c r="G9" s="317">
        <v>80000</v>
      </c>
      <c r="H9" s="323"/>
      <c r="I9" s="319">
        <v>0</v>
      </c>
    </row>
    <row r="10" spans="1:22" x14ac:dyDescent="0.2">
      <c r="A10" s="311" t="s">
        <v>169</v>
      </c>
      <c r="B10" s="316"/>
      <c r="C10" s="319"/>
      <c r="D10" s="316"/>
      <c r="E10" s="319"/>
      <c r="F10" s="316"/>
      <c r="G10" s="317"/>
      <c r="H10" s="323"/>
      <c r="I10" s="319"/>
    </row>
    <row r="11" spans="1:22" x14ac:dyDescent="0.2">
      <c r="A11" s="225" t="s">
        <v>167</v>
      </c>
      <c r="B11" s="316"/>
      <c r="C11" s="319">
        <v>4161702</v>
      </c>
      <c r="D11" s="316"/>
      <c r="E11" s="319">
        <v>3795417.73</v>
      </c>
      <c r="F11" s="316"/>
      <c r="G11" s="317">
        <v>4148749</v>
      </c>
      <c r="H11" s="323"/>
      <c r="I11" s="319">
        <v>-366284.27</v>
      </c>
    </row>
    <row r="12" spans="1:22" x14ac:dyDescent="0.2">
      <c r="A12" s="311" t="s">
        <v>174</v>
      </c>
      <c r="B12" s="316"/>
      <c r="C12" s="319"/>
      <c r="D12" s="316"/>
      <c r="E12" s="319"/>
      <c r="F12" s="316"/>
      <c r="G12" s="317"/>
      <c r="H12" s="323"/>
      <c r="I12" s="319"/>
    </row>
    <row r="13" spans="1:22" x14ac:dyDescent="0.2">
      <c r="A13" s="311" t="s">
        <v>28</v>
      </c>
      <c r="B13" s="316"/>
      <c r="C13" s="319">
        <v>3029945</v>
      </c>
      <c r="D13" s="316"/>
      <c r="E13" s="319">
        <v>4000846.5059999991</v>
      </c>
      <c r="F13" s="316"/>
      <c r="G13" s="317">
        <v>2869326</v>
      </c>
      <c r="H13" s="323"/>
      <c r="I13" s="319">
        <v>970901.50599999912</v>
      </c>
    </row>
    <row r="14" spans="1:22" x14ac:dyDescent="0.2">
      <c r="A14" s="311" t="s">
        <v>171</v>
      </c>
      <c r="B14" s="316"/>
      <c r="C14" s="319"/>
      <c r="D14" s="316"/>
      <c r="E14" s="319"/>
      <c r="F14" s="316"/>
      <c r="G14" s="317"/>
      <c r="H14" s="323"/>
      <c r="I14" s="319"/>
    </row>
    <row r="15" spans="1:22" x14ac:dyDescent="0.2">
      <c r="A15" s="311" t="s">
        <v>27</v>
      </c>
      <c r="B15" s="316"/>
      <c r="C15" s="319">
        <v>3029862</v>
      </c>
      <c r="D15" s="316"/>
      <c r="E15" s="319">
        <v>2902604.7489799997</v>
      </c>
      <c r="F15" s="316"/>
      <c r="G15" s="317">
        <v>2886542</v>
      </c>
      <c r="H15" s="323"/>
      <c r="I15" s="319">
        <v>-127257.25102000032</v>
      </c>
    </row>
    <row r="16" spans="1:22" x14ac:dyDescent="0.2">
      <c r="A16" s="311" t="s">
        <v>172</v>
      </c>
      <c r="B16" s="316"/>
      <c r="C16" s="319"/>
      <c r="D16" s="316"/>
      <c r="E16" s="319"/>
      <c r="F16" s="316"/>
      <c r="G16" s="317"/>
      <c r="H16" s="323"/>
      <c r="I16" s="319"/>
    </row>
    <row r="17" spans="1:9" x14ac:dyDescent="0.2">
      <c r="A17" s="311" t="s">
        <v>170</v>
      </c>
      <c r="B17" s="316"/>
      <c r="C17" s="319"/>
      <c r="D17" s="316"/>
      <c r="E17" s="319"/>
      <c r="F17" s="316"/>
      <c r="G17" s="317"/>
      <c r="H17" s="323"/>
      <c r="I17" s="319"/>
    </row>
    <row r="18" spans="1:9" x14ac:dyDescent="0.2">
      <c r="A18" s="311" t="s">
        <v>173</v>
      </c>
      <c r="B18" s="316"/>
      <c r="C18" s="319">
        <v>94292</v>
      </c>
      <c r="D18" s="316"/>
      <c r="E18" s="319">
        <v>94991</v>
      </c>
      <c r="F18" s="316"/>
      <c r="G18" s="317">
        <v>59285</v>
      </c>
      <c r="H18" s="323"/>
      <c r="I18" s="319">
        <v>699</v>
      </c>
    </row>
    <row r="19" spans="1:9" x14ac:dyDescent="0.2">
      <c r="A19" s="311" t="s">
        <v>35</v>
      </c>
      <c r="B19" s="316">
        <v>468</v>
      </c>
      <c r="C19" s="319">
        <v>12265025</v>
      </c>
      <c r="D19" s="316">
        <v>459</v>
      </c>
      <c r="E19" s="319">
        <v>12308833</v>
      </c>
      <c r="F19" s="316">
        <v>458</v>
      </c>
      <c r="G19" s="317">
        <v>11860736</v>
      </c>
      <c r="H19" s="323">
        <v>-9</v>
      </c>
      <c r="I19" s="319">
        <v>43808</v>
      </c>
    </row>
    <row r="20" spans="1:9" x14ac:dyDescent="0.2">
      <c r="A20" s="311" t="s">
        <v>165</v>
      </c>
      <c r="B20" s="316"/>
      <c r="C20" s="319"/>
      <c r="D20" s="316"/>
      <c r="E20" s="319">
        <v>266720</v>
      </c>
      <c r="F20" s="316"/>
      <c r="G20" s="317">
        <v>210960</v>
      </c>
      <c r="H20" s="323"/>
      <c r="I20" s="319">
        <v>266720</v>
      </c>
    </row>
    <row r="21" spans="1:9" ht="12" thickBot="1" x14ac:dyDescent="0.25">
      <c r="A21" s="311" t="s">
        <v>54</v>
      </c>
      <c r="B21" s="316"/>
      <c r="C21" s="320">
        <v>783194</v>
      </c>
      <c r="D21" s="316"/>
      <c r="E21" s="320">
        <v>1362538</v>
      </c>
      <c r="F21" s="316"/>
      <c r="G21" s="317">
        <v>1034059</v>
      </c>
      <c r="H21" s="323"/>
      <c r="I21" s="319">
        <v>579344</v>
      </c>
    </row>
    <row r="22" spans="1:9" ht="12" thickBot="1" x14ac:dyDescent="0.25">
      <c r="A22" s="266" t="s">
        <v>53</v>
      </c>
      <c r="B22" s="238">
        <f>B6</f>
        <v>951</v>
      </c>
      <c r="C22" s="321">
        <f>SUM(C6:C21)</f>
        <v>55973878</v>
      </c>
      <c r="D22" s="238">
        <f>D6</f>
        <v>949</v>
      </c>
      <c r="E22" s="322">
        <f>SUM(E6:E21)</f>
        <v>55748305.995779999</v>
      </c>
      <c r="F22" s="238">
        <f>F6</f>
        <v>952</v>
      </c>
      <c r="G22" s="322">
        <f>SUM(G6:G21)</f>
        <v>54171229</v>
      </c>
      <c r="H22" s="238">
        <f>D22-B22</f>
        <v>-2</v>
      </c>
      <c r="I22" s="322">
        <f>E22-C22</f>
        <v>-225572.0042200014</v>
      </c>
    </row>
    <row r="23" spans="1:9" x14ac:dyDescent="0.2">
      <c r="A23" s="267" t="s">
        <v>333</v>
      </c>
      <c r="B23" s="227"/>
      <c r="C23" s="227"/>
      <c r="D23" s="227"/>
      <c r="E23" s="227"/>
      <c r="F23" s="227"/>
      <c r="G23" s="227"/>
      <c r="H23" s="227"/>
      <c r="I23" s="227"/>
    </row>
    <row r="24" spans="1:9" x14ac:dyDescent="0.2">
      <c r="A24" s="267" t="s">
        <v>486</v>
      </c>
      <c r="B24" s="227"/>
      <c r="C24" s="227"/>
      <c r="D24" s="227"/>
      <c r="E24" s="227"/>
      <c r="F24" s="227"/>
      <c r="G24" s="227"/>
      <c r="H24" s="227"/>
      <c r="I24" s="227"/>
    </row>
    <row r="25" spans="1:9" x14ac:dyDescent="0.2">
      <c r="A25" s="267"/>
      <c r="B25" s="227"/>
      <c r="C25" s="227"/>
      <c r="D25" s="227"/>
      <c r="E25" s="227"/>
      <c r="F25" s="227"/>
      <c r="G25" s="227"/>
      <c r="H25" s="227"/>
      <c r="I25" s="227"/>
    </row>
  </sheetData>
  <sortState xmlns:xlrd2="http://schemas.microsoft.com/office/spreadsheetml/2017/richdata2" ref="A9:A24">
    <sortCondition ref="A9:A24"/>
  </sortState>
  <mergeCells count="4">
    <mergeCell ref="B4:C4"/>
    <mergeCell ref="F4:G4"/>
    <mergeCell ref="H4:I4"/>
    <mergeCell ref="D4:E4"/>
  </mergeCells>
  <phoneticPr fontId="0" type="noConversion"/>
  <printOptions horizontalCentered="1"/>
  <pageMargins left="0.25" right="0.25" top="0.75" bottom="0.75" header="0.3" footer="0.3"/>
  <pageSetup paperSize="9" scale="81"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249977111117893"/>
    <pageSetUpPr fitToPage="1"/>
  </sheetPr>
  <dimension ref="A1:AI65"/>
  <sheetViews>
    <sheetView zoomScaleNormal="100" zoomScaleSheetLayoutView="100" zoomScalePageLayoutView="85" workbookViewId="0">
      <selection activeCell="AC28" sqref="AC28"/>
    </sheetView>
  </sheetViews>
  <sheetFormatPr baseColWidth="10" defaultColWidth="11.42578125" defaultRowHeight="11.25" x14ac:dyDescent="0.2"/>
  <cols>
    <col min="1" max="1" width="32.85546875" style="269" customWidth="1"/>
    <col min="2" max="3" width="8.7109375" style="269" customWidth="1"/>
    <col min="4" max="4" width="8" style="269" customWidth="1"/>
    <col min="5" max="10" width="8.7109375" style="269" customWidth="1"/>
    <col min="11" max="11" width="10" style="269" customWidth="1"/>
    <col min="12" max="12" width="9.28515625" style="269" customWidth="1"/>
    <col min="13" max="13" width="10.140625" style="269" customWidth="1"/>
    <col min="14" max="14" width="10.7109375" style="269" customWidth="1"/>
    <col min="15" max="15" width="11.28515625" style="269" customWidth="1"/>
    <col min="16" max="16" width="11.7109375" style="269" customWidth="1"/>
    <col min="17" max="17" width="6.7109375" style="269" customWidth="1"/>
    <col min="18" max="18" width="10" style="269" customWidth="1"/>
    <col min="19" max="19" width="9.140625" style="269" customWidth="1"/>
    <col min="20" max="25" width="8.7109375" style="269" customWidth="1"/>
    <col min="26" max="26" width="10.7109375" style="269" customWidth="1"/>
    <col min="27" max="27" width="11.28515625" style="269" customWidth="1"/>
    <col min="28" max="28" width="10.5703125" style="269" customWidth="1"/>
    <col min="29" max="29" width="10.42578125" style="269" customWidth="1"/>
    <col min="30" max="30" width="12.42578125" style="269" customWidth="1"/>
    <col min="31" max="31" width="13.5703125" style="269" customWidth="1"/>
    <col min="32" max="32" width="11.140625" style="269" customWidth="1"/>
    <col min="33" max="33" width="8.7109375" style="269" customWidth="1"/>
    <col min="34" max="34" width="8.140625" style="269" customWidth="1"/>
    <col min="35" max="35" width="11.85546875" style="269" customWidth="1"/>
    <col min="36" max="16384" width="11.42578125" style="269"/>
  </cols>
  <sheetData>
    <row r="1" spans="1:35" s="283" customFormat="1" x14ac:dyDescent="0.2">
      <c r="A1" s="281" t="s">
        <v>417</v>
      </c>
    </row>
    <row r="2" spans="1:35" s="283" customFormat="1" x14ac:dyDescent="0.2">
      <c r="A2" s="287" t="s">
        <v>512</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row>
    <row r="3" spans="1:35" s="281" customFormat="1" ht="12" thickBot="1" x14ac:dyDescent="0.25">
      <c r="A3" s="281" t="s">
        <v>513</v>
      </c>
    </row>
    <row r="4" spans="1:35" ht="23.25" customHeight="1" thickBot="1" x14ac:dyDescent="0.25">
      <c r="A4" s="952" t="s">
        <v>58</v>
      </c>
      <c r="B4" s="955" t="s">
        <v>334</v>
      </c>
      <c r="C4" s="955"/>
      <c r="D4" s="955"/>
      <c r="E4" s="955"/>
      <c r="F4" s="955"/>
      <c r="G4" s="955"/>
      <c r="H4" s="955"/>
      <c r="I4" s="955"/>
      <c r="J4" s="955"/>
      <c r="K4" s="955"/>
      <c r="L4" s="955"/>
      <c r="M4" s="955"/>
      <c r="N4" s="955"/>
      <c r="O4" s="955"/>
      <c r="P4" s="955"/>
      <c r="Q4" s="956" t="s">
        <v>418</v>
      </c>
      <c r="R4" s="955"/>
      <c r="S4" s="955"/>
      <c r="T4" s="955"/>
      <c r="U4" s="955"/>
      <c r="V4" s="955"/>
      <c r="W4" s="955"/>
      <c r="X4" s="955"/>
      <c r="Y4" s="955"/>
      <c r="Z4" s="955"/>
      <c r="AA4" s="955"/>
      <c r="AB4" s="955"/>
      <c r="AC4" s="955"/>
      <c r="AD4" s="955"/>
      <c r="AE4" s="957"/>
      <c r="AF4" s="958" t="s">
        <v>420</v>
      </c>
      <c r="AG4" s="959"/>
      <c r="AH4" s="958" t="s">
        <v>503</v>
      </c>
      <c r="AI4" s="959"/>
    </row>
    <row r="5" spans="1:35" ht="201.75" customHeight="1" x14ac:dyDescent="0.2">
      <c r="A5" s="953"/>
      <c r="B5" s="337" t="s">
        <v>11</v>
      </c>
      <c r="C5" s="397" t="s">
        <v>143</v>
      </c>
      <c r="D5" s="339" t="s">
        <v>264</v>
      </c>
      <c r="E5" s="339" t="s">
        <v>145</v>
      </c>
      <c r="F5" s="339" t="s">
        <v>177</v>
      </c>
      <c r="G5" s="339" t="s">
        <v>178</v>
      </c>
      <c r="H5" s="339" t="s">
        <v>179</v>
      </c>
      <c r="I5" s="339" t="s">
        <v>180</v>
      </c>
      <c r="J5" s="339" t="s">
        <v>146</v>
      </c>
      <c r="K5" s="339" t="s">
        <v>147</v>
      </c>
      <c r="L5" s="339" t="s">
        <v>148</v>
      </c>
      <c r="M5" s="339" t="s">
        <v>176</v>
      </c>
      <c r="N5" s="340" t="s">
        <v>119</v>
      </c>
      <c r="O5" s="341" t="s">
        <v>151</v>
      </c>
      <c r="P5" s="342" t="s">
        <v>150</v>
      </c>
      <c r="Q5" s="337" t="s">
        <v>11</v>
      </c>
      <c r="R5" s="338" t="s">
        <v>143</v>
      </c>
      <c r="S5" s="339" t="s">
        <v>144</v>
      </c>
      <c r="T5" s="339" t="s">
        <v>145</v>
      </c>
      <c r="U5" s="339" t="s">
        <v>177</v>
      </c>
      <c r="V5" s="339" t="s">
        <v>178</v>
      </c>
      <c r="W5" s="339" t="s">
        <v>179</v>
      </c>
      <c r="X5" s="339" t="s">
        <v>180</v>
      </c>
      <c r="Y5" s="339" t="s">
        <v>146</v>
      </c>
      <c r="Z5" s="339" t="s">
        <v>147</v>
      </c>
      <c r="AA5" s="339" t="s">
        <v>148</v>
      </c>
      <c r="AB5" s="339" t="s">
        <v>176</v>
      </c>
      <c r="AC5" s="340" t="s">
        <v>119</v>
      </c>
      <c r="AD5" s="341" t="s">
        <v>151</v>
      </c>
      <c r="AE5" s="342" t="s">
        <v>335</v>
      </c>
      <c r="AF5" s="343" t="s">
        <v>155</v>
      </c>
      <c r="AG5" s="343" t="s">
        <v>154</v>
      </c>
      <c r="AH5" s="343" t="s">
        <v>11</v>
      </c>
      <c r="AI5" s="342" t="s">
        <v>504</v>
      </c>
    </row>
    <row r="6" spans="1:35" ht="24" customHeight="1" thickBot="1" x14ac:dyDescent="0.25">
      <c r="A6" s="954"/>
      <c r="B6" s="344" t="s">
        <v>59</v>
      </c>
      <c r="C6" s="345" t="s">
        <v>60</v>
      </c>
      <c r="D6" s="346" t="s">
        <v>61</v>
      </c>
      <c r="E6" s="346" t="s">
        <v>62</v>
      </c>
      <c r="F6" s="347" t="s">
        <v>63</v>
      </c>
      <c r="G6" s="347" t="s">
        <v>64</v>
      </c>
      <c r="H6" s="347" t="s">
        <v>81</v>
      </c>
      <c r="I6" s="347" t="s">
        <v>118</v>
      </c>
      <c r="J6" s="347" t="s">
        <v>149</v>
      </c>
      <c r="K6" s="347" t="s">
        <v>153</v>
      </c>
      <c r="L6" s="347" t="s">
        <v>185</v>
      </c>
      <c r="M6" s="347" t="s">
        <v>186</v>
      </c>
      <c r="N6" s="348" t="s">
        <v>188</v>
      </c>
      <c r="O6" s="349" t="s">
        <v>189</v>
      </c>
      <c r="P6" s="350" t="s">
        <v>190</v>
      </c>
      <c r="Q6" s="344" t="s">
        <v>59</v>
      </c>
      <c r="R6" s="345" t="s">
        <v>60</v>
      </c>
      <c r="S6" s="346" t="s">
        <v>61</v>
      </c>
      <c r="T6" s="346" t="s">
        <v>62</v>
      </c>
      <c r="U6" s="347" t="s">
        <v>63</v>
      </c>
      <c r="V6" s="347" t="s">
        <v>64</v>
      </c>
      <c r="W6" s="347" t="s">
        <v>81</v>
      </c>
      <c r="X6" s="347" t="s">
        <v>118</v>
      </c>
      <c r="Y6" s="347" t="s">
        <v>149</v>
      </c>
      <c r="Z6" s="347" t="s">
        <v>153</v>
      </c>
      <c r="AA6" s="347" t="s">
        <v>185</v>
      </c>
      <c r="AB6" s="347" t="s">
        <v>186</v>
      </c>
      <c r="AC6" s="348" t="s">
        <v>188</v>
      </c>
      <c r="AD6" s="349" t="s">
        <v>189</v>
      </c>
      <c r="AE6" s="350" t="s">
        <v>190</v>
      </c>
      <c r="AF6" s="351"/>
      <c r="AG6" s="344"/>
      <c r="AH6" s="351"/>
      <c r="AI6" s="344"/>
    </row>
    <row r="7" spans="1:35" x14ac:dyDescent="0.2">
      <c r="A7" s="325"/>
      <c r="B7" s="326"/>
      <c r="C7" s="387"/>
      <c r="D7" s="388"/>
      <c r="E7" s="388"/>
      <c r="F7" s="388"/>
      <c r="G7" s="388"/>
      <c r="H7" s="388"/>
      <c r="I7" s="388"/>
      <c r="J7" s="388"/>
      <c r="K7" s="388"/>
      <c r="L7" s="388"/>
      <c r="M7" s="388"/>
      <c r="N7" s="386"/>
      <c r="O7" s="328"/>
      <c r="P7" s="329"/>
      <c r="Q7" s="326"/>
      <c r="R7" s="387"/>
      <c r="S7" s="388"/>
      <c r="T7" s="388"/>
      <c r="U7" s="388"/>
      <c r="V7" s="388"/>
      <c r="W7" s="388"/>
      <c r="X7" s="388"/>
      <c r="Y7" s="388"/>
      <c r="Z7" s="388"/>
      <c r="AA7" s="388"/>
      <c r="AB7" s="388"/>
      <c r="AD7" s="387"/>
      <c r="AE7" s="389"/>
      <c r="AF7" s="329"/>
      <c r="AG7" s="326"/>
      <c r="AH7" s="329"/>
      <c r="AI7" s="326"/>
    </row>
    <row r="8" spans="1:35" x14ac:dyDescent="0.2">
      <c r="A8" s="552" t="s">
        <v>65</v>
      </c>
      <c r="B8" s="552">
        <f t="shared" ref="B8:S8" si="0">SUM(B9:B23)</f>
        <v>260</v>
      </c>
      <c r="C8" s="553">
        <f t="shared" si="0"/>
        <v>13436.660000000003</v>
      </c>
      <c r="D8" s="554">
        <f t="shared" si="0"/>
        <v>53000</v>
      </c>
      <c r="E8" s="554"/>
      <c r="F8" s="554"/>
      <c r="G8" s="554"/>
      <c r="H8" s="554"/>
      <c r="I8" s="554"/>
      <c r="J8" s="554"/>
      <c r="K8" s="554">
        <f t="shared" si="0"/>
        <v>66436.66</v>
      </c>
      <c r="L8" s="554">
        <f t="shared" si="0"/>
        <v>15000</v>
      </c>
      <c r="M8" s="554"/>
      <c r="N8" s="555">
        <f t="shared" si="0"/>
        <v>15000</v>
      </c>
      <c r="O8" s="553">
        <f t="shared" si="0"/>
        <v>812239.91999999993</v>
      </c>
      <c r="P8" s="555">
        <f t="shared" si="0"/>
        <v>12729360.08</v>
      </c>
      <c r="Q8" s="552">
        <f t="shared" si="0"/>
        <v>243</v>
      </c>
      <c r="R8" s="553">
        <f t="shared" si="0"/>
        <v>13436.660000000003</v>
      </c>
      <c r="S8" s="554">
        <f t="shared" si="0"/>
        <v>53000</v>
      </c>
      <c r="T8" s="554"/>
      <c r="U8" s="554"/>
      <c r="V8" s="554"/>
      <c r="W8" s="554"/>
      <c r="X8" s="554"/>
      <c r="Y8" s="554"/>
      <c r="Z8" s="554">
        <f t="shared" ref="Z8:AI8" si="1">SUM(Z9:Z23)</f>
        <v>66436.66</v>
      </c>
      <c r="AA8" s="554">
        <f t="shared" si="1"/>
        <v>15000</v>
      </c>
      <c r="AB8" s="554">
        <f>SUM(AB9:AB23)</f>
        <v>1500</v>
      </c>
      <c r="AC8" s="556">
        <f t="shared" si="1"/>
        <v>16500</v>
      </c>
      <c r="AD8" s="553">
        <f t="shared" si="1"/>
        <v>813739.91999999993</v>
      </c>
      <c r="AE8" s="555">
        <f t="shared" si="1"/>
        <v>11864116.32</v>
      </c>
      <c r="AF8" s="557">
        <f t="shared" si="1"/>
        <v>-1500</v>
      </c>
      <c r="AG8" s="552">
        <f t="shared" si="1"/>
        <v>17</v>
      </c>
      <c r="AH8" s="552">
        <f t="shared" si="1"/>
        <v>243</v>
      </c>
      <c r="AI8" s="557">
        <f t="shared" si="1"/>
        <v>11864116.32</v>
      </c>
    </row>
    <row r="9" spans="1:35" x14ac:dyDescent="0.2">
      <c r="A9" s="398" t="s">
        <v>463</v>
      </c>
      <c r="B9" s="330">
        <v>4</v>
      </c>
      <c r="C9" s="392">
        <v>1482.58</v>
      </c>
      <c r="D9" s="390">
        <v>5200</v>
      </c>
      <c r="E9" s="390"/>
      <c r="F9" s="390"/>
      <c r="G9" s="390"/>
      <c r="H9" s="390"/>
      <c r="I9" s="390"/>
      <c r="J9" s="390"/>
      <c r="K9" s="391">
        <f>SUM(C9:J9)</f>
        <v>6682.58</v>
      </c>
      <c r="L9" s="390">
        <v>1000</v>
      </c>
      <c r="M9" s="390"/>
      <c r="N9" s="393">
        <f>SUM(L9:M9)</f>
        <v>1000</v>
      </c>
      <c r="O9" s="392">
        <f>(K9*12)+N9</f>
        <v>81190.959999999992</v>
      </c>
      <c r="P9" s="394">
        <f>B9*O9</f>
        <v>324763.83999999997</v>
      </c>
      <c r="Q9" s="330">
        <v>4</v>
      </c>
      <c r="R9" s="392">
        <v>1482.58</v>
      </c>
      <c r="S9" s="390">
        <v>5200</v>
      </c>
      <c r="T9" s="390"/>
      <c r="U9" s="390"/>
      <c r="V9" s="390"/>
      <c r="W9" s="390"/>
      <c r="X9" s="390"/>
      <c r="Y9" s="390"/>
      <c r="Z9" s="391">
        <f>SUM(R9:Y9)</f>
        <v>6682.58</v>
      </c>
      <c r="AA9" s="390">
        <v>1000</v>
      </c>
      <c r="AB9" s="390"/>
      <c r="AC9" s="395">
        <f>SUM(AA9:AB9)</f>
        <v>1000</v>
      </c>
      <c r="AD9" s="392">
        <f>(Z9*12)+AC9</f>
        <v>81190.959999999992</v>
      </c>
      <c r="AE9" s="394">
        <f>Q9*AD9</f>
        <v>324763.83999999997</v>
      </c>
      <c r="AF9" s="396">
        <f>O9-AD9</f>
        <v>0</v>
      </c>
      <c r="AG9" s="407">
        <f>B9-Q9</f>
        <v>0</v>
      </c>
      <c r="AH9" s="330">
        <v>4</v>
      </c>
      <c r="AI9" s="332">
        <f>AD9*AH9</f>
        <v>324763.83999999997</v>
      </c>
    </row>
    <row r="10" spans="1:35" x14ac:dyDescent="0.2">
      <c r="A10" s="398" t="s">
        <v>462</v>
      </c>
      <c r="B10" s="330">
        <v>2</v>
      </c>
      <c r="C10" s="392">
        <v>1148.8800000000001</v>
      </c>
      <c r="D10" s="390">
        <v>5800</v>
      </c>
      <c r="E10" s="390"/>
      <c r="F10" s="390"/>
      <c r="G10" s="390"/>
      <c r="H10" s="390"/>
      <c r="I10" s="390"/>
      <c r="J10" s="390"/>
      <c r="K10" s="391">
        <f t="shared" ref="K10:K23" si="2">SUM(C10:J10)</f>
        <v>6948.88</v>
      </c>
      <c r="L10" s="390">
        <v>1000</v>
      </c>
      <c r="M10" s="390"/>
      <c r="N10" s="393">
        <f t="shared" ref="N10:N23" si="3">SUM(L10:M10)</f>
        <v>1000</v>
      </c>
      <c r="O10" s="392">
        <f t="shared" ref="O10:O23" si="4">(K10*12)+N10</f>
        <v>84386.559999999998</v>
      </c>
      <c r="P10" s="394">
        <f t="shared" ref="P10:P23" si="5">B10*O10</f>
        <v>168773.12</v>
      </c>
      <c r="Q10" s="330">
        <v>0</v>
      </c>
      <c r="R10" s="392">
        <v>1148.8800000000001</v>
      </c>
      <c r="S10" s="390">
        <v>5800</v>
      </c>
      <c r="T10" s="390"/>
      <c r="U10" s="390"/>
      <c r="V10" s="390"/>
      <c r="W10" s="390"/>
      <c r="X10" s="390"/>
      <c r="Y10" s="390"/>
      <c r="Z10" s="391">
        <f t="shared" ref="Z10:Z23" si="6">SUM(R10:Y10)</f>
        <v>6948.88</v>
      </c>
      <c r="AA10" s="390">
        <v>1000</v>
      </c>
      <c r="AB10" s="390"/>
      <c r="AC10" s="395">
        <f t="shared" ref="AC10:AC21" si="7">SUM(AA10:AB10)</f>
        <v>1000</v>
      </c>
      <c r="AD10" s="392">
        <f t="shared" ref="AD10:AD23" si="8">(Z10*12)+AC10</f>
        <v>84386.559999999998</v>
      </c>
      <c r="AE10" s="394">
        <f t="shared" ref="AE10:AE23" si="9">Q10*AD10</f>
        <v>0</v>
      </c>
      <c r="AF10" s="396">
        <f t="shared" ref="AF10:AF23" si="10">O10-AD10</f>
        <v>0</v>
      </c>
      <c r="AG10" s="407">
        <f t="shared" ref="AG10:AG23" si="11">B10-Q10</f>
        <v>2</v>
      </c>
      <c r="AH10" s="330">
        <v>0</v>
      </c>
      <c r="AI10" s="332">
        <f t="shared" ref="AI10:AI43" si="12">AD10*AH10</f>
        <v>0</v>
      </c>
    </row>
    <row r="11" spans="1:35" x14ac:dyDescent="0.2">
      <c r="A11" s="398" t="s">
        <v>461</v>
      </c>
      <c r="B11" s="330">
        <v>1</v>
      </c>
      <c r="C11" s="392">
        <v>1482.58</v>
      </c>
      <c r="D11" s="390">
        <v>6500</v>
      </c>
      <c r="E11" s="390"/>
      <c r="F11" s="390"/>
      <c r="G11" s="390"/>
      <c r="H11" s="390"/>
      <c r="I11" s="390"/>
      <c r="J11" s="390"/>
      <c r="K11" s="391">
        <f t="shared" si="2"/>
        <v>7982.58</v>
      </c>
      <c r="L11" s="390">
        <v>1000</v>
      </c>
      <c r="M11" s="390"/>
      <c r="N11" s="393">
        <f t="shared" si="3"/>
        <v>1000</v>
      </c>
      <c r="O11" s="392">
        <f t="shared" si="4"/>
        <v>96790.959999999992</v>
      </c>
      <c r="P11" s="394">
        <f t="shared" si="5"/>
        <v>96790.959999999992</v>
      </c>
      <c r="Q11" s="330">
        <v>1</v>
      </c>
      <c r="R11" s="392">
        <v>1482.58</v>
      </c>
      <c r="S11" s="390">
        <v>6500</v>
      </c>
      <c r="T11" s="390"/>
      <c r="U11" s="390"/>
      <c r="V11" s="390"/>
      <c r="W11" s="390"/>
      <c r="X11" s="390"/>
      <c r="Y11" s="390"/>
      <c r="Z11" s="391">
        <f t="shared" si="6"/>
        <v>7982.58</v>
      </c>
      <c r="AA11" s="390">
        <v>1000</v>
      </c>
      <c r="AB11" s="390"/>
      <c r="AC11" s="395">
        <f>SUM(AA11:AB11)</f>
        <v>1000</v>
      </c>
      <c r="AD11" s="392">
        <f t="shared" si="8"/>
        <v>96790.959999999992</v>
      </c>
      <c r="AE11" s="394">
        <f t="shared" si="9"/>
        <v>96790.959999999992</v>
      </c>
      <c r="AF11" s="396">
        <f t="shared" si="10"/>
        <v>0</v>
      </c>
      <c r="AG11" s="407">
        <f t="shared" si="11"/>
        <v>0</v>
      </c>
      <c r="AH11" s="330">
        <v>1</v>
      </c>
      <c r="AI11" s="332">
        <f t="shared" si="12"/>
        <v>96790.959999999992</v>
      </c>
    </row>
    <row r="12" spans="1:35" x14ac:dyDescent="0.2">
      <c r="A12" s="398" t="s">
        <v>18</v>
      </c>
      <c r="B12" s="330">
        <v>9</v>
      </c>
      <c r="C12" s="392">
        <v>709.96</v>
      </c>
      <c r="D12" s="390">
        <v>1800</v>
      </c>
      <c r="E12" s="390"/>
      <c r="F12" s="390"/>
      <c r="G12" s="390"/>
      <c r="H12" s="390"/>
      <c r="I12" s="390"/>
      <c r="J12" s="390"/>
      <c r="K12" s="391">
        <f t="shared" si="2"/>
        <v>2509.96</v>
      </c>
      <c r="L12" s="390">
        <v>1000</v>
      </c>
      <c r="M12" s="390"/>
      <c r="N12" s="393">
        <f t="shared" si="3"/>
        <v>1000</v>
      </c>
      <c r="O12" s="392">
        <f t="shared" si="4"/>
        <v>31119.52</v>
      </c>
      <c r="P12" s="394">
        <f t="shared" si="5"/>
        <v>280075.68</v>
      </c>
      <c r="Q12" s="330">
        <v>9</v>
      </c>
      <c r="R12" s="392">
        <v>709.96</v>
      </c>
      <c r="S12" s="390">
        <v>1800</v>
      </c>
      <c r="T12" s="390"/>
      <c r="U12" s="390"/>
      <c r="V12" s="390"/>
      <c r="W12" s="390"/>
      <c r="X12" s="390"/>
      <c r="Y12" s="390"/>
      <c r="Z12" s="391">
        <f t="shared" si="6"/>
        <v>2509.96</v>
      </c>
      <c r="AA12" s="390">
        <v>1000</v>
      </c>
      <c r="AB12" s="390"/>
      <c r="AC12" s="395">
        <f t="shared" si="7"/>
        <v>1000</v>
      </c>
      <c r="AD12" s="392">
        <f t="shared" si="8"/>
        <v>31119.52</v>
      </c>
      <c r="AE12" s="394">
        <f t="shared" si="9"/>
        <v>280075.68</v>
      </c>
      <c r="AF12" s="396">
        <f t="shared" si="10"/>
        <v>0</v>
      </c>
      <c r="AG12" s="407">
        <f t="shared" si="11"/>
        <v>0</v>
      </c>
      <c r="AH12" s="330">
        <v>9</v>
      </c>
      <c r="AI12" s="332">
        <f t="shared" si="12"/>
        <v>280075.68</v>
      </c>
    </row>
    <row r="13" spans="1:35" x14ac:dyDescent="0.2">
      <c r="A13" s="399" t="s">
        <v>14</v>
      </c>
      <c r="B13" s="330">
        <v>13</v>
      </c>
      <c r="C13" s="392">
        <v>937.39</v>
      </c>
      <c r="D13" s="390">
        <v>4300</v>
      </c>
      <c r="E13" s="390"/>
      <c r="F13" s="390"/>
      <c r="G13" s="390"/>
      <c r="H13" s="390"/>
      <c r="I13" s="390"/>
      <c r="J13" s="390"/>
      <c r="K13" s="391">
        <f t="shared" si="2"/>
        <v>5237.3900000000003</v>
      </c>
      <c r="L13" s="390">
        <v>1000</v>
      </c>
      <c r="M13" s="390"/>
      <c r="N13" s="393">
        <f t="shared" si="3"/>
        <v>1000</v>
      </c>
      <c r="O13" s="392">
        <f t="shared" si="4"/>
        <v>63848.680000000008</v>
      </c>
      <c r="P13" s="394">
        <f t="shared" si="5"/>
        <v>830032.84000000008</v>
      </c>
      <c r="Q13" s="330">
        <v>13</v>
      </c>
      <c r="R13" s="392">
        <v>937.39</v>
      </c>
      <c r="S13" s="390">
        <v>4300</v>
      </c>
      <c r="T13" s="390"/>
      <c r="U13" s="390"/>
      <c r="V13" s="390"/>
      <c r="W13" s="390"/>
      <c r="X13" s="390"/>
      <c r="Y13" s="390"/>
      <c r="Z13" s="391">
        <f t="shared" si="6"/>
        <v>5237.3900000000003</v>
      </c>
      <c r="AA13" s="390">
        <v>1000</v>
      </c>
      <c r="AB13" s="390"/>
      <c r="AC13" s="395">
        <f t="shared" si="7"/>
        <v>1000</v>
      </c>
      <c r="AD13" s="392">
        <f t="shared" si="8"/>
        <v>63848.680000000008</v>
      </c>
      <c r="AE13" s="394">
        <f t="shared" si="9"/>
        <v>830032.84000000008</v>
      </c>
      <c r="AF13" s="396">
        <f t="shared" si="10"/>
        <v>0</v>
      </c>
      <c r="AG13" s="407">
        <f t="shared" si="11"/>
        <v>0</v>
      </c>
      <c r="AH13" s="330">
        <v>13</v>
      </c>
      <c r="AI13" s="332">
        <f t="shared" si="12"/>
        <v>830032.84000000008</v>
      </c>
    </row>
    <row r="14" spans="1:35" x14ac:dyDescent="0.2">
      <c r="A14" s="398" t="s">
        <v>464</v>
      </c>
      <c r="B14" s="330">
        <v>6</v>
      </c>
      <c r="C14" s="392">
        <v>942.72</v>
      </c>
      <c r="D14" s="390">
        <v>4000</v>
      </c>
      <c r="E14" s="390"/>
      <c r="F14" s="390"/>
      <c r="G14" s="390"/>
      <c r="H14" s="390"/>
      <c r="I14" s="390"/>
      <c r="J14" s="390"/>
      <c r="K14" s="391">
        <f t="shared" si="2"/>
        <v>4942.72</v>
      </c>
      <c r="L14" s="390">
        <v>1000</v>
      </c>
      <c r="M14" s="390"/>
      <c r="N14" s="393">
        <f t="shared" si="3"/>
        <v>1000</v>
      </c>
      <c r="O14" s="392">
        <f t="shared" si="4"/>
        <v>60312.639999999999</v>
      </c>
      <c r="P14" s="394">
        <f t="shared" si="5"/>
        <v>361875.83999999997</v>
      </c>
      <c r="Q14" s="330">
        <v>6</v>
      </c>
      <c r="R14" s="392">
        <v>942.72</v>
      </c>
      <c r="S14" s="390">
        <v>4000</v>
      </c>
      <c r="T14" s="390"/>
      <c r="U14" s="390"/>
      <c r="V14" s="390"/>
      <c r="W14" s="390"/>
      <c r="X14" s="390"/>
      <c r="Y14" s="390"/>
      <c r="Z14" s="391">
        <f t="shared" si="6"/>
        <v>4942.72</v>
      </c>
      <c r="AA14" s="390">
        <v>1000</v>
      </c>
      <c r="AB14" s="390"/>
      <c r="AC14" s="395">
        <f t="shared" si="7"/>
        <v>1000</v>
      </c>
      <c r="AD14" s="392">
        <f t="shared" si="8"/>
        <v>60312.639999999999</v>
      </c>
      <c r="AE14" s="394">
        <f t="shared" si="9"/>
        <v>361875.83999999997</v>
      </c>
      <c r="AF14" s="396">
        <f t="shared" si="10"/>
        <v>0</v>
      </c>
      <c r="AG14" s="407">
        <f t="shared" si="11"/>
        <v>0</v>
      </c>
      <c r="AH14" s="330">
        <v>6</v>
      </c>
      <c r="AI14" s="332">
        <f t="shared" si="12"/>
        <v>361875.83999999997</v>
      </c>
    </row>
    <row r="15" spans="1:35" x14ac:dyDescent="0.2">
      <c r="A15" s="398" t="s">
        <v>465</v>
      </c>
      <c r="B15" s="330">
        <v>24</v>
      </c>
      <c r="C15" s="392">
        <v>845.42</v>
      </c>
      <c r="D15" s="390">
        <v>3800</v>
      </c>
      <c r="E15" s="390"/>
      <c r="F15" s="390"/>
      <c r="G15" s="390"/>
      <c r="H15" s="390"/>
      <c r="I15" s="390"/>
      <c r="J15" s="390"/>
      <c r="K15" s="391">
        <f t="shared" si="2"/>
        <v>4645.42</v>
      </c>
      <c r="L15" s="390">
        <v>1000</v>
      </c>
      <c r="M15" s="390"/>
      <c r="N15" s="393">
        <f t="shared" si="3"/>
        <v>1000</v>
      </c>
      <c r="O15" s="392">
        <f t="shared" si="4"/>
        <v>56745.04</v>
      </c>
      <c r="P15" s="394">
        <f t="shared" si="5"/>
        <v>1361880.96</v>
      </c>
      <c r="Q15" s="330">
        <v>23</v>
      </c>
      <c r="R15" s="392">
        <v>845.42</v>
      </c>
      <c r="S15" s="390">
        <v>3800</v>
      </c>
      <c r="T15" s="390"/>
      <c r="U15" s="390"/>
      <c r="V15" s="390"/>
      <c r="W15" s="390"/>
      <c r="X15" s="390"/>
      <c r="Y15" s="390"/>
      <c r="Z15" s="391">
        <f t="shared" si="6"/>
        <v>4645.42</v>
      </c>
      <c r="AA15" s="390">
        <v>1000</v>
      </c>
      <c r="AB15" s="390"/>
      <c r="AC15" s="395">
        <f t="shared" si="7"/>
        <v>1000</v>
      </c>
      <c r="AD15" s="392">
        <f t="shared" si="8"/>
        <v>56745.04</v>
      </c>
      <c r="AE15" s="394">
        <f t="shared" si="9"/>
        <v>1305135.92</v>
      </c>
      <c r="AF15" s="396">
        <f t="shared" si="10"/>
        <v>0</v>
      </c>
      <c r="AG15" s="407">
        <f t="shared" si="11"/>
        <v>1</v>
      </c>
      <c r="AH15" s="330">
        <v>23</v>
      </c>
      <c r="AI15" s="332">
        <f t="shared" si="12"/>
        <v>1305135.92</v>
      </c>
    </row>
    <row r="16" spans="1:35" x14ac:dyDescent="0.2">
      <c r="A16" s="398" t="s">
        <v>466</v>
      </c>
      <c r="B16" s="330">
        <v>27</v>
      </c>
      <c r="C16" s="392">
        <v>856.93</v>
      </c>
      <c r="D16" s="390">
        <v>3600</v>
      </c>
      <c r="E16" s="390"/>
      <c r="F16" s="390"/>
      <c r="G16" s="390"/>
      <c r="H16" s="390"/>
      <c r="I16" s="390"/>
      <c r="J16" s="390"/>
      <c r="K16" s="391">
        <f t="shared" si="2"/>
        <v>4456.93</v>
      </c>
      <c r="L16" s="390">
        <v>1000</v>
      </c>
      <c r="M16" s="390"/>
      <c r="N16" s="393">
        <f t="shared" si="3"/>
        <v>1000</v>
      </c>
      <c r="O16" s="392">
        <f t="shared" si="4"/>
        <v>54483.16</v>
      </c>
      <c r="P16" s="394">
        <f t="shared" si="5"/>
        <v>1471045.32</v>
      </c>
      <c r="Q16" s="330">
        <v>25</v>
      </c>
      <c r="R16" s="392">
        <v>856.93</v>
      </c>
      <c r="S16" s="390">
        <v>3600</v>
      </c>
      <c r="T16" s="390"/>
      <c r="U16" s="390"/>
      <c r="V16" s="390"/>
      <c r="W16" s="390"/>
      <c r="X16" s="390"/>
      <c r="Y16" s="390"/>
      <c r="Z16" s="391">
        <f t="shared" si="6"/>
        <v>4456.93</v>
      </c>
      <c r="AA16" s="390">
        <v>1000</v>
      </c>
      <c r="AB16" s="390"/>
      <c r="AC16" s="395">
        <f t="shared" si="7"/>
        <v>1000</v>
      </c>
      <c r="AD16" s="392">
        <f t="shared" si="8"/>
        <v>54483.16</v>
      </c>
      <c r="AE16" s="394">
        <f t="shared" si="9"/>
        <v>1362079</v>
      </c>
      <c r="AF16" s="396">
        <f t="shared" si="10"/>
        <v>0</v>
      </c>
      <c r="AG16" s="407">
        <f t="shared" si="11"/>
        <v>2</v>
      </c>
      <c r="AH16" s="330">
        <v>25</v>
      </c>
      <c r="AI16" s="332">
        <f t="shared" si="12"/>
        <v>1362079</v>
      </c>
    </row>
    <row r="17" spans="1:35" x14ac:dyDescent="0.2">
      <c r="A17" s="398" t="s">
        <v>15</v>
      </c>
      <c r="B17" s="330">
        <v>6</v>
      </c>
      <c r="C17" s="392">
        <v>815.96</v>
      </c>
      <c r="D17" s="390">
        <v>3400</v>
      </c>
      <c r="E17" s="390"/>
      <c r="F17" s="390"/>
      <c r="G17" s="390"/>
      <c r="H17" s="390"/>
      <c r="I17" s="390"/>
      <c r="J17" s="390"/>
      <c r="K17" s="391">
        <f>SUM(C17:J17)</f>
        <v>4215.96</v>
      </c>
      <c r="L17" s="390">
        <v>1000</v>
      </c>
      <c r="M17" s="390"/>
      <c r="N17" s="393">
        <f t="shared" si="3"/>
        <v>1000</v>
      </c>
      <c r="O17" s="392">
        <f t="shared" si="4"/>
        <v>51591.520000000004</v>
      </c>
      <c r="P17" s="394">
        <f t="shared" si="5"/>
        <v>309549.12</v>
      </c>
      <c r="Q17" s="330">
        <v>5</v>
      </c>
      <c r="R17" s="392">
        <v>815.96</v>
      </c>
      <c r="S17" s="390">
        <v>3400</v>
      </c>
      <c r="T17" s="390"/>
      <c r="U17" s="390"/>
      <c r="V17" s="390"/>
      <c r="W17" s="390"/>
      <c r="X17" s="390"/>
      <c r="Y17" s="390"/>
      <c r="Z17" s="391">
        <f t="shared" si="6"/>
        <v>4215.96</v>
      </c>
      <c r="AA17" s="390">
        <v>1000</v>
      </c>
      <c r="AB17" s="390"/>
      <c r="AC17" s="395">
        <f t="shared" si="7"/>
        <v>1000</v>
      </c>
      <c r="AD17" s="392">
        <f t="shared" si="8"/>
        <v>51591.520000000004</v>
      </c>
      <c r="AE17" s="394">
        <f t="shared" si="9"/>
        <v>257957.60000000003</v>
      </c>
      <c r="AF17" s="396">
        <f t="shared" si="10"/>
        <v>0</v>
      </c>
      <c r="AG17" s="407">
        <f t="shared" si="11"/>
        <v>1</v>
      </c>
      <c r="AH17" s="330">
        <v>5</v>
      </c>
      <c r="AI17" s="332">
        <f t="shared" si="12"/>
        <v>257957.60000000003</v>
      </c>
    </row>
    <row r="18" spans="1:35" x14ac:dyDescent="0.2">
      <c r="A18" s="398" t="s">
        <v>16</v>
      </c>
      <c r="B18" s="330">
        <v>128</v>
      </c>
      <c r="C18" s="392">
        <v>736.74</v>
      </c>
      <c r="D18" s="390">
        <v>3000</v>
      </c>
      <c r="E18" s="390"/>
      <c r="F18" s="390"/>
      <c r="G18" s="390"/>
      <c r="H18" s="390"/>
      <c r="I18" s="390"/>
      <c r="J18" s="390"/>
      <c r="K18" s="391">
        <f t="shared" si="2"/>
        <v>3736.74</v>
      </c>
      <c r="L18" s="390">
        <v>1000</v>
      </c>
      <c r="M18" s="390"/>
      <c r="N18" s="393">
        <f t="shared" si="3"/>
        <v>1000</v>
      </c>
      <c r="O18" s="392">
        <f t="shared" si="4"/>
        <v>45840.88</v>
      </c>
      <c r="P18" s="394">
        <f t="shared" si="5"/>
        <v>5867632.6399999997</v>
      </c>
      <c r="Q18" s="330">
        <v>121</v>
      </c>
      <c r="R18" s="392">
        <v>736.74</v>
      </c>
      <c r="S18" s="390">
        <v>3000</v>
      </c>
      <c r="T18" s="390"/>
      <c r="U18" s="390"/>
      <c r="V18" s="390"/>
      <c r="W18" s="390"/>
      <c r="X18" s="390"/>
      <c r="Y18" s="390"/>
      <c r="Z18" s="391">
        <f t="shared" si="6"/>
        <v>3736.74</v>
      </c>
      <c r="AA18" s="390">
        <v>1000</v>
      </c>
      <c r="AB18" s="390"/>
      <c r="AC18" s="395">
        <f t="shared" si="7"/>
        <v>1000</v>
      </c>
      <c r="AD18" s="392">
        <f t="shared" si="8"/>
        <v>45840.88</v>
      </c>
      <c r="AE18" s="394">
        <f t="shared" si="9"/>
        <v>5546746.4799999995</v>
      </c>
      <c r="AF18" s="396">
        <f t="shared" si="10"/>
        <v>0</v>
      </c>
      <c r="AG18" s="407">
        <f t="shared" si="11"/>
        <v>7</v>
      </c>
      <c r="AH18" s="330">
        <v>121</v>
      </c>
      <c r="AI18" s="332">
        <f t="shared" si="12"/>
        <v>5546746.4799999995</v>
      </c>
    </row>
    <row r="19" spans="1:35" x14ac:dyDescent="0.2">
      <c r="A19" s="398" t="s">
        <v>467</v>
      </c>
      <c r="B19" s="330">
        <v>25</v>
      </c>
      <c r="C19" s="392">
        <v>717.48</v>
      </c>
      <c r="D19" s="390">
        <v>2800</v>
      </c>
      <c r="E19" s="390"/>
      <c r="F19" s="390"/>
      <c r="G19" s="390"/>
      <c r="H19" s="390"/>
      <c r="I19" s="390"/>
      <c r="J19" s="390"/>
      <c r="K19" s="391">
        <f t="shared" si="2"/>
        <v>3517.48</v>
      </c>
      <c r="L19" s="390">
        <v>1000</v>
      </c>
      <c r="M19" s="390"/>
      <c r="N19" s="393">
        <f t="shared" si="3"/>
        <v>1000</v>
      </c>
      <c r="O19" s="392">
        <f t="shared" si="4"/>
        <v>43209.760000000002</v>
      </c>
      <c r="P19" s="394">
        <f t="shared" si="5"/>
        <v>1080244</v>
      </c>
      <c r="Q19" s="330">
        <v>22</v>
      </c>
      <c r="R19" s="392">
        <v>717.48</v>
      </c>
      <c r="S19" s="390">
        <v>2800</v>
      </c>
      <c r="T19" s="390"/>
      <c r="U19" s="390"/>
      <c r="V19" s="390"/>
      <c r="W19" s="390"/>
      <c r="X19" s="390"/>
      <c r="Y19" s="390"/>
      <c r="Z19" s="391">
        <f t="shared" si="6"/>
        <v>3517.48</v>
      </c>
      <c r="AA19" s="390">
        <v>1000</v>
      </c>
      <c r="AB19" s="390">
        <v>300</v>
      </c>
      <c r="AC19" s="395">
        <f t="shared" si="7"/>
        <v>1300</v>
      </c>
      <c r="AD19" s="392">
        <f t="shared" si="8"/>
        <v>43509.760000000002</v>
      </c>
      <c r="AE19" s="394">
        <f t="shared" si="9"/>
        <v>957214.72000000009</v>
      </c>
      <c r="AF19" s="396">
        <f>O19-AD19</f>
        <v>-300</v>
      </c>
      <c r="AG19" s="407">
        <f t="shared" si="11"/>
        <v>3</v>
      </c>
      <c r="AH19" s="330">
        <v>22</v>
      </c>
      <c r="AI19" s="332">
        <f t="shared" si="12"/>
        <v>957214.72000000009</v>
      </c>
    </row>
    <row r="20" spans="1:35" x14ac:dyDescent="0.2">
      <c r="A20" s="398" t="s">
        <v>468</v>
      </c>
      <c r="B20" s="330">
        <v>12</v>
      </c>
      <c r="C20" s="392">
        <v>704.36</v>
      </c>
      <c r="D20" s="390">
        <v>2500</v>
      </c>
      <c r="E20" s="390"/>
      <c r="F20" s="390"/>
      <c r="G20" s="390"/>
      <c r="H20" s="390"/>
      <c r="I20" s="390"/>
      <c r="J20" s="390"/>
      <c r="K20" s="391">
        <f t="shared" si="2"/>
        <v>3204.36</v>
      </c>
      <c r="L20" s="390">
        <v>1000</v>
      </c>
      <c r="M20" s="390"/>
      <c r="N20" s="393">
        <f t="shared" si="3"/>
        <v>1000</v>
      </c>
      <c r="O20" s="392">
        <f t="shared" si="4"/>
        <v>39452.32</v>
      </c>
      <c r="P20" s="394">
        <f t="shared" si="5"/>
        <v>473427.83999999997</v>
      </c>
      <c r="Q20" s="330">
        <v>11</v>
      </c>
      <c r="R20" s="392">
        <v>704.36</v>
      </c>
      <c r="S20" s="390">
        <v>2500</v>
      </c>
      <c r="T20" s="390"/>
      <c r="U20" s="390"/>
      <c r="V20" s="390"/>
      <c r="W20" s="390"/>
      <c r="X20" s="390"/>
      <c r="Y20" s="390"/>
      <c r="Z20" s="391">
        <f t="shared" si="6"/>
        <v>3204.36</v>
      </c>
      <c r="AA20" s="390">
        <v>1000</v>
      </c>
      <c r="AB20" s="390">
        <v>300</v>
      </c>
      <c r="AC20" s="395">
        <f t="shared" si="7"/>
        <v>1300</v>
      </c>
      <c r="AD20" s="392">
        <f>(Z20*12)+AC20</f>
        <v>39752.32</v>
      </c>
      <c r="AE20" s="394">
        <f t="shared" si="9"/>
        <v>437275.52</v>
      </c>
      <c r="AF20" s="396">
        <f t="shared" si="10"/>
        <v>-300</v>
      </c>
      <c r="AG20" s="407">
        <f t="shared" si="11"/>
        <v>1</v>
      </c>
      <c r="AH20" s="330">
        <v>11</v>
      </c>
      <c r="AI20" s="332">
        <f t="shared" si="12"/>
        <v>437275.52</v>
      </c>
    </row>
    <row r="21" spans="1:35" x14ac:dyDescent="0.2">
      <c r="A21" s="398" t="s">
        <v>469</v>
      </c>
      <c r="B21" s="330">
        <v>1</v>
      </c>
      <c r="C21" s="392">
        <v>700.51</v>
      </c>
      <c r="D21" s="390">
        <v>2300</v>
      </c>
      <c r="E21" s="390"/>
      <c r="F21" s="390"/>
      <c r="G21" s="390"/>
      <c r="H21" s="390"/>
      <c r="I21" s="390"/>
      <c r="J21" s="390"/>
      <c r="K21" s="391">
        <f t="shared" si="2"/>
        <v>3000.51</v>
      </c>
      <c r="L21" s="390">
        <v>1000</v>
      </c>
      <c r="M21" s="390"/>
      <c r="N21" s="393">
        <f t="shared" si="3"/>
        <v>1000</v>
      </c>
      <c r="O21" s="392">
        <f t="shared" si="4"/>
        <v>37006.120000000003</v>
      </c>
      <c r="P21" s="394">
        <f t="shared" si="5"/>
        <v>37006.120000000003</v>
      </c>
      <c r="Q21" s="330">
        <v>1</v>
      </c>
      <c r="R21" s="392">
        <v>700.51</v>
      </c>
      <c r="S21" s="390">
        <v>2300</v>
      </c>
      <c r="T21" s="390"/>
      <c r="U21" s="390"/>
      <c r="V21" s="390"/>
      <c r="W21" s="390"/>
      <c r="X21" s="390"/>
      <c r="Y21" s="390"/>
      <c r="Z21" s="391">
        <f t="shared" si="6"/>
        <v>3000.51</v>
      </c>
      <c r="AA21" s="390">
        <v>1000</v>
      </c>
      <c r="AB21" s="390">
        <v>300</v>
      </c>
      <c r="AC21" s="395">
        <f t="shared" si="7"/>
        <v>1300</v>
      </c>
      <c r="AD21" s="392">
        <f t="shared" si="8"/>
        <v>37306.120000000003</v>
      </c>
      <c r="AE21" s="394">
        <f t="shared" si="9"/>
        <v>37306.120000000003</v>
      </c>
      <c r="AF21" s="396">
        <f t="shared" si="10"/>
        <v>-300</v>
      </c>
      <c r="AG21" s="407">
        <f t="shared" si="11"/>
        <v>0</v>
      </c>
      <c r="AH21" s="330">
        <v>1</v>
      </c>
      <c r="AI21" s="332">
        <f t="shared" si="12"/>
        <v>37306.120000000003</v>
      </c>
    </row>
    <row r="22" spans="1:35" x14ac:dyDescent="0.2">
      <c r="A22" s="398" t="s">
        <v>17</v>
      </c>
      <c r="B22" s="330">
        <v>1</v>
      </c>
      <c r="C22" s="392">
        <v>670.79</v>
      </c>
      <c r="D22" s="390">
        <v>2200</v>
      </c>
      <c r="E22" s="390"/>
      <c r="F22" s="390"/>
      <c r="G22" s="390"/>
      <c r="H22" s="390"/>
      <c r="I22" s="390"/>
      <c r="J22" s="390"/>
      <c r="K22" s="391">
        <f t="shared" si="2"/>
        <v>2870.79</v>
      </c>
      <c r="L22" s="390">
        <v>1000</v>
      </c>
      <c r="M22" s="390"/>
      <c r="N22" s="393">
        <f t="shared" si="3"/>
        <v>1000</v>
      </c>
      <c r="O22" s="392">
        <f t="shared" si="4"/>
        <v>35449.479999999996</v>
      </c>
      <c r="P22" s="394">
        <f t="shared" si="5"/>
        <v>35449.479999999996</v>
      </c>
      <c r="Q22" s="330">
        <v>1</v>
      </c>
      <c r="R22" s="392">
        <v>670.79</v>
      </c>
      <c r="S22" s="390">
        <v>2200</v>
      </c>
      <c r="T22" s="390"/>
      <c r="U22" s="390"/>
      <c r="V22" s="390"/>
      <c r="W22" s="390"/>
      <c r="X22" s="390"/>
      <c r="Y22" s="390"/>
      <c r="Z22" s="391">
        <f t="shared" si="6"/>
        <v>2870.79</v>
      </c>
      <c r="AA22" s="390">
        <v>1000</v>
      </c>
      <c r="AB22" s="390">
        <v>300</v>
      </c>
      <c r="AC22" s="395">
        <f>SUM(AA22:AB22)</f>
        <v>1300</v>
      </c>
      <c r="AD22" s="392">
        <f t="shared" si="8"/>
        <v>35749.479999999996</v>
      </c>
      <c r="AE22" s="394">
        <f t="shared" si="9"/>
        <v>35749.479999999996</v>
      </c>
      <c r="AF22" s="396">
        <f t="shared" si="10"/>
        <v>-300</v>
      </c>
      <c r="AG22" s="407">
        <f t="shared" si="11"/>
        <v>0</v>
      </c>
      <c r="AH22" s="330">
        <v>1</v>
      </c>
      <c r="AI22" s="332">
        <f t="shared" si="12"/>
        <v>35749.479999999996</v>
      </c>
    </row>
    <row r="23" spans="1:35" x14ac:dyDescent="0.2">
      <c r="A23" s="398" t="s">
        <v>18</v>
      </c>
      <c r="B23" s="330">
        <v>1</v>
      </c>
      <c r="C23" s="392">
        <v>684.36</v>
      </c>
      <c r="D23" s="390">
        <v>1800</v>
      </c>
      <c r="E23" s="390"/>
      <c r="F23" s="390"/>
      <c r="G23" s="390"/>
      <c r="H23" s="390"/>
      <c r="I23" s="390"/>
      <c r="J23" s="390"/>
      <c r="K23" s="391">
        <f t="shared" si="2"/>
        <v>2484.36</v>
      </c>
      <c r="L23" s="390">
        <v>1000</v>
      </c>
      <c r="M23" s="390"/>
      <c r="N23" s="393">
        <f t="shared" si="3"/>
        <v>1000</v>
      </c>
      <c r="O23" s="392">
        <f t="shared" si="4"/>
        <v>30812.32</v>
      </c>
      <c r="P23" s="394">
        <f t="shared" si="5"/>
        <v>30812.32</v>
      </c>
      <c r="Q23" s="330">
        <v>1</v>
      </c>
      <c r="R23" s="392">
        <v>684.36</v>
      </c>
      <c r="S23" s="390">
        <v>1800</v>
      </c>
      <c r="T23" s="390"/>
      <c r="U23" s="390"/>
      <c r="V23" s="390"/>
      <c r="W23" s="390"/>
      <c r="X23" s="390"/>
      <c r="Y23" s="390"/>
      <c r="Z23" s="391">
        <f t="shared" si="6"/>
        <v>2484.36</v>
      </c>
      <c r="AA23" s="390">
        <v>1000</v>
      </c>
      <c r="AB23" s="390">
        <v>300</v>
      </c>
      <c r="AC23" s="395">
        <f>SUM(AA23:AB23)</f>
        <v>1300</v>
      </c>
      <c r="AD23" s="392">
        <f t="shared" si="8"/>
        <v>31112.32</v>
      </c>
      <c r="AE23" s="394">
        <f t="shared" si="9"/>
        <v>31112.32</v>
      </c>
      <c r="AF23" s="396">
        <f t="shared" si="10"/>
        <v>-300</v>
      </c>
      <c r="AG23" s="407">
        <f t="shared" si="11"/>
        <v>0</v>
      </c>
      <c r="AH23" s="330">
        <v>1</v>
      </c>
      <c r="AI23" s="332">
        <f t="shared" si="12"/>
        <v>31112.32</v>
      </c>
    </row>
    <row r="24" spans="1:35" x14ac:dyDescent="0.2">
      <c r="A24" s="558" t="s">
        <v>67</v>
      </c>
      <c r="B24" s="552">
        <f>SUM(B25:B28)</f>
        <v>147</v>
      </c>
      <c r="C24" s="553">
        <f t="shared" ref="C24:AG24" si="13">SUM(C25:C28)</f>
        <v>17400</v>
      </c>
      <c r="D24" s="554"/>
      <c r="E24" s="554"/>
      <c r="F24" s="554"/>
      <c r="G24" s="554"/>
      <c r="H24" s="554"/>
      <c r="I24" s="554"/>
      <c r="J24" s="554"/>
      <c r="K24" s="554">
        <f t="shared" si="13"/>
        <v>17400</v>
      </c>
      <c r="L24" s="554">
        <f t="shared" si="13"/>
        <v>4000</v>
      </c>
      <c r="M24" s="554"/>
      <c r="N24" s="555">
        <f t="shared" si="13"/>
        <v>4000</v>
      </c>
      <c r="O24" s="553">
        <f t="shared" si="13"/>
        <v>212800</v>
      </c>
      <c r="P24" s="555">
        <f t="shared" si="13"/>
        <v>7896600</v>
      </c>
      <c r="Q24" s="552">
        <f>SUM(Q25:Q28)</f>
        <v>147</v>
      </c>
      <c r="R24" s="553">
        <f t="shared" si="13"/>
        <v>17400</v>
      </c>
      <c r="S24" s="554"/>
      <c r="T24" s="554"/>
      <c r="U24" s="554"/>
      <c r="V24" s="554"/>
      <c r="W24" s="554"/>
      <c r="X24" s="554"/>
      <c r="Y24" s="554"/>
      <c r="Z24" s="554">
        <f t="shared" si="13"/>
        <v>17400</v>
      </c>
      <c r="AA24" s="554">
        <f t="shared" si="13"/>
        <v>4000</v>
      </c>
      <c r="AB24" s="554">
        <f t="shared" si="13"/>
        <v>2400</v>
      </c>
      <c r="AC24" s="556">
        <f t="shared" si="13"/>
        <v>6400</v>
      </c>
      <c r="AD24" s="553">
        <f t="shared" si="13"/>
        <v>215200</v>
      </c>
      <c r="AE24" s="555">
        <f t="shared" si="13"/>
        <v>7984800</v>
      </c>
      <c r="AF24" s="557">
        <f t="shared" si="13"/>
        <v>-2400</v>
      </c>
      <c r="AG24" s="552">
        <f t="shared" si="13"/>
        <v>0</v>
      </c>
      <c r="AH24" s="552">
        <f>SUM(AH25:AH28)</f>
        <v>147</v>
      </c>
      <c r="AI24" s="557">
        <f>SUM(AI25:AI28)</f>
        <v>7984800</v>
      </c>
    </row>
    <row r="25" spans="1:35" x14ac:dyDescent="0.2">
      <c r="A25" s="398" t="s">
        <v>472</v>
      </c>
      <c r="B25" s="330">
        <v>9</v>
      </c>
      <c r="C25" s="392">
        <v>5700</v>
      </c>
      <c r="D25" s="390"/>
      <c r="E25" s="390"/>
      <c r="F25" s="390"/>
      <c r="G25" s="390"/>
      <c r="H25" s="390"/>
      <c r="I25" s="390"/>
      <c r="J25" s="390"/>
      <c r="K25" s="391">
        <f>SUM(C25:J25)</f>
        <v>5700</v>
      </c>
      <c r="L25" s="390">
        <v>1000</v>
      </c>
      <c r="M25" s="390"/>
      <c r="N25" s="393">
        <f>SUM(L25:M25)</f>
        <v>1000</v>
      </c>
      <c r="O25" s="392">
        <f>(K25*12)+N25</f>
        <v>69400</v>
      </c>
      <c r="P25" s="394">
        <f>B25*O25</f>
        <v>624600</v>
      </c>
      <c r="Q25" s="330">
        <v>9</v>
      </c>
      <c r="R25" s="392">
        <v>5700</v>
      </c>
      <c r="S25" s="390"/>
      <c r="T25" s="390"/>
      <c r="U25" s="390"/>
      <c r="V25" s="390"/>
      <c r="W25" s="390"/>
      <c r="X25" s="390"/>
      <c r="Y25" s="390"/>
      <c r="Z25" s="391">
        <f>SUM(R25:Y25)</f>
        <v>5700</v>
      </c>
      <c r="AA25" s="390">
        <v>1000</v>
      </c>
      <c r="AB25" s="390">
        <v>600</v>
      </c>
      <c r="AC25" s="395">
        <f t="shared" ref="AC25:AC39" si="14">SUM(AA25:AB25)</f>
        <v>1600</v>
      </c>
      <c r="AD25" s="392">
        <f t="shared" ref="AD25:AD39" si="15">(Z25*12)+AC25</f>
        <v>70000</v>
      </c>
      <c r="AE25" s="394">
        <f>Q25*AD25</f>
        <v>630000</v>
      </c>
      <c r="AF25" s="396">
        <f>O25-AD25</f>
        <v>-600</v>
      </c>
      <c r="AG25" s="407">
        <f>B25-Q25</f>
        <v>0</v>
      </c>
      <c r="AH25" s="330">
        <v>9</v>
      </c>
      <c r="AI25" s="332">
        <f t="shared" si="12"/>
        <v>630000</v>
      </c>
    </row>
    <row r="26" spans="1:35" x14ac:dyDescent="0.2">
      <c r="A26" s="398" t="s">
        <v>473</v>
      </c>
      <c r="B26" s="330">
        <v>7</v>
      </c>
      <c r="C26" s="392">
        <v>5000</v>
      </c>
      <c r="D26" s="390"/>
      <c r="E26" s="390"/>
      <c r="F26" s="390"/>
      <c r="G26" s="390"/>
      <c r="H26" s="390"/>
      <c r="I26" s="390"/>
      <c r="J26" s="390"/>
      <c r="K26" s="391">
        <f>SUM(C26:J26)</f>
        <v>5000</v>
      </c>
      <c r="L26" s="390">
        <v>1000</v>
      </c>
      <c r="M26" s="390"/>
      <c r="N26" s="393">
        <f>SUM(L26:M26)</f>
        <v>1000</v>
      </c>
      <c r="O26" s="392">
        <f>(K26*12)+N26</f>
        <v>61000</v>
      </c>
      <c r="P26" s="394">
        <f>B26*O26</f>
        <v>427000</v>
      </c>
      <c r="Q26" s="330">
        <v>7</v>
      </c>
      <c r="R26" s="392">
        <v>5000</v>
      </c>
      <c r="S26" s="390"/>
      <c r="T26" s="390"/>
      <c r="U26" s="390"/>
      <c r="V26" s="390"/>
      <c r="W26" s="390"/>
      <c r="X26" s="390"/>
      <c r="Y26" s="390"/>
      <c r="Z26" s="391">
        <f>SUM(R26:Y26)</f>
        <v>5000</v>
      </c>
      <c r="AA26" s="390">
        <v>1000</v>
      </c>
      <c r="AB26" s="390">
        <v>600</v>
      </c>
      <c r="AC26" s="395">
        <f t="shared" si="14"/>
        <v>1600</v>
      </c>
      <c r="AD26" s="392">
        <f t="shared" si="15"/>
        <v>61600</v>
      </c>
      <c r="AE26" s="394">
        <f>Q26*AD26</f>
        <v>431200</v>
      </c>
      <c r="AF26" s="396">
        <f>O26-AD26</f>
        <v>-600</v>
      </c>
      <c r="AG26" s="407">
        <f>B26-Q26</f>
        <v>0</v>
      </c>
      <c r="AH26" s="330">
        <v>7</v>
      </c>
      <c r="AI26" s="332">
        <f t="shared" si="12"/>
        <v>431200</v>
      </c>
    </row>
    <row r="27" spans="1:35" x14ac:dyDescent="0.2">
      <c r="A27" s="398" t="s">
        <v>474</v>
      </c>
      <c r="B27" s="330">
        <v>129</v>
      </c>
      <c r="C27" s="392">
        <v>4300</v>
      </c>
      <c r="D27" s="390"/>
      <c r="E27" s="390"/>
      <c r="F27" s="390"/>
      <c r="G27" s="390"/>
      <c r="H27" s="390"/>
      <c r="I27" s="390"/>
      <c r="J27" s="390"/>
      <c r="K27" s="391">
        <f>SUM(C27:J27)</f>
        <v>4300</v>
      </c>
      <c r="L27" s="390">
        <v>1000</v>
      </c>
      <c r="M27" s="390"/>
      <c r="N27" s="393">
        <f>SUM(L27:M27)</f>
        <v>1000</v>
      </c>
      <c r="O27" s="392">
        <f>(K27*12)+N27</f>
        <v>52600</v>
      </c>
      <c r="P27" s="394">
        <f>B27*O27</f>
        <v>6785400</v>
      </c>
      <c r="Q27" s="330">
        <v>129</v>
      </c>
      <c r="R27" s="392">
        <v>4300</v>
      </c>
      <c r="S27" s="390"/>
      <c r="T27" s="390"/>
      <c r="U27" s="390"/>
      <c r="V27" s="390"/>
      <c r="W27" s="390"/>
      <c r="X27" s="390"/>
      <c r="Y27" s="390"/>
      <c r="Z27" s="391">
        <f>SUM(R27:Y27)</f>
        <v>4300</v>
      </c>
      <c r="AA27" s="390">
        <v>1000</v>
      </c>
      <c r="AB27" s="390">
        <v>600</v>
      </c>
      <c r="AC27" s="395">
        <f t="shared" si="14"/>
        <v>1600</v>
      </c>
      <c r="AD27" s="392">
        <f t="shared" si="15"/>
        <v>53200</v>
      </c>
      <c r="AE27" s="394">
        <f>Q27*AD27</f>
        <v>6862800</v>
      </c>
      <c r="AF27" s="396">
        <f>O27-AD27</f>
        <v>-600</v>
      </c>
      <c r="AG27" s="407">
        <f>B27-Q27</f>
        <v>0</v>
      </c>
      <c r="AH27" s="330">
        <v>129</v>
      </c>
      <c r="AI27" s="332">
        <f t="shared" si="12"/>
        <v>6862800</v>
      </c>
    </row>
    <row r="28" spans="1:35" x14ac:dyDescent="0.2">
      <c r="A28" s="398" t="s">
        <v>505</v>
      </c>
      <c r="B28" s="330">
        <v>2</v>
      </c>
      <c r="C28" s="392">
        <v>2400</v>
      </c>
      <c r="D28" s="390"/>
      <c r="E28" s="390"/>
      <c r="F28" s="390"/>
      <c r="G28" s="390"/>
      <c r="H28" s="390"/>
      <c r="I28" s="390"/>
      <c r="J28" s="390"/>
      <c r="K28" s="391">
        <f>SUM(C28:J28)</f>
        <v>2400</v>
      </c>
      <c r="L28" s="390">
        <v>1000</v>
      </c>
      <c r="M28" s="390"/>
      <c r="N28" s="393">
        <f>SUM(L28:M28)</f>
        <v>1000</v>
      </c>
      <c r="O28" s="392">
        <f>(K28*12)+N28</f>
        <v>29800</v>
      </c>
      <c r="P28" s="394">
        <f>B28*O28</f>
        <v>59600</v>
      </c>
      <c r="Q28" s="330">
        <v>2</v>
      </c>
      <c r="R28" s="392">
        <v>2400</v>
      </c>
      <c r="S28" s="390"/>
      <c r="T28" s="390"/>
      <c r="U28" s="390"/>
      <c r="V28" s="390"/>
      <c r="W28" s="390"/>
      <c r="X28" s="390"/>
      <c r="Y28" s="390"/>
      <c r="Z28" s="391">
        <f>SUM(R28:Y28)</f>
        <v>2400</v>
      </c>
      <c r="AA28" s="390">
        <v>1000</v>
      </c>
      <c r="AB28" s="390">
        <v>600</v>
      </c>
      <c r="AC28" s="395">
        <f t="shared" si="14"/>
        <v>1600</v>
      </c>
      <c r="AD28" s="392">
        <f t="shared" si="15"/>
        <v>30400</v>
      </c>
      <c r="AE28" s="394">
        <f>Q28*AD28</f>
        <v>60800</v>
      </c>
      <c r="AF28" s="396">
        <f>O28-AD28</f>
        <v>-600</v>
      </c>
      <c r="AG28" s="407">
        <f>B28-Q28</f>
        <v>0</v>
      </c>
      <c r="AH28" s="330">
        <v>2</v>
      </c>
      <c r="AI28" s="332">
        <f t="shared" si="12"/>
        <v>60800</v>
      </c>
    </row>
    <row r="29" spans="1:35" x14ac:dyDescent="0.2">
      <c r="A29" s="558" t="s">
        <v>506</v>
      </c>
      <c r="B29" s="552">
        <f>SUM(B30:B39)</f>
        <v>80</v>
      </c>
      <c r="C29" s="553">
        <f t="shared" ref="C29:AG29" si="16">SUM(C30:C39)</f>
        <v>39400</v>
      </c>
      <c r="D29" s="554"/>
      <c r="E29" s="554"/>
      <c r="F29" s="554"/>
      <c r="G29" s="554"/>
      <c r="H29" s="554"/>
      <c r="I29" s="554"/>
      <c r="J29" s="554"/>
      <c r="K29" s="554">
        <f t="shared" si="16"/>
        <v>39400</v>
      </c>
      <c r="L29" s="554">
        <f t="shared" si="16"/>
        <v>121746</v>
      </c>
      <c r="M29" s="554">
        <f t="shared" si="16"/>
        <v>115823.61500000027</v>
      </c>
      <c r="N29" s="555">
        <f t="shared" si="16"/>
        <v>237569.61500000025</v>
      </c>
      <c r="O29" s="553">
        <f t="shared" si="16"/>
        <v>710369.61500000011</v>
      </c>
      <c r="P29" s="555">
        <f t="shared" si="16"/>
        <v>5819676.9200000018</v>
      </c>
      <c r="Q29" s="552">
        <f>SUM(Q30:Q39)</f>
        <v>104</v>
      </c>
      <c r="R29" s="553">
        <f t="shared" si="16"/>
        <v>39400</v>
      </c>
      <c r="S29" s="554"/>
      <c r="T29" s="554"/>
      <c r="U29" s="554"/>
      <c r="V29" s="554"/>
      <c r="W29" s="554"/>
      <c r="X29" s="554"/>
      <c r="Y29" s="554"/>
      <c r="Z29" s="554">
        <f t="shared" si="16"/>
        <v>39400</v>
      </c>
      <c r="AA29" s="554">
        <f t="shared" si="16"/>
        <v>118200</v>
      </c>
      <c r="AB29" s="554">
        <f t="shared" si="16"/>
        <v>132228.06479925953</v>
      </c>
      <c r="AC29" s="556">
        <f t="shared" si="16"/>
        <v>250428.06479925953</v>
      </c>
      <c r="AD29" s="553">
        <f t="shared" si="16"/>
        <v>723228.06479925953</v>
      </c>
      <c r="AE29" s="555">
        <f t="shared" si="16"/>
        <v>7679496.6945605371</v>
      </c>
      <c r="AF29" s="557">
        <f t="shared" si="16"/>
        <v>-12858.44979925923</v>
      </c>
      <c r="AG29" s="552">
        <f t="shared" si="16"/>
        <v>-24</v>
      </c>
      <c r="AH29" s="552">
        <f>SUM(AH30:AH39)</f>
        <v>108</v>
      </c>
      <c r="AI29" s="557">
        <f>SUM(AI30:AI39)</f>
        <v>7946489.6781683797</v>
      </c>
    </row>
    <row r="30" spans="1:35" x14ac:dyDescent="0.2">
      <c r="A30" s="400" t="s">
        <v>14</v>
      </c>
      <c r="B30" s="330">
        <v>6</v>
      </c>
      <c r="C30" s="392">
        <v>5000</v>
      </c>
      <c r="D30" s="390"/>
      <c r="E30" s="390"/>
      <c r="F30" s="390"/>
      <c r="G30" s="390"/>
      <c r="H30" s="390"/>
      <c r="I30" s="390"/>
      <c r="J30" s="390"/>
      <c r="K30" s="391">
        <f t="shared" ref="K30:K39" si="17">SUM(C30:J30)</f>
        <v>5000</v>
      </c>
      <c r="L30" s="390">
        <f>C30*3+C30*0.09</f>
        <v>15450</v>
      </c>
      <c r="M30" s="390">
        <v>13702.361500000025</v>
      </c>
      <c r="N30" s="393">
        <f>SUM(L30:M30)</f>
        <v>29152.361500000025</v>
      </c>
      <c r="O30" s="392">
        <f t="shared" ref="O30:O39" si="18">(K30*12)+N30</f>
        <v>89152.361500000028</v>
      </c>
      <c r="P30" s="394">
        <f t="shared" ref="P30:P39" si="19">B30*O30</f>
        <v>534914.16900000023</v>
      </c>
      <c r="Q30" s="330">
        <v>5</v>
      </c>
      <c r="R30" s="392">
        <v>5000</v>
      </c>
      <c r="S30" s="390"/>
      <c r="T30" s="390"/>
      <c r="U30" s="390"/>
      <c r="V30" s="390"/>
      <c r="W30" s="390"/>
      <c r="X30" s="390"/>
      <c r="Y30" s="390"/>
      <c r="Z30" s="391">
        <f>SUM(R30:Y30)</f>
        <v>5000</v>
      </c>
      <c r="AA30" s="390">
        <f>R30*3</f>
        <v>15000</v>
      </c>
      <c r="AB30" s="390">
        <v>18000</v>
      </c>
      <c r="AC30" s="395">
        <f>SUM(AA30:AB30)</f>
        <v>33000</v>
      </c>
      <c r="AD30" s="392">
        <f>(Z30*12)+AC30</f>
        <v>93000</v>
      </c>
      <c r="AE30" s="394">
        <f>Q30*AD30</f>
        <v>465000</v>
      </c>
      <c r="AF30" s="396">
        <f t="shared" ref="AF30:AF39" si="20">O30-AD30</f>
        <v>-3847.6384999999718</v>
      </c>
      <c r="AG30" s="407">
        <f>B30-Q30</f>
        <v>1</v>
      </c>
      <c r="AH30" s="330">
        <v>5</v>
      </c>
      <c r="AI30" s="332">
        <f t="shared" si="12"/>
        <v>465000</v>
      </c>
    </row>
    <row r="31" spans="1:35" x14ac:dyDescent="0.2">
      <c r="A31" s="400" t="s">
        <v>464</v>
      </c>
      <c r="B31" s="330">
        <v>3</v>
      </c>
      <c r="C31" s="392">
        <v>4600</v>
      </c>
      <c r="D31" s="390"/>
      <c r="E31" s="390"/>
      <c r="F31" s="390"/>
      <c r="G31" s="390"/>
      <c r="H31" s="390"/>
      <c r="I31" s="390"/>
      <c r="J31" s="390"/>
      <c r="K31" s="391">
        <f t="shared" si="17"/>
        <v>4600</v>
      </c>
      <c r="L31" s="390">
        <f t="shared" ref="L31:L39" si="21">C31*3+C31*0.09</f>
        <v>14214</v>
      </c>
      <c r="M31" s="390">
        <v>12902.361500000025</v>
      </c>
      <c r="N31" s="393">
        <f t="shared" ref="N31:N39" si="22">SUM(L31:M31)</f>
        <v>27116.361500000025</v>
      </c>
      <c r="O31" s="392">
        <f t="shared" si="18"/>
        <v>82316.361500000028</v>
      </c>
      <c r="P31" s="394">
        <f t="shared" si="19"/>
        <v>246949.08450000008</v>
      </c>
      <c r="Q31" s="330">
        <v>5</v>
      </c>
      <c r="R31" s="392">
        <v>4600</v>
      </c>
      <c r="S31" s="390"/>
      <c r="T31" s="390"/>
      <c r="U31" s="390"/>
      <c r="V31" s="390"/>
      <c r="W31" s="390"/>
      <c r="X31" s="390"/>
      <c r="Y31" s="390"/>
      <c r="Z31" s="391">
        <f t="shared" ref="Z31:Z39" si="23">SUM(R31:Y31)</f>
        <v>4600</v>
      </c>
      <c r="AA31" s="390">
        <f t="shared" ref="AA31:AA39" si="24">R31*3</f>
        <v>13800</v>
      </c>
      <c r="AB31" s="390">
        <v>18400</v>
      </c>
      <c r="AC31" s="395">
        <f t="shared" si="14"/>
        <v>32200</v>
      </c>
      <c r="AD31" s="392">
        <f t="shared" si="15"/>
        <v>87400</v>
      </c>
      <c r="AE31" s="394">
        <f t="shared" ref="AE31:AE39" si="25">Q31*AD31</f>
        <v>437000</v>
      </c>
      <c r="AF31" s="396">
        <f t="shared" si="20"/>
        <v>-5083.6384999999718</v>
      </c>
      <c r="AG31" s="407">
        <f t="shared" ref="AG31:AG39" si="26">B31-Q31</f>
        <v>-2</v>
      </c>
      <c r="AH31" s="330">
        <v>5</v>
      </c>
      <c r="AI31" s="332">
        <f t="shared" si="12"/>
        <v>437000</v>
      </c>
    </row>
    <row r="32" spans="1:35" x14ac:dyDescent="0.2">
      <c r="A32" s="400" t="s">
        <v>507</v>
      </c>
      <c r="B32" s="330">
        <v>6</v>
      </c>
      <c r="C32" s="392">
        <v>4400</v>
      </c>
      <c r="D32" s="390"/>
      <c r="E32" s="390"/>
      <c r="F32" s="390"/>
      <c r="G32" s="390"/>
      <c r="H32" s="390"/>
      <c r="I32" s="390"/>
      <c r="J32" s="390"/>
      <c r="K32" s="391">
        <f t="shared" si="17"/>
        <v>4400</v>
      </c>
      <c r="L32" s="390">
        <f t="shared" si="21"/>
        <v>13596</v>
      </c>
      <c r="M32" s="390">
        <v>12502.361500000025</v>
      </c>
      <c r="N32" s="393">
        <f t="shared" si="22"/>
        <v>26098.361500000025</v>
      </c>
      <c r="O32" s="392">
        <f t="shared" si="18"/>
        <v>78898.361500000028</v>
      </c>
      <c r="P32" s="394">
        <f t="shared" si="19"/>
        <v>473390.16900000017</v>
      </c>
      <c r="Q32" s="330">
        <v>6</v>
      </c>
      <c r="R32" s="392">
        <v>4400</v>
      </c>
      <c r="S32" s="390"/>
      <c r="T32" s="390"/>
      <c r="U32" s="390"/>
      <c r="V32" s="390"/>
      <c r="W32" s="390"/>
      <c r="X32" s="390"/>
      <c r="Y32" s="390"/>
      <c r="Z32" s="391">
        <f t="shared" si="23"/>
        <v>4400</v>
      </c>
      <c r="AA32" s="390">
        <f t="shared" si="24"/>
        <v>13200</v>
      </c>
      <c r="AB32" s="390">
        <v>8800</v>
      </c>
      <c r="AC32" s="395">
        <f t="shared" si="14"/>
        <v>22000</v>
      </c>
      <c r="AD32" s="392">
        <f t="shared" si="15"/>
        <v>74800</v>
      </c>
      <c r="AE32" s="394">
        <f t="shared" si="25"/>
        <v>448800</v>
      </c>
      <c r="AF32" s="396">
        <f t="shared" si="20"/>
        <v>4098.3615000000282</v>
      </c>
      <c r="AG32" s="407">
        <f t="shared" si="26"/>
        <v>0</v>
      </c>
      <c r="AH32" s="330">
        <v>6</v>
      </c>
      <c r="AI32" s="332">
        <f t="shared" si="12"/>
        <v>448800</v>
      </c>
    </row>
    <row r="33" spans="1:35" x14ac:dyDescent="0.2">
      <c r="A33" s="400" t="s">
        <v>466</v>
      </c>
      <c r="B33" s="330">
        <v>9</v>
      </c>
      <c r="C33" s="392">
        <v>4200</v>
      </c>
      <c r="D33" s="390"/>
      <c r="E33" s="390"/>
      <c r="F33" s="390"/>
      <c r="G33" s="390"/>
      <c r="H33" s="390"/>
      <c r="I33" s="390"/>
      <c r="J33" s="390"/>
      <c r="K33" s="391">
        <f t="shared" si="17"/>
        <v>4200</v>
      </c>
      <c r="L33" s="390">
        <f t="shared" si="21"/>
        <v>12978</v>
      </c>
      <c r="M33" s="390">
        <v>12102.361500000025</v>
      </c>
      <c r="N33" s="393">
        <f t="shared" si="22"/>
        <v>25080.361500000025</v>
      </c>
      <c r="O33" s="392">
        <f t="shared" si="18"/>
        <v>75480.361500000028</v>
      </c>
      <c r="P33" s="394">
        <f t="shared" si="19"/>
        <v>679323.25350000022</v>
      </c>
      <c r="Q33" s="330">
        <v>15</v>
      </c>
      <c r="R33" s="392">
        <v>4200</v>
      </c>
      <c r="S33" s="390"/>
      <c r="T33" s="390"/>
      <c r="U33" s="390"/>
      <c r="V33" s="390"/>
      <c r="W33" s="390"/>
      <c r="X33" s="390"/>
      <c r="Y33" s="390"/>
      <c r="Z33" s="391">
        <f t="shared" si="23"/>
        <v>4200</v>
      </c>
      <c r="AA33" s="390">
        <f t="shared" si="24"/>
        <v>12600</v>
      </c>
      <c r="AB33" s="390">
        <v>11488.363636363636</v>
      </c>
      <c r="AC33" s="395">
        <f t="shared" si="14"/>
        <v>24088.363636363636</v>
      </c>
      <c r="AD33" s="392">
        <f t="shared" si="15"/>
        <v>74488.363636363632</v>
      </c>
      <c r="AE33" s="394">
        <f t="shared" si="25"/>
        <v>1117325.4545454546</v>
      </c>
      <c r="AF33" s="396">
        <f t="shared" si="20"/>
        <v>991.99786363639578</v>
      </c>
      <c r="AG33" s="407">
        <f t="shared" si="26"/>
        <v>-6</v>
      </c>
      <c r="AH33" s="330">
        <v>15</v>
      </c>
      <c r="AI33" s="332">
        <f t="shared" si="12"/>
        <v>1117325.4545454546</v>
      </c>
    </row>
    <row r="34" spans="1:35" x14ac:dyDescent="0.2">
      <c r="A34" s="400" t="s">
        <v>15</v>
      </c>
      <c r="B34" s="330">
        <v>11</v>
      </c>
      <c r="C34" s="392">
        <v>4000</v>
      </c>
      <c r="D34" s="390"/>
      <c r="E34" s="390"/>
      <c r="F34" s="390"/>
      <c r="G34" s="390"/>
      <c r="H34" s="390"/>
      <c r="I34" s="390"/>
      <c r="J34" s="390"/>
      <c r="K34" s="391">
        <f t="shared" si="17"/>
        <v>4000</v>
      </c>
      <c r="L34" s="390">
        <f t="shared" si="21"/>
        <v>12360</v>
      </c>
      <c r="M34" s="390">
        <v>11702.361500000025</v>
      </c>
      <c r="N34" s="393">
        <f t="shared" si="22"/>
        <v>24062.361500000025</v>
      </c>
      <c r="O34" s="392">
        <f t="shared" si="18"/>
        <v>72062.361500000028</v>
      </c>
      <c r="P34" s="394">
        <f t="shared" si="19"/>
        <v>792685.97650000034</v>
      </c>
      <c r="Q34" s="330">
        <v>9</v>
      </c>
      <c r="R34" s="392">
        <v>4000</v>
      </c>
      <c r="S34" s="390"/>
      <c r="T34" s="390"/>
      <c r="U34" s="390"/>
      <c r="V34" s="390"/>
      <c r="W34" s="390"/>
      <c r="X34" s="390"/>
      <c r="Y34" s="390"/>
      <c r="Z34" s="391">
        <f t="shared" si="23"/>
        <v>4000</v>
      </c>
      <c r="AA34" s="390">
        <f t="shared" si="24"/>
        <v>12000</v>
      </c>
      <c r="AB34" s="390">
        <v>16980.307692307691</v>
      </c>
      <c r="AC34" s="395">
        <f t="shared" si="14"/>
        <v>28980.307692307691</v>
      </c>
      <c r="AD34" s="392">
        <f t="shared" si="15"/>
        <v>76980.307692307688</v>
      </c>
      <c r="AE34" s="394">
        <f t="shared" si="25"/>
        <v>692822.76923076925</v>
      </c>
      <c r="AF34" s="396">
        <f t="shared" si="20"/>
        <v>-4917.9461923076597</v>
      </c>
      <c r="AG34" s="407">
        <f t="shared" si="26"/>
        <v>2</v>
      </c>
      <c r="AH34" s="330">
        <v>9</v>
      </c>
      <c r="AI34" s="332">
        <f t="shared" si="12"/>
        <v>692822.76923076925</v>
      </c>
    </row>
    <row r="35" spans="1:35" x14ac:dyDescent="0.2">
      <c r="A35" s="400" t="s">
        <v>16</v>
      </c>
      <c r="B35" s="330">
        <v>29</v>
      </c>
      <c r="C35" s="392">
        <v>4000</v>
      </c>
      <c r="D35" s="390"/>
      <c r="E35" s="390"/>
      <c r="F35" s="390"/>
      <c r="G35" s="390"/>
      <c r="H35" s="390"/>
      <c r="I35" s="390"/>
      <c r="J35" s="390"/>
      <c r="K35" s="391">
        <f t="shared" si="17"/>
        <v>4000</v>
      </c>
      <c r="L35" s="390">
        <f t="shared" si="21"/>
        <v>12360</v>
      </c>
      <c r="M35" s="390">
        <v>11702.361500000025</v>
      </c>
      <c r="N35" s="393">
        <f t="shared" si="22"/>
        <v>24062.361500000025</v>
      </c>
      <c r="O35" s="392">
        <f t="shared" si="18"/>
        <v>72062.361500000028</v>
      </c>
      <c r="P35" s="394">
        <f t="shared" si="19"/>
        <v>2089808.4835000008</v>
      </c>
      <c r="Q35" s="330">
        <v>30</v>
      </c>
      <c r="R35" s="392">
        <v>4000</v>
      </c>
      <c r="S35" s="390"/>
      <c r="T35" s="390"/>
      <c r="U35" s="390"/>
      <c r="V35" s="390"/>
      <c r="W35" s="390"/>
      <c r="X35" s="390"/>
      <c r="Y35" s="390"/>
      <c r="Z35" s="391">
        <f t="shared" si="23"/>
        <v>4000</v>
      </c>
      <c r="AA35" s="390">
        <f t="shared" si="24"/>
        <v>12000</v>
      </c>
      <c r="AB35" s="390">
        <f>13816.6764705882+2.717</f>
        <v>13819.3934705882</v>
      </c>
      <c r="AC35" s="395">
        <f t="shared" si="14"/>
        <v>25819.393470588198</v>
      </c>
      <c r="AD35" s="392">
        <f t="shared" si="15"/>
        <v>73819.393470588198</v>
      </c>
      <c r="AE35" s="394">
        <f t="shared" si="25"/>
        <v>2214581.8041176461</v>
      </c>
      <c r="AF35" s="396">
        <f t="shared" si="20"/>
        <v>-1757.0319705881702</v>
      </c>
      <c r="AG35" s="407">
        <f t="shared" si="26"/>
        <v>-1</v>
      </c>
      <c r="AH35" s="330">
        <v>32</v>
      </c>
      <c r="AI35" s="332">
        <f>AD35*AH35-3827</f>
        <v>2358393.5910588223</v>
      </c>
    </row>
    <row r="36" spans="1:35" x14ac:dyDescent="0.2">
      <c r="A36" s="400" t="s">
        <v>467</v>
      </c>
      <c r="B36" s="330">
        <v>9</v>
      </c>
      <c r="C36" s="392">
        <v>3600</v>
      </c>
      <c r="D36" s="390"/>
      <c r="E36" s="390"/>
      <c r="F36" s="390"/>
      <c r="G36" s="390"/>
      <c r="H36" s="390"/>
      <c r="I36" s="390"/>
      <c r="J36" s="390"/>
      <c r="K36" s="391">
        <f t="shared" si="17"/>
        <v>3600</v>
      </c>
      <c r="L36" s="390">
        <f t="shared" si="21"/>
        <v>11124</v>
      </c>
      <c r="M36" s="390">
        <v>10902.361500000025</v>
      </c>
      <c r="N36" s="393">
        <f t="shared" si="22"/>
        <v>22026.361500000025</v>
      </c>
      <c r="O36" s="392">
        <f t="shared" si="18"/>
        <v>65226.361500000028</v>
      </c>
      <c r="P36" s="394">
        <f t="shared" si="19"/>
        <v>587037.25350000022</v>
      </c>
      <c r="Q36" s="330">
        <v>25</v>
      </c>
      <c r="R36" s="392">
        <v>3600</v>
      </c>
      <c r="S36" s="390"/>
      <c r="T36" s="390"/>
      <c r="U36" s="390"/>
      <c r="V36" s="390"/>
      <c r="W36" s="390"/>
      <c r="X36" s="390"/>
      <c r="Y36" s="390"/>
      <c r="Z36" s="391">
        <f t="shared" si="23"/>
        <v>3600</v>
      </c>
      <c r="AA36" s="390">
        <f t="shared" si="24"/>
        <v>10800</v>
      </c>
      <c r="AB36" s="390">
        <v>17006.666666666664</v>
      </c>
      <c r="AC36" s="395">
        <f t="shared" si="14"/>
        <v>27806.666666666664</v>
      </c>
      <c r="AD36" s="392">
        <f t="shared" si="15"/>
        <v>71006.666666666657</v>
      </c>
      <c r="AE36" s="394">
        <f t="shared" si="25"/>
        <v>1775166.6666666665</v>
      </c>
      <c r="AF36" s="396">
        <f t="shared" si="20"/>
        <v>-5780.3051666666288</v>
      </c>
      <c r="AG36" s="407">
        <f t="shared" si="26"/>
        <v>-16</v>
      </c>
      <c r="AH36" s="330">
        <v>26</v>
      </c>
      <c r="AI36" s="332">
        <f>AD36*AH36+1174.53</f>
        <v>1847347.8633333331</v>
      </c>
    </row>
    <row r="37" spans="1:35" x14ac:dyDescent="0.2">
      <c r="A37" s="400" t="s">
        <v>468</v>
      </c>
      <c r="B37" s="330">
        <v>3</v>
      </c>
      <c r="C37" s="392">
        <v>3400</v>
      </c>
      <c r="D37" s="390"/>
      <c r="E37" s="390"/>
      <c r="F37" s="390"/>
      <c r="G37" s="390"/>
      <c r="H37" s="390"/>
      <c r="I37" s="390"/>
      <c r="J37" s="390"/>
      <c r="K37" s="391">
        <f t="shared" si="17"/>
        <v>3400</v>
      </c>
      <c r="L37" s="390">
        <f t="shared" si="21"/>
        <v>10506</v>
      </c>
      <c r="M37" s="390">
        <v>10502.361500000025</v>
      </c>
      <c r="N37" s="393">
        <f t="shared" si="22"/>
        <v>21008.361500000025</v>
      </c>
      <c r="O37" s="392">
        <f t="shared" si="18"/>
        <v>61808.361500000028</v>
      </c>
      <c r="P37" s="394">
        <f t="shared" si="19"/>
        <v>185425.08450000008</v>
      </c>
      <c r="Q37" s="330">
        <v>5</v>
      </c>
      <c r="R37" s="392">
        <v>3400</v>
      </c>
      <c r="S37" s="390"/>
      <c r="T37" s="390"/>
      <c r="U37" s="390"/>
      <c r="V37" s="390"/>
      <c r="W37" s="390"/>
      <c r="X37" s="390"/>
      <c r="Y37" s="390"/>
      <c r="Z37" s="391">
        <f t="shared" si="23"/>
        <v>3400</v>
      </c>
      <c r="AA37" s="390">
        <f t="shared" si="24"/>
        <v>10200</v>
      </c>
      <c r="AB37" s="390">
        <v>6800</v>
      </c>
      <c r="AC37" s="395">
        <f t="shared" si="14"/>
        <v>17000</v>
      </c>
      <c r="AD37" s="392">
        <f t="shared" si="15"/>
        <v>57800</v>
      </c>
      <c r="AE37" s="394">
        <f t="shared" si="25"/>
        <v>289000</v>
      </c>
      <c r="AF37" s="396">
        <f t="shared" si="20"/>
        <v>4008.3615000000282</v>
      </c>
      <c r="AG37" s="407">
        <f t="shared" si="26"/>
        <v>-2</v>
      </c>
      <c r="AH37" s="330">
        <v>5</v>
      </c>
      <c r="AI37" s="332">
        <f t="shared" si="12"/>
        <v>289000</v>
      </c>
    </row>
    <row r="38" spans="1:35" x14ac:dyDescent="0.2">
      <c r="A38" s="400" t="s">
        <v>469</v>
      </c>
      <c r="B38" s="330">
        <v>3</v>
      </c>
      <c r="C38" s="392">
        <v>3200</v>
      </c>
      <c r="D38" s="390"/>
      <c r="E38" s="390"/>
      <c r="F38" s="390"/>
      <c r="G38" s="390"/>
      <c r="H38" s="390"/>
      <c r="I38" s="390"/>
      <c r="J38" s="390"/>
      <c r="K38" s="391">
        <f t="shared" si="17"/>
        <v>3200</v>
      </c>
      <c r="L38" s="390">
        <f t="shared" si="21"/>
        <v>9888</v>
      </c>
      <c r="M38" s="390">
        <v>10102.361500000025</v>
      </c>
      <c r="N38" s="393">
        <f t="shared" si="22"/>
        <v>19990.361500000025</v>
      </c>
      <c r="O38" s="392">
        <f t="shared" si="18"/>
        <v>58390.361500000028</v>
      </c>
      <c r="P38" s="394">
        <f t="shared" si="19"/>
        <v>175171.08450000008</v>
      </c>
      <c r="Q38" s="330">
        <v>3</v>
      </c>
      <c r="R38" s="392">
        <v>3200</v>
      </c>
      <c r="S38" s="390"/>
      <c r="T38" s="390"/>
      <c r="U38" s="390"/>
      <c r="V38" s="390"/>
      <c r="W38" s="390"/>
      <c r="X38" s="390"/>
      <c r="Y38" s="390"/>
      <c r="Z38" s="391">
        <f t="shared" si="23"/>
        <v>3200</v>
      </c>
      <c r="AA38" s="390">
        <f t="shared" si="24"/>
        <v>9600</v>
      </c>
      <c r="AB38" s="390">
        <v>14933.333333333334</v>
      </c>
      <c r="AC38" s="395">
        <f t="shared" si="14"/>
        <v>24533.333333333336</v>
      </c>
      <c r="AD38" s="392">
        <f t="shared" si="15"/>
        <v>62933.333333333336</v>
      </c>
      <c r="AE38" s="394">
        <f t="shared" si="25"/>
        <v>188800</v>
      </c>
      <c r="AF38" s="396">
        <f t="shared" si="20"/>
        <v>-4542.9718333333076</v>
      </c>
      <c r="AG38" s="407">
        <f t="shared" si="26"/>
        <v>0</v>
      </c>
      <c r="AH38" s="330">
        <v>3</v>
      </c>
      <c r="AI38" s="332">
        <f t="shared" si="12"/>
        <v>188800</v>
      </c>
    </row>
    <row r="39" spans="1:35" x14ac:dyDescent="0.2">
      <c r="A39" s="400" t="s">
        <v>17</v>
      </c>
      <c r="B39" s="330">
        <v>1</v>
      </c>
      <c r="C39" s="392">
        <v>3000</v>
      </c>
      <c r="D39" s="390"/>
      <c r="E39" s="390"/>
      <c r="F39" s="390"/>
      <c r="G39" s="390"/>
      <c r="H39" s="390"/>
      <c r="I39" s="390"/>
      <c r="J39" s="390"/>
      <c r="K39" s="391">
        <f t="shared" si="17"/>
        <v>3000</v>
      </c>
      <c r="L39" s="390">
        <f t="shared" si="21"/>
        <v>9270</v>
      </c>
      <c r="M39" s="390">
        <v>9702.3615000000245</v>
      </c>
      <c r="N39" s="393">
        <f t="shared" si="22"/>
        <v>18972.361500000025</v>
      </c>
      <c r="O39" s="392">
        <f t="shared" si="18"/>
        <v>54972.361500000028</v>
      </c>
      <c r="P39" s="394">
        <f t="shared" si="19"/>
        <v>54972.361500000028</v>
      </c>
      <c r="Q39" s="330">
        <v>1</v>
      </c>
      <c r="R39" s="392">
        <v>3000</v>
      </c>
      <c r="S39" s="390"/>
      <c r="T39" s="390"/>
      <c r="U39" s="390"/>
      <c r="V39" s="390"/>
      <c r="W39" s="390"/>
      <c r="X39" s="390"/>
      <c r="Y39" s="390"/>
      <c r="Z39" s="391">
        <f t="shared" si="23"/>
        <v>3000</v>
      </c>
      <c r="AA39" s="390">
        <f t="shared" si="24"/>
        <v>9000</v>
      </c>
      <c r="AB39" s="390">
        <v>6000</v>
      </c>
      <c r="AC39" s="395">
        <f t="shared" si="14"/>
        <v>15000</v>
      </c>
      <c r="AD39" s="392">
        <f t="shared" si="15"/>
        <v>51000</v>
      </c>
      <c r="AE39" s="394">
        <f t="shared" si="25"/>
        <v>51000</v>
      </c>
      <c r="AF39" s="396">
        <f t="shared" si="20"/>
        <v>3972.3615000000282</v>
      </c>
      <c r="AG39" s="407">
        <f t="shared" si="26"/>
        <v>0</v>
      </c>
      <c r="AH39" s="330">
        <v>2</v>
      </c>
      <c r="AI39" s="332">
        <f>AD39*AH39</f>
        <v>102000</v>
      </c>
    </row>
    <row r="40" spans="1:35" x14ac:dyDescent="0.2">
      <c r="A40" s="559" t="s">
        <v>508</v>
      </c>
      <c r="B40" s="552">
        <f>SUM(B41:B43)</f>
        <v>4</v>
      </c>
      <c r="C40" s="553">
        <f t="shared" ref="C40:AG40" si="27">SUM(C41:C43)</f>
        <v>83000</v>
      </c>
      <c r="D40" s="554"/>
      <c r="E40" s="554"/>
      <c r="F40" s="554"/>
      <c r="G40" s="554"/>
      <c r="H40" s="554"/>
      <c r="I40" s="554"/>
      <c r="J40" s="554"/>
      <c r="K40" s="554">
        <f t="shared" si="27"/>
        <v>83000</v>
      </c>
      <c r="L40" s="554">
        <f t="shared" si="27"/>
        <v>166000</v>
      </c>
      <c r="M40" s="554">
        <f t="shared" si="27"/>
        <v>83000</v>
      </c>
      <c r="N40" s="555">
        <f t="shared" si="27"/>
        <v>249000</v>
      </c>
      <c r="O40" s="553">
        <f t="shared" si="27"/>
        <v>1245000</v>
      </c>
      <c r="P40" s="555">
        <f t="shared" si="27"/>
        <v>1665000</v>
      </c>
      <c r="Q40" s="552">
        <f t="shared" si="27"/>
        <v>4</v>
      </c>
      <c r="R40" s="553">
        <f t="shared" si="27"/>
        <v>83000</v>
      </c>
      <c r="S40" s="554"/>
      <c r="T40" s="554"/>
      <c r="U40" s="554"/>
      <c r="V40" s="554"/>
      <c r="W40" s="554"/>
      <c r="X40" s="554"/>
      <c r="Y40" s="554"/>
      <c r="Z40" s="554">
        <f t="shared" si="27"/>
        <v>83000</v>
      </c>
      <c r="AA40" s="554"/>
      <c r="AB40" s="554">
        <f t="shared" si="27"/>
        <v>83000</v>
      </c>
      <c r="AC40" s="556">
        <f t="shared" si="27"/>
        <v>83000</v>
      </c>
      <c r="AD40" s="553">
        <f t="shared" si="27"/>
        <v>1079000</v>
      </c>
      <c r="AE40" s="555">
        <f t="shared" si="27"/>
        <v>1443000</v>
      </c>
      <c r="AF40" s="557">
        <f t="shared" si="27"/>
        <v>166000</v>
      </c>
      <c r="AG40" s="552">
        <f t="shared" si="27"/>
        <v>0</v>
      </c>
      <c r="AH40" s="552">
        <f>SUM(AH41:AH43)</f>
        <v>4</v>
      </c>
      <c r="AI40" s="557">
        <f>SUM(AI41:AI43)</f>
        <v>1443000</v>
      </c>
    </row>
    <row r="41" spans="1:35" x14ac:dyDescent="0.2">
      <c r="A41" s="400" t="s">
        <v>3</v>
      </c>
      <c r="B41" s="330">
        <v>1</v>
      </c>
      <c r="C41" s="392">
        <v>30000</v>
      </c>
      <c r="D41" s="390"/>
      <c r="E41" s="390"/>
      <c r="F41" s="390"/>
      <c r="G41" s="390"/>
      <c r="H41" s="390"/>
      <c r="I41" s="390"/>
      <c r="J41" s="390"/>
      <c r="K41" s="391">
        <f>SUM(C41:J41)</f>
        <v>30000</v>
      </c>
      <c r="L41" s="390">
        <v>60000</v>
      </c>
      <c r="M41" s="390">
        <v>30000</v>
      </c>
      <c r="N41" s="393">
        <f>SUM(L41:M41)</f>
        <v>90000</v>
      </c>
      <c r="O41" s="392">
        <f>(K41*12)+N41</f>
        <v>450000</v>
      </c>
      <c r="P41" s="394">
        <f>B41*O41</f>
        <v>450000</v>
      </c>
      <c r="Q41" s="330">
        <v>1</v>
      </c>
      <c r="R41" s="392">
        <v>30000</v>
      </c>
      <c r="S41" s="390"/>
      <c r="T41" s="390"/>
      <c r="U41" s="390"/>
      <c r="V41" s="390"/>
      <c r="W41" s="390"/>
      <c r="X41" s="390"/>
      <c r="Y41" s="390"/>
      <c r="Z41" s="391">
        <f>SUM(R41:Y41)</f>
        <v>30000</v>
      </c>
      <c r="AA41" s="390"/>
      <c r="AB41" s="390">
        <v>30000</v>
      </c>
      <c r="AC41" s="395">
        <f>SUM(AA41:AB41)</f>
        <v>30000</v>
      </c>
      <c r="AD41" s="392">
        <f>(Z41*12)+AC41</f>
        <v>390000</v>
      </c>
      <c r="AE41" s="394">
        <f>Q41*AD41</f>
        <v>390000</v>
      </c>
      <c r="AF41" s="396">
        <f>O41-AD41</f>
        <v>60000</v>
      </c>
      <c r="AG41" s="407">
        <f>B41-Q41</f>
        <v>0</v>
      </c>
      <c r="AH41" s="330">
        <v>1</v>
      </c>
      <c r="AI41" s="332">
        <f t="shared" si="12"/>
        <v>390000</v>
      </c>
    </row>
    <row r="42" spans="1:35" x14ac:dyDescent="0.2">
      <c r="A42" s="400" t="s">
        <v>458</v>
      </c>
      <c r="B42" s="330">
        <v>2</v>
      </c>
      <c r="C42" s="392">
        <v>28000</v>
      </c>
      <c r="D42" s="390"/>
      <c r="E42" s="390"/>
      <c r="F42" s="390"/>
      <c r="G42" s="390"/>
      <c r="H42" s="390"/>
      <c r="I42" s="390"/>
      <c r="J42" s="390"/>
      <c r="K42" s="391">
        <f>SUM(C42:J42)</f>
        <v>28000</v>
      </c>
      <c r="L42" s="390">
        <v>56000</v>
      </c>
      <c r="M42" s="390">
        <v>28000</v>
      </c>
      <c r="N42" s="393">
        <f>SUM(L42:M42)</f>
        <v>84000</v>
      </c>
      <c r="O42" s="392">
        <f>(K42*12)+N42</f>
        <v>420000</v>
      </c>
      <c r="P42" s="394">
        <f>B42*O42</f>
        <v>840000</v>
      </c>
      <c r="Q42" s="330">
        <v>2</v>
      </c>
      <c r="R42" s="392">
        <v>28000</v>
      </c>
      <c r="S42" s="390"/>
      <c r="T42" s="390"/>
      <c r="U42" s="390"/>
      <c r="V42" s="390"/>
      <c r="W42" s="390"/>
      <c r="X42" s="390"/>
      <c r="Y42" s="390"/>
      <c r="Z42" s="391">
        <f>SUM(R42:Y42)</f>
        <v>28000</v>
      </c>
      <c r="AA42" s="390"/>
      <c r="AB42" s="390">
        <v>28000</v>
      </c>
      <c r="AC42" s="395">
        <f>SUM(AA42:AB42)</f>
        <v>28000</v>
      </c>
      <c r="AD42" s="392">
        <f>(Z42*12)+AC42</f>
        <v>364000</v>
      </c>
      <c r="AE42" s="394">
        <f>Q42*AD42</f>
        <v>728000</v>
      </c>
      <c r="AF42" s="396">
        <f>O42-AD42</f>
        <v>56000</v>
      </c>
      <c r="AG42" s="407">
        <f>B42-Q42</f>
        <v>0</v>
      </c>
      <c r="AH42" s="330">
        <v>2</v>
      </c>
      <c r="AI42" s="332">
        <f t="shared" si="12"/>
        <v>728000</v>
      </c>
    </row>
    <row r="43" spans="1:35" x14ac:dyDescent="0.2">
      <c r="A43" s="400" t="s">
        <v>459</v>
      </c>
      <c r="B43" s="330">
        <v>1</v>
      </c>
      <c r="C43" s="392">
        <v>25000</v>
      </c>
      <c r="D43" s="390"/>
      <c r="E43" s="390"/>
      <c r="F43" s="390"/>
      <c r="G43" s="390"/>
      <c r="H43" s="390"/>
      <c r="I43" s="390"/>
      <c r="J43" s="390"/>
      <c r="K43" s="391">
        <f>SUM(C43:J43)</f>
        <v>25000</v>
      </c>
      <c r="L43" s="390">
        <v>50000</v>
      </c>
      <c r="M43" s="390">
        <v>25000</v>
      </c>
      <c r="N43" s="393">
        <f>SUM(L43:M43)</f>
        <v>75000</v>
      </c>
      <c r="O43" s="392">
        <f>(K43*12)+N43</f>
        <v>375000</v>
      </c>
      <c r="P43" s="394">
        <f>B43*O43</f>
        <v>375000</v>
      </c>
      <c r="Q43" s="330">
        <v>1</v>
      </c>
      <c r="R43" s="392">
        <v>25000</v>
      </c>
      <c r="S43" s="390"/>
      <c r="T43" s="390"/>
      <c r="U43" s="390"/>
      <c r="V43" s="390"/>
      <c r="W43" s="390"/>
      <c r="X43" s="390"/>
      <c r="Y43" s="390"/>
      <c r="Z43" s="391">
        <f>SUM(R43:Y43)</f>
        <v>25000</v>
      </c>
      <c r="AA43" s="390"/>
      <c r="AB43" s="390">
        <v>25000</v>
      </c>
      <c r="AC43" s="395">
        <f>SUM(AA43:AB43)</f>
        <v>25000</v>
      </c>
      <c r="AD43" s="392">
        <f>(Z43*12)+AC43</f>
        <v>325000</v>
      </c>
      <c r="AE43" s="394">
        <f>Q43*AD43</f>
        <v>325000</v>
      </c>
      <c r="AF43" s="396">
        <f>O43-AD43</f>
        <v>50000</v>
      </c>
      <c r="AG43" s="407">
        <f>B43-Q43</f>
        <v>0</v>
      </c>
      <c r="AH43" s="330">
        <v>1</v>
      </c>
      <c r="AI43" s="332">
        <f t="shared" si="12"/>
        <v>325000</v>
      </c>
    </row>
    <row r="44" spans="1:35" ht="12" thickBot="1" x14ac:dyDescent="0.25">
      <c r="A44" s="333"/>
      <c r="B44" s="326"/>
      <c r="C44" s="401"/>
      <c r="D44" s="402"/>
      <c r="E44" s="402"/>
      <c r="F44" s="402"/>
      <c r="G44" s="402"/>
      <c r="H44" s="402"/>
      <c r="I44" s="402"/>
      <c r="J44" s="402"/>
      <c r="K44" s="402"/>
      <c r="L44" s="402"/>
      <c r="M44" s="402"/>
      <c r="N44" s="403"/>
      <c r="O44" s="404"/>
      <c r="P44" s="405"/>
      <c r="Q44" s="326"/>
      <c r="R44" s="401"/>
      <c r="S44" s="402"/>
      <c r="T44" s="402"/>
      <c r="U44" s="402"/>
      <c r="V44" s="402"/>
      <c r="W44" s="402"/>
      <c r="X44" s="402"/>
      <c r="Y44" s="402"/>
      <c r="Z44" s="402"/>
      <c r="AA44" s="402"/>
      <c r="AB44" s="402"/>
      <c r="AC44" s="396"/>
      <c r="AD44" s="328"/>
      <c r="AE44" s="406"/>
      <c r="AF44" s="329"/>
      <c r="AG44" s="407"/>
      <c r="AH44" s="407"/>
      <c r="AI44" s="329"/>
    </row>
    <row r="45" spans="1:35" ht="12" thickBot="1" x14ac:dyDescent="0.25">
      <c r="A45" s="334" t="s">
        <v>0</v>
      </c>
      <c r="B45" s="560">
        <f>B8+B24+B29+B40</f>
        <v>491</v>
      </c>
      <c r="C45" s="445">
        <f t="shared" ref="C45:AG45" si="28">C8+C24+C29+C40</f>
        <v>153236.66</v>
      </c>
      <c r="D45" s="432">
        <f t="shared" si="28"/>
        <v>53000</v>
      </c>
      <c r="E45" s="561"/>
      <c r="F45" s="561"/>
      <c r="G45" s="561"/>
      <c r="H45" s="561"/>
      <c r="I45" s="561"/>
      <c r="J45" s="561"/>
      <c r="K45" s="432">
        <f t="shared" si="28"/>
        <v>206236.66</v>
      </c>
      <c r="L45" s="562">
        <f t="shared" si="28"/>
        <v>306746</v>
      </c>
      <c r="M45" s="562">
        <f t="shared" si="28"/>
        <v>198823.61500000028</v>
      </c>
      <c r="N45" s="563">
        <f t="shared" si="28"/>
        <v>505569.61500000022</v>
      </c>
      <c r="O45" s="564">
        <f t="shared" si="28"/>
        <v>2980409.5350000001</v>
      </c>
      <c r="P45" s="565">
        <f>P8+P24+P29+P40</f>
        <v>28110637</v>
      </c>
      <c r="Q45" s="560">
        <f>Q8+Q24+Q29+Q40</f>
        <v>498</v>
      </c>
      <c r="R45" s="564">
        <f t="shared" si="28"/>
        <v>153236.66</v>
      </c>
      <c r="S45" s="562">
        <f t="shared" si="28"/>
        <v>53000</v>
      </c>
      <c r="T45" s="562"/>
      <c r="U45" s="562"/>
      <c r="V45" s="562"/>
      <c r="W45" s="562"/>
      <c r="X45" s="562"/>
      <c r="Y45" s="562"/>
      <c r="Z45" s="562">
        <f t="shared" si="28"/>
        <v>206236.66</v>
      </c>
      <c r="AA45" s="562">
        <f t="shared" si="28"/>
        <v>137200</v>
      </c>
      <c r="AB45" s="562">
        <f t="shared" si="28"/>
        <v>219128.06479925953</v>
      </c>
      <c r="AC45" s="565">
        <f t="shared" si="28"/>
        <v>356328.06479925953</v>
      </c>
      <c r="AD45" s="431">
        <f t="shared" si="28"/>
        <v>2831167.9847992593</v>
      </c>
      <c r="AE45" s="440">
        <f>AE8+AE24+AE29+AE40</f>
        <v>28971413.014560536</v>
      </c>
      <c r="AF45" s="442">
        <f>AF8+AF24+AF29+AF40</f>
        <v>149241.55020074078</v>
      </c>
      <c r="AG45" s="560">
        <f t="shared" si="28"/>
        <v>-7</v>
      </c>
      <c r="AH45" s="560">
        <f>AH8+AH24+AH29+AH40</f>
        <v>502</v>
      </c>
      <c r="AI45" s="442">
        <f>AI8+AI24+AI29+AI40</f>
        <v>29238405.998168379</v>
      </c>
    </row>
    <row r="46" spans="1:35" x14ac:dyDescent="0.2">
      <c r="A46" s="269" t="s">
        <v>68</v>
      </c>
      <c r="P46" s="335"/>
    </row>
    <row r="47" spans="1:35" x14ac:dyDescent="0.2">
      <c r="A47" s="269" t="s">
        <v>69</v>
      </c>
      <c r="B47" s="269" t="s">
        <v>156</v>
      </c>
      <c r="P47" s="335"/>
      <c r="AE47" s="336"/>
    </row>
    <row r="48" spans="1:35" x14ac:dyDescent="0.2">
      <c r="A48" s="269" t="s">
        <v>70</v>
      </c>
      <c r="B48" s="269" t="s">
        <v>71</v>
      </c>
      <c r="P48" s="335"/>
      <c r="AE48" s="335"/>
      <c r="AI48" s="335"/>
    </row>
    <row r="49" spans="1:2" x14ac:dyDescent="0.2">
      <c r="A49" s="269" t="s">
        <v>72</v>
      </c>
      <c r="B49" s="269" t="s">
        <v>73</v>
      </c>
    </row>
    <row r="50" spans="1:2" x14ac:dyDescent="0.2">
      <c r="A50" s="269" t="s">
        <v>74</v>
      </c>
      <c r="B50" s="269" t="s">
        <v>75</v>
      </c>
    </row>
    <row r="51" spans="1:2" x14ac:dyDescent="0.2">
      <c r="B51" s="269" t="s">
        <v>76</v>
      </c>
    </row>
    <row r="52" spans="1:2" x14ac:dyDescent="0.2">
      <c r="A52" s="269" t="s">
        <v>77</v>
      </c>
      <c r="B52" s="269" t="s">
        <v>510</v>
      </c>
    </row>
    <row r="53" spans="1:2" x14ac:dyDescent="0.2">
      <c r="B53" s="269" t="s">
        <v>78</v>
      </c>
    </row>
    <row r="54" spans="1:2" x14ac:dyDescent="0.2">
      <c r="B54" s="269" t="s">
        <v>79</v>
      </c>
    </row>
    <row r="55" spans="1:2" x14ac:dyDescent="0.2">
      <c r="B55" s="269" t="s">
        <v>80</v>
      </c>
    </row>
    <row r="56" spans="1:2" x14ac:dyDescent="0.2">
      <c r="A56" s="269" t="s">
        <v>181</v>
      </c>
      <c r="B56" s="269" t="s">
        <v>182</v>
      </c>
    </row>
    <row r="57" spans="1:2" x14ac:dyDescent="0.2">
      <c r="A57" s="269" t="s">
        <v>183</v>
      </c>
      <c r="B57" s="269" t="s">
        <v>152</v>
      </c>
    </row>
    <row r="58" spans="1:2" x14ac:dyDescent="0.2">
      <c r="A58" s="269" t="s">
        <v>184</v>
      </c>
      <c r="B58" s="269" t="s">
        <v>511</v>
      </c>
    </row>
    <row r="59" spans="1:2" x14ac:dyDescent="0.2">
      <c r="B59" s="269" t="s">
        <v>78</v>
      </c>
    </row>
    <row r="60" spans="1:2" x14ac:dyDescent="0.2">
      <c r="B60" s="269" t="s">
        <v>79</v>
      </c>
    </row>
    <row r="61" spans="1:2" x14ac:dyDescent="0.2">
      <c r="B61" s="269" t="s">
        <v>117</v>
      </c>
    </row>
    <row r="62" spans="1:2" x14ac:dyDescent="0.2">
      <c r="A62" s="269" t="s">
        <v>193</v>
      </c>
      <c r="B62" s="269" t="s">
        <v>194</v>
      </c>
    </row>
    <row r="63" spans="1:2" x14ac:dyDescent="0.2">
      <c r="A63" s="269" t="s">
        <v>191</v>
      </c>
      <c r="B63" s="269" t="s">
        <v>187</v>
      </c>
    </row>
    <row r="64" spans="1:2" x14ac:dyDescent="0.2">
      <c r="A64" s="269" t="s">
        <v>192</v>
      </c>
      <c r="B64" s="269" t="s">
        <v>195</v>
      </c>
    </row>
    <row r="65" spans="1:1" x14ac:dyDescent="0.2">
      <c r="A65" s="269" t="s">
        <v>509</v>
      </c>
    </row>
  </sheetData>
  <mergeCells count="5">
    <mergeCell ref="A4:A6"/>
    <mergeCell ref="B4:P4"/>
    <mergeCell ref="Q4:AE4"/>
    <mergeCell ref="AF4:AG4"/>
    <mergeCell ref="AH4:AI4"/>
  </mergeCells>
  <printOptions horizontalCentered="1"/>
  <pageMargins left="0.23622047244094491" right="0.23622047244094491" top="0.74803149606299213" bottom="0.74803149606299213" header="0.31496062992125984" footer="0.31496062992125984"/>
  <pageSetup paperSize="9" scale="40" orientation="landscape" horizontalDpi="300" verticalDpi="300"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249977111117893"/>
    <pageSetUpPr fitToPage="1"/>
  </sheetPr>
  <dimension ref="A1:AI196"/>
  <sheetViews>
    <sheetView zoomScaleNormal="100" zoomScaleSheetLayoutView="80" zoomScalePageLayoutView="85" workbookViewId="0">
      <selection activeCell="AC18" sqref="AC18"/>
    </sheetView>
  </sheetViews>
  <sheetFormatPr baseColWidth="10" defaultColWidth="11.42578125" defaultRowHeight="11.25" x14ac:dyDescent="0.2"/>
  <cols>
    <col min="1" max="1" width="32" style="269" customWidth="1"/>
    <col min="2" max="2" width="8.7109375" style="269" customWidth="1"/>
    <col min="3" max="4" width="13" style="269" bestFit="1" customWidth="1"/>
    <col min="5" max="10" width="8.7109375" style="269" customWidth="1"/>
    <col min="11" max="12" width="14.28515625" style="269" bestFit="1" customWidth="1"/>
    <col min="13" max="14" width="8.7109375" style="269" customWidth="1"/>
    <col min="15" max="15" width="10.42578125" style="269" customWidth="1"/>
    <col min="16" max="16" width="11.85546875" style="269" customWidth="1"/>
    <col min="17" max="17" width="8.7109375" style="269" customWidth="1"/>
    <col min="18" max="18" width="10.42578125" style="269" customWidth="1"/>
    <col min="19" max="19" width="11.85546875" style="269" customWidth="1"/>
    <col min="20" max="25" width="8.7109375" style="269" customWidth="1"/>
    <col min="26" max="27" width="14.28515625" style="269" bestFit="1" customWidth="1"/>
    <col min="28" max="29" width="8.7109375" style="269" customWidth="1"/>
    <col min="30" max="30" width="10.85546875" style="269" customWidth="1"/>
    <col min="31" max="31" width="11.7109375" style="269" customWidth="1"/>
    <col min="32" max="32" width="13" style="269" customWidth="1"/>
    <col min="33" max="33" width="12.42578125" style="269" customWidth="1"/>
    <col min="34" max="34" width="8.7109375" style="269" customWidth="1"/>
    <col min="35" max="35" width="16.140625" style="269" bestFit="1" customWidth="1"/>
    <col min="36" max="16384" width="11.42578125" style="269"/>
  </cols>
  <sheetData>
    <row r="1" spans="1:35" s="283" customFormat="1" x14ac:dyDescent="0.2">
      <c r="A1" s="281" t="s">
        <v>417</v>
      </c>
    </row>
    <row r="2" spans="1:35" s="283" customFormat="1" x14ac:dyDescent="0.2">
      <c r="A2" s="287" t="s">
        <v>439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row>
    <row r="3" spans="1:35" s="281" customFormat="1" ht="12" thickBot="1" x14ac:dyDescent="0.25">
      <c r="A3" s="281" t="s">
        <v>515</v>
      </c>
      <c r="T3" s="408"/>
    </row>
    <row r="4" spans="1:35" ht="30.75" customHeight="1" thickBot="1" x14ac:dyDescent="0.25">
      <c r="A4" s="952" t="s">
        <v>58</v>
      </c>
      <c r="B4" s="955" t="s">
        <v>334</v>
      </c>
      <c r="C4" s="955"/>
      <c r="D4" s="955"/>
      <c r="E4" s="955"/>
      <c r="F4" s="955"/>
      <c r="G4" s="955"/>
      <c r="H4" s="955"/>
      <c r="I4" s="955"/>
      <c r="J4" s="955"/>
      <c r="K4" s="955"/>
      <c r="L4" s="955"/>
      <c r="M4" s="955"/>
      <c r="N4" s="955"/>
      <c r="O4" s="955"/>
      <c r="P4" s="955"/>
      <c r="Q4" s="956" t="s">
        <v>418</v>
      </c>
      <c r="R4" s="955"/>
      <c r="S4" s="955"/>
      <c r="T4" s="955"/>
      <c r="U4" s="955"/>
      <c r="V4" s="955"/>
      <c r="W4" s="955"/>
      <c r="X4" s="955"/>
      <c r="Y4" s="955"/>
      <c r="Z4" s="955"/>
      <c r="AA4" s="955"/>
      <c r="AB4" s="955"/>
      <c r="AC4" s="955"/>
      <c r="AD4" s="955"/>
      <c r="AE4" s="957"/>
      <c r="AF4" s="958" t="s">
        <v>420</v>
      </c>
      <c r="AG4" s="959"/>
      <c r="AH4" s="958" t="s">
        <v>419</v>
      </c>
      <c r="AI4" s="959"/>
    </row>
    <row r="5" spans="1:35" ht="172.5" customHeight="1" x14ac:dyDescent="0.2">
      <c r="A5" s="953"/>
      <c r="B5" s="342" t="s">
        <v>11</v>
      </c>
      <c r="C5" s="409" t="s">
        <v>143</v>
      </c>
      <c r="D5" s="410" t="s">
        <v>264</v>
      </c>
      <c r="E5" s="410" t="s">
        <v>145</v>
      </c>
      <c r="F5" s="410" t="s">
        <v>177</v>
      </c>
      <c r="G5" s="410" t="s">
        <v>178</v>
      </c>
      <c r="H5" s="410" t="s">
        <v>179</v>
      </c>
      <c r="I5" s="339" t="s">
        <v>180</v>
      </c>
      <c r="J5" s="339" t="s">
        <v>146</v>
      </c>
      <c r="K5" s="339" t="s">
        <v>147</v>
      </c>
      <c r="L5" s="339" t="s">
        <v>148</v>
      </c>
      <c r="M5" s="339" t="s">
        <v>176</v>
      </c>
      <c r="N5" s="340" t="s">
        <v>119</v>
      </c>
      <c r="O5" s="341" t="s">
        <v>151</v>
      </c>
      <c r="P5" s="342" t="s">
        <v>150</v>
      </c>
      <c r="Q5" s="337" t="s">
        <v>11</v>
      </c>
      <c r="R5" s="338" t="s">
        <v>143</v>
      </c>
      <c r="S5" s="339" t="s">
        <v>144</v>
      </c>
      <c r="T5" s="339" t="s">
        <v>145</v>
      </c>
      <c r="U5" s="339" t="s">
        <v>177</v>
      </c>
      <c r="V5" s="339" t="s">
        <v>178</v>
      </c>
      <c r="W5" s="339" t="s">
        <v>179</v>
      </c>
      <c r="X5" s="339" t="s">
        <v>180</v>
      </c>
      <c r="Y5" s="339" t="s">
        <v>146</v>
      </c>
      <c r="Z5" s="339" t="s">
        <v>147</v>
      </c>
      <c r="AA5" s="339" t="s">
        <v>148</v>
      </c>
      <c r="AB5" s="339" t="s">
        <v>176</v>
      </c>
      <c r="AC5" s="340" t="s">
        <v>119</v>
      </c>
      <c r="AD5" s="341" t="s">
        <v>151</v>
      </c>
      <c r="AE5" s="342" t="s">
        <v>335</v>
      </c>
      <c r="AF5" s="343" t="s">
        <v>155</v>
      </c>
      <c r="AG5" s="343" t="s">
        <v>154</v>
      </c>
      <c r="AH5" s="343" t="s">
        <v>11</v>
      </c>
      <c r="AI5" s="411" t="s">
        <v>336</v>
      </c>
    </row>
    <row r="6" spans="1:35" ht="15.75" customHeight="1" thickBot="1" x14ac:dyDescent="0.25">
      <c r="A6" s="954"/>
      <c r="B6" s="412" t="s">
        <v>59</v>
      </c>
      <c r="C6" s="413" t="s">
        <v>60</v>
      </c>
      <c r="D6" s="414" t="s">
        <v>61</v>
      </c>
      <c r="E6" s="414" t="s">
        <v>62</v>
      </c>
      <c r="F6" s="415" t="s">
        <v>63</v>
      </c>
      <c r="G6" s="415" t="s">
        <v>64</v>
      </c>
      <c r="H6" s="415" t="s">
        <v>81</v>
      </c>
      <c r="I6" s="347" t="s">
        <v>118</v>
      </c>
      <c r="J6" s="347" t="s">
        <v>149</v>
      </c>
      <c r="K6" s="347" t="s">
        <v>153</v>
      </c>
      <c r="L6" s="347" t="s">
        <v>185</v>
      </c>
      <c r="M6" s="347" t="s">
        <v>186</v>
      </c>
      <c r="N6" s="348" t="s">
        <v>188</v>
      </c>
      <c r="O6" s="349" t="s">
        <v>189</v>
      </c>
      <c r="P6" s="350" t="s">
        <v>190</v>
      </c>
      <c r="Q6" s="344" t="s">
        <v>59</v>
      </c>
      <c r="R6" s="345" t="s">
        <v>60</v>
      </c>
      <c r="S6" s="346" t="s">
        <v>61</v>
      </c>
      <c r="T6" s="346" t="s">
        <v>62</v>
      </c>
      <c r="U6" s="347" t="s">
        <v>63</v>
      </c>
      <c r="V6" s="347" t="s">
        <v>64</v>
      </c>
      <c r="W6" s="347" t="s">
        <v>81</v>
      </c>
      <c r="X6" s="347" t="s">
        <v>118</v>
      </c>
      <c r="Y6" s="347" t="s">
        <v>149</v>
      </c>
      <c r="Z6" s="347" t="s">
        <v>153</v>
      </c>
      <c r="AA6" s="347" t="s">
        <v>185</v>
      </c>
      <c r="AB6" s="347" t="s">
        <v>186</v>
      </c>
      <c r="AC6" s="348" t="s">
        <v>188</v>
      </c>
      <c r="AD6" s="349" t="s">
        <v>189</v>
      </c>
      <c r="AE6" s="350" t="s">
        <v>190</v>
      </c>
      <c r="AF6" s="351"/>
      <c r="AG6" s="344"/>
      <c r="AH6" s="351"/>
      <c r="AI6" s="416"/>
    </row>
    <row r="7" spans="1:35" x14ac:dyDescent="0.2">
      <c r="A7" s="417"/>
      <c r="B7" s="325"/>
      <c r="C7" s="418"/>
      <c r="D7" s="418"/>
      <c r="E7" s="418"/>
      <c r="F7" s="418"/>
      <c r="G7" s="418"/>
      <c r="H7" s="418"/>
      <c r="I7" s="327"/>
      <c r="J7" s="327"/>
      <c r="K7" s="327"/>
      <c r="L7" s="327"/>
      <c r="M7" s="327"/>
      <c r="O7" s="325"/>
      <c r="P7" s="329"/>
      <c r="Q7" s="326"/>
      <c r="R7" s="387"/>
      <c r="S7" s="388"/>
      <c r="T7" s="327"/>
      <c r="U7" s="327"/>
      <c r="V7" s="327"/>
      <c r="W7" s="327"/>
      <c r="X7" s="327"/>
      <c r="Y7" s="327"/>
      <c r="Z7" s="327"/>
      <c r="AA7" s="327"/>
      <c r="AB7" s="327"/>
      <c r="AD7" s="328"/>
      <c r="AE7" s="329"/>
      <c r="AF7" s="329"/>
      <c r="AG7" s="326"/>
      <c r="AH7" s="329"/>
      <c r="AI7" s="419"/>
    </row>
    <row r="8" spans="1:35" s="511" customFormat="1" x14ac:dyDescent="0.2">
      <c r="A8" s="566" t="s">
        <v>65</v>
      </c>
      <c r="B8" s="567">
        <f>B67</f>
        <v>56</v>
      </c>
      <c r="C8" s="569">
        <f t="shared" ref="C8:AI8" si="0">C67</f>
        <v>37465.76966666666</v>
      </c>
      <c r="D8" s="570">
        <f t="shared" si="0"/>
        <v>58300</v>
      </c>
      <c r="E8" s="570"/>
      <c r="F8" s="570"/>
      <c r="G8" s="570"/>
      <c r="H8" s="570"/>
      <c r="I8" s="570"/>
      <c r="J8" s="570"/>
      <c r="K8" s="570">
        <f t="shared" si="0"/>
        <v>95765.76966666666</v>
      </c>
      <c r="L8" s="570">
        <f t="shared" si="0"/>
        <v>56000</v>
      </c>
      <c r="M8" s="570"/>
      <c r="N8" s="571">
        <f t="shared" si="0"/>
        <v>56000</v>
      </c>
      <c r="O8" s="568">
        <f t="shared" si="0"/>
        <v>1205189.236</v>
      </c>
      <c r="P8" s="568">
        <f t="shared" si="0"/>
        <v>1205189.236</v>
      </c>
      <c r="Q8" s="567">
        <f t="shared" si="0"/>
        <v>51</v>
      </c>
      <c r="R8" s="569">
        <f t="shared" si="0"/>
        <v>34422.979999999996</v>
      </c>
      <c r="S8" s="570">
        <f t="shared" si="0"/>
        <v>56200</v>
      </c>
      <c r="T8" s="570"/>
      <c r="U8" s="570"/>
      <c r="V8" s="570"/>
      <c r="W8" s="570"/>
      <c r="X8" s="570"/>
      <c r="Y8" s="570"/>
      <c r="Z8" s="570">
        <f t="shared" si="0"/>
        <v>90622.98</v>
      </c>
      <c r="AA8" s="570">
        <f t="shared" si="0"/>
        <v>50700</v>
      </c>
      <c r="AB8" s="570"/>
      <c r="AC8" s="571">
        <f t="shared" si="0"/>
        <v>50700</v>
      </c>
      <c r="AD8" s="569">
        <f t="shared" si="0"/>
        <v>1138175.7600000002</v>
      </c>
      <c r="AE8" s="571">
        <f t="shared" si="0"/>
        <v>1138175.7600000002</v>
      </c>
      <c r="AF8" s="568">
        <f t="shared" si="0"/>
        <v>-67013.475999999995</v>
      </c>
      <c r="AG8" s="568">
        <f t="shared" si="0"/>
        <v>-67013.475999999995</v>
      </c>
      <c r="AH8" s="567">
        <f t="shared" si="0"/>
        <v>50</v>
      </c>
      <c r="AI8" s="568">
        <f t="shared" si="0"/>
        <v>1171337.8400000003</v>
      </c>
    </row>
    <row r="9" spans="1:35" x14ac:dyDescent="0.2">
      <c r="A9" s="420" t="s">
        <v>463</v>
      </c>
      <c r="B9" s="407">
        <v>1</v>
      </c>
      <c r="C9" s="421">
        <v>919.78</v>
      </c>
      <c r="D9" s="421">
        <v>1300</v>
      </c>
      <c r="E9" s="421"/>
      <c r="F9" s="421"/>
      <c r="G9" s="421"/>
      <c r="H9" s="421"/>
      <c r="I9" s="421"/>
      <c r="J9" s="421"/>
      <c r="K9" s="421">
        <f>SUM(C9:J9)</f>
        <v>2219.7799999999997</v>
      </c>
      <c r="L9" s="421">
        <f>600+400</f>
        <v>1000</v>
      </c>
      <c r="M9" s="421"/>
      <c r="N9" s="335">
        <f>L9+M9</f>
        <v>1000</v>
      </c>
      <c r="O9" s="422">
        <f>(K9*12)+N9</f>
        <v>27637.359999999997</v>
      </c>
      <c r="P9" s="422">
        <f>+O9*B9</f>
        <v>27637.359999999997</v>
      </c>
      <c r="Q9" s="447">
        <v>1</v>
      </c>
      <c r="R9" s="422">
        <v>919.78</v>
      </c>
      <c r="S9" s="448">
        <v>1300</v>
      </c>
      <c r="T9" s="421"/>
      <c r="U9" s="421"/>
      <c r="V9" s="421"/>
      <c r="W9" s="421"/>
      <c r="X9" s="421"/>
      <c r="Y9" s="421"/>
      <c r="Z9" s="448">
        <f>SUM(R9:Y9)</f>
        <v>2219.7799999999997</v>
      </c>
      <c r="AA9" s="448">
        <v>1000</v>
      </c>
      <c r="AB9" s="448"/>
      <c r="AC9" s="335">
        <f>AA9+AB9</f>
        <v>1000</v>
      </c>
      <c r="AD9" s="422">
        <f>(Z9*12)+AC9</f>
        <v>27637.359999999997</v>
      </c>
      <c r="AE9" s="421">
        <f>+AD9*Q9</f>
        <v>27637.359999999997</v>
      </c>
      <c r="AF9" s="423">
        <f>+AD9-O9</f>
        <v>0</v>
      </c>
      <c r="AG9" s="423">
        <f>+AE9-P9</f>
        <v>0</v>
      </c>
      <c r="AH9" s="447">
        <v>1</v>
      </c>
      <c r="AI9" s="423">
        <v>27637.360000000001</v>
      </c>
    </row>
    <row r="10" spans="1:35" x14ac:dyDescent="0.2">
      <c r="A10" s="420" t="s">
        <v>463</v>
      </c>
      <c r="B10" s="407">
        <v>1</v>
      </c>
      <c r="C10" s="421">
        <v>1042.26</v>
      </c>
      <c r="D10" s="421">
        <v>1300</v>
      </c>
      <c r="E10" s="421"/>
      <c r="F10" s="421"/>
      <c r="G10" s="421"/>
      <c r="H10" s="421"/>
      <c r="I10" s="421"/>
      <c r="J10" s="421"/>
      <c r="K10" s="421">
        <f t="shared" ref="K10:K64" si="1">SUM(C10:J10)</f>
        <v>2342.2600000000002</v>
      </c>
      <c r="L10" s="421">
        <f t="shared" ref="L10:L64" si="2">600+400</f>
        <v>1000</v>
      </c>
      <c r="M10" s="421"/>
      <c r="N10" s="335">
        <f t="shared" ref="N10:N64" si="3">L10+M10</f>
        <v>1000</v>
      </c>
      <c r="O10" s="422">
        <f t="shared" ref="O10:O63" si="4">(K10*12)+N10</f>
        <v>29107.120000000003</v>
      </c>
      <c r="P10" s="422">
        <f t="shared" ref="P10:P63" si="5">+O10*B10</f>
        <v>29107.120000000003</v>
      </c>
      <c r="Q10" s="447">
        <v>1</v>
      </c>
      <c r="R10" s="422">
        <v>1042.26</v>
      </c>
      <c r="S10" s="448">
        <v>1300</v>
      </c>
      <c r="T10" s="421"/>
      <c r="U10" s="421"/>
      <c r="V10" s="421"/>
      <c r="W10" s="421"/>
      <c r="X10" s="421"/>
      <c r="Y10" s="421"/>
      <c r="Z10" s="448">
        <f t="shared" ref="Z10:Z64" si="6">SUM(R10:Y10)</f>
        <v>2342.2600000000002</v>
      </c>
      <c r="AA10" s="448">
        <v>1000</v>
      </c>
      <c r="AB10" s="448"/>
      <c r="AC10" s="335">
        <f t="shared" ref="AC10:AC63" si="7">AA10+AB10</f>
        <v>1000</v>
      </c>
      <c r="AD10" s="422">
        <f t="shared" ref="AD10:AD62" si="8">(Z10*12)+AC10</f>
        <v>29107.120000000003</v>
      </c>
      <c r="AE10" s="421">
        <f t="shared" ref="AE10:AE62" si="9">+AD10*Q10</f>
        <v>29107.120000000003</v>
      </c>
      <c r="AF10" s="423">
        <f t="shared" ref="AF10:AG64" si="10">+AD10-O10</f>
        <v>0</v>
      </c>
      <c r="AG10" s="423">
        <f t="shared" si="10"/>
        <v>0</v>
      </c>
      <c r="AH10" s="447">
        <v>1</v>
      </c>
      <c r="AI10" s="423">
        <v>29107.120000000003</v>
      </c>
    </row>
    <row r="11" spans="1:35" x14ac:dyDescent="0.2">
      <c r="A11" s="420" t="s">
        <v>463</v>
      </c>
      <c r="B11" s="407">
        <v>1</v>
      </c>
      <c r="C11" s="421">
        <v>817.90000000000009</v>
      </c>
      <c r="D11" s="421">
        <v>1300</v>
      </c>
      <c r="E11" s="421"/>
      <c r="F11" s="421"/>
      <c r="G11" s="421"/>
      <c r="H11" s="421"/>
      <c r="I11" s="421"/>
      <c r="J11" s="421"/>
      <c r="K11" s="421">
        <f t="shared" si="1"/>
        <v>2117.9</v>
      </c>
      <c r="L11" s="421">
        <f t="shared" si="2"/>
        <v>1000</v>
      </c>
      <c r="M11" s="421"/>
      <c r="N11" s="335">
        <f t="shared" si="3"/>
        <v>1000</v>
      </c>
      <c r="O11" s="422">
        <f t="shared" si="4"/>
        <v>26414.800000000003</v>
      </c>
      <c r="P11" s="422">
        <f t="shared" si="5"/>
        <v>26414.800000000003</v>
      </c>
      <c r="Q11" s="447">
        <v>1</v>
      </c>
      <c r="R11" s="422">
        <v>817.90000000000009</v>
      </c>
      <c r="S11" s="448">
        <v>1300</v>
      </c>
      <c r="T11" s="421"/>
      <c r="U11" s="421"/>
      <c r="V11" s="421"/>
      <c r="W11" s="421"/>
      <c r="X11" s="421"/>
      <c r="Y11" s="421"/>
      <c r="Z11" s="448">
        <f t="shared" si="6"/>
        <v>2117.9</v>
      </c>
      <c r="AA11" s="448">
        <v>1000</v>
      </c>
      <c r="AB11" s="448"/>
      <c r="AC11" s="335">
        <f t="shared" si="7"/>
        <v>1000</v>
      </c>
      <c r="AD11" s="422">
        <f t="shared" si="8"/>
        <v>26414.800000000003</v>
      </c>
      <c r="AE11" s="421">
        <f t="shared" si="9"/>
        <v>26414.800000000003</v>
      </c>
      <c r="AF11" s="423">
        <f t="shared" si="10"/>
        <v>0</v>
      </c>
      <c r="AG11" s="423">
        <f t="shared" si="10"/>
        <v>0</v>
      </c>
      <c r="AH11" s="447">
        <v>1</v>
      </c>
      <c r="AI11" s="423">
        <v>26414.800000000003</v>
      </c>
    </row>
    <row r="12" spans="1:35" x14ac:dyDescent="0.2">
      <c r="A12" s="420" t="s">
        <v>463</v>
      </c>
      <c r="B12" s="407">
        <v>1</v>
      </c>
      <c r="C12" s="421">
        <v>796.07999999999993</v>
      </c>
      <c r="D12" s="421">
        <v>1300</v>
      </c>
      <c r="E12" s="421"/>
      <c r="F12" s="421"/>
      <c r="G12" s="421"/>
      <c r="H12" s="421"/>
      <c r="I12" s="421"/>
      <c r="J12" s="421"/>
      <c r="K12" s="421">
        <f t="shared" si="1"/>
        <v>2096.08</v>
      </c>
      <c r="L12" s="421">
        <f t="shared" si="2"/>
        <v>1000</v>
      </c>
      <c r="M12" s="421"/>
      <c r="N12" s="335">
        <f t="shared" si="3"/>
        <v>1000</v>
      </c>
      <c r="O12" s="422">
        <f t="shared" si="4"/>
        <v>26152.959999999999</v>
      </c>
      <c r="P12" s="422">
        <f t="shared" si="5"/>
        <v>26152.959999999999</v>
      </c>
      <c r="Q12" s="447">
        <v>1</v>
      </c>
      <c r="R12" s="422">
        <v>796.07999999999993</v>
      </c>
      <c r="S12" s="448">
        <v>1300</v>
      </c>
      <c r="T12" s="421"/>
      <c r="U12" s="421"/>
      <c r="V12" s="421"/>
      <c r="W12" s="421"/>
      <c r="X12" s="421"/>
      <c r="Y12" s="421"/>
      <c r="Z12" s="448">
        <f t="shared" si="6"/>
        <v>2096.08</v>
      </c>
      <c r="AA12" s="448">
        <v>1000</v>
      </c>
      <c r="AB12" s="448"/>
      <c r="AC12" s="335">
        <f t="shared" si="7"/>
        <v>1000</v>
      </c>
      <c r="AD12" s="422">
        <f t="shared" si="8"/>
        <v>26152.959999999999</v>
      </c>
      <c r="AE12" s="421">
        <f t="shared" si="9"/>
        <v>26152.959999999999</v>
      </c>
      <c r="AF12" s="423">
        <f t="shared" si="10"/>
        <v>0</v>
      </c>
      <c r="AG12" s="423">
        <f t="shared" si="10"/>
        <v>0</v>
      </c>
      <c r="AH12" s="447">
        <v>1</v>
      </c>
      <c r="AI12" s="423">
        <v>26152.959999999999</v>
      </c>
    </row>
    <row r="13" spans="1:35" x14ac:dyDescent="0.2">
      <c r="A13" s="420" t="s">
        <v>463</v>
      </c>
      <c r="B13" s="407">
        <v>1</v>
      </c>
      <c r="C13" s="421">
        <v>1006.74</v>
      </c>
      <c r="D13" s="421">
        <v>1300</v>
      </c>
      <c r="E13" s="421"/>
      <c r="F13" s="421"/>
      <c r="G13" s="421"/>
      <c r="H13" s="421"/>
      <c r="I13" s="421"/>
      <c r="J13" s="421"/>
      <c r="K13" s="421">
        <f t="shared" si="1"/>
        <v>2306.7399999999998</v>
      </c>
      <c r="L13" s="421">
        <f t="shared" si="2"/>
        <v>1000</v>
      </c>
      <c r="M13" s="421"/>
      <c r="N13" s="335">
        <f t="shared" si="3"/>
        <v>1000</v>
      </c>
      <c r="O13" s="422">
        <f t="shared" si="4"/>
        <v>28680.879999999997</v>
      </c>
      <c r="P13" s="422">
        <f t="shared" si="5"/>
        <v>28680.879999999997</v>
      </c>
      <c r="Q13" s="447">
        <v>1</v>
      </c>
      <c r="R13" s="422">
        <v>1006.74</v>
      </c>
      <c r="S13" s="448">
        <v>1300</v>
      </c>
      <c r="T13" s="421"/>
      <c r="U13" s="421"/>
      <c r="V13" s="421"/>
      <c r="W13" s="421"/>
      <c r="X13" s="421"/>
      <c r="Y13" s="421"/>
      <c r="Z13" s="448">
        <f t="shared" si="6"/>
        <v>2306.7399999999998</v>
      </c>
      <c r="AA13" s="448">
        <v>1000</v>
      </c>
      <c r="AB13" s="448"/>
      <c r="AC13" s="335">
        <f t="shared" si="7"/>
        <v>1000</v>
      </c>
      <c r="AD13" s="422">
        <f t="shared" si="8"/>
        <v>28680.879999999997</v>
      </c>
      <c r="AE13" s="421">
        <f t="shared" si="9"/>
        <v>28680.879999999997</v>
      </c>
      <c r="AF13" s="423">
        <f t="shared" si="10"/>
        <v>0</v>
      </c>
      <c r="AG13" s="423">
        <f t="shared" si="10"/>
        <v>0</v>
      </c>
      <c r="AH13" s="447">
        <v>1</v>
      </c>
      <c r="AI13" s="423">
        <v>28680.879999999997</v>
      </c>
    </row>
    <row r="14" spans="1:35" x14ac:dyDescent="0.2">
      <c r="A14" s="420" t="s">
        <v>14</v>
      </c>
      <c r="B14" s="407">
        <v>1</v>
      </c>
      <c r="C14" s="421">
        <v>725.91</v>
      </c>
      <c r="D14" s="421">
        <v>1100</v>
      </c>
      <c r="E14" s="421"/>
      <c r="F14" s="421"/>
      <c r="G14" s="421"/>
      <c r="H14" s="421"/>
      <c r="I14" s="421"/>
      <c r="J14" s="421"/>
      <c r="K14" s="421">
        <f t="shared" si="1"/>
        <v>1825.9099999999999</v>
      </c>
      <c r="L14" s="421">
        <f t="shared" si="2"/>
        <v>1000</v>
      </c>
      <c r="M14" s="421"/>
      <c r="N14" s="335">
        <f t="shared" si="3"/>
        <v>1000</v>
      </c>
      <c r="O14" s="422">
        <f t="shared" si="4"/>
        <v>22910.92</v>
      </c>
      <c r="P14" s="422">
        <f t="shared" si="5"/>
        <v>22910.92</v>
      </c>
      <c r="Q14" s="447">
        <v>1</v>
      </c>
      <c r="R14" s="422">
        <v>725.91</v>
      </c>
      <c r="S14" s="448">
        <v>1110</v>
      </c>
      <c r="T14" s="421"/>
      <c r="U14" s="421"/>
      <c r="V14" s="421"/>
      <c r="W14" s="421"/>
      <c r="X14" s="421"/>
      <c r="Y14" s="421"/>
      <c r="Z14" s="448">
        <f t="shared" si="6"/>
        <v>1835.9099999999999</v>
      </c>
      <c r="AA14" s="448">
        <v>1000</v>
      </c>
      <c r="AB14" s="448"/>
      <c r="AC14" s="335">
        <f t="shared" si="7"/>
        <v>1000</v>
      </c>
      <c r="AD14" s="422">
        <f t="shared" si="8"/>
        <v>23030.92</v>
      </c>
      <c r="AE14" s="421">
        <f t="shared" si="9"/>
        <v>23030.92</v>
      </c>
      <c r="AF14" s="423">
        <f t="shared" si="10"/>
        <v>120</v>
      </c>
      <c r="AG14" s="423">
        <f t="shared" si="10"/>
        <v>120</v>
      </c>
      <c r="AH14" s="447">
        <v>1</v>
      </c>
      <c r="AI14" s="423">
        <v>25350.28</v>
      </c>
    </row>
    <row r="15" spans="1:35" x14ac:dyDescent="0.2">
      <c r="A15" s="420" t="s">
        <v>14</v>
      </c>
      <c r="B15" s="407">
        <v>1</v>
      </c>
      <c r="C15" s="421">
        <v>1068.99</v>
      </c>
      <c r="D15" s="421">
        <v>1100</v>
      </c>
      <c r="E15" s="421"/>
      <c r="F15" s="421"/>
      <c r="G15" s="421"/>
      <c r="H15" s="421"/>
      <c r="I15" s="421"/>
      <c r="J15" s="421"/>
      <c r="K15" s="421">
        <f t="shared" si="1"/>
        <v>2168.9899999999998</v>
      </c>
      <c r="L15" s="421">
        <f t="shared" si="2"/>
        <v>1000</v>
      </c>
      <c r="M15" s="421"/>
      <c r="N15" s="335">
        <f t="shared" si="3"/>
        <v>1000</v>
      </c>
      <c r="O15" s="422">
        <f t="shared" si="4"/>
        <v>27027.879999999997</v>
      </c>
      <c r="P15" s="422">
        <f t="shared" si="5"/>
        <v>27027.879999999997</v>
      </c>
      <c r="Q15" s="447">
        <v>1</v>
      </c>
      <c r="R15" s="422">
        <v>1068.99</v>
      </c>
      <c r="S15" s="448">
        <v>1110</v>
      </c>
      <c r="T15" s="421"/>
      <c r="U15" s="421"/>
      <c r="V15" s="421"/>
      <c r="W15" s="421"/>
      <c r="X15" s="421"/>
      <c r="Y15" s="421"/>
      <c r="Z15" s="448">
        <f t="shared" si="6"/>
        <v>2178.9899999999998</v>
      </c>
      <c r="AA15" s="448">
        <v>1000</v>
      </c>
      <c r="AB15" s="448"/>
      <c r="AC15" s="335">
        <f t="shared" si="7"/>
        <v>1000</v>
      </c>
      <c r="AD15" s="422">
        <f t="shared" si="8"/>
        <v>27147.879999999997</v>
      </c>
      <c r="AE15" s="421">
        <f t="shared" si="9"/>
        <v>27147.879999999997</v>
      </c>
      <c r="AF15" s="423">
        <f t="shared" si="10"/>
        <v>120</v>
      </c>
      <c r="AG15" s="423">
        <f t="shared" si="10"/>
        <v>120</v>
      </c>
      <c r="AH15" s="447">
        <v>1</v>
      </c>
      <c r="AI15" s="423">
        <v>28347.88</v>
      </c>
    </row>
    <row r="16" spans="1:35" x14ac:dyDescent="0.2">
      <c r="A16" s="420" t="s">
        <v>14</v>
      </c>
      <c r="B16" s="407">
        <v>1</v>
      </c>
      <c r="C16" s="421">
        <v>725.91</v>
      </c>
      <c r="D16" s="421">
        <v>1100</v>
      </c>
      <c r="E16" s="421"/>
      <c r="F16" s="421"/>
      <c r="G16" s="421"/>
      <c r="H16" s="421"/>
      <c r="I16" s="421"/>
      <c r="J16" s="421"/>
      <c r="K16" s="421">
        <f t="shared" si="1"/>
        <v>1825.9099999999999</v>
      </c>
      <c r="L16" s="421">
        <f t="shared" si="2"/>
        <v>1000</v>
      </c>
      <c r="M16" s="421"/>
      <c r="N16" s="335">
        <f t="shared" si="3"/>
        <v>1000</v>
      </c>
      <c r="O16" s="422">
        <f t="shared" si="4"/>
        <v>22910.92</v>
      </c>
      <c r="P16" s="422">
        <f t="shared" si="5"/>
        <v>22910.92</v>
      </c>
      <c r="Q16" s="447">
        <v>1</v>
      </c>
      <c r="R16" s="422">
        <v>819.19</v>
      </c>
      <c r="S16" s="448">
        <v>1110</v>
      </c>
      <c r="T16" s="421"/>
      <c r="U16" s="421"/>
      <c r="V16" s="421"/>
      <c r="W16" s="421"/>
      <c r="X16" s="421"/>
      <c r="Y16" s="421"/>
      <c r="Z16" s="448">
        <f t="shared" si="6"/>
        <v>1929.19</v>
      </c>
      <c r="AA16" s="448">
        <v>1000</v>
      </c>
      <c r="AB16" s="448"/>
      <c r="AC16" s="335">
        <f t="shared" si="7"/>
        <v>1000</v>
      </c>
      <c r="AD16" s="422">
        <f t="shared" si="8"/>
        <v>24150.28</v>
      </c>
      <c r="AE16" s="421">
        <f t="shared" si="9"/>
        <v>24150.28</v>
      </c>
      <c r="AF16" s="423">
        <f t="shared" si="10"/>
        <v>1239.3600000000006</v>
      </c>
      <c r="AG16" s="423">
        <f t="shared" si="10"/>
        <v>1239.3600000000006</v>
      </c>
      <c r="AH16" s="447">
        <v>1</v>
      </c>
      <c r="AI16" s="423">
        <v>24230.92</v>
      </c>
    </row>
    <row r="17" spans="1:35" x14ac:dyDescent="0.2">
      <c r="A17" s="420" t="s">
        <v>464</v>
      </c>
      <c r="B17" s="407">
        <v>1</v>
      </c>
      <c r="C17" s="421">
        <v>680.54</v>
      </c>
      <c r="D17" s="421">
        <v>1100</v>
      </c>
      <c r="E17" s="421"/>
      <c r="F17" s="421"/>
      <c r="G17" s="421"/>
      <c r="H17" s="421"/>
      <c r="I17" s="421"/>
      <c r="J17" s="421"/>
      <c r="K17" s="421">
        <f t="shared" si="1"/>
        <v>1780.54</v>
      </c>
      <c r="L17" s="421">
        <f t="shared" si="2"/>
        <v>1000</v>
      </c>
      <c r="M17" s="421"/>
      <c r="N17" s="335">
        <f t="shared" si="3"/>
        <v>1000</v>
      </c>
      <c r="O17" s="422">
        <f t="shared" si="4"/>
        <v>22366.48</v>
      </c>
      <c r="P17" s="422">
        <f t="shared" si="5"/>
        <v>22366.48</v>
      </c>
      <c r="Q17" s="447">
        <v>1</v>
      </c>
      <c r="R17" s="422">
        <v>680.54</v>
      </c>
      <c r="S17" s="448">
        <v>1110</v>
      </c>
      <c r="T17" s="421"/>
      <c r="U17" s="421"/>
      <c r="V17" s="421"/>
      <c r="W17" s="421"/>
      <c r="X17" s="421"/>
      <c r="Y17" s="421"/>
      <c r="Z17" s="448">
        <f t="shared" si="6"/>
        <v>1790.54</v>
      </c>
      <c r="AA17" s="448">
        <v>1000</v>
      </c>
      <c r="AB17" s="448"/>
      <c r="AC17" s="335">
        <f t="shared" si="7"/>
        <v>1000</v>
      </c>
      <c r="AD17" s="422">
        <f t="shared" si="8"/>
        <v>22486.48</v>
      </c>
      <c r="AE17" s="421">
        <f t="shared" si="9"/>
        <v>22486.48</v>
      </c>
      <c r="AF17" s="423">
        <f t="shared" si="10"/>
        <v>120</v>
      </c>
      <c r="AG17" s="423">
        <f t="shared" si="10"/>
        <v>120</v>
      </c>
      <c r="AH17" s="447">
        <v>1</v>
      </c>
      <c r="AI17" s="423">
        <v>23686.48</v>
      </c>
    </row>
    <row r="18" spans="1:35" x14ac:dyDescent="0.2">
      <c r="A18" s="420" t="s">
        <v>464</v>
      </c>
      <c r="B18" s="407">
        <v>1</v>
      </c>
      <c r="C18" s="421">
        <v>672.01</v>
      </c>
      <c r="D18" s="421">
        <v>1100</v>
      </c>
      <c r="E18" s="421"/>
      <c r="F18" s="421"/>
      <c r="G18" s="421"/>
      <c r="H18" s="421"/>
      <c r="I18" s="421"/>
      <c r="J18" s="421"/>
      <c r="K18" s="421">
        <f t="shared" si="1"/>
        <v>1772.01</v>
      </c>
      <c r="L18" s="421">
        <f t="shared" si="2"/>
        <v>1000</v>
      </c>
      <c r="M18" s="421"/>
      <c r="N18" s="335">
        <f t="shared" si="3"/>
        <v>1000</v>
      </c>
      <c r="O18" s="422">
        <f t="shared" si="4"/>
        <v>22264.12</v>
      </c>
      <c r="P18" s="422">
        <f t="shared" si="5"/>
        <v>22264.12</v>
      </c>
      <c r="Q18" s="447">
        <v>1</v>
      </c>
      <c r="R18" s="422">
        <v>697.72</v>
      </c>
      <c r="S18" s="448">
        <v>1110</v>
      </c>
      <c r="T18" s="421"/>
      <c r="U18" s="421"/>
      <c r="V18" s="421"/>
      <c r="W18" s="421"/>
      <c r="X18" s="421"/>
      <c r="Y18" s="421"/>
      <c r="Z18" s="448">
        <f t="shared" si="6"/>
        <v>1807.72</v>
      </c>
      <c r="AA18" s="448">
        <v>1000</v>
      </c>
      <c r="AB18" s="448"/>
      <c r="AC18" s="335">
        <f t="shared" si="7"/>
        <v>1000</v>
      </c>
      <c r="AD18" s="422">
        <f t="shared" si="8"/>
        <v>22692.639999999999</v>
      </c>
      <c r="AE18" s="421">
        <f t="shared" si="9"/>
        <v>22692.639999999999</v>
      </c>
      <c r="AF18" s="423">
        <f t="shared" si="10"/>
        <v>428.52000000000044</v>
      </c>
      <c r="AG18" s="423">
        <f t="shared" si="10"/>
        <v>428.52000000000044</v>
      </c>
      <c r="AH18" s="447">
        <v>1</v>
      </c>
      <c r="AI18" s="423">
        <v>23892.639999999999</v>
      </c>
    </row>
    <row r="19" spans="1:35" x14ac:dyDescent="0.2">
      <c r="A19" s="420" t="s">
        <v>464</v>
      </c>
      <c r="B19" s="407">
        <v>1</v>
      </c>
      <c r="C19" s="421">
        <v>719.83</v>
      </c>
      <c r="D19" s="421">
        <v>1100</v>
      </c>
      <c r="E19" s="421"/>
      <c r="F19" s="421"/>
      <c r="G19" s="421"/>
      <c r="H19" s="421"/>
      <c r="I19" s="421"/>
      <c r="J19" s="421"/>
      <c r="K19" s="421">
        <f t="shared" si="1"/>
        <v>1819.83</v>
      </c>
      <c r="L19" s="421">
        <f t="shared" si="2"/>
        <v>1000</v>
      </c>
      <c r="M19" s="421"/>
      <c r="N19" s="335">
        <f t="shared" si="3"/>
        <v>1000</v>
      </c>
      <c r="O19" s="422">
        <f t="shared" si="4"/>
        <v>22837.96</v>
      </c>
      <c r="P19" s="422">
        <f t="shared" si="5"/>
        <v>22837.96</v>
      </c>
      <c r="Q19" s="447">
        <v>0</v>
      </c>
      <c r="R19" s="422">
        <v>0</v>
      </c>
      <c r="S19" s="448">
        <v>0</v>
      </c>
      <c r="T19" s="421"/>
      <c r="U19" s="421"/>
      <c r="V19" s="421"/>
      <c r="W19" s="421"/>
      <c r="X19" s="421"/>
      <c r="Y19" s="421"/>
      <c r="Z19" s="448">
        <f t="shared" si="6"/>
        <v>0</v>
      </c>
      <c r="AA19" s="448">
        <v>0</v>
      </c>
      <c r="AB19" s="448"/>
      <c r="AC19" s="335">
        <f t="shared" si="7"/>
        <v>0</v>
      </c>
      <c r="AD19" s="422">
        <f t="shared" si="8"/>
        <v>0</v>
      </c>
      <c r="AE19" s="421">
        <f t="shared" si="9"/>
        <v>0</v>
      </c>
      <c r="AF19" s="423">
        <f>+AD19-O19</f>
        <v>-22837.96</v>
      </c>
      <c r="AG19" s="423">
        <f t="shared" si="10"/>
        <v>-22837.96</v>
      </c>
      <c r="AH19" s="447">
        <v>0</v>
      </c>
      <c r="AI19" s="423">
        <v>0</v>
      </c>
    </row>
    <row r="20" spans="1:35" x14ac:dyDescent="0.2">
      <c r="A20" s="420" t="s">
        <v>465</v>
      </c>
      <c r="B20" s="407">
        <v>1</v>
      </c>
      <c r="C20" s="421">
        <v>719.82999999999993</v>
      </c>
      <c r="D20" s="421">
        <v>1100</v>
      </c>
      <c r="E20" s="421"/>
      <c r="F20" s="421"/>
      <c r="G20" s="421"/>
      <c r="H20" s="421"/>
      <c r="I20" s="421"/>
      <c r="J20" s="421"/>
      <c r="K20" s="421">
        <f t="shared" si="1"/>
        <v>1819.83</v>
      </c>
      <c r="L20" s="421">
        <f t="shared" si="2"/>
        <v>1000</v>
      </c>
      <c r="M20" s="421"/>
      <c r="N20" s="335">
        <f t="shared" si="3"/>
        <v>1000</v>
      </c>
      <c r="O20" s="422">
        <f t="shared" si="4"/>
        <v>22837.96</v>
      </c>
      <c r="P20" s="422">
        <f t="shared" si="5"/>
        <v>22837.96</v>
      </c>
      <c r="Q20" s="447">
        <v>0</v>
      </c>
      <c r="R20" s="422">
        <v>0</v>
      </c>
      <c r="S20" s="448">
        <v>0</v>
      </c>
      <c r="T20" s="421"/>
      <c r="U20" s="421"/>
      <c r="V20" s="421"/>
      <c r="W20" s="421"/>
      <c r="X20" s="421"/>
      <c r="Y20" s="421"/>
      <c r="Z20" s="448">
        <f t="shared" si="6"/>
        <v>0</v>
      </c>
      <c r="AA20" s="448">
        <v>0</v>
      </c>
      <c r="AB20" s="448"/>
      <c r="AC20" s="335">
        <f t="shared" si="7"/>
        <v>0</v>
      </c>
      <c r="AD20" s="422">
        <f t="shared" si="8"/>
        <v>0</v>
      </c>
      <c r="AE20" s="421">
        <f t="shared" si="9"/>
        <v>0</v>
      </c>
      <c r="AF20" s="423">
        <f t="shared" si="10"/>
        <v>-22837.96</v>
      </c>
      <c r="AG20" s="423">
        <f t="shared" si="10"/>
        <v>-22837.96</v>
      </c>
      <c r="AH20" s="447">
        <v>0</v>
      </c>
      <c r="AI20" s="423">
        <v>0</v>
      </c>
    </row>
    <row r="21" spans="1:35" x14ac:dyDescent="0.2">
      <c r="A21" s="420" t="s">
        <v>465</v>
      </c>
      <c r="B21" s="407">
        <v>1</v>
      </c>
      <c r="C21" s="421">
        <v>675.01</v>
      </c>
      <c r="D21" s="421">
        <v>1100</v>
      </c>
      <c r="E21" s="421"/>
      <c r="F21" s="421"/>
      <c r="G21" s="421"/>
      <c r="H21" s="421"/>
      <c r="I21" s="421"/>
      <c r="J21" s="421"/>
      <c r="K21" s="421">
        <f t="shared" si="1"/>
        <v>1775.01</v>
      </c>
      <c r="L21" s="421">
        <f t="shared" si="2"/>
        <v>1000</v>
      </c>
      <c r="M21" s="421"/>
      <c r="N21" s="335">
        <f t="shared" si="3"/>
        <v>1000</v>
      </c>
      <c r="O21" s="422">
        <f t="shared" si="4"/>
        <v>22300.12</v>
      </c>
      <c r="P21" s="422">
        <f t="shared" si="5"/>
        <v>22300.12</v>
      </c>
      <c r="Q21" s="447">
        <v>1</v>
      </c>
      <c r="R21" s="422">
        <v>675.01</v>
      </c>
      <c r="S21" s="448">
        <v>1110</v>
      </c>
      <c r="T21" s="421"/>
      <c r="U21" s="421"/>
      <c r="V21" s="421"/>
      <c r="W21" s="421"/>
      <c r="X21" s="421"/>
      <c r="Y21" s="421"/>
      <c r="Z21" s="448">
        <f t="shared" si="6"/>
        <v>1785.01</v>
      </c>
      <c r="AA21" s="448">
        <v>1000</v>
      </c>
      <c r="AB21" s="448"/>
      <c r="AC21" s="335">
        <f t="shared" si="7"/>
        <v>1000</v>
      </c>
      <c r="AD21" s="422">
        <f t="shared" si="8"/>
        <v>22420.12</v>
      </c>
      <c r="AE21" s="421">
        <f t="shared" si="9"/>
        <v>22420.12</v>
      </c>
      <c r="AF21" s="423">
        <f t="shared" si="10"/>
        <v>120</v>
      </c>
      <c r="AG21" s="423">
        <f t="shared" si="10"/>
        <v>120</v>
      </c>
      <c r="AH21" s="447">
        <v>1</v>
      </c>
      <c r="AI21" s="423">
        <v>23620.12</v>
      </c>
    </row>
    <row r="22" spans="1:35" x14ac:dyDescent="0.2">
      <c r="A22" s="420" t="s">
        <v>465</v>
      </c>
      <c r="B22" s="407">
        <v>1</v>
      </c>
      <c r="C22" s="421">
        <v>672.00966666666659</v>
      </c>
      <c r="D22" s="421">
        <v>1100</v>
      </c>
      <c r="E22" s="421"/>
      <c r="F22" s="421"/>
      <c r="G22" s="421"/>
      <c r="H22" s="421"/>
      <c r="I22" s="421"/>
      <c r="J22" s="421"/>
      <c r="K22" s="421">
        <f t="shared" si="1"/>
        <v>1772.0096666666666</v>
      </c>
      <c r="L22" s="421">
        <f t="shared" si="2"/>
        <v>1000</v>
      </c>
      <c r="M22" s="421"/>
      <c r="N22" s="335">
        <f t="shared" si="3"/>
        <v>1000</v>
      </c>
      <c r="O22" s="422">
        <f t="shared" si="4"/>
        <v>22264.115999999998</v>
      </c>
      <c r="P22" s="422">
        <f t="shared" si="5"/>
        <v>22264.115999999998</v>
      </c>
      <c r="Q22" s="447">
        <v>1</v>
      </c>
      <c r="R22" s="422">
        <v>672.01</v>
      </c>
      <c r="S22" s="448">
        <v>1110</v>
      </c>
      <c r="T22" s="421"/>
      <c r="U22" s="421"/>
      <c r="V22" s="421"/>
      <c r="W22" s="421"/>
      <c r="X22" s="421"/>
      <c r="Y22" s="421"/>
      <c r="Z22" s="448">
        <f t="shared" si="6"/>
        <v>1782.01</v>
      </c>
      <c r="AA22" s="448">
        <v>1000</v>
      </c>
      <c r="AB22" s="448"/>
      <c r="AC22" s="335">
        <f t="shared" si="7"/>
        <v>1000</v>
      </c>
      <c r="AD22" s="422">
        <f t="shared" si="8"/>
        <v>22384.12</v>
      </c>
      <c r="AE22" s="421">
        <f t="shared" si="9"/>
        <v>22384.12</v>
      </c>
      <c r="AF22" s="423">
        <f t="shared" si="10"/>
        <v>120.00400000000081</v>
      </c>
      <c r="AG22" s="423">
        <f t="shared" si="10"/>
        <v>120.00400000000081</v>
      </c>
      <c r="AH22" s="447">
        <v>1</v>
      </c>
      <c r="AI22" s="423">
        <v>23584.12</v>
      </c>
    </row>
    <row r="23" spans="1:35" x14ac:dyDescent="0.2">
      <c r="A23" s="420" t="s">
        <v>466</v>
      </c>
      <c r="B23" s="407">
        <v>1</v>
      </c>
      <c r="C23" s="421">
        <v>1031.5999999999999</v>
      </c>
      <c r="D23" s="421">
        <v>1100</v>
      </c>
      <c r="E23" s="421"/>
      <c r="F23" s="421"/>
      <c r="G23" s="421"/>
      <c r="H23" s="421"/>
      <c r="I23" s="421"/>
      <c r="J23" s="421"/>
      <c r="K23" s="421">
        <f t="shared" si="1"/>
        <v>2131.6</v>
      </c>
      <c r="L23" s="421">
        <f t="shared" si="2"/>
        <v>1000</v>
      </c>
      <c r="M23" s="421"/>
      <c r="N23" s="335">
        <f t="shared" si="3"/>
        <v>1000</v>
      </c>
      <c r="O23" s="422">
        <f t="shared" si="4"/>
        <v>26579.199999999997</v>
      </c>
      <c r="P23" s="422">
        <f t="shared" si="5"/>
        <v>26579.199999999997</v>
      </c>
      <c r="Q23" s="447">
        <v>1</v>
      </c>
      <c r="R23" s="422">
        <v>1031.5999999999999</v>
      </c>
      <c r="S23" s="448">
        <v>1110</v>
      </c>
      <c r="T23" s="421"/>
      <c r="U23" s="421"/>
      <c r="V23" s="421"/>
      <c r="W23" s="421"/>
      <c r="X23" s="421"/>
      <c r="Y23" s="421"/>
      <c r="Z23" s="448">
        <f t="shared" si="6"/>
        <v>2141.6</v>
      </c>
      <c r="AA23" s="448">
        <v>1000</v>
      </c>
      <c r="AB23" s="448"/>
      <c r="AC23" s="335">
        <f t="shared" si="7"/>
        <v>1000</v>
      </c>
      <c r="AD23" s="422">
        <f t="shared" si="8"/>
        <v>26699.199999999997</v>
      </c>
      <c r="AE23" s="421">
        <f t="shared" si="9"/>
        <v>26699.199999999997</v>
      </c>
      <c r="AF23" s="423">
        <f t="shared" si="10"/>
        <v>120</v>
      </c>
      <c r="AG23" s="423">
        <f t="shared" si="10"/>
        <v>120</v>
      </c>
      <c r="AH23" s="447">
        <v>1</v>
      </c>
      <c r="AI23" s="423">
        <v>27899.200000000001</v>
      </c>
    </row>
    <row r="24" spans="1:35" x14ac:dyDescent="0.2">
      <c r="A24" s="420" t="s">
        <v>466</v>
      </c>
      <c r="B24" s="407">
        <v>1</v>
      </c>
      <c r="C24" s="421">
        <v>646.47</v>
      </c>
      <c r="D24" s="421">
        <v>1100</v>
      </c>
      <c r="E24" s="421"/>
      <c r="F24" s="421"/>
      <c r="G24" s="421"/>
      <c r="H24" s="421"/>
      <c r="I24" s="421"/>
      <c r="J24" s="421"/>
      <c r="K24" s="421">
        <f t="shared" si="1"/>
        <v>1746.47</v>
      </c>
      <c r="L24" s="421">
        <f t="shared" si="2"/>
        <v>1000</v>
      </c>
      <c r="M24" s="421"/>
      <c r="N24" s="335">
        <f t="shared" si="3"/>
        <v>1000</v>
      </c>
      <c r="O24" s="422">
        <f t="shared" si="4"/>
        <v>21957.64</v>
      </c>
      <c r="P24" s="422">
        <f t="shared" si="5"/>
        <v>21957.64</v>
      </c>
      <c r="Q24" s="447">
        <v>1</v>
      </c>
      <c r="R24" s="422">
        <v>646.47</v>
      </c>
      <c r="S24" s="448">
        <v>1110</v>
      </c>
      <c r="T24" s="421"/>
      <c r="U24" s="421"/>
      <c r="V24" s="421"/>
      <c r="W24" s="421"/>
      <c r="X24" s="421"/>
      <c r="Y24" s="421"/>
      <c r="Z24" s="448">
        <f t="shared" si="6"/>
        <v>1756.47</v>
      </c>
      <c r="AA24" s="448">
        <v>1000</v>
      </c>
      <c r="AB24" s="448"/>
      <c r="AC24" s="335">
        <f t="shared" si="7"/>
        <v>1000</v>
      </c>
      <c r="AD24" s="422">
        <f t="shared" si="8"/>
        <v>22077.64</v>
      </c>
      <c r="AE24" s="421">
        <f t="shared" si="9"/>
        <v>22077.64</v>
      </c>
      <c r="AF24" s="423">
        <f t="shared" si="10"/>
        <v>120</v>
      </c>
      <c r="AG24" s="423">
        <f t="shared" si="10"/>
        <v>120</v>
      </c>
      <c r="AH24" s="447">
        <v>1</v>
      </c>
      <c r="AI24" s="423">
        <v>23277.64</v>
      </c>
    </row>
    <row r="25" spans="1:35" x14ac:dyDescent="0.2">
      <c r="A25" s="420" t="s">
        <v>466</v>
      </c>
      <c r="B25" s="407">
        <v>1</v>
      </c>
      <c r="C25" s="421">
        <v>630.6</v>
      </c>
      <c r="D25" s="421">
        <v>1100</v>
      </c>
      <c r="E25" s="421"/>
      <c r="F25" s="421"/>
      <c r="G25" s="421"/>
      <c r="H25" s="421"/>
      <c r="I25" s="421"/>
      <c r="J25" s="421"/>
      <c r="K25" s="421">
        <f t="shared" si="1"/>
        <v>1730.6</v>
      </c>
      <c r="L25" s="421">
        <f t="shared" si="2"/>
        <v>1000</v>
      </c>
      <c r="M25" s="421"/>
      <c r="N25" s="335">
        <f t="shared" si="3"/>
        <v>1000</v>
      </c>
      <c r="O25" s="422">
        <f t="shared" si="4"/>
        <v>21767.199999999997</v>
      </c>
      <c r="P25" s="422">
        <f t="shared" si="5"/>
        <v>21767.199999999997</v>
      </c>
      <c r="Q25" s="447">
        <v>1</v>
      </c>
      <c r="R25" s="422">
        <v>630.6</v>
      </c>
      <c r="S25" s="448">
        <v>1110</v>
      </c>
      <c r="T25" s="421"/>
      <c r="U25" s="421"/>
      <c r="V25" s="421"/>
      <c r="W25" s="421"/>
      <c r="X25" s="421"/>
      <c r="Y25" s="421"/>
      <c r="Z25" s="448">
        <f t="shared" si="6"/>
        <v>1740.6</v>
      </c>
      <c r="AA25" s="448">
        <v>1000</v>
      </c>
      <c r="AB25" s="448"/>
      <c r="AC25" s="335">
        <f t="shared" si="7"/>
        <v>1000</v>
      </c>
      <c r="AD25" s="422">
        <f t="shared" si="8"/>
        <v>21887.199999999997</v>
      </c>
      <c r="AE25" s="421">
        <f t="shared" si="9"/>
        <v>21887.199999999997</v>
      </c>
      <c r="AF25" s="423">
        <f t="shared" si="10"/>
        <v>120</v>
      </c>
      <c r="AG25" s="423">
        <f t="shared" si="10"/>
        <v>120</v>
      </c>
      <c r="AH25" s="447">
        <v>1</v>
      </c>
      <c r="AI25" s="423">
        <v>23087.200000000001</v>
      </c>
    </row>
    <row r="26" spans="1:35" x14ac:dyDescent="0.2">
      <c r="A26" s="420" t="s">
        <v>466</v>
      </c>
      <c r="B26" s="407">
        <v>1</v>
      </c>
      <c r="C26" s="421">
        <v>796.06</v>
      </c>
      <c r="D26" s="421">
        <v>1300</v>
      </c>
      <c r="E26" s="421"/>
      <c r="F26" s="421"/>
      <c r="G26" s="421"/>
      <c r="H26" s="421"/>
      <c r="I26" s="421"/>
      <c r="J26" s="421"/>
      <c r="K26" s="421">
        <f t="shared" si="1"/>
        <v>2096.06</v>
      </c>
      <c r="L26" s="421">
        <f t="shared" si="2"/>
        <v>1000</v>
      </c>
      <c r="M26" s="421"/>
      <c r="N26" s="335">
        <f t="shared" si="3"/>
        <v>1000</v>
      </c>
      <c r="O26" s="422">
        <f t="shared" si="4"/>
        <v>26152.720000000001</v>
      </c>
      <c r="P26" s="422">
        <f t="shared" si="5"/>
        <v>26152.720000000001</v>
      </c>
      <c r="Q26" s="447">
        <v>1</v>
      </c>
      <c r="R26" s="422">
        <v>796.06</v>
      </c>
      <c r="S26" s="448">
        <v>1110</v>
      </c>
      <c r="T26" s="421"/>
      <c r="U26" s="421"/>
      <c r="V26" s="421"/>
      <c r="W26" s="421"/>
      <c r="X26" s="421"/>
      <c r="Y26" s="421"/>
      <c r="Z26" s="448">
        <f t="shared" si="6"/>
        <v>1906.06</v>
      </c>
      <c r="AA26" s="448">
        <v>1000</v>
      </c>
      <c r="AB26" s="448"/>
      <c r="AC26" s="335">
        <f t="shared" si="7"/>
        <v>1000</v>
      </c>
      <c r="AD26" s="422">
        <f t="shared" si="8"/>
        <v>23872.720000000001</v>
      </c>
      <c r="AE26" s="421">
        <f t="shared" si="9"/>
        <v>23872.720000000001</v>
      </c>
      <c r="AF26" s="423">
        <f t="shared" si="10"/>
        <v>-2280</v>
      </c>
      <c r="AG26" s="423">
        <f t="shared" si="10"/>
        <v>-2280</v>
      </c>
      <c r="AH26" s="447">
        <v>1</v>
      </c>
      <c r="AI26" s="423">
        <v>25072.720000000001</v>
      </c>
    </row>
    <row r="27" spans="1:35" x14ac:dyDescent="0.2">
      <c r="A27" s="420" t="s">
        <v>466</v>
      </c>
      <c r="B27" s="407">
        <v>1</v>
      </c>
      <c r="C27" s="421">
        <v>648.7700000000001</v>
      </c>
      <c r="D27" s="421">
        <v>1100</v>
      </c>
      <c r="E27" s="421"/>
      <c r="F27" s="421"/>
      <c r="G27" s="421"/>
      <c r="H27" s="421"/>
      <c r="I27" s="421"/>
      <c r="J27" s="421"/>
      <c r="K27" s="421">
        <f t="shared" si="1"/>
        <v>1748.77</v>
      </c>
      <c r="L27" s="421">
        <f t="shared" si="2"/>
        <v>1000</v>
      </c>
      <c r="M27" s="421"/>
      <c r="N27" s="335">
        <f t="shared" si="3"/>
        <v>1000</v>
      </c>
      <c r="O27" s="422">
        <f t="shared" si="4"/>
        <v>21985.239999999998</v>
      </c>
      <c r="P27" s="422">
        <f t="shared" si="5"/>
        <v>21985.239999999998</v>
      </c>
      <c r="Q27" s="447">
        <v>1</v>
      </c>
      <c r="R27" s="422">
        <v>648.7700000000001</v>
      </c>
      <c r="S27" s="448">
        <v>1110</v>
      </c>
      <c r="T27" s="421"/>
      <c r="U27" s="421"/>
      <c r="V27" s="421"/>
      <c r="W27" s="421"/>
      <c r="X27" s="421"/>
      <c r="Y27" s="421"/>
      <c r="Z27" s="448">
        <f t="shared" si="6"/>
        <v>1758.77</v>
      </c>
      <c r="AA27" s="448">
        <v>1000</v>
      </c>
      <c r="AB27" s="448"/>
      <c r="AC27" s="335">
        <f t="shared" si="7"/>
        <v>1000</v>
      </c>
      <c r="AD27" s="422">
        <f t="shared" si="8"/>
        <v>22105.239999999998</v>
      </c>
      <c r="AE27" s="421">
        <f t="shared" si="9"/>
        <v>22105.239999999998</v>
      </c>
      <c r="AF27" s="423">
        <f t="shared" si="10"/>
        <v>120</v>
      </c>
      <c r="AG27" s="423">
        <f t="shared" si="10"/>
        <v>120</v>
      </c>
      <c r="AH27" s="447">
        <v>1</v>
      </c>
      <c r="AI27" s="423">
        <v>23305.24</v>
      </c>
    </row>
    <row r="28" spans="1:35" x14ac:dyDescent="0.2">
      <c r="A28" s="420" t="s">
        <v>16</v>
      </c>
      <c r="B28" s="407">
        <v>1</v>
      </c>
      <c r="C28" s="421">
        <v>580.66</v>
      </c>
      <c r="D28" s="421">
        <v>950</v>
      </c>
      <c r="E28" s="421"/>
      <c r="F28" s="421"/>
      <c r="G28" s="421"/>
      <c r="H28" s="421"/>
      <c r="I28" s="421"/>
      <c r="J28" s="421"/>
      <c r="K28" s="421">
        <f t="shared" si="1"/>
        <v>1530.6599999999999</v>
      </c>
      <c r="L28" s="421">
        <f t="shared" si="2"/>
        <v>1000</v>
      </c>
      <c r="M28" s="421"/>
      <c r="N28" s="335">
        <f t="shared" si="3"/>
        <v>1000</v>
      </c>
      <c r="O28" s="422">
        <f t="shared" si="4"/>
        <v>19367.919999999998</v>
      </c>
      <c r="P28" s="422">
        <f t="shared" si="5"/>
        <v>19367.919999999998</v>
      </c>
      <c r="Q28" s="447">
        <v>1</v>
      </c>
      <c r="R28" s="422">
        <v>580.66</v>
      </c>
      <c r="S28" s="448">
        <v>1070</v>
      </c>
      <c r="T28" s="421"/>
      <c r="U28" s="421"/>
      <c r="V28" s="421"/>
      <c r="W28" s="421"/>
      <c r="X28" s="421"/>
      <c r="Y28" s="421"/>
      <c r="Z28" s="448">
        <f t="shared" si="6"/>
        <v>1650.6599999999999</v>
      </c>
      <c r="AA28" s="448">
        <v>1000</v>
      </c>
      <c r="AB28" s="448"/>
      <c r="AC28" s="335">
        <f t="shared" si="7"/>
        <v>1000</v>
      </c>
      <c r="AD28" s="422">
        <f t="shared" si="8"/>
        <v>20807.919999999998</v>
      </c>
      <c r="AE28" s="421">
        <f t="shared" si="9"/>
        <v>20807.919999999998</v>
      </c>
      <c r="AF28" s="423">
        <f t="shared" si="10"/>
        <v>1440</v>
      </c>
      <c r="AG28" s="423">
        <f t="shared" si="10"/>
        <v>1440</v>
      </c>
      <c r="AH28" s="447">
        <v>1</v>
      </c>
      <c r="AI28" s="423">
        <v>22007.919999999998</v>
      </c>
    </row>
    <row r="29" spans="1:35" x14ac:dyDescent="0.2">
      <c r="A29" s="420" t="s">
        <v>16</v>
      </c>
      <c r="B29" s="407">
        <v>1</v>
      </c>
      <c r="C29" s="421">
        <v>580.66</v>
      </c>
      <c r="D29" s="421">
        <v>950</v>
      </c>
      <c r="E29" s="421"/>
      <c r="F29" s="421"/>
      <c r="G29" s="421"/>
      <c r="H29" s="421"/>
      <c r="I29" s="421"/>
      <c r="J29" s="421"/>
      <c r="K29" s="421">
        <f t="shared" si="1"/>
        <v>1530.6599999999999</v>
      </c>
      <c r="L29" s="421">
        <f t="shared" si="2"/>
        <v>1000</v>
      </c>
      <c r="M29" s="421"/>
      <c r="N29" s="335">
        <f t="shared" si="3"/>
        <v>1000</v>
      </c>
      <c r="O29" s="422">
        <f t="shared" si="4"/>
        <v>19367.919999999998</v>
      </c>
      <c r="P29" s="422">
        <f t="shared" si="5"/>
        <v>19367.919999999998</v>
      </c>
      <c r="Q29" s="447">
        <v>0</v>
      </c>
      <c r="R29" s="422">
        <v>0</v>
      </c>
      <c r="S29" s="448">
        <v>0</v>
      </c>
      <c r="T29" s="421"/>
      <c r="U29" s="421"/>
      <c r="V29" s="421"/>
      <c r="W29" s="421"/>
      <c r="X29" s="421"/>
      <c r="Y29" s="421"/>
      <c r="Z29" s="448">
        <f t="shared" si="6"/>
        <v>0</v>
      </c>
      <c r="AA29" s="448">
        <v>0</v>
      </c>
      <c r="AB29" s="448"/>
      <c r="AC29" s="335">
        <f t="shared" si="7"/>
        <v>0</v>
      </c>
      <c r="AD29" s="422">
        <f t="shared" si="8"/>
        <v>0</v>
      </c>
      <c r="AE29" s="421">
        <f t="shared" si="9"/>
        <v>0</v>
      </c>
      <c r="AF29" s="423">
        <f t="shared" si="10"/>
        <v>-19367.919999999998</v>
      </c>
      <c r="AG29" s="423">
        <f t="shared" si="10"/>
        <v>-19367.919999999998</v>
      </c>
      <c r="AH29" s="447">
        <v>0</v>
      </c>
      <c r="AI29" s="423">
        <v>0</v>
      </c>
    </row>
    <row r="30" spans="1:35" x14ac:dyDescent="0.2">
      <c r="A30" s="420" t="s">
        <v>16</v>
      </c>
      <c r="B30" s="407">
        <v>1</v>
      </c>
      <c r="C30" s="421">
        <v>595.59999999999991</v>
      </c>
      <c r="D30" s="421">
        <v>950</v>
      </c>
      <c r="E30" s="421"/>
      <c r="F30" s="421"/>
      <c r="G30" s="421"/>
      <c r="H30" s="421"/>
      <c r="I30" s="421"/>
      <c r="J30" s="421"/>
      <c r="K30" s="421">
        <f t="shared" si="1"/>
        <v>1545.6</v>
      </c>
      <c r="L30" s="421">
        <f t="shared" si="2"/>
        <v>1000</v>
      </c>
      <c r="M30" s="421"/>
      <c r="N30" s="335">
        <f t="shared" si="3"/>
        <v>1000</v>
      </c>
      <c r="O30" s="422">
        <f t="shared" si="4"/>
        <v>19547.199999999997</v>
      </c>
      <c r="P30" s="422">
        <f t="shared" si="5"/>
        <v>19547.199999999997</v>
      </c>
      <c r="Q30" s="447">
        <v>0</v>
      </c>
      <c r="R30" s="422">
        <v>0</v>
      </c>
      <c r="S30" s="448">
        <v>0</v>
      </c>
      <c r="T30" s="421"/>
      <c r="U30" s="421"/>
      <c r="V30" s="421"/>
      <c r="W30" s="421"/>
      <c r="X30" s="421"/>
      <c r="Y30" s="421"/>
      <c r="Z30" s="448">
        <f t="shared" si="6"/>
        <v>0</v>
      </c>
      <c r="AA30" s="448">
        <v>0</v>
      </c>
      <c r="AB30" s="448"/>
      <c r="AC30" s="335">
        <f t="shared" si="7"/>
        <v>0</v>
      </c>
      <c r="AD30" s="422">
        <f t="shared" si="8"/>
        <v>0</v>
      </c>
      <c r="AE30" s="421">
        <f t="shared" si="9"/>
        <v>0</v>
      </c>
      <c r="AF30" s="423">
        <f t="shared" si="10"/>
        <v>-19547.199999999997</v>
      </c>
      <c r="AG30" s="423">
        <f t="shared" si="10"/>
        <v>-19547.199999999997</v>
      </c>
      <c r="AH30" s="447">
        <v>0</v>
      </c>
      <c r="AI30" s="423">
        <v>0</v>
      </c>
    </row>
    <row r="31" spans="1:35" x14ac:dyDescent="0.2">
      <c r="A31" s="420" t="s">
        <v>16</v>
      </c>
      <c r="B31" s="407">
        <v>1</v>
      </c>
      <c r="C31" s="421">
        <v>650.45000000000005</v>
      </c>
      <c r="D31" s="421">
        <v>950</v>
      </c>
      <c r="E31" s="421"/>
      <c r="F31" s="421"/>
      <c r="G31" s="421"/>
      <c r="H31" s="421"/>
      <c r="I31" s="421"/>
      <c r="J31" s="421"/>
      <c r="K31" s="421">
        <f t="shared" si="1"/>
        <v>1600.45</v>
      </c>
      <c r="L31" s="421">
        <f t="shared" si="2"/>
        <v>1000</v>
      </c>
      <c r="M31" s="421"/>
      <c r="N31" s="335">
        <f t="shared" si="3"/>
        <v>1000</v>
      </c>
      <c r="O31" s="422">
        <f t="shared" si="4"/>
        <v>20205.400000000001</v>
      </c>
      <c r="P31" s="422">
        <f t="shared" si="5"/>
        <v>20205.400000000001</v>
      </c>
      <c r="Q31" s="447">
        <v>1</v>
      </c>
      <c r="R31" s="422">
        <v>650.45000000000005</v>
      </c>
      <c r="S31" s="448">
        <v>1070</v>
      </c>
      <c r="T31" s="421"/>
      <c r="U31" s="421"/>
      <c r="V31" s="421"/>
      <c r="W31" s="421"/>
      <c r="X31" s="421"/>
      <c r="Y31" s="421"/>
      <c r="Z31" s="448">
        <f t="shared" si="6"/>
        <v>1720.45</v>
      </c>
      <c r="AA31" s="448">
        <v>1000</v>
      </c>
      <c r="AB31" s="448"/>
      <c r="AC31" s="335">
        <f t="shared" si="7"/>
        <v>1000</v>
      </c>
      <c r="AD31" s="422">
        <f t="shared" si="8"/>
        <v>21645.4</v>
      </c>
      <c r="AE31" s="421">
        <f t="shared" si="9"/>
        <v>21645.4</v>
      </c>
      <c r="AF31" s="423">
        <f t="shared" si="10"/>
        <v>1440</v>
      </c>
      <c r="AG31" s="423">
        <f t="shared" si="10"/>
        <v>1440</v>
      </c>
      <c r="AH31" s="447">
        <v>1</v>
      </c>
      <c r="AI31" s="423">
        <v>22845.4</v>
      </c>
    </row>
    <row r="32" spans="1:35" x14ac:dyDescent="0.2">
      <c r="A32" s="420" t="s">
        <v>16</v>
      </c>
      <c r="B32" s="407">
        <v>1</v>
      </c>
      <c r="C32" s="421">
        <v>599.70000000000005</v>
      </c>
      <c r="D32" s="421">
        <v>950</v>
      </c>
      <c r="E32" s="421"/>
      <c r="F32" s="421"/>
      <c r="G32" s="421"/>
      <c r="H32" s="421"/>
      <c r="I32" s="421"/>
      <c r="J32" s="421"/>
      <c r="K32" s="421">
        <f t="shared" si="1"/>
        <v>1549.7</v>
      </c>
      <c r="L32" s="421">
        <f t="shared" si="2"/>
        <v>1000</v>
      </c>
      <c r="M32" s="421"/>
      <c r="N32" s="335">
        <f t="shared" si="3"/>
        <v>1000</v>
      </c>
      <c r="O32" s="422">
        <f t="shared" si="4"/>
        <v>19596.400000000001</v>
      </c>
      <c r="P32" s="422">
        <f t="shared" si="5"/>
        <v>19596.400000000001</v>
      </c>
      <c r="Q32" s="447">
        <v>1</v>
      </c>
      <c r="R32" s="422">
        <v>599.70000000000005</v>
      </c>
      <c r="S32" s="448">
        <v>1070</v>
      </c>
      <c r="T32" s="421"/>
      <c r="U32" s="421"/>
      <c r="V32" s="421"/>
      <c r="W32" s="421"/>
      <c r="X32" s="421"/>
      <c r="Y32" s="421"/>
      <c r="Z32" s="448">
        <f t="shared" si="6"/>
        <v>1669.7</v>
      </c>
      <c r="AA32" s="448">
        <v>1000</v>
      </c>
      <c r="AB32" s="448"/>
      <c r="AC32" s="335">
        <f t="shared" si="7"/>
        <v>1000</v>
      </c>
      <c r="AD32" s="422">
        <f t="shared" si="8"/>
        <v>21036.400000000001</v>
      </c>
      <c r="AE32" s="421">
        <f t="shared" si="9"/>
        <v>21036.400000000001</v>
      </c>
      <c r="AF32" s="423">
        <f t="shared" si="10"/>
        <v>1440</v>
      </c>
      <c r="AG32" s="423">
        <f t="shared" si="10"/>
        <v>1440</v>
      </c>
      <c r="AH32" s="447">
        <v>1</v>
      </c>
      <c r="AI32" s="423">
        <v>22236.400000000001</v>
      </c>
    </row>
    <row r="33" spans="1:35" x14ac:dyDescent="0.2">
      <c r="A33" s="420" t="s">
        <v>16</v>
      </c>
      <c r="B33" s="407">
        <v>1</v>
      </c>
      <c r="C33" s="421">
        <v>796.06</v>
      </c>
      <c r="D33" s="421">
        <v>1300</v>
      </c>
      <c r="E33" s="421"/>
      <c r="F33" s="421"/>
      <c r="G33" s="421"/>
      <c r="H33" s="421"/>
      <c r="I33" s="421"/>
      <c r="J33" s="421"/>
      <c r="K33" s="421">
        <f t="shared" si="1"/>
        <v>2096.06</v>
      </c>
      <c r="L33" s="421">
        <f t="shared" si="2"/>
        <v>1000</v>
      </c>
      <c r="M33" s="421"/>
      <c r="N33" s="335">
        <f t="shared" si="3"/>
        <v>1000</v>
      </c>
      <c r="O33" s="422">
        <f t="shared" si="4"/>
        <v>26152.720000000001</v>
      </c>
      <c r="P33" s="422">
        <f t="shared" si="5"/>
        <v>26152.720000000001</v>
      </c>
      <c r="Q33" s="447">
        <v>1</v>
      </c>
      <c r="R33" s="422">
        <v>796.06</v>
      </c>
      <c r="S33" s="448">
        <v>1070</v>
      </c>
      <c r="T33" s="421"/>
      <c r="U33" s="421"/>
      <c r="V33" s="421"/>
      <c r="W33" s="421"/>
      <c r="X33" s="421"/>
      <c r="Y33" s="421"/>
      <c r="Z33" s="448">
        <f t="shared" si="6"/>
        <v>1866.06</v>
      </c>
      <c r="AA33" s="448">
        <v>1000</v>
      </c>
      <c r="AB33" s="448"/>
      <c r="AC33" s="335">
        <f t="shared" si="7"/>
        <v>1000</v>
      </c>
      <c r="AD33" s="422">
        <f t="shared" si="8"/>
        <v>23392.720000000001</v>
      </c>
      <c r="AE33" s="421">
        <f t="shared" si="9"/>
        <v>23392.720000000001</v>
      </c>
      <c r="AF33" s="423">
        <f t="shared" si="10"/>
        <v>-2760</v>
      </c>
      <c r="AG33" s="423">
        <f t="shared" si="10"/>
        <v>-2760</v>
      </c>
      <c r="AH33" s="447">
        <v>1</v>
      </c>
      <c r="AI33" s="423">
        <v>24592.720000000001</v>
      </c>
    </row>
    <row r="34" spans="1:35" x14ac:dyDescent="0.2">
      <c r="A34" s="420" t="s">
        <v>16</v>
      </c>
      <c r="B34" s="407">
        <v>1</v>
      </c>
      <c r="C34" s="421">
        <v>796.06</v>
      </c>
      <c r="D34" s="421">
        <v>1300</v>
      </c>
      <c r="E34" s="421"/>
      <c r="F34" s="421"/>
      <c r="G34" s="421"/>
      <c r="H34" s="421"/>
      <c r="I34" s="421"/>
      <c r="J34" s="421"/>
      <c r="K34" s="421">
        <f t="shared" si="1"/>
        <v>2096.06</v>
      </c>
      <c r="L34" s="421">
        <f t="shared" si="2"/>
        <v>1000</v>
      </c>
      <c r="M34" s="421"/>
      <c r="N34" s="335">
        <f t="shared" si="3"/>
        <v>1000</v>
      </c>
      <c r="O34" s="422">
        <f t="shared" si="4"/>
        <v>26152.720000000001</v>
      </c>
      <c r="P34" s="422">
        <f t="shared" si="5"/>
        <v>26152.720000000001</v>
      </c>
      <c r="Q34" s="447">
        <v>1</v>
      </c>
      <c r="R34" s="422">
        <v>796.06</v>
      </c>
      <c r="S34" s="448">
        <v>1070</v>
      </c>
      <c r="T34" s="421"/>
      <c r="U34" s="421"/>
      <c r="V34" s="421"/>
      <c r="W34" s="421"/>
      <c r="X34" s="421"/>
      <c r="Y34" s="421"/>
      <c r="Z34" s="448">
        <f t="shared" si="6"/>
        <v>1866.06</v>
      </c>
      <c r="AA34" s="448">
        <v>1000</v>
      </c>
      <c r="AB34" s="448"/>
      <c r="AC34" s="335">
        <f t="shared" si="7"/>
        <v>1000</v>
      </c>
      <c r="AD34" s="422">
        <f t="shared" si="8"/>
        <v>23392.720000000001</v>
      </c>
      <c r="AE34" s="421">
        <f t="shared" si="9"/>
        <v>23392.720000000001</v>
      </c>
      <c r="AF34" s="423">
        <f t="shared" si="10"/>
        <v>-2760</v>
      </c>
      <c r="AG34" s="423">
        <f t="shared" si="10"/>
        <v>-2760</v>
      </c>
      <c r="AH34" s="447">
        <v>1</v>
      </c>
      <c r="AI34" s="423">
        <v>24592.720000000001</v>
      </c>
    </row>
    <row r="35" spans="1:35" x14ac:dyDescent="0.2">
      <c r="A35" s="420" t="s">
        <v>16</v>
      </c>
      <c r="B35" s="407">
        <v>1</v>
      </c>
      <c r="C35" s="421">
        <v>580.66</v>
      </c>
      <c r="D35" s="421">
        <v>950</v>
      </c>
      <c r="E35" s="421"/>
      <c r="F35" s="421"/>
      <c r="G35" s="421"/>
      <c r="H35" s="421"/>
      <c r="I35" s="421"/>
      <c r="J35" s="421"/>
      <c r="K35" s="421">
        <f t="shared" si="1"/>
        <v>1530.6599999999999</v>
      </c>
      <c r="L35" s="421">
        <f t="shared" si="2"/>
        <v>1000</v>
      </c>
      <c r="M35" s="421"/>
      <c r="N35" s="335">
        <f t="shared" si="3"/>
        <v>1000</v>
      </c>
      <c r="O35" s="422">
        <f t="shared" si="4"/>
        <v>19367.919999999998</v>
      </c>
      <c r="P35" s="422">
        <f t="shared" si="5"/>
        <v>19367.919999999998</v>
      </c>
      <c r="Q35" s="447">
        <v>1</v>
      </c>
      <c r="R35" s="422">
        <v>580.66</v>
      </c>
      <c r="S35" s="448">
        <v>1070</v>
      </c>
      <c r="T35" s="421"/>
      <c r="U35" s="421"/>
      <c r="V35" s="421"/>
      <c r="W35" s="421"/>
      <c r="X35" s="421"/>
      <c r="Y35" s="421"/>
      <c r="Z35" s="448">
        <f t="shared" si="6"/>
        <v>1650.6599999999999</v>
      </c>
      <c r="AA35" s="448">
        <v>1000</v>
      </c>
      <c r="AB35" s="448"/>
      <c r="AC35" s="335">
        <f t="shared" si="7"/>
        <v>1000</v>
      </c>
      <c r="AD35" s="422">
        <f t="shared" si="8"/>
        <v>20807.919999999998</v>
      </c>
      <c r="AE35" s="421">
        <f t="shared" si="9"/>
        <v>20807.919999999998</v>
      </c>
      <c r="AF35" s="423">
        <f t="shared" si="10"/>
        <v>1440</v>
      </c>
      <c r="AG35" s="423">
        <f t="shared" si="10"/>
        <v>1440</v>
      </c>
      <c r="AH35" s="447">
        <v>1</v>
      </c>
      <c r="AI35" s="423">
        <v>22007.919999999998</v>
      </c>
    </row>
    <row r="36" spans="1:35" x14ac:dyDescent="0.2">
      <c r="A36" s="420" t="s">
        <v>16</v>
      </c>
      <c r="B36" s="407">
        <v>1</v>
      </c>
      <c r="C36" s="421">
        <v>580.66</v>
      </c>
      <c r="D36" s="421">
        <v>950</v>
      </c>
      <c r="E36" s="421"/>
      <c r="F36" s="421"/>
      <c r="G36" s="421"/>
      <c r="H36" s="421"/>
      <c r="I36" s="421"/>
      <c r="J36" s="421"/>
      <c r="K36" s="421">
        <f t="shared" si="1"/>
        <v>1530.6599999999999</v>
      </c>
      <c r="L36" s="421">
        <f t="shared" si="2"/>
        <v>1000</v>
      </c>
      <c r="M36" s="421"/>
      <c r="N36" s="335">
        <f t="shared" si="3"/>
        <v>1000</v>
      </c>
      <c r="O36" s="422">
        <f t="shared" si="4"/>
        <v>19367.919999999998</v>
      </c>
      <c r="P36" s="422">
        <f t="shared" si="5"/>
        <v>19367.919999999998</v>
      </c>
      <c r="Q36" s="447">
        <v>1</v>
      </c>
      <c r="R36" s="422">
        <v>580.66</v>
      </c>
      <c r="S36" s="448">
        <v>1070</v>
      </c>
      <c r="T36" s="421"/>
      <c r="U36" s="421"/>
      <c r="V36" s="421"/>
      <c r="W36" s="421"/>
      <c r="X36" s="421"/>
      <c r="Y36" s="421"/>
      <c r="Z36" s="448">
        <f t="shared" si="6"/>
        <v>1650.6599999999999</v>
      </c>
      <c r="AA36" s="448">
        <v>1000</v>
      </c>
      <c r="AB36" s="448"/>
      <c r="AC36" s="335">
        <f t="shared" si="7"/>
        <v>1000</v>
      </c>
      <c r="AD36" s="422">
        <f t="shared" si="8"/>
        <v>20807.919999999998</v>
      </c>
      <c r="AE36" s="421">
        <f t="shared" si="9"/>
        <v>20807.919999999998</v>
      </c>
      <c r="AF36" s="423">
        <f t="shared" si="10"/>
        <v>1440</v>
      </c>
      <c r="AG36" s="423">
        <f t="shared" si="10"/>
        <v>1440</v>
      </c>
      <c r="AH36" s="447">
        <v>1</v>
      </c>
      <c r="AI36" s="423">
        <v>22007.919999999998</v>
      </c>
    </row>
    <row r="37" spans="1:35" x14ac:dyDescent="0.2">
      <c r="A37" s="420" t="s">
        <v>16</v>
      </c>
      <c r="B37" s="407">
        <v>1</v>
      </c>
      <c r="C37" s="421">
        <v>580.66</v>
      </c>
      <c r="D37" s="421">
        <v>950</v>
      </c>
      <c r="E37" s="421"/>
      <c r="F37" s="421"/>
      <c r="G37" s="421"/>
      <c r="H37" s="421"/>
      <c r="I37" s="421"/>
      <c r="J37" s="421"/>
      <c r="K37" s="421">
        <f t="shared" si="1"/>
        <v>1530.6599999999999</v>
      </c>
      <c r="L37" s="421">
        <f t="shared" si="2"/>
        <v>1000</v>
      </c>
      <c r="M37" s="421"/>
      <c r="N37" s="335">
        <f t="shared" si="3"/>
        <v>1000</v>
      </c>
      <c r="O37" s="422">
        <f t="shared" si="4"/>
        <v>19367.919999999998</v>
      </c>
      <c r="P37" s="422">
        <f t="shared" si="5"/>
        <v>19367.919999999998</v>
      </c>
      <c r="Q37" s="447">
        <v>1</v>
      </c>
      <c r="R37" s="422">
        <v>580.66</v>
      </c>
      <c r="S37" s="448">
        <v>1070</v>
      </c>
      <c r="T37" s="421"/>
      <c r="U37" s="421"/>
      <c r="V37" s="421"/>
      <c r="W37" s="421"/>
      <c r="X37" s="421"/>
      <c r="Y37" s="421"/>
      <c r="Z37" s="448">
        <f t="shared" si="6"/>
        <v>1650.6599999999999</v>
      </c>
      <c r="AA37" s="448">
        <v>1000</v>
      </c>
      <c r="AB37" s="448"/>
      <c r="AC37" s="335">
        <f t="shared" si="7"/>
        <v>1000</v>
      </c>
      <c r="AD37" s="422">
        <f t="shared" si="8"/>
        <v>20807.919999999998</v>
      </c>
      <c r="AE37" s="421">
        <f t="shared" si="9"/>
        <v>20807.919999999998</v>
      </c>
      <c r="AF37" s="423">
        <f t="shared" si="10"/>
        <v>1440</v>
      </c>
      <c r="AG37" s="423">
        <f t="shared" si="10"/>
        <v>1440</v>
      </c>
      <c r="AH37" s="447">
        <v>1</v>
      </c>
      <c r="AI37" s="423">
        <v>22007.919999999998</v>
      </c>
    </row>
    <row r="38" spans="1:35" x14ac:dyDescent="0.2">
      <c r="A38" s="420" t="s">
        <v>16</v>
      </c>
      <c r="B38" s="407">
        <v>1</v>
      </c>
      <c r="C38" s="421">
        <v>595.6</v>
      </c>
      <c r="D38" s="421">
        <v>950</v>
      </c>
      <c r="E38" s="421"/>
      <c r="F38" s="421"/>
      <c r="G38" s="421"/>
      <c r="H38" s="421"/>
      <c r="I38" s="421"/>
      <c r="J38" s="421"/>
      <c r="K38" s="421">
        <f t="shared" si="1"/>
        <v>1545.6</v>
      </c>
      <c r="L38" s="421">
        <f t="shared" si="2"/>
        <v>1000</v>
      </c>
      <c r="M38" s="421"/>
      <c r="N38" s="335">
        <f t="shared" si="3"/>
        <v>1000</v>
      </c>
      <c r="O38" s="422">
        <f t="shared" si="4"/>
        <v>19547.199999999997</v>
      </c>
      <c r="P38" s="422">
        <f t="shared" si="5"/>
        <v>19547.199999999997</v>
      </c>
      <c r="Q38" s="447">
        <v>1</v>
      </c>
      <c r="R38" s="422">
        <v>595.6</v>
      </c>
      <c r="S38" s="448">
        <v>1070</v>
      </c>
      <c r="T38" s="421"/>
      <c r="U38" s="421"/>
      <c r="V38" s="421"/>
      <c r="W38" s="421"/>
      <c r="X38" s="421"/>
      <c r="Y38" s="421"/>
      <c r="Z38" s="448">
        <f t="shared" si="6"/>
        <v>1665.6</v>
      </c>
      <c r="AA38" s="448">
        <v>1000</v>
      </c>
      <c r="AB38" s="448"/>
      <c r="AC38" s="335">
        <f t="shared" si="7"/>
        <v>1000</v>
      </c>
      <c r="AD38" s="422">
        <f t="shared" si="8"/>
        <v>20987.199999999997</v>
      </c>
      <c r="AE38" s="421">
        <f t="shared" si="9"/>
        <v>20987.199999999997</v>
      </c>
      <c r="AF38" s="423">
        <f t="shared" si="10"/>
        <v>1440</v>
      </c>
      <c r="AG38" s="423">
        <f t="shared" si="10"/>
        <v>1440</v>
      </c>
      <c r="AH38" s="447">
        <v>1</v>
      </c>
      <c r="AI38" s="423">
        <v>22187.200000000001</v>
      </c>
    </row>
    <row r="39" spans="1:35" x14ac:dyDescent="0.2">
      <c r="A39" s="420" t="s">
        <v>16</v>
      </c>
      <c r="B39" s="407">
        <v>1</v>
      </c>
      <c r="C39" s="421">
        <v>580.66</v>
      </c>
      <c r="D39" s="421">
        <v>950</v>
      </c>
      <c r="E39" s="421"/>
      <c r="F39" s="421"/>
      <c r="G39" s="421"/>
      <c r="H39" s="421"/>
      <c r="I39" s="421"/>
      <c r="J39" s="421"/>
      <c r="K39" s="421">
        <f t="shared" si="1"/>
        <v>1530.6599999999999</v>
      </c>
      <c r="L39" s="421">
        <f t="shared" si="2"/>
        <v>1000</v>
      </c>
      <c r="M39" s="421"/>
      <c r="N39" s="335">
        <f t="shared" si="3"/>
        <v>1000</v>
      </c>
      <c r="O39" s="422">
        <f t="shared" si="4"/>
        <v>19367.919999999998</v>
      </c>
      <c r="P39" s="422">
        <f t="shared" si="5"/>
        <v>19367.919999999998</v>
      </c>
      <c r="Q39" s="447">
        <v>1</v>
      </c>
      <c r="R39" s="422">
        <v>580.66</v>
      </c>
      <c r="S39" s="448">
        <v>1070</v>
      </c>
      <c r="T39" s="421"/>
      <c r="U39" s="421"/>
      <c r="V39" s="421"/>
      <c r="W39" s="421"/>
      <c r="X39" s="421"/>
      <c r="Y39" s="421"/>
      <c r="Z39" s="448">
        <f t="shared" si="6"/>
        <v>1650.6599999999999</v>
      </c>
      <c r="AA39" s="448">
        <v>1000</v>
      </c>
      <c r="AB39" s="448"/>
      <c r="AC39" s="335">
        <f t="shared" si="7"/>
        <v>1000</v>
      </c>
      <c r="AD39" s="422">
        <f t="shared" si="8"/>
        <v>20807.919999999998</v>
      </c>
      <c r="AE39" s="421">
        <f t="shared" si="9"/>
        <v>20807.919999999998</v>
      </c>
      <c r="AF39" s="423">
        <f t="shared" si="10"/>
        <v>1440</v>
      </c>
      <c r="AG39" s="423">
        <f t="shared" si="10"/>
        <v>1440</v>
      </c>
      <c r="AH39" s="447">
        <v>1</v>
      </c>
      <c r="AI39" s="423">
        <v>22007.919999999998</v>
      </c>
    </row>
    <row r="40" spans="1:35" x14ac:dyDescent="0.2">
      <c r="A40" s="420" t="s">
        <v>16</v>
      </c>
      <c r="B40" s="407">
        <v>1</v>
      </c>
      <c r="C40" s="421">
        <v>595.6</v>
      </c>
      <c r="D40" s="421">
        <v>950</v>
      </c>
      <c r="E40" s="421"/>
      <c r="F40" s="421"/>
      <c r="G40" s="421"/>
      <c r="H40" s="421"/>
      <c r="I40" s="421"/>
      <c r="J40" s="421"/>
      <c r="K40" s="421">
        <f t="shared" si="1"/>
        <v>1545.6</v>
      </c>
      <c r="L40" s="421">
        <f t="shared" si="2"/>
        <v>1000</v>
      </c>
      <c r="M40" s="421"/>
      <c r="N40" s="335">
        <f t="shared" si="3"/>
        <v>1000</v>
      </c>
      <c r="O40" s="422">
        <f t="shared" si="4"/>
        <v>19547.199999999997</v>
      </c>
      <c r="P40" s="422">
        <f t="shared" si="5"/>
        <v>19547.199999999997</v>
      </c>
      <c r="Q40" s="447">
        <v>1</v>
      </c>
      <c r="R40" s="422">
        <v>595.6</v>
      </c>
      <c r="S40" s="448">
        <v>1070</v>
      </c>
      <c r="T40" s="421"/>
      <c r="U40" s="421"/>
      <c r="V40" s="421"/>
      <c r="W40" s="421"/>
      <c r="X40" s="421"/>
      <c r="Y40" s="421"/>
      <c r="Z40" s="448">
        <f t="shared" si="6"/>
        <v>1665.6</v>
      </c>
      <c r="AA40" s="448">
        <v>1000</v>
      </c>
      <c r="AB40" s="448"/>
      <c r="AC40" s="335">
        <f t="shared" si="7"/>
        <v>1000</v>
      </c>
      <c r="AD40" s="422">
        <f t="shared" si="8"/>
        <v>20987.199999999997</v>
      </c>
      <c r="AE40" s="421">
        <f t="shared" si="9"/>
        <v>20987.199999999997</v>
      </c>
      <c r="AF40" s="423">
        <f t="shared" si="10"/>
        <v>1440</v>
      </c>
      <c r="AG40" s="423">
        <f t="shared" si="10"/>
        <v>1440</v>
      </c>
      <c r="AH40" s="447">
        <v>1</v>
      </c>
      <c r="AI40" s="423">
        <v>22187.200000000001</v>
      </c>
    </row>
    <row r="41" spans="1:35" x14ac:dyDescent="0.2">
      <c r="A41" s="420" t="s">
        <v>16</v>
      </c>
      <c r="B41" s="407">
        <v>1</v>
      </c>
      <c r="C41" s="421">
        <v>665.75</v>
      </c>
      <c r="D41" s="421">
        <v>950</v>
      </c>
      <c r="E41" s="421"/>
      <c r="F41" s="421"/>
      <c r="G41" s="421"/>
      <c r="H41" s="421"/>
      <c r="I41" s="421"/>
      <c r="J41" s="421"/>
      <c r="K41" s="421">
        <f t="shared" si="1"/>
        <v>1615.75</v>
      </c>
      <c r="L41" s="421">
        <f t="shared" si="2"/>
        <v>1000</v>
      </c>
      <c r="M41" s="421"/>
      <c r="N41" s="335">
        <f t="shared" si="3"/>
        <v>1000</v>
      </c>
      <c r="O41" s="422">
        <f t="shared" si="4"/>
        <v>20389</v>
      </c>
      <c r="P41" s="422">
        <f t="shared" si="5"/>
        <v>20389</v>
      </c>
      <c r="Q41" s="447">
        <v>1</v>
      </c>
      <c r="R41" s="422">
        <v>665.75</v>
      </c>
      <c r="S41" s="448">
        <v>1070</v>
      </c>
      <c r="T41" s="421"/>
      <c r="U41" s="421"/>
      <c r="V41" s="421"/>
      <c r="W41" s="421"/>
      <c r="X41" s="421"/>
      <c r="Y41" s="421"/>
      <c r="Z41" s="448">
        <f t="shared" si="6"/>
        <v>1735.75</v>
      </c>
      <c r="AA41" s="448">
        <v>1000</v>
      </c>
      <c r="AB41" s="448"/>
      <c r="AC41" s="335">
        <f t="shared" si="7"/>
        <v>1000</v>
      </c>
      <c r="AD41" s="422">
        <f t="shared" si="8"/>
        <v>21829</v>
      </c>
      <c r="AE41" s="421">
        <f t="shared" si="9"/>
        <v>21829</v>
      </c>
      <c r="AF41" s="423">
        <f t="shared" si="10"/>
        <v>1440</v>
      </c>
      <c r="AG41" s="423">
        <f t="shared" si="10"/>
        <v>1440</v>
      </c>
      <c r="AH41" s="447">
        <v>1</v>
      </c>
      <c r="AI41" s="423">
        <f>21829+2418.84</f>
        <v>24247.84</v>
      </c>
    </row>
    <row r="42" spans="1:35" x14ac:dyDescent="0.2">
      <c r="A42" s="420" t="s">
        <v>16</v>
      </c>
      <c r="B42" s="407">
        <v>1</v>
      </c>
      <c r="C42" s="421">
        <v>580.66</v>
      </c>
      <c r="D42" s="421">
        <v>950</v>
      </c>
      <c r="E42" s="421"/>
      <c r="F42" s="421"/>
      <c r="G42" s="421"/>
      <c r="H42" s="421"/>
      <c r="I42" s="421"/>
      <c r="J42" s="421"/>
      <c r="K42" s="421">
        <f t="shared" si="1"/>
        <v>1530.6599999999999</v>
      </c>
      <c r="L42" s="421">
        <f t="shared" si="2"/>
        <v>1000</v>
      </c>
      <c r="M42" s="421"/>
      <c r="N42" s="335">
        <f t="shared" si="3"/>
        <v>1000</v>
      </c>
      <c r="O42" s="422">
        <f t="shared" si="4"/>
        <v>19367.919999999998</v>
      </c>
      <c r="P42" s="422">
        <f t="shared" si="5"/>
        <v>19367.919999999998</v>
      </c>
      <c r="Q42" s="447">
        <v>1</v>
      </c>
      <c r="R42" s="422">
        <v>580.66</v>
      </c>
      <c r="S42" s="448">
        <v>1070</v>
      </c>
      <c r="T42" s="421"/>
      <c r="U42" s="421"/>
      <c r="V42" s="421"/>
      <c r="W42" s="421"/>
      <c r="X42" s="421"/>
      <c r="Y42" s="421"/>
      <c r="Z42" s="448">
        <f t="shared" si="6"/>
        <v>1650.6599999999999</v>
      </c>
      <c r="AA42" s="448">
        <v>1000</v>
      </c>
      <c r="AB42" s="448"/>
      <c r="AC42" s="335">
        <f t="shared" si="7"/>
        <v>1000</v>
      </c>
      <c r="AD42" s="422">
        <f t="shared" si="8"/>
        <v>20807.919999999998</v>
      </c>
      <c r="AE42" s="421">
        <f t="shared" si="9"/>
        <v>20807.919999999998</v>
      </c>
      <c r="AF42" s="423">
        <f t="shared" si="10"/>
        <v>1440</v>
      </c>
      <c r="AG42" s="423">
        <f t="shared" si="10"/>
        <v>1440</v>
      </c>
      <c r="AH42" s="447">
        <v>1</v>
      </c>
      <c r="AI42" s="423">
        <v>22007.919999999998</v>
      </c>
    </row>
    <row r="43" spans="1:35" x14ac:dyDescent="0.2">
      <c r="A43" s="420" t="s">
        <v>16</v>
      </c>
      <c r="B43" s="407">
        <v>1</v>
      </c>
      <c r="C43" s="421">
        <v>595.59999999999991</v>
      </c>
      <c r="D43" s="421">
        <v>950</v>
      </c>
      <c r="E43" s="421"/>
      <c r="F43" s="421"/>
      <c r="G43" s="421"/>
      <c r="H43" s="421"/>
      <c r="I43" s="421"/>
      <c r="J43" s="421"/>
      <c r="K43" s="421">
        <f t="shared" si="1"/>
        <v>1545.6</v>
      </c>
      <c r="L43" s="421">
        <f t="shared" si="2"/>
        <v>1000</v>
      </c>
      <c r="M43" s="421"/>
      <c r="N43" s="335">
        <f t="shared" si="3"/>
        <v>1000</v>
      </c>
      <c r="O43" s="422">
        <f t="shared" si="4"/>
        <v>19547.199999999997</v>
      </c>
      <c r="P43" s="422">
        <f t="shared" si="5"/>
        <v>19547.199999999997</v>
      </c>
      <c r="Q43" s="447">
        <v>1</v>
      </c>
      <c r="R43" s="422">
        <v>595.59999999999991</v>
      </c>
      <c r="S43" s="448">
        <v>1070</v>
      </c>
      <c r="T43" s="421"/>
      <c r="U43" s="421"/>
      <c r="V43" s="421"/>
      <c r="W43" s="421"/>
      <c r="X43" s="421"/>
      <c r="Y43" s="421"/>
      <c r="Z43" s="448">
        <f t="shared" si="6"/>
        <v>1665.6</v>
      </c>
      <c r="AA43" s="448">
        <v>1000</v>
      </c>
      <c r="AB43" s="448"/>
      <c r="AC43" s="335">
        <f t="shared" si="7"/>
        <v>1000</v>
      </c>
      <c r="AD43" s="422">
        <f t="shared" si="8"/>
        <v>20987.199999999997</v>
      </c>
      <c r="AE43" s="421">
        <f t="shared" si="9"/>
        <v>20987.199999999997</v>
      </c>
      <c r="AF43" s="423">
        <f t="shared" si="10"/>
        <v>1440</v>
      </c>
      <c r="AG43" s="423">
        <f t="shared" si="10"/>
        <v>1440</v>
      </c>
      <c r="AH43" s="447">
        <v>1</v>
      </c>
      <c r="AI43" s="423">
        <v>22187.200000000001</v>
      </c>
    </row>
    <row r="44" spans="1:35" x14ac:dyDescent="0.2">
      <c r="A44" s="420" t="s">
        <v>16</v>
      </c>
      <c r="B44" s="407">
        <v>1</v>
      </c>
      <c r="C44" s="421">
        <v>580.66</v>
      </c>
      <c r="D44" s="421">
        <v>950</v>
      </c>
      <c r="E44" s="421"/>
      <c r="F44" s="421"/>
      <c r="G44" s="421"/>
      <c r="H44" s="421"/>
      <c r="I44" s="421"/>
      <c r="J44" s="421"/>
      <c r="K44" s="421">
        <f t="shared" si="1"/>
        <v>1530.6599999999999</v>
      </c>
      <c r="L44" s="421">
        <f t="shared" si="2"/>
        <v>1000</v>
      </c>
      <c r="M44" s="421"/>
      <c r="N44" s="335">
        <f t="shared" si="3"/>
        <v>1000</v>
      </c>
      <c r="O44" s="422">
        <f t="shared" si="4"/>
        <v>19367.919999999998</v>
      </c>
      <c r="P44" s="422">
        <f t="shared" si="5"/>
        <v>19367.919999999998</v>
      </c>
      <c r="Q44" s="447">
        <v>1</v>
      </c>
      <c r="R44" s="422">
        <v>580.66</v>
      </c>
      <c r="S44" s="448">
        <v>1070</v>
      </c>
      <c r="T44" s="421"/>
      <c r="U44" s="421"/>
      <c r="V44" s="421"/>
      <c r="W44" s="421"/>
      <c r="X44" s="421"/>
      <c r="Y44" s="421"/>
      <c r="Z44" s="448">
        <f t="shared" si="6"/>
        <v>1650.6599999999999</v>
      </c>
      <c r="AA44" s="448">
        <v>1000</v>
      </c>
      <c r="AB44" s="448"/>
      <c r="AC44" s="335">
        <f t="shared" si="7"/>
        <v>1000</v>
      </c>
      <c r="AD44" s="422">
        <f t="shared" si="8"/>
        <v>20807.919999999998</v>
      </c>
      <c r="AE44" s="421">
        <f t="shared" si="9"/>
        <v>20807.919999999998</v>
      </c>
      <c r="AF44" s="423">
        <f t="shared" si="10"/>
        <v>1440</v>
      </c>
      <c r="AG44" s="423">
        <f t="shared" si="10"/>
        <v>1440</v>
      </c>
      <c r="AH44" s="447">
        <v>1</v>
      </c>
      <c r="AI44" s="423">
        <v>22007.919999999998</v>
      </c>
    </row>
    <row r="45" spans="1:35" x14ac:dyDescent="0.2">
      <c r="A45" s="420" t="s">
        <v>16</v>
      </c>
      <c r="B45" s="407">
        <v>1</v>
      </c>
      <c r="C45" s="421">
        <v>580.66</v>
      </c>
      <c r="D45" s="421">
        <v>950</v>
      </c>
      <c r="E45" s="421"/>
      <c r="F45" s="421"/>
      <c r="G45" s="421"/>
      <c r="H45" s="421"/>
      <c r="I45" s="421"/>
      <c r="J45" s="421"/>
      <c r="K45" s="421">
        <f t="shared" si="1"/>
        <v>1530.6599999999999</v>
      </c>
      <c r="L45" s="421">
        <f t="shared" si="2"/>
        <v>1000</v>
      </c>
      <c r="M45" s="421"/>
      <c r="N45" s="335">
        <f t="shared" si="3"/>
        <v>1000</v>
      </c>
      <c r="O45" s="422">
        <f t="shared" si="4"/>
        <v>19367.919999999998</v>
      </c>
      <c r="P45" s="422">
        <f t="shared" si="5"/>
        <v>19367.919999999998</v>
      </c>
      <c r="Q45" s="447">
        <v>1</v>
      </c>
      <c r="R45" s="422">
        <v>580.66</v>
      </c>
      <c r="S45" s="448">
        <v>1070</v>
      </c>
      <c r="T45" s="421"/>
      <c r="U45" s="421"/>
      <c r="V45" s="421"/>
      <c r="W45" s="421"/>
      <c r="X45" s="421"/>
      <c r="Y45" s="421"/>
      <c r="Z45" s="448">
        <f t="shared" si="6"/>
        <v>1650.6599999999999</v>
      </c>
      <c r="AA45" s="448">
        <v>1000</v>
      </c>
      <c r="AB45" s="448"/>
      <c r="AC45" s="335">
        <f t="shared" si="7"/>
        <v>1000</v>
      </c>
      <c r="AD45" s="422">
        <f t="shared" si="8"/>
        <v>20807.919999999998</v>
      </c>
      <c r="AE45" s="421">
        <f t="shared" si="9"/>
        <v>20807.919999999998</v>
      </c>
      <c r="AF45" s="423">
        <f t="shared" si="10"/>
        <v>1440</v>
      </c>
      <c r="AG45" s="423">
        <f t="shared" si="10"/>
        <v>1440</v>
      </c>
      <c r="AH45" s="447">
        <v>1</v>
      </c>
      <c r="AI45" s="423">
        <v>22007.919999999998</v>
      </c>
    </row>
    <row r="46" spans="1:35" x14ac:dyDescent="0.2">
      <c r="A46" s="420" t="s">
        <v>16</v>
      </c>
      <c r="B46" s="407">
        <v>1</v>
      </c>
      <c r="C46" s="421">
        <v>796.06</v>
      </c>
      <c r="D46" s="421">
        <v>1300</v>
      </c>
      <c r="E46" s="421"/>
      <c r="F46" s="421"/>
      <c r="G46" s="421"/>
      <c r="H46" s="421"/>
      <c r="I46" s="421"/>
      <c r="J46" s="421"/>
      <c r="K46" s="421">
        <f t="shared" si="1"/>
        <v>2096.06</v>
      </c>
      <c r="L46" s="421">
        <f t="shared" si="2"/>
        <v>1000</v>
      </c>
      <c r="M46" s="421"/>
      <c r="N46" s="335">
        <f t="shared" si="3"/>
        <v>1000</v>
      </c>
      <c r="O46" s="422">
        <f t="shared" si="4"/>
        <v>26152.720000000001</v>
      </c>
      <c r="P46" s="422">
        <f t="shared" si="5"/>
        <v>26152.720000000001</v>
      </c>
      <c r="Q46" s="447">
        <v>1</v>
      </c>
      <c r="R46" s="422">
        <v>796.06</v>
      </c>
      <c r="S46" s="448">
        <v>1070</v>
      </c>
      <c r="T46" s="421"/>
      <c r="U46" s="421"/>
      <c r="V46" s="421"/>
      <c r="W46" s="421"/>
      <c r="X46" s="421"/>
      <c r="Y46" s="421"/>
      <c r="Z46" s="448">
        <f t="shared" si="6"/>
        <v>1866.06</v>
      </c>
      <c r="AA46" s="448">
        <v>1000</v>
      </c>
      <c r="AB46" s="448"/>
      <c r="AC46" s="335">
        <f t="shared" si="7"/>
        <v>1000</v>
      </c>
      <c r="AD46" s="422">
        <f t="shared" si="8"/>
        <v>23392.720000000001</v>
      </c>
      <c r="AE46" s="421">
        <f t="shared" si="9"/>
        <v>23392.720000000001</v>
      </c>
      <c r="AF46" s="423">
        <f t="shared" si="10"/>
        <v>-2760</v>
      </c>
      <c r="AG46" s="423">
        <f t="shared" si="10"/>
        <v>-2760</v>
      </c>
      <c r="AH46" s="447">
        <v>1</v>
      </c>
      <c r="AI46" s="423">
        <v>24592.720000000001</v>
      </c>
    </row>
    <row r="47" spans="1:35" x14ac:dyDescent="0.2">
      <c r="A47" s="420" t="s">
        <v>16</v>
      </c>
      <c r="B47" s="407">
        <v>1</v>
      </c>
      <c r="C47" s="421">
        <v>580.66</v>
      </c>
      <c r="D47" s="421">
        <v>950</v>
      </c>
      <c r="E47" s="421"/>
      <c r="F47" s="421"/>
      <c r="G47" s="421"/>
      <c r="H47" s="421"/>
      <c r="I47" s="421"/>
      <c r="J47" s="421"/>
      <c r="K47" s="421">
        <f t="shared" si="1"/>
        <v>1530.6599999999999</v>
      </c>
      <c r="L47" s="421">
        <f t="shared" si="2"/>
        <v>1000</v>
      </c>
      <c r="M47" s="421"/>
      <c r="N47" s="335">
        <f t="shared" si="3"/>
        <v>1000</v>
      </c>
      <c r="O47" s="422">
        <f t="shared" si="4"/>
        <v>19367.919999999998</v>
      </c>
      <c r="P47" s="422">
        <f t="shared" si="5"/>
        <v>19367.919999999998</v>
      </c>
      <c r="Q47" s="447">
        <v>1</v>
      </c>
      <c r="R47" s="422">
        <v>580.66</v>
      </c>
      <c r="S47" s="448">
        <v>1070</v>
      </c>
      <c r="T47" s="421"/>
      <c r="U47" s="421"/>
      <c r="V47" s="421"/>
      <c r="W47" s="421"/>
      <c r="X47" s="421"/>
      <c r="Y47" s="421"/>
      <c r="Z47" s="448">
        <f t="shared" si="6"/>
        <v>1650.6599999999999</v>
      </c>
      <c r="AA47" s="448">
        <v>1000</v>
      </c>
      <c r="AB47" s="448"/>
      <c r="AC47" s="335">
        <f t="shared" si="7"/>
        <v>1000</v>
      </c>
      <c r="AD47" s="422">
        <f t="shared" si="8"/>
        <v>20807.919999999998</v>
      </c>
      <c r="AE47" s="421">
        <f t="shared" si="9"/>
        <v>20807.919999999998</v>
      </c>
      <c r="AF47" s="423">
        <f t="shared" si="10"/>
        <v>1440</v>
      </c>
      <c r="AG47" s="423">
        <f t="shared" si="10"/>
        <v>1440</v>
      </c>
      <c r="AH47" s="447">
        <v>1</v>
      </c>
      <c r="AI47" s="423">
        <v>22007.919999999998</v>
      </c>
    </row>
    <row r="48" spans="1:35" x14ac:dyDescent="0.2">
      <c r="A48" s="420" t="s">
        <v>16</v>
      </c>
      <c r="B48" s="407">
        <v>1</v>
      </c>
      <c r="C48" s="421">
        <v>580.66</v>
      </c>
      <c r="D48" s="421">
        <v>950</v>
      </c>
      <c r="E48" s="421"/>
      <c r="F48" s="421"/>
      <c r="G48" s="421"/>
      <c r="H48" s="421"/>
      <c r="I48" s="421"/>
      <c r="J48" s="421"/>
      <c r="K48" s="421">
        <f t="shared" si="1"/>
        <v>1530.6599999999999</v>
      </c>
      <c r="L48" s="421">
        <f t="shared" si="2"/>
        <v>1000</v>
      </c>
      <c r="M48" s="421"/>
      <c r="N48" s="335">
        <f t="shared" si="3"/>
        <v>1000</v>
      </c>
      <c r="O48" s="422">
        <f t="shared" si="4"/>
        <v>19367.919999999998</v>
      </c>
      <c r="P48" s="422">
        <f t="shared" si="5"/>
        <v>19367.919999999998</v>
      </c>
      <c r="Q48" s="447">
        <v>1</v>
      </c>
      <c r="R48" s="422">
        <v>580.66</v>
      </c>
      <c r="S48" s="448">
        <v>1070</v>
      </c>
      <c r="T48" s="421"/>
      <c r="U48" s="421"/>
      <c r="V48" s="421"/>
      <c r="W48" s="421"/>
      <c r="X48" s="421"/>
      <c r="Y48" s="421"/>
      <c r="Z48" s="448">
        <f t="shared" si="6"/>
        <v>1650.6599999999999</v>
      </c>
      <c r="AA48" s="448">
        <v>1000</v>
      </c>
      <c r="AB48" s="448"/>
      <c r="AC48" s="335">
        <f t="shared" si="7"/>
        <v>1000</v>
      </c>
      <c r="AD48" s="422">
        <f t="shared" si="8"/>
        <v>20807.919999999998</v>
      </c>
      <c r="AE48" s="421">
        <f t="shared" si="9"/>
        <v>20807.919999999998</v>
      </c>
      <c r="AF48" s="423">
        <f t="shared" si="10"/>
        <v>1440</v>
      </c>
      <c r="AG48" s="423">
        <f t="shared" si="10"/>
        <v>1440</v>
      </c>
      <c r="AH48" s="447">
        <v>1</v>
      </c>
      <c r="AI48" s="423">
        <v>22007.919999999998</v>
      </c>
    </row>
    <row r="49" spans="1:35" x14ac:dyDescent="0.2">
      <c r="A49" s="420" t="s">
        <v>16</v>
      </c>
      <c r="B49" s="407">
        <v>1</v>
      </c>
      <c r="C49" s="421">
        <v>598.6</v>
      </c>
      <c r="D49" s="421">
        <v>950</v>
      </c>
      <c r="E49" s="421"/>
      <c r="F49" s="421"/>
      <c r="G49" s="421"/>
      <c r="H49" s="421"/>
      <c r="I49" s="421"/>
      <c r="J49" s="421"/>
      <c r="K49" s="421">
        <f t="shared" si="1"/>
        <v>1548.6</v>
      </c>
      <c r="L49" s="421">
        <f t="shared" si="2"/>
        <v>1000</v>
      </c>
      <c r="M49" s="421"/>
      <c r="N49" s="335">
        <f t="shared" si="3"/>
        <v>1000</v>
      </c>
      <c r="O49" s="422">
        <f t="shared" si="4"/>
        <v>19583.199999999997</v>
      </c>
      <c r="P49" s="422">
        <f t="shared" si="5"/>
        <v>19583.199999999997</v>
      </c>
      <c r="Q49" s="447">
        <v>1</v>
      </c>
      <c r="R49" s="422">
        <v>598.6</v>
      </c>
      <c r="S49" s="448">
        <v>1070</v>
      </c>
      <c r="T49" s="421"/>
      <c r="U49" s="421"/>
      <c r="V49" s="421"/>
      <c r="W49" s="421"/>
      <c r="X49" s="421"/>
      <c r="Y49" s="421"/>
      <c r="Z49" s="448">
        <f t="shared" si="6"/>
        <v>1668.6</v>
      </c>
      <c r="AA49" s="448">
        <v>1000</v>
      </c>
      <c r="AB49" s="448"/>
      <c r="AC49" s="335">
        <f t="shared" si="7"/>
        <v>1000</v>
      </c>
      <c r="AD49" s="422">
        <f t="shared" si="8"/>
        <v>21023.199999999997</v>
      </c>
      <c r="AE49" s="421">
        <f t="shared" si="9"/>
        <v>21023.199999999997</v>
      </c>
      <c r="AF49" s="423">
        <f t="shared" si="10"/>
        <v>1440</v>
      </c>
      <c r="AG49" s="423">
        <f t="shared" si="10"/>
        <v>1440</v>
      </c>
      <c r="AH49" s="447">
        <v>1</v>
      </c>
      <c r="AI49" s="423">
        <v>22223.200000000001</v>
      </c>
    </row>
    <row r="50" spans="1:35" x14ac:dyDescent="0.2">
      <c r="A50" s="420" t="s">
        <v>16</v>
      </c>
      <c r="B50" s="407">
        <v>1</v>
      </c>
      <c r="C50" s="421">
        <v>583.66</v>
      </c>
      <c r="D50" s="421">
        <v>950</v>
      </c>
      <c r="E50" s="421"/>
      <c r="F50" s="421"/>
      <c r="G50" s="421"/>
      <c r="H50" s="421"/>
      <c r="I50" s="421"/>
      <c r="J50" s="421"/>
      <c r="K50" s="421">
        <f t="shared" si="1"/>
        <v>1533.6599999999999</v>
      </c>
      <c r="L50" s="421">
        <f t="shared" si="2"/>
        <v>1000</v>
      </c>
      <c r="M50" s="421"/>
      <c r="N50" s="335">
        <f t="shared" si="3"/>
        <v>1000</v>
      </c>
      <c r="O50" s="422">
        <f t="shared" si="4"/>
        <v>19403.919999999998</v>
      </c>
      <c r="P50" s="422">
        <f t="shared" si="5"/>
        <v>19403.919999999998</v>
      </c>
      <c r="Q50" s="447">
        <v>1</v>
      </c>
      <c r="R50" s="422">
        <v>583.66</v>
      </c>
      <c r="S50" s="448">
        <v>1070</v>
      </c>
      <c r="T50" s="421"/>
      <c r="U50" s="421"/>
      <c r="V50" s="421"/>
      <c r="W50" s="421"/>
      <c r="X50" s="421"/>
      <c r="Y50" s="421"/>
      <c r="Z50" s="448">
        <f t="shared" si="6"/>
        <v>1653.6599999999999</v>
      </c>
      <c r="AA50" s="448">
        <v>1000</v>
      </c>
      <c r="AB50" s="448"/>
      <c r="AC50" s="335">
        <f t="shared" si="7"/>
        <v>1000</v>
      </c>
      <c r="AD50" s="422">
        <f t="shared" si="8"/>
        <v>20843.919999999998</v>
      </c>
      <c r="AE50" s="421">
        <f t="shared" si="9"/>
        <v>20843.919999999998</v>
      </c>
      <c r="AF50" s="423">
        <f t="shared" si="10"/>
        <v>1440</v>
      </c>
      <c r="AG50" s="423">
        <f t="shared" si="10"/>
        <v>1440</v>
      </c>
      <c r="AH50" s="447">
        <v>1</v>
      </c>
      <c r="AI50" s="423">
        <v>22043.920000000002</v>
      </c>
    </row>
    <row r="51" spans="1:35" x14ac:dyDescent="0.2">
      <c r="A51" s="420" t="s">
        <v>16</v>
      </c>
      <c r="B51" s="407">
        <v>1</v>
      </c>
      <c r="C51" s="421">
        <v>583.66</v>
      </c>
      <c r="D51" s="421">
        <v>950</v>
      </c>
      <c r="E51" s="421"/>
      <c r="F51" s="421"/>
      <c r="G51" s="421"/>
      <c r="H51" s="421"/>
      <c r="I51" s="421"/>
      <c r="J51" s="421"/>
      <c r="K51" s="421">
        <f t="shared" si="1"/>
        <v>1533.6599999999999</v>
      </c>
      <c r="L51" s="421">
        <f t="shared" si="2"/>
        <v>1000</v>
      </c>
      <c r="M51" s="421"/>
      <c r="N51" s="335">
        <f t="shared" si="3"/>
        <v>1000</v>
      </c>
      <c r="O51" s="422">
        <f t="shared" si="4"/>
        <v>19403.919999999998</v>
      </c>
      <c r="P51" s="422">
        <f t="shared" si="5"/>
        <v>19403.919999999998</v>
      </c>
      <c r="Q51" s="447">
        <v>1</v>
      </c>
      <c r="R51" s="422">
        <v>583.66</v>
      </c>
      <c r="S51" s="448">
        <v>1070</v>
      </c>
      <c r="T51" s="421"/>
      <c r="U51" s="421"/>
      <c r="V51" s="421"/>
      <c r="W51" s="421"/>
      <c r="X51" s="421"/>
      <c r="Y51" s="421"/>
      <c r="Z51" s="448">
        <f t="shared" si="6"/>
        <v>1653.6599999999999</v>
      </c>
      <c r="AA51" s="448">
        <v>1000</v>
      </c>
      <c r="AB51" s="448"/>
      <c r="AC51" s="335">
        <f t="shared" si="7"/>
        <v>1000</v>
      </c>
      <c r="AD51" s="422">
        <f t="shared" si="8"/>
        <v>20843.919999999998</v>
      </c>
      <c r="AE51" s="421">
        <f t="shared" si="9"/>
        <v>20843.919999999998</v>
      </c>
      <c r="AF51" s="423">
        <f t="shared" si="10"/>
        <v>1440</v>
      </c>
      <c r="AG51" s="423">
        <f t="shared" si="10"/>
        <v>1440</v>
      </c>
      <c r="AH51" s="447">
        <v>1</v>
      </c>
      <c r="AI51" s="423">
        <v>22043.920000000002</v>
      </c>
    </row>
    <row r="52" spans="1:35" x14ac:dyDescent="0.2">
      <c r="A52" s="420" t="s">
        <v>467</v>
      </c>
      <c r="B52" s="407">
        <v>1</v>
      </c>
      <c r="C52" s="421">
        <v>689.11000000000013</v>
      </c>
      <c r="D52" s="421">
        <v>950</v>
      </c>
      <c r="E52" s="421"/>
      <c r="F52" s="421"/>
      <c r="G52" s="421"/>
      <c r="H52" s="421"/>
      <c r="I52" s="421"/>
      <c r="J52" s="421"/>
      <c r="K52" s="421">
        <f t="shared" si="1"/>
        <v>1639.1100000000001</v>
      </c>
      <c r="L52" s="421">
        <f t="shared" si="2"/>
        <v>1000</v>
      </c>
      <c r="M52" s="421"/>
      <c r="N52" s="335">
        <f t="shared" si="3"/>
        <v>1000</v>
      </c>
      <c r="O52" s="422">
        <f t="shared" si="4"/>
        <v>20669.32</v>
      </c>
      <c r="P52" s="422">
        <f t="shared" si="5"/>
        <v>20669.32</v>
      </c>
      <c r="Q52" s="447">
        <v>1</v>
      </c>
      <c r="R52" s="422">
        <v>689.11000000000013</v>
      </c>
      <c r="S52" s="448">
        <v>1070</v>
      </c>
      <c r="T52" s="421"/>
      <c r="U52" s="421"/>
      <c r="V52" s="421"/>
      <c r="W52" s="421"/>
      <c r="X52" s="421"/>
      <c r="Y52" s="421"/>
      <c r="Z52" s="448">
        <f t="shared" si="6"/>
        <v>1759.1100000000001</v>
      </c>
      <c r="AA52" s="448">
        <v>1000</v>
      </c>
      <c r="AB52" s="448"/>
      <c r="AC52" s="335">
        <f t="shared" si="7"/>
        <v>1000</v>
      </c>
      <c r="AD52" s="422">
        <f t="shared" si="8"/>
        <v>22109.32</v>
      </c>
      <c r="AE52" s="421">
        <f t="shared" si="9"/>
        <v>22109.32</v>
      </c>
      <c r="AF52" s="423">
        <f t="shared" si="10"/>
        <v>1440</v>
      </c>
      <c r="AG52" s="423">
        <f t="shared" si="10"/>
        <v>1440</v>
      </c>
      <c r="AH52" s="447">
        <v>1</v>
      </c>
      <c r="AI52" s="423">
        <v>23309.32</v>
      </c>
    </row>
    <row r="53" spans="1:35" x14ac:dyDescent="0.2">
      <c r="A53" s="420" t="s">
        <v>467</v>
      </c>
      <c r="B53" s="407">
        <v>1</v>
      </c>
      <c r="C53" s="421">
        <v>572.86</v>
      </c>
      <c r="D53" s="421">
        <v>950</v>
      </c>
      <c r="E53" s="421"/>
      <c r="F53" s="421"/>
      <c r="G53" s="421"/>
      <c r="H53" s="421"/>
      <c r="I53" s="421"/>
      <c r="J53" s="421"/>
      <c r="K53" s="421">
        <f t="shared" si="1"/>
        <v>1522.8600000000001</v>
      </c>
      <c r="L53" s="421">
        <f t="shared" si="2"/>
        <v>1000</v>
      </c>
      <c r="M53" s="421"/>
      <c r="N53" s="335">
        <f t="shared" si="3"/>
        <v>1000</v>
      </c>
      <c r="O53" s="422">
        <f t="shared" si="4"/>
        <v>19274.32</v>
      </c>
      <c r="P53" s="422">
        <f t="shared" si="5"/>
        <v>19274.32</v>
      </c>
      <c r="Q53" s="447">
        <v>1</v>
      </c>
      <c r="R53" s="422">
        <v>572.86</v>
      </c>
      <c r="S53" s="448">
        <v>1070</v>
      </c>
      <c r="T53" s="421"/>
      <c r="U53" s="421"/>
      <c r="V53" s="421"/>
      <c r="W53" s="421"/>
      <c r="X53" s="421"/>
      <c r="Y53" s="421"/>
      <c r="Z53" s="448">
        <f t="shared" si="6"/>
        <v>1642.8600000000001</v>
      </c>
      <c r="AA53" s="448">
        <v>1000</v>
      </c>
      <c r="AB53" s="448"/>
      <c r="AC53" s="335">
        <f t="shared" si="7"/>
        <v>1000</v>
      </c>
      <c r="AD53" s="422">
        <f t="shared" si="8"/>
        <v>20714.32</v>
      </c>
      <c r="AE53" s="421">
        <f t="shared" si="9"/>
        <v>20714.32</v>
      </c>
      <c r="AF53" s="423">
        <f t="shared" si="10"/>
        <v>1440</v>
      </c>
      <c r="AG53" s="423">
        <f t="shared" si="10"/>
        <v>1440</v>
      </c>
      <c r="AH53" s="447">
        <v>1</v>
      </c>
      <c r="AI53" s="423">
        <v>21914.32</v>
      </c>
    </row>
    <row r="54" spans="1:35" x14ac:dyDescent="0.2">
      <c r="A54" s="420" t="s">
        <v>467</v>
      </c>
      <c r="B54" s="407">
        <v>1</v>
      </c>
      <c r="C54" s="421">
        <v>572.86</v>
      </c>
      <c r="D54" s="421">
        <v>950</v>
      </c>
      <c r="E54" s="421"/>
      <c r="F54" s="421"/>
      <c r="G54" s="421"/>
      <c r="H54" s="421"/>
      <c r="I54" s="421"/>
      <c r="J54" s="421"/>
      <c r="K54" s="421">
        <f t="shared" si="1"/>
        <v>1522.8600000000001</v>
      </c>
      <c r="L54" s="421">
        <f t="shared" si="2"/>
        <v>1000</v>
      </c>
      <c r="M54" s="421"/>
      <c r="N54" s="335">
        <f t="shared" si="3"/>
        <v>1000</v>
      </c>
      <c r="O54" s="422">
        <f t="shared" si="4"/>
        <v>19274.32</v>
      </c>
      <c r="P54" s="422">
        <f t="shared" si="5"/>
        <v>19274.32</v>
      </c>
      <c r="Q54" s="447">
        <v>1</v>
      </c>
      <c r="R54" s="422">
        <v>572.86</v>
      </c>
      <c r="S54" s="448">
        <v>1070</v>
      </c>
      <c r="T54" s="421"/>
      <c r="U54" s="421"/>
      <c r="V54" s="421"/>
      <c r="W54" s="421"/>
      <c r="X54" s="421"/>
      <c r="Y54" s="421"/>
      <c r="Z54" s="448">
        <f t="shared" si="6"/>
        <v>1642.8600000000001</v>
      </c>
      <c r="AA54" s="448">
        <v>1000</v>
      </c>
      <c r="AB54" s="448"/>
      <c r="AC54" s="335">
        <f t="shared" si="7"/>
        <v>1000</v>
      </c>
      <c r="AD54" s="422">
        <f t="shared" si="8"/>
        <v>20714.32</v>
      </c>
      <c r="AE54" s="421">
        <f t="shared" si="9"/>
        <v>20714.32</v>
      </c>
      <c r="AF54" s="423">
        <f t="shared" si="10"/>
        <v>1440</v>
      </c>
      <c r="AG54" s="423">
        <f t="shared" si="10"/>
        <v>1440</v>
      </c>
      <c r="AH54" s="447">
        <v>1</v>
      </c>
      <c r="AI54" s="423">
        <v>21941.32</v>
      </c>
    </row>
    <row r="55" spans="1:35" x14ac:dyDescent="0.2">
      <c r="A55" s="420" t="s">
        <v>467</v>
      </c>
      <c r="B55" s="407">
        <v>1</v>
      </c>
      <c r="C55" s="421">
        <v>596.1</v>
      </c>
      <c r="D55" s="421">
        <v>950</v>
      </c>
      <c r="E55" s="421"/>
      <c r="F55" s="421"/>
      <c r="G55" s="421"/>
      <c r="H55" s="421"/>
      <c r="I55" s="421"/>
      <c r="J55" s="421"/>
      <c r="K55" s="421">
        <f t="shared" si="1"/>
        <v>1546.1</v>
      </c>
      <c r="L55" s="421">
        <f t="shared" si="2"/>
        <v>1000</v>
      </c>
      <c r="M55" s="421"/>
      <c r="N55" s="335">
        <f t="shared" si="3"/>
        <v>1000</v>
      </c>
      <c r="O55" s="422">
        <f t="shared" si="4"/>
        <v>19553.199999999997</v>
      </c>
      <c r="P55" s="422">
        <f t="shared" si="5"/>
        <v>19553.199999999997</v>
      </c>
      <c r="Q55" s="447">
        <v>1</v>
      </c>
      <c r="R55" s="422">
        <v>596.1</v>
      </c>
      <c r="S55" s="448">
        <v>1070</v>
      </c>
      <c r="T55" s="421"/>
      <c r="U55" s="421"/>
      <c r="V55" s="421"/>
      <c r="W55" s="421"/>
      <c r="X55" s="421"/>
      <c r="Y55" s="421"/>
      <c r="Z55" s="448">
        <f t="shared" si="6"/>
        <v>1666.1</v>
      </c>
      <c r="AA55" s="448">
        <v>1000</v>
      </c>
      <c r="AB55" s="448"/>
      <c r="AC55" s="335">
        <f t="shared" si="7"/>
        <v>1000</v>
      </c>
      <c r="AD55" s="422">
        <f t="shared" si="8"/>
        <v>20993.199999999997</v>
      </c>
      <c r="AE55" s="421">
        <f t="shared" si="9"/>
        <v>20993.199999999997</v>
      </c>
      <c r="AF55" s="423">
        <f t="shared" si="10"/>
        <v>1440</v>
      </c>
      <c r="AG55" s="423">
        <f t="shared" si="10"/>
        <v>1440</v>
      </c>
      <c r="AH55" s="447">
        <v>1</v>
      </c>
      <c r="AI55" s="423">
        <v>22193.200000000001</v>
      </c>
    </row>
    <row r="56" spans="1:35" x14ac:dyDescent="0.2">
      <c r="A56" s="420" t="s">
        <v>467</v>
      </c>
      <c r="B56" s="407">
        <v>1</v>
      </c>
      <c r="C56" s="421">
        <v>592.92999999999995</v>
      </c>
      <c r="D56" s="421">
        <v>950</v>
      </c>
      <c r="E56" s="421"/>
      <c r="F56" s="421"/>
      <c r="G56" s="421"/>
      <c r="H56" s="421"/>
      <c r="I56" s="421"/>
      <c r="J56" s="421"/>
      <c r="K56" s="421">
        <f t="shared" si="1"/>
        <v>1542.9299999999998</v>
      </c>
      <c r="L56" s="421">
        <f t="shared" si="2"/>
        <v>1000</v>
      </c>
      <c r="M56" s="421"/>
      <c r="N56" s="335">
        <f t="shared" si="3"/>
        <v>1000</v>
      </c>
      <c r="O56" s="422">
        <f t="shared" si="4"/>
        <v>19515.159999999996</v>
      </c>
      <c r="P56" s="422">
        <f t="shared" si="5"/>
        <v>19515.159999999996</v>
      </c>
      <c r="Q56" s="447">
        <v>1</v>
      </c>
      <c r="R56" s="422">
        <v>592.92999999999995</v>
      </c>
      <c r="S56" s="448">
        <v>1070</v>
      </c>
      <c r="T56" s="421"/>
      <c r="U56" s="421"/>
      <c r="V56" s="421"/>
      <c r="W56" s="421"/>
      <c r="X56" s="421"/>
      <c r="Y56" s="421"/>
      <c r="Z56" s="448">
        <f t="shared" si="6"/>
        <v>1662.9299999999998</v>
      </c>
      <c r="AA56" s="448">
        <v>1000</v>
      </c>
      <c r="AB56" s="448"/>
      <c r="AC56" s="335">
        <f t="shared" si="7"/>
        <v>1000</v>
      </c>
      <c r="AD56" s="422">
        <f t="shared" si="8"/>
        <v>20955.159999999996</v>
      </c>
      <c r="AE56" s="421">
        <f t="shared" si="9"/>
        <v>20955.159999999996</v>
      </c>
      <c r="AF56" s="423">
        <f t="shared" si="10"/>
        <v>1440</v>
      </c>
      <c r="AG56" s="423">
        <f t="shared" si="10"/>
        <v>1440</v>
      </c>
      <c r="AH56" s="447">
        <v>1</v>
      </c>
      <c r="AI56" s="423">
        <v>22155.16</v>
      </c>
    </row>
    <row r="57" spans="1:35" x14ac:dyDescent="0.2">
      <c r="A57" s="420" t="s">
        <v>468</v>
      </c>
      <c r="B57" s="407">
        <v>1</v>
      </c>
      <c r="C57" s="421">
        <v>565.05999999999995</v>
      </c>
      <c r="D57" s="421">
        <v>950</v>
      </c>
      <c r="E57" s="421"/>
      <c r="F57" s="421"/>
      <c r="G57" s="421"/>
      <c r="H57" s="421"/>
      <c r="I57" s="421"/>
      <c r="J57" s="421"/>
      <c r="K57" s="421">
        <f t="shared" si="1"/>
        <v>1515.06</v>
      </c>
      <c r="L57" s="421">
        <f t="shared" si="2"/>
        <v>1000</v>
      </c>
      <c r="M57" s="421"/>
      <c r="N57" s="335">
        <f t="shared" si="3"/>
        <v>1000</v>
      </c>
      <c r="O57" s="422">
        <f t="shared" si="4"/>
        <v>19180.72</v>
      </c>
      <c r="P57" s="422">
        <f t="shared" si="5"/>
        <v>19180.72</v>
      </c>
      <c r="Q57" s="447">
        <v>1</v>
      </c>
      <c r="R57" s="422">
        <v>565.05999999999995</v>
      </c>
      <c r="S57" s="448">
        <v>1070</v>
      </c>
      <c r="T57" s="421"/>
      <c r="U57" s="421"/>
      <c r="V57" s="421"/>
      <c r="W57" s="421"/>
      <c r="X57" s="421"/>
      <c r="Y57" s="421"/>
      <c r="Z57" s="448">
        <f t="shared" si="6"/>
        <v>1635.06</v>
      </c>
      <c r="AA57" s="448">
        <v>1000</v>
      </c>
      <c r="AB57" s="448"/>
      <c r="AC57" s="335">
        <f t="shared" si="7"/>
        <v>1000</v>
      </c>
      <c r="AD57" s="422">
        <f t="shared" si="8"/>
        <v>20620.72</v>
      </c>
      <c r="AE57" s="421">
        <f t="shared" si="9"/>
        <v>20620.72</v>
      </c>
      <c r="AF57" s="423">
        <f t="shared" si="10"/>
        <v>1440</v>
      </c>
      <c r="AG57" s="423">
        <f t="shared" si="10"/>
        <v>1440</v>
      </c>
      <c r="AH57" s="447">
        <v>1</v>
      </c>
      <c r="AI57" s="423">
        <v>21820.720000000001</v>
      </c>
    </row>
    <row r="58" spans="1:35" x14ac:dyDescent="0.2">
      <c r="A58" s="420" t="s">
        <v>468</v>
      </c>
      <c r="B58" s="407">
        <v>1</v>
      </c>
      <c r="C58" s="421">
        <v>582.42999999999995</v>
      </c>
      <c r="D58" s="421">
        <v>950</v>
      </c>
      <c r="E58" s="421"/>
      <c r="F58" s="421"/>
      <c r="G58" s="421"/>
      <c r="H58" s="421"/>
      <c r="I58" s="421"/>
      <c r="J58" s="421"/>
      <c r="K58" s="421">
        <f t="shared" si="1"/>
        <v>1532.4299999999998</v>
      </c>
      <c r="L58" s="421">
        <f t="shared" si="2"/>
        <v>1000</v>
      </c>
      <c r="M58" s="421"/>
      <c r="N58" s="335">
        <f t="shared" si="3"/>
        <v>1000</v>
      </c>
      <c r="O58" s="422">
        <f t="shared" si="4"/>
        <v>19389.159999999996</v>
      </c>
      <c r="P58" s="422">
        <f t="shared" si="5"/>
        <v>19389.159999999996</v>
      </c>
      <c r="Q58" s="447">
        <v>1</v>
      </c>
      <c r="R58" s="422">
        <v>582.42999999999995</v>
      </c>
      <c r="S58" s="448">
        <v>1070</v>
      </c>
      <c r="T58" s="421"/>
      <c r="U58" s="421"/>
      <c r="V58" s="421"/>
      <c r="W58" s="421"/>
      <c r="X58" s="421"/>
      <c r="Y58" s="421"/>
      <c r="Z58" s="448">
        <f t="shared" si="6"/>
        <v>1652.4299999999998</v>
      </c>
      <c r="AA58" s="448">
        <v>1000</v>
      </c>
      <c r="AB58" s="448"/>
      <c r="AC58" s="335">
        <f t="shared" si="7"/>
        <v>1000</v>
      </c>
      <c r="AD58" s="422">
        <f t="shared" si="8"/>
        <v>20829.159999999996</v>
      </c>
      <c r="AE58" s="421">
        <f t="shared" si="9"/>
        <v>20829.159999999996</v>
      </c>
      <c r="AF58" s="423">
        <f t="shared" si="10"/>
        <v>1440</v>
      </c>
      <c r="AG58" s="423">
        <f t="shared" si="10"/>
        <v>1440</v>
      </c>
      <c r="AH58" s="447">
        <v>1</v>
      </c>
      <c r="AI58" s="423">
        <v>22029.16</v>
      </c>
    </row>
    <row r="59" spans="1:35" x14ac:dyDescent="0.2">
      <c r="A59" s="420" t="s">
        <v>468</v>
      </c>
      <c r="B59" s="407">
        <v>1</v>
      </c>
      <c r="C59" s="421">
        <v>568.06000000000006</v>
      </c>
      <c r="D59" s="421">
        <v>950</v>
      </c>
      <c r="E59" s="421"/>
      <c r="F59" s="421"/>
      <c r="G59" s="421"/>
      <c r="H59" s="421"/>
      <c r="I59" s="421"/>
      <c r="J59" s="421"/>
      <c r="K59" s="421">
        <f t="shared" si="1"/>
        <v>1518.06</v>
      </c>
      <c r="L59" s="421">
        <f t="shared" si="2"/>
        <v>1000</v>
      </c>
      <c r="M59" s="421"/>
      <c r="N59" s="335">
        <f t="shared" si="3"/>
        <v>1000</v>
      </c>
      <c r="O59" s="422">
        <f t="shared" si="4"/>
        <v>19216.72</v>
      </c>
      <c r="P59" s="422">
        <f t="shared" si="5"/>
        <v>19216.72</v>
      </c>
      <c r="Q59" s="447">
        <v>0</v>
      </c>
      <c r="R59" s="422">
        <v>0</v>
      </c>
      <c r="S59" s="448">
        <v>0</v>
      </c>
      <c r="T59" s="421"/>
      <c r="U59" s="421"/>
      <c r="V59" s="421"/>
      <c r="W59" s="421"/>
      <c r="X59" s="421"/>
      <c r="Y59" s="421"/>
      <c r="Z59" s="448">
        <f t="shared" si="6"/>
        <v>0</v>
      </c>
      <c r="AA59" s="448">
        <v>0</v>
      </c>
      <c r="AB59" s="448"/>
      <c r="AC59" s="335">
        <f t="shared" si="7"/>
        <v>0</v>
      </c>
      <c r="AD59" s="422">
        <f t="shared" si="8"/>
        <v>0</v>
      </c>
      <c r="AE59" s="421">
        <f t="shared" si="9"/>
        <v>0</v>
      </c>
      <c r="AF59" s="423">
        <f t="shared" si="10"/>
        <v>-19216.72</v>
      </c>
      <c r="AG59" s="423">
        <f t="shared" si="10"/>
        <v>-19216.72</v>
      </c>
      <c r="AH59" s="447">
        <v>0</v>
      </c>
      <c r="AI59" s="423">
        <v>0</v>
      </c>
    </row>
    <row r="60" spans="1:35" x14ac:dyDescent="0.2">
      <c r="A60" s="420" t="s">
        <v>17</v>
      </c>
      <c r="B60" s="407">
        <v>1</v>
      </c>
      <c r="C60" s="421">
        <v>567.15</v>
      </c>
      <c r="D60" s="421">
        <v>950</v>
      </c>
      <c r="E60" s="421"/>
      <c r="F60" s="421"/>
      <c r="G60" s="421"/>
      <c r="H60" s="421"/>
      <c r="I60" s="421"/>
      <c r="J60" s="421"/>
      <c r="K60" s="421">
        <f t="shared" si="1"/>
        <v>1517.15</v>
      </c>
      <c r="L60" s="421">
        <f t="shared" si="2"/>
        <v>1000</v>
      </c>
      <c r="M60" s="421"/>
      <c r="N60" s="335">
        <f t="shared" si="3"/>
        <v>1000</v>
      </c>
      <c r="O60" s="422">
        <f t="shared" si="4"/>
        <v>19205.800000000003</v>
      </c>
      <c r="P60" s="422">
        <f t="shared" si="5"/>
        <v>19205.800000000003</v>
      </c>
      <c r="Q60" s="447">
        <v>1</v>
      </c>
      <c r="R60" s="422">
        <v>567.15</v>
      </c>
      <c r="S60" s="448">
        <v>1070</v>
      </c>
      <c r="T60" s="421"/>
      <c r="U60" s="421"/>
      <c r="V60" s="421"/>
      <c r="W60" s="421"/>
      <c r="X60" s="421"/>
      <c r="Y60" s="421"/>
      <c r="Z60" s="448">
        <f t="shared" si="6"/>
        <v>1637.15</v>
      </c>
      <c r="AA60" s="448">
        <v>1000</v>
      </c>
      <c r="AB60" s="448"/>
      <c r="AC60" s="335">
        <f t="shared" si="7"/>
        <v>1000</v>
      </c>
      <c r="AD60" s="422">
        <f t="shared" si="8"/>
        <v>20645.800000000003</v>
      </c>
      <c r="AE60" s="421">
        <f t="shared" si="9"/>
        <v>20645.800000000003</v>
      </c>
      <c r="AF60" s="423">
        <f t="shared" si="10"/>
        <v>1440</v>
      </c>
      <c r="AG60" s="423">
        <f t="shared" si="10"/>
        <v>1440</v>
      </c>
      <c r="AH60" s="447">
        <v>1</v>
      </c>
      <c r="AI60" s="423">
        <v>21845.8</v>
      </c>
    </row>
    <row r="61" spans="1:35" x14ac:dyDescent="0.2">
      <c r="A61" s="420" t="s">
        <v>488</v>
      </c>
      <c r="B61" s="407">
        <v>1</v>
      </c>
      <c r="C61" s="421">
        <v>619.77</v>
      </c>
      <c r="D61" s="421">
        <v>950</v>
      </c>
      <c r="E61" s="421"/>
      <c r="F61" s="421"/>
      <c r="G61" s="421"/>
      <c r="H61" s="421"/>
      <c r="I61" s="421"/>
      <c r="J61" s="421"/>
      <c r="K61" s="421">
        <f t="shared" si="1"/>
        <v>1569.77</v>
      </c>
      <c r="L61" s="421">
        <f t="shared" si="2"/>
        <v>1000</v>
      </c>
      <c r="M61" s="421"/>
      <c r="N61" s="335">
        <f t="shared" si="3"/>
        <v>1000</v>
      </c>
      <c r="O61" s="422">
        <f t="shared" si="4"/>
        <v>19837.239999999998</v>
      </c>
      <c r="P61" s="422">
        <f t="shared" si="5"/>
        <v>19837.239999999998</v>
      </c>
      <c r="Q61" s="447">
        <v>1</v>
      </c>
      <c r="R61" s="422">
        <v>619.77</v>
      </c>
      <c r="S61" s="448">
        <v>1070</v>
      </c>
      <c r="T61" s="421"/>
      <c r="U61" s="421"/>
      <c r="V61" s="421"/>
      <c r="W61" s="421"/>
      <c r="X61" s="421"/>
      <c r="Y61" s="421"/>
      <c r="Z61" s="448">
        <f t="shared" si="6"/>
        <v>1689.77</v>
      </c>
      <c r="AA61" s="448">
        <v>1000</v>
      </c>
      <c r="AB61" s="448"/>
      <c r="AC61" s="335">
        <f t="shared" si="7"/>
        <v>1000</v>
      </c>
      <c r="AD61" s="422">
        <f t="shared" si="8"/>
        <v>21277.239999999998</v>
      </c>
      <c r="AE61" s="421">
        <f t="shared" si="9"/>
        <v>21277.239999999998</v>
      </c>
      <c r="AF61" s="423">
        <f t="shared" si="10"/>
        <v>1440</v>
      </c>
      <c r="AG61" s="423">
        <f t="shared" si="10"/>
        <v>1440</v>
      </c>
      <c r="AH61" s="447">
        <v>1</v>
      </c>
      <c r="AI61" s="423">
        <v>21446.32</v>
      </c>
    </row>
    <row r="62" spans="1:35" x14ac:dyDescent="0.2">
      <c r="A62" s="420" t="s">
        <v>489</v>
      </c>
      <c r="B62" s="407">
        <v>1</v>
      </c>
      <c r="C62" s="421">
        <v>533.86</v>
      </c>
      <c r="D62" s="421">
        <v>950</v>
      </c>
      <c r="E62" s="421"/>
      <c r="F62" s="421"/>
      <c r="G62" s="421"/>
      <c r="H62" s="421"/>
      <c r="I62" s="421"/>
      <c r="J62" s="421"/>
      <c r="K62" s="421">
        <f t="shared" si="1"/>
        <v>1483.8600000000001</v>
      </c>
      <c r="L62" s="421">
        <f t="shared" si="2"/>
        <v>1000</v>
      </c>
      <c r="M62" s="421"/>
      <c r="N62" s="335">
        <f t="shared" si="3"/>
        <v>1000</v>
      </c>
      <c r="O62" s="422">
        <f t="shared" si="4"/>
        <v>18806.32</v>
      </c>
      <c r="P62" s="422">
        <f t="shared" si="5"/>
        <v>18806.32</v>
      </c>
      <c r="Q62" s="447">
        <v>1</v>
      </c>
      <c r="R62" s="422">
        <v>533.86</v>
      </c>
      <c r="S62" s="448">
        <v>1070</v>
      </c>
      <c r="T62" s="421"/>
      <c r="U62" s="421"/>
      <c r="V62" s="421"/>
      <c r="W62" s="421"/>
      <c r="X62" s="421"/>
      <c r="Y62" s="421"/>
      <c r="Z62" s="448">
        <f t="shared" si="6"/>
        <v>1603.8600000000001</v>
      </c>
      <c r="AA62" s="448">
        <v>1000</v>
      </c>
      <c r="AB62" s="448"/>
      <c r="AC62" s="335">
        <f t="shared" si="7"/>
        <v>1000</v>
      </c>
      <c r="AD62" s="422">
        <f t="shared" si="8"/>
        <v>20246.32</v>
      </c>
      <c r="AE62" s="421">
        <f t="shared" si="9"/>
        <v>20246.32</v>
      </c>
      <c r="AF62" s="423">
        <f t="shared" si="10"/>
        <v>1440</v>
      </c>
      <c r="AG62" s="423">
        <f t="shared" si="10"/>
        <v>1440</v>
      </c>
      <c r="AH62" s="447">
        <v>1</v>
      </c>
      <c r="AI62" s="423">
        <v>20246.32</v>
      </c>
    </row>
    <row r="63" spans="1:35" x14ac:dyDescent="0.2">
      <c r="A63" s="420" t="s">
        <v>19</v>
      </c>
      <c r="B63" s="407">
        <v>1</v>
      </c>
      <c r="C63" s="421">
        <v>526.07000000000005</v>
      </c>
      <c r="D63" s="421">
        <v>950</v>
      </c>
      <c r="E63" s="421"/>
      <c r="F63" s="421"/>
      <c r="G63" s="421"/>
      <c r="H63" s="421"/>
      <c r="I63" s="421"/>
      <c r="J63" s="421"/>
      <c r="K63" s="421">
        <f t="shared" si="1"/>
        <v>1476.0700000000002</v>
      </c>
      <c r="L63" s="421">
        <f t="shared" si="2"/>
        <v>1000</v>
      </c>
      <c r="M63" s="421"/>
      <c r="N63" s="335">
        <f t="shared" si="3"/>
        <v>1000</v>
      </c>
      <c r="O63" s="422">
        <f t="shared" si="4"/>
        <v>18712.840000000004</v>
      </c>
      <c r="P63" s="422">
        <f t="shared" si="5"/>
        <v>18712.840000000004</v>
      </c>
      <c r="Q63" s="447">
        <v>1</v>
      </c>
      <c r="R63" s="422">
        <v>526.07000000000005</v>
      </c>
      <c r="S63" s="448">
        <v>1070</v>
      </c>
      <c r="T63" s="421"/>
      <c r="U63" s="421"/>
      <c r="V63" s="421"/>
      <c r="W63" s="421"/>
      <c r="X63" s="421"/>
      <c r="Y63" s="421"/>
      <c r="Z63" s="448">
        <f t="shared" si="6"/>
        <v>1596.0700000000002</v>
      </c>
      <c r="AA63" s="448">
        <v>700</v>
      </c>
      <c r="AB63" s="448"/>
      <c r="AC63" s="335">
        <f t="shared" si="7"/>
        <v>700</v>
      </c>
      <c r="AD63" s="422">
        <f>(Z63*12)+AC63</f>
        <v>19852.840000000004</v>
      </c>
      <c r="AE63" s="421">
        <f>+AD63*Q63</f>
        <v>19852.840000000004</v>
      </c>
      <c r="AF63" s="423">
        <f t="shared" si="10"/>
        <v>1140</v>
      </c>
      <c r="AG63" s="423">
        <f>+AE63-P63</f>
        <v>1140</v>
      </c>
      <c r="AH63" s="447">
        <v>0</v>
      </c>
      <c r="AI63" s="423">
        <v>0</v>
      </c>
    </row>
    <row r="64" spans="1:35" x14ac:dyDescent="0.2">
      <c r="A64" s="420" t="s">
        <v>19</v>
      </c>
      <c r="B64" s="407">
        <v>1</v>
      </c>
      <c r="C64" s="421">
        <v>643.54999999999995</v>
      </c>
      <c r="D64" s="421">
        <v>950</v>
      </c>
      <c r="E64" s="421"/>
      <c r="F64" s="421"/>
      <c r="G64" s="421"/>
      <c r="H64" s="421"/>
      <c r="I64" s="421"/>
      <c r="J64" s="421"/>
      <c r="K64" s="421">
        <f t="shared" si="1"/>
        <v>1593.55</v>
      </c>
      <c r="L64" s="421">
        <f t="shared" si="2"/>
        <v>1000</v>
      </c>
      <c r="M64" s="421"/>
      <c r="N64" s="335">
        <f t="shared" si="3"/>
        <v>1000</v>
      </c>
      <c r="O64" s="422">
        <f>(K64*12)+N64</f>
        <v>20122.599999999999</v>
      </c>
      <c r="P64" s="422">
        <f>+O64*B64</f>
        <v>20122.599999999999</v>
      </c>
      <c r="Q64" s="447">
        <v>1</v>
      </c>
      <c r="R64" s="422">
        <v>665.75</v>
      </c>
      <c r="S64" s="448">
        <v>1070</v>
      </c>
      <c r="T64" s="421"/>
      <c r="U64" s="421"/>
      <c r="V64" s="421"/>
      <c r="W64" s="421"/>
      <c r="X64" s="421"/>
      <c r="Y64" s="421"/>
      <c r="Z64" s="448">
        <f t="shared" si="6"/>
        <v>1735.75</v>
      </c>
      <c r="AA64" s="448">
        <v>1000</v>
      </c>
      <c r="AB64" s="448"/>
      <c r="AC64" s="335">
        <f>AA64+AB64</f>
        <v>1000</v>
      </c>
      <c r="AD64" s="422">
        <f>(Z64*12)+AC64</f>
        <v>21829</v>
      </c>
      <c r="AE64" s="421">
        <f>+AD64*Q64</f>
        <v>21829</v>
      </c>
      <c r="AF64" s="423">
        <f t="shared" si="10"/>
        <v>1706.4000000000015</v>
      </c>
      <c r="AG64" s="423">
        <f t="shared" si="10"/>
        <v>1706.4000000000015</v>
      </c>
      <c r="AH64" s="447">
        <v>1</v>
      </c>
      <c r="AI64" s="423">
        <v>23029</v>
      </c>
    </row>
    <row r="65" spans="1:35" x14ac:dyDescent="0.2">
      <c r="A65" s="424"/>
      <c r="B65" s="326"/>
      <c r="C65" s="421"/>
      <c r="D65" s="421"/>
      <c r="E65" s="421"/>
      <c r="F65" s="421"/>
      <c r="G65" s="421"/>
      <c r="H65" s="421"/>
      <c r="I65" s="421"/>
      <c r="J65" s="421"/>
      <c r="K65" s="421"/>
      <c r="L65" s="421"/>
      <c r="M65" s="421"/>
      <c r="N65" s="335"/>
      <c r="O65" s="423"/>
      <c r="P65" s="331"/>
      <c r="Q65" s="423"/>
      <c r="R65" s="421"/>
      <c r="S65" s="421"/>
      <c r="T65" s="421"/>
      <c r="U65" s="421"/>
      <c r="V65" s="421"/>
      <c r="W65" s="421"/>
      <c r="X65" s="421"/>
      <c r="Y65" s="421"/>
      <c r="Z65" s="448"/>
      <c r="AA65" s="448"/>
      <c r="AB65" s="448"/>
      <c r="AC65" s="335"/>
      <c r="AD65" s="422"/>
      <c r="AE65" s="331"/>
      <c r="AF65" s="423"/>
      <c r="AG65" s="423"/>
      <c r="AH65" s="450"/>
      <c r="AI65" s="423"/>
    </row>
    <row r="66" spans="1:35" ht="12" thickBot="1" x14ac:dyDescent="0.25">
      <c r="A66" s="425"/>
      <c r="B66" s="443"/>
      <c r="C66" s="426"/>
      <c r="D66" s="426"/>
      <c r="E66" s="426"/>
      <c r="F66" s="426"/>
      <c r="G66" s="426"/>
      <c r="H66" s="426"/>
      <c r="I66" s="426"/>
      <c r="J66" s="426"/>
      <c r="K66" s="426"/>
      <c r="L66" s="426"/>
      <c r="M66" s="426"/>
      <c r="N66" s="427"/>
      <c r="O66" s="429"/>
      <c r="P66" s="428"/>
      <c r="Q66" s="429"/>
      <c r="R66" s="426"/>
      <c r="S66" s="426"/>
      <c r="T66" s="426"/>
      <c r="U66" s="426"/>
      <c r="V66" s="426"/>
      <c r="W66" s="426"/>
      <c r="X66" s="426"/>
      <c r="Y66" s="426"/>
      <c r="Z66" s="449"/>
      <c r="AA66" s="449"/>
      <c r="AB66" s="449"/>
      <c r="AC66" s="427"/>
      <c r="AD66" s="422"/>
      <c r="AE66" s="428"/>
      <c r="AF66" s="428"/>
      <c r="AG66" s="429"/>
      <c r="AH66" s="451"/>
      <c r="AI66" s="429"/>
    </row>
    <row r="67" spans="1:35" ht="12" thickBot="1" x14ac:dyDescent="0.25">
      <c r="A67" s="430" t="s">
        <v>0</v>
      </c>
      <c r="B67" s="446">
        <f>SUM(B9:B66)</f>
        <v>56</v>
      </c>
      <c r="C67" s="445">
        <f>SUM(C9:C66)</f>
        <v>37465.76966666666</v>
      </c>
      <c r="D67" s="432">
        <f>SUM(D9:D66)</f>
        <v>58300</v>
      </c>
      <c r="E67" s="432"/>
      <c r="F67" s="432"/>
      <c r="G67" s="432"/>
      <c r="H67" s="432"/>
      <c r="I67" s="432"/>
      <c r="J67" s="432"/>
      <c r="K67" s="432">
        <f>SUM(K9:K66)</f>
        <v>95765.76966666666</v>
      </c>
      <c r="L67" s="432">
        <f>SUM(L9:L66)</f>
        <v>56000</v>
      </c>
      <c r="M67" s="432"/>
      <c r="N67" s="440">
        <f>SUM(N9:N64)</f>
        <v>56000</v>
      </c>
      <c r="O67" s="442">
        <f>SUM(O9:O66)</f>
        <v>1205189.236</v>
      </c>
      <c r="P67" s="441">
        <f>SUM(P9:P66)</f>
        <v>1205189.236</v>
      </c>
      <c r="Q67" s="446">
        <f>SUM(Q9:Q66)</f>
        <v>51</v>
      </c>
      <c r="R67" s="445">
        <f>SUM(R9:R66)</f>
        <v>34422.979999999996</v>
      </c>
      <c r="S67" s="432">
        <f>SUM(S9:S66)</f>
        <v>56200</v>
      </c>
      <c r="T67" s="432"/>
      <c r="U67" s="432"/>
      <c r="V67" s="432"/>
      <c r="W67" s="432"/>
      <c r="X67" s="432"/>
      <c r="Y67" s="432"/>
      <c r="Z67" s="432">
        <f>SUM(Z9:Z66)</f>
        <v>90622.98</v>
      </c>
      <c r="AA67" s="432">
        <f>SUM(AA9:AA66)</f>
        <v>50700</v>
      </c>
      <c r="AB67" s="432"/>
      <c r="AC67" s="433">
        <f t="shared" ref="AC67:AI67" si="11">SUM(AC9:AC66)</f>
        <v>50700</v>
      </c>
      <c r="AD67" s="431">
        <f t="shared" si="11"/>
        <v>1138175.7600000002</v>
      </c>
      <c r="AE67" s="441">
        <f t="shared" si="11"/>
        <v>1138175.7600000002</v>
      </c>
      <c r="AF67" s="432">
        <f t="shared" si="11"/>
        <v>-67013.475999999995</v>
      </c>
      <c r="AG67" s="432">
        <f t="shared" si="11"/>
        <v>-67013.475999999995</v>
      </c>
      <c r="AH67" s="444">
        <f t="shared" si="11"/>
        <v>50</v>
      </c>
      <c r="AI67" s="434">
        <f t="shared" si="11"/>
        <v>1171337.8400000003</v>
      </c>
    </row>
    <row r="68" spans="1:35" x14ac:dyDescent="0.2">
      <c r="A68" s="435" t="s">
        <v>68</v>
      </c>
      <c r="C68" s="436"/>
      <c r="D68" s="436"/>
      <c r="E68" s="436"/>
      <c r="F68" s="436"/>
      <c r="G68" s="436"/>
      <c r="H68" s="436"/>
      <c r="AI68" s="436"/>
    </row>
    <row r="69" spans="1:35" x14ac:dyDescent="0.2">
      <c r="A69" s="435" t="s">
        <v>69</v>
      </c>
      <c r="B69" s="269" t="s">
        <v>156</v>
      </c>
      <c r="C69" s="436"/>
      <c r="D69" s="436"/>
      <c r="E69" s="436"/>
      <c r="F69" s="436"/>
      <c r="G69" s="436"/>
      <c r="H69" s="436"/>
      <c r="AE69" s="335"/>
      <c r="AI69" s="436"/>
    </row>
    <row r="70" spans="1:35" x14ac:dyDescent="0.2">
      <c r="A70" s="435" t="s">
        <v>70</v>
      </c>
      <c r="B70" s="269" t="s">
        <v>71</v>
      </c>
      <c r="C70" s="436"/>
      <c r="D70" s="436"/>
      <c r="E70" s="436"/>
      <c r="F70" s="436"/>
      <c r="G70" s="436"/>
      <c r="H70" s="436"/>
      <c r="AI70" s="436"/>
    </row>
    <row r="71" spans="1:35" x14ac:dyDescent="0.2">
      <c r="A71" s="435" t="s">
        <v>72</v>
      </c>
      <c r="B71" s="269" t="s">
        <v>73</v>
      </c>
      <c r="C71" s="436"/>
      <c r="D71" s="436"/>
      <c r="E71" s="436"/>
      <c r="F71" s="436"/>
      <c r="G71" s="436"/>
      <c r="H71" s="436"/>
      <c r="AI71" s="436"/>
    </row>
    <row r="72" spans="1:35" x14ac:dyDescent="0.2">
      <c r="A72" s="437" t="s">
        <v>74</v>
      </c>
      <c r="B72" s="269" t="s">
        <v>75</v>
      </c>
      <c r="C72" s="436"/>
      <c r="D72" s="436"/>
      <c r="E72" s="436"/>
      <c r="F72" s="436"/>
      <c r="G72" s="436"/>
      <c r="H72" s="436"/>
      <c r="AE72" s="438"/>
      <c r="AG72" s="439"/>
      <c r="AI72" s="436"/>
    </row>
    <row r="73" spans="1:35" x14ac:dyDescent="0.2">
      <c r="A73" s="437"/>
      <c r="B73" s="269" t="s">
        <v>76</v>
      </c>
      <c r="C73" s="436"/>
      <c r="D73" s="436"/>
      <c r="E73" s="436"/>
      <c r="F73" s="436"/>
      <c r="G73" s="436"/>
      <c r="H73" s="436"/>
      <c r="AI73" s="436"/>
    </row>
    <row r="74" spans="1:35" x14ac:dyDescent="0.2">
      <c r="A74" s="437" t="s">
        <v>77</v>
      </c>
      <c r="B74" s="269" t="s">
        <v>510</v>
      </c>
      <c r="C74" s="436"/>
      <c r="D74" s="436"/>
      <c r="E74" s="436"/>
      <c r="F74" s="436"/>
      <c r="G74" s="436"/>
      <c r="H74" s="436"/>
      <c r="AI74" s="436"/>
    </row>
    <row r="75" spans="1:35" x14ac:dyDescent="0.2">
      <c r="A75" s="437"/>
      <c r="B75" s="269" t="s">
        <v>78</v>
      </c>
      <c r="C75" s="436"/>
      <c r="D75" s="436"/>
      <c r="E75" s="436"/>
      <c r="F75" s="436"/>
      <c r="G75" s="436"/>
      <c r="H75" s="436"/>
      <c r="AI75" s="436"/>
    </row>
    <row r="76" spans="1:35" x14ac:dyDescent="0.2">
      <c r="A76" s="437"/>
      <c r="B76" s="269" t="s">
        <v>79</v>
      </c>
      <c r="C76" s="436"/>
      <c r="D76" s="436"/>
      <c r="E76" s="436"/>
      <c r="F76" s="436"/>
      <c r="G76" s="436"/>
      <c r="H76" s="436"/>
      <c r="AI76" s="436"/>
    </row>
    <row r="77" spans="1:35" x14ac:dyDescent="0.2">
      <c r="A77" s="437"/>
      <c r="B77" s="269" t="s">
        <v>80</v>
      </c>
      <c r="C77" s="436"/>
      <c r="D77" s="436"/>
      <c r="E77" s="436"/>
      <c r="F77" s="436"/>
      <c r="G77" s="436"/>
      <c r="H77" s="436"/>
      <c r="AI77" s="436"/>
    </row>
    <row r="78" spans="1:35" x14ac:dyDescent="0.2">
      <c r="A78" s="437" t="s">
        <v>181</v>
      </c>
      <c r="B78" s="269" t="s">
        <v>182</v>
      </c>
      <c r="C78" s="436"/>
      <c r="D78" s="436"/>
      <c r="E78" s="436"/>
      <c r="F78" s="436"/>
      <c r="G78" s="436"/>
      <c r="H78" s="436"/>
      <c r="AI78" s="436"/>
    </row>
    <row r="79" spans="1:35" x14ac:dyDescent="0.2">
      <c r="A79" s="435" t="s">
        <v>183</v>
      </c>
      <c r="B79" s="269" t="s">
        <v>152</v>
      </c>
      <c r="C79" s="436"/>
      <c r="D79" s="436"/>
      <c r="E79" s="436"/>
      <c r="F79" s="436"/>
      <c r="G79" s="436"/>
      <c r="H79" s="436"/>
      <c r="AI79" s="436"/>
    </row>
    <row r="80" spans="1:35" x14ac:dyDescent="0.2">
      <c r="A80" s="437" t="s">
        <v>184</v>
      </c>
      <c r="B80" s="269" t="s">
        <v>511</v>
      </c>
      <c r="C80" s="436"/>
      <c r="D80" s="436"/>
      <c r="E80" s="436"/>
      <c r="F80" s="436"/>
      <c r="G80" s="436"/>
      <c r="H80" s="436"/>
      <c r="AI80" s="436"/>
    </row>
    <row r="81" spans="1:35" x14ac:dyDescent="0.2">
      <c r="A81" s="437"/>
      <c r="B81" s="269" t="s">
        <v>78</v>
      </c>
      <c r="C81" s="436"/>
      <c r="D81" s="436"/>
      <c r="E81" s="436"/>
      <c r="F81" s="436"/>
      <c r="G81" s="436"/>
      <c r="H81" s="436"/>
      <c r="AI81" s="436"/>
    </row>
    <row r="82" spans="1:35" x14ac:dyDescent="0.2">
      <c r="A82" s="437"/>
      <c r="B82" s="269" t="s">
        <v>79</v>
      </c>
      <c r="C82" s="436"/>
      <c r="D82" s="436"/>
      <c r="E82" s="436"/>
      <c r="F82" s="436"/>
      <c r="G82" s="436"/>
      <c r="H82" s="436"/>
      <c r="AI82" s="436"/>
    </row>
    <row r="83" spans="1:35" x14ac:dyDescent="0.2">
      <c r="A83" s="437"/>
      <c r="B83" s="269" t="s">
        <v>117</v>
      </c>
      <c r="C83" s="436"/>
      <c r="D83" s="436"/>
      <c r="E83" s="436"/>
      <c r="F83" s="436"/>
      <c r="G83" s="436"/>
      <c r="H83" s="436"/>
      <c r="AI83" s="436"/>
    </row>
    <row r="84" spans="1:35" x14ac:dyDescent="0.2">
      <c r="A84" s="437" t="s">
        <v>193</v>
      </c>
      <c r="B84" s="269" t="s">
        <v>194</v>
      </c>
      <c r="C84" s="436"/>
      <c r="D84" s="436"/>
      <c r="E84" s="436"/>
      <c r="F84" s="436"/>
      <c r="G84" s="436"/>
      <c r="H84" s="436"/>
      <c r="AI84" s="436"/>
    </row>
    <row r="85" spans="1:35" x14ac:dyDescent="0.2">
      <c r="A85" s="437" t="s">
        <v>191</v>
      </c>
      <c r="B85" s="269" t="s">
        <v>187</v>
      </c>
      <c r="C85" s="436"/>
      <c r="D85" s="436"/>
      <c r="E85" s="436"/>
      <c r="F85" s="436"/>
      <c r="G85" s="436"/>
      <c r="H85" s="436"/>
      <c r="AI85" s="436"/>
    </row>
    <row r="86" spans="1:35" x14ac:dyDescent="0.2">
      <c r="A86" s="437" t="s">
        <v>192</v>
      </c>
      <c r="B86" s="269" t="s">
        <v>195</v>
      </c>
      <c r="C86" s="436"/>
      <c r="D86" s="436"/>
      <c r="E86" s="436"/>
      <c r="F86" s="436"/>
      <c r="G86" s="436"/>
      <c r="H86" s="436"/>
      <c r="AI86" s="436"/>
    </row>
    <row r="87" spans="1:35" x14ac:dyDescent="0.2">
      <c r="A87" s="437"/>
      <c r="C87" s="436"/>
      <c r="D87" s="436"/>
      <c r="E87" s="436"/>
      <c r="F87" s="436"/>
      <c r="G87" s="436"/>
      <c r="H87" s="436"/>
      <c r="AI87" s="436"/>
    </row>
    <row r="88" spans="1:35" x14ac:dyDescent="0.2">
      <c r="A88" s="437"/>
      <c r="C88" s="436"/>
      <c r="D88" s="436"/>
      <c r="E88" s="436"/>
      <c r="F88" s="436"/>
      <c r="G88" s="436"/>
      <c r="H88" s="436"/>
      <c r="AI88" s="436"/>
    </row>
    <row r="89" spans="1:35" x14ac:dyDescent="0.2">
      <c r="A89" s="437"/>
      <c r="C89" s="436"/>
      <c r="D89" s="436"/>
      <c r="E89" s="436"/>
      <c r="F89" s="436"/>
      <c r="G89" s="436"/>
      <c r="H89" s="436"/>
      <c r="AI89" s="436"/>
    </row>
    <row r="90" spans="1:35" x14ac:dyDescent="0.2">
      <c r="A90" s="280" t="s">
        <v>514</v>
      </c>
      <c r="C90" s="436"/>
      <c r="D90" s="436"/>
      <c r="E90" s="436"/>
      <c r="F90" s="436"/>
      <c r="G90" s="436"/>
      <c r="H90" s="436"/>
      <c r="AI90" s="436"/>
    </row>
    <row r="91" spans="1:35" x14ac:dyDescent="0.2">
      <c r="A91" s="437"/>
      <c r="C91" s="436"/>
      <c r="D91" s="436"/>
      <c r="E91" s="436"/>
      <c r="F91" s="436"/>
      <c r="G91" s="436"/>
      <c r="H91" s="436"/>
      <c r="AI91" s="436"/>
    </row>
    <row r="92" spans="1:35" x14ac:dyDescent="0.2">
      <c r="A92" s="437"/>
      <c r="C92" s="436"/>
      <c r="D92" s="436"/>
      <c r="E92" s="436"/>
      <c r="F92" s="436"/>
      <c r="G92" s="436"/>
      <c r="H92" s="436"/>
      <c r="AI92" s="436"/>
    </row>
    <row r="93" spans="1:35" x14ac:dyDescent="0.2">
      <c r="A93" s="437"/>
      <c r="C93" s="436"/>
      <c r="D93" s="436"/>
      <c r="E93" s="436"/>
      <c r="F93" s="436"/>
      <c r="G93" s="436"/>
      <c r="H93" s="436"/>
      <c r="AI93" s="436"/>
    </row>
    <row r="94" spans="1:35" x14ac:dyDescent="0.2">
      <c r="A94" s="437"/>
      <c r="C94" s="436"/>
      <c r="D94" s="436"/>
      <c r="E94" s="436"/>
      <c r="F94" s="436"/>
      <c r="G94" s="436"/>
      <c r="H94" s="436"/>
      <c r="AI94" s="436"/>
    </row>
    <row r="95" spans="1:35" x14ac:dyDescent="0.2">
      <c r="A95" s="437"/>
      <c r="C95" s="436"/>
      <c r="D95" s="436"/>
      <c r="E95" s="436"/>
      <c r="F95" s="436"/>
      <c r="G95" s="436"/>
      <c r="H95" s="436"/>
      <c r="AI95" s="436"/>
    </row>
    <row r="96" spans="1:35" x14ac:dyDescent="0.2">
      <c r="A96" s="437"/>
      <c r="C96" s="436"/>
      <c r="D96" s="436"/>
      <c r="E96" s="436"/>
      <c r="F96" s="436"/>
      <c r="G96" s="436"/>
      <c r="H96" s="436"/>
      <c r="AI96" s="436"/>
    </row>
    <row r="97" spans="1:35" x14ac:dyDescent="0.2">
      <c r="A97" s="437"/>
      <c r="C97" s="436"/>
      <c r="D97" s="436"/>
      <c r="E97" s="436"/>
      <c r="F97" s="436"/>
      <c r="G97" s="436"/>
      <c r="H97" s="436"/>
      <c r="AI97" s="436"/>
    </row>
    <row r="98" spans="1:35" x14ac:dyDescent="0.2">
      <c r="A98" s="437"/>
      <c r="C98" s="436"/>
      <c r="D98" s="436"/>
      <c r="E98" s="436"/>
      <c r="F98" s="436"/>
      <c r="G98" s="436"/>
      <c r="H98" s="436"/>
      <c r="AI98" s="436"/>
    </row>
    <row r="99" spans="1:35" x14ac:dyDescent="0.2">
      <c r="A99" s="437"/>
      <c r="C99" s="436"/>
      <c r="D99" s="436"/>
      <c r="E99" s="436"/>
      <c r="F99" s="436"/>
      <c r="G99" s="436"/>
      <c r="H99" s="436"/>
      <c r="AI99" s="436"/>
    </row>
    <row r="100" spans="1:35" x14ac:dyDescent="0.2">
      <c r="A100" s="437"/>
      <c r="C100" s="436"/>
      <c r="D100" s="436"/>
      <c r="E100" s="436"/>
      <c r="F100" s="436"/>
      <c r="G100" s="436"/>
      <c r="H100" s="436"/>
      <c r="AI100" s="436"/>
    </row>
    <row r="101" spans="1:35" x14ac:dyDescent="0.2">
      <c r="A101" s="437"/>
      <c r="C101" s="436"/>
      <c r="D101" s="436"/>
      <c r="E101" s="436"/>
      <c r="F101" s="436"/>
      <c r="G101" s="436"/>
      <c r="H101" s="436"/>
      <c r="AI101" s="436"/>
    </row>
    <row r="102" spans="1:35" x14ac:dyDescent="0.2">
      <c r="A102" s="437"/>
      <c r="C102" s="436"/>
      <c r="D102" s="436"/>
      <c r="E102" s="436"/>
      <c r="F102" s="436"/>
      <c r="G102" s="436"/>
      <c r="H102" s="436"/>
      <c r="AI102" s="436"/>
    </row>
    <row r="103" spans="1:35" x14ac:dyDescent="0.2">
      <c r="A103" s="437"/>
      <c r="C103" s="436"/>
      <c r="D103" s="436"/>
      <c r="E103" s="436"/>
      <c r="F103" s="436"/>
      <c r="G103" s="436"/>
      <c r="H103" s="436"/>
      <c r="AI103" s="436"/>
    </row>
    <row r="104" spans="1:35" x14ac:dyDescent="0.2">
      <c r="A104" s="437"/>
      <c r="C104" s="436"/>
      <c r="D104" s="436"/>
      <c r="E104" s="436"/>
      <c r="F104" s="436"/>
      <c r="G104" s="436"/>
      <c r="H104" s="436"/>
      <c r="AI104" s="436"/>
    </row>
    <row r="105" spans="1:35" x14ac:dyDescent="0.2">
      <c r="A105" s="437"/>
      <c r="C105" s="436"/>
      <c r="D105" s="436"/>
      <c r="E105" s="436"/>
      <c r="F105" s="436"/>
      <c r="G105" s="436"/>
      <c r="H105" s="436"/>
      <c r="AI105" s="436"/>
    </row>
    <row r="106" spans="1:35" x14ac:dyDescent="0.2">
      <c r="A106" s="437"/>
      <c r="C106" s="436"/>
      <c r="D106" s="436"/>
      <c r="E106" s="436"/>
      <c r="F106" s="436"/>
      <c r="G106" s="436"/>
      <c r="H106" s="436"/>
      <c r="AI106" s="436"/>
    </row>
    <row r="107" spans="1:35" x14ac:dyDescent="0.2">
      <c r="A107" s="437"/>
      <c r="C107" s="436"/>
      <c r="D107" s="436"/>
      <c r="E107" s="436"/>
      <c r="F107" s="436"/>
      <c r="G107" s="436"/>
      <c r="H107" s="436"/>
      <c r="AI107" s="436"/>
    </row>
    <row r="108" spans="1:35" x14ac:dyDescent="0.2">
      <c r="A108" s="437"/>
      <c r="C108" s="436"/>
      <c r="D108" s="436"/>
      <c r="E108" s="436"/>
      <c r="F108" s="436"/>
      <c r="G108" s="436"/>
      <c r="H108" s="436"/>
      <c r="AI108" s="436"/>
    </row>
    <row r="109" spans="1:35" x14ac:dyDescent="0.2">
      <c r="A109" s="437"/>
      <c r="C109" s="436"/>
      <c r="D109" s="436"/>
      <c r="E109" s="436"/>
      <c r="F109" s="436"/>
      <c r="G109" s="436"/>
      <c r="H109" s="436"/>
      <c r="AI109" s="436"/>
    </row>
    <row r="110" spans="1:35" x14ac:dyDescent="0.2">
      <c r="A110" s="437"/>
      <c r="C110" s="436"/>
      <c r="D110" s="436"/>
      <c r="E110" s="436"/>
      <c r="F110" s="436"/>
      <c r="G110" s="436"/>
      <c r="H110" s="436"/>
      <c r="AI110" s="436"/>
    </row>
    <row r="111" spans="1:35" x14ac:dyDescent="0.2">
      <c r="A111" s="437"/>
      <c r="C111" s="436"/>
      <c r="D111" s="436"/>
      <c r="E111" s="436"/>
      <c r="F111" s="436"/>
      <c r="G111" s="436"/>
      <c r="H111" s="436"/>
      <c r="AI111" s="436"/>
    </row>
    <row r="112" spans="1:35" x14ac:dyDescent="0.2">
      <c r="A112" s="437"/>
      <c r="C112" s="436"/>
      <c r="D112" s="436"/>
      <c r="E112" s="436"/>
      <c r="F112" s="436"/>
      <c r="G112" s="436"/>
      <c r="H112" s="436"/>
      <c r="AI112" s="436"/>
    </row>
    <row r="113" spans="1:35" x14ac:dyDescent="0.2">
      <c r="A113" s="437"/>
      <c r="C113" s="436"/>
      <c r="D113" s="436"/>
      <c r="E113" s="436"/>
      <c r="F113" s="436"/>
      <c r="G113" s="436"/>
      <c r="H113" s="436"/>
      <c r="AI113" s="436"/>
    </row>
    <row r="114" spans="1:35" x14ac:dyDescent="0.2">
      <c r="A114" s="437"/>
      <c r="C114" s="436"/>
      <c r="D114" s="436"/>
      <c r="E114" s="436"/>
      <c r="F114" s="436"/>
      <c r="G114" s="436"/>
      <c r="H114" s="436"/>
      <c r="AI114" s="436"/>
    </row>
    <row r="115" spans="1:35" x14ac:dyDescent="0.2">
      <c r="A115" s="437"/>
      <c r="C115" s="436"/>
      <c r="D115" s="436"/>
      <c r="E115" s="436"/>
      <c r="F115" s="436"/>
      <c r="G115" s="436"/>
      <c r="H115" s="436"/>
      <c r="AI115" s="436"/>
    </row>
    <row r="116" spans="1:35" x14ac:dyDescent="0.2">
      <c r="A116" s="437"/>
      <c r="C116" s="436"/>
      <c r="D116" s="436"/>
      <c r="E116" s="436"/>
      <c r="F116" s="436"/>
      <c r="G116" s="436"/>
      <c r="H116" s="436"/>
      <c r="AI116" s="436"/>
    </row>
    <row r="117" spans="1:35" x14ac:dyDescent="0.2">
      <c r="A117" s="437"/>
      <c r="C117" s="436"/>
      <c r="D117" s="436"/>
      <c r="E117" s="436"/>
      <c r="F117" s="436"/>
      <c r="G117" s="436"/>
      <c r="H117" s="436"/>
      <c r="AI117" s="436"/>
    </row>
    <row r="118" spans="1:35" x14ac:dyDescent="0.2">
      <c r="A118" s="437"/>
      <c r="C118" s="436"/>
      <c r="D118" s="436"/>
      <c r="E118" s="436"/>
      <c r="F118" s="436"/>
      <c r="G118" s="436"/>
      <c r="H118" s="436"/>
      <c r="AI118" s="436"/>
    </row>
    <row r="119" spans="1:35" x14ac:dyDescent="0.2">
      <c r="A119" s="437"/>
      <c r="C119" s="436"/>
      <c r="D119" s="436"/>
      <c r="E119" s="436"/>
      <c r="F119" s="436"/>
      <c r="G119" s="436"/>
      <c r="H119" s="436"/>
      <c r="AI119" s="436"/>
    </row>
    <row r="120" spans="1:35" x14ac:dyDescent="0.2">
      <c r="A120" s="437"/>
      <c r="C120" s="436"/>
      <c r="D120" s="436"/>
      <c r="E120" s="436"/>
      <c r="F120" s="436"/>
      <c r="G120" s="436"/>
      <c r="H120" s="436"/>
      <c r="AI120" s="436"/>
    </row>
    <row r="121" spans="1:35" x14ac:dyDescent="0.2">
      <c r="A121" s="437"/>
      <c r="C121" s="436"/>
      <c r="D121" s="436"/>
      <c r="E121" s="436"/>
      <c r="F121" s="436"/>
      <c r="G121" s="436"/>
      <c r="H121" s="436"/>
      <c r="AI121" s="436"/>
    </row>
    <row r="122" spans="1:35" x14ac:dyDescent="0.2">
      <c r="A122" s="437"/>
      <c r="C122" s="436"/>
      <c r="D122" s="436"/>
      <c r="E122" s="436"/>
      <c r="F122" s="436"/>
      <c r="G122" s="436"/>
      <c r="H122" s="436"/>
      <c r="AI122" s="436"/>
    </row>
    <row r="123" spans="1:35" x14ac:dyDescent="0.2">
      <c r="A123" s="437"/>
      <c r="C123" s="436"/>
      <c r="D123" s="436"/>
      <c r="E123" s="436"/>
      <c r="F123" s="436"/>
      <c r="G123" s="436"/>
      <c r="H123" s="436"/>
      <c r="AI123" s="436"/>
    </row>
    <row r="124" spans="1:35" x14ac:dyDescent="0.2">
      <c r="A124" s="437"/>
      <c r="C124" s="436"/>
      <c r="D124" s="436"/>
      <c r="E124" s="436"/>
      <c r="F124" s="436"/>
      <c r="G124" s="436"/>
      <c r="H124" s="436"/>
      <c r="AI124" s="436"/>
    </row>
    <row r="125" spans="1:35" x14ac:dyDescent="0.2">
      <c r="A125" s="437"/>
      <c r="C125" s="436"/>
      <c r="D125" s="436"/>
      <c r="E125" s="436"/>
      <c r="F125" s="436"/>
      <c r="G125" s="436"/>
      <c r="H125" s="436"/>
      <c r="AI125" s="436"/>
    </row>
    <row r="126" spans="1:35" x14ac:dyDescent="0.2">
      <c r="A126" s="437"/>
      <c r="C126" s="436"/>
      <c r="D126" s="436"/>
      <c r="E126" s="436"/>
      <c r="F126" s="436"/>
      <c r="G126" s="436"/>
      <c r="H126" s="436"/>
      <c r="AI126" s="436"/>
    </row>
    <row r="127" spans="1:35" x14ac:dyDescent="0.2">
      <c r="A127" s="437"/>
      <c r="C127" s="436"/>
      <c r="D127" s="436"/>
      <c r="E127" s="436"/>
      <c r="F127" s="436"/>
      <c r="G127" s="436"/>
      <c r="H127" s="436"/>
      <c r="AI127" s="436"/>
    </row>
    <row r="128" spans="1:35" x14ac:dyDescent="0.2">
      <c r="A128" s="437"/>
      <c r="C128" s="436"/>
      <c r="D128" s="436"/>
      <c r="E128" s="436"/>
      <c r="F128" s="436"/>
      <c r="G128" s="436"/>
      <c r="H128" s="436"/>
      <c r="AI128" s="436"/>
    </row>
    <row r="129" spans="1:35" x14ac:dyDescent="0.2">
      <c r="A129" s="437"/>
      <c r="C129" s="436"/>
      <c r="D129" s="436"/>
      <c r="E129" s="436"/>
      <c r="F129" s="436"/>
      <c r="G129" s="436"/>
      <c r="H129" s="436"/>
      <c r="AI129" s="436"/>
    </row>
    <row r="130" spans="1:35" x14ac:dyDescent="0.2">
      <c r="A130" s="437"/>
      <c r="C130" s="436"/>
      <c r="D130" s="436"/>
      <c r="E130" s="436"/>
      <c r="F130" s="436"/>
      <c r="G130" s="436"/>
      <c r="H130" s="436"/>
      <c r="AI130" s="436"/>
    </row>
    <row r="131" spans="1:35" x14ac:dyDescent="0.2">
      <c r="A131" s="437"/>
      <c r="C131" s="436"/>
      <c r="D131" s="436"/>
      <c r="E131" s="436"/>
      <c r="F131" s="436"/>
      <c r="G131" s="436"/>
      <c r="H131" s="436"/>
      <c r="AI131" s="436"/>
    </row>
    <row r="132" spans="1:35" x14ac:dyDescent="0.2">
      <c r="A132" s="437"/>
      <c r="C132" s="436"/>
      <c r="D132" s="436"/>
      <c r="E132" s="436"/>
      <c r="F132" s="436"/>
      <c r="G132" s="436"/>
      <c r="H132" s="436"/>
      <c r="AI132" s="436"/>
    </row>
    <row r="133" spans="1:35" x14ac:dyDescent="0.2">
      <c r="A133" s="437"/>
      <c r="C133" s="436"/>
      <c r="D133" s="436"/>
      <c r="E133" s="436"/>
      <c r="F133" s="436"/>
      <c r="G133" s="436"/>
      <c r="H133" s="436"/>
      <c r="AI133" s="436"/>
    </row>
    <row r="134" spans="1:35" x14ac:dyDescent="0.2">
      <c r="A134" s="437"/>
      <c r="C134" s="436"/>
      <c r="D134" s="436"/>
      <c r="E134" s="436"/>
      <c r="F134" s="436"/>
      <c r="G134" s="436"/>
      <c r="H134" s="436"/>
      <c r="AI134" s="436"/>
    </row>
    <row r="135" spans="1:35" x14ac:dyDescent="0.2">
      <c r="A135" s="437"/>
      <c r="C135" s="436"/>
      <c r="D135" s="436"/>
      <c r="E135" s="436"/>
      <c r="F135" s="436"/>
      <c r="G135" s="436"/>
      <c r="H135" s="436"/>
      <c r="AI135" s="436"/>
    </row>
    <row r="136" spans="1:35" x14ac:dyDescent="0.2">
      <c r="A136" s="437"/>
      <c r="C136" s="436"/>
      <c r="D136" s="436"/>
      <c r="E136" s="436"/>
      <c r="F136" s="436"/>
      <c r="G136" s="436"/>
      <c r="H136" s="436"/>
      <c r="AI136" s="436"/>
    </row>
    <row r="137" spans="1:35" x14ac:dyDescent="0.2">
      <c r="A137" s="437"/>
      <c r="C137" s="436"/>
      <c r="D137" s="436"/>
      <c r="E137" s="436"/>
      <c r="F137" s="436"/>
      <c r="G137" s="436"/>
      <c r="H137" s="436"/>
      <c r="AI137" s="436"/>
    </row>
    <row r="138" spans="1:35" x14ac:dyDescent="0.2">
      <c r="A138" s="437"/>
      <c r="C138" s="436"/>
      <c r="D138" s="436"/>
      <c r="E138" s="436"/>
      <c r="F138" s="436"/>
      <c r="G138" s="436"/>
      <c r="H138" s="436"/>
      <c r="AI138" s="436"/>
    </row>
    <row r="139" spans="1:35" x14ac:dyDescent="0.2">
      <c r="A139" s="437"/>
      <c r="C139" s="436"/>
      <c r="D139" s="436"/>
      <c r="E139" s="436"/>
      <c r="F139" s="436"/>
      <c r="G139" s="436"/>
      <c r="H139" s="436"/>
      <c r="AI139" s="436"/>
    </row>
    <row r="140" spans="1:35" x14ac:dyDescent="0.2">
      <c r="A140" s="437"/>
      <c r="C140" s="436"/>
      <c r="D140" s="436"/>
      <c r="E140" s="436"/>
      <c r="F140" s="436"/>
      <c r="G140" s="436"/>
      <c r="H140" s="436"/>
      <c r="AI140" s="436"/>
    </row>
    <row r="141" spans="1:35" x14ac:dyDescent="0.2">
      <c r="A141" s="437"/>
      <c r="C141" s="436"/>
      <c r="D141" s="436"/>
      <c r="E141" s="436"/>
      <c r="F141" s="436"/>
      <c r="G141" s="436"/>
      <c r="H141" s="436"/>
      <c r="AI141" s="436"/>
    </row>
    <row r="142" spans="1:35" x14ac:dyDescent="0.2">
      <c r="A142" s="437"/>
      <c r="C142" s="436"/>
      <c r="D142" s="436"/>
      <c r="E142" s="436"/>
      <c r="F142" s="436"/>
      <c r="G142" s="436"/>
      <c r="H142" s="436"/>
      <c r="AI142" s="436"/>
    </row>
    <row r="143" spans="1:35" x14ac:dyDescent="0.2">
      <c r="A143" s="437"/>
      <c r="C143" s="436"/>
      <c r="D143" s="436"/>
      <c r="E143" s="436"/>
      <c r="F143" s="436"/>
      <c r="G143" s="436"/>
      <c r="H143" s="436"/>
      <c r="AI143" s="436"/>
    </row>
    <row r="144" spans="1:35" x14ac:dyDescent="0.2">
      <c r="A144" s="437"/>
      <c r="C144" s="436"/>
      <c r="D144" s="436"/>
      <c r="E144" s="436"/>
      <c r="F144" s="436"/>
      <c r="G144" s="436"/>
      <c r="H144" s="436"/>
      <c r="AI144" s="436"/>
    </row>
    <row r="145" spans="1:35" x14ac:dyDescent="0.2">
      <c r="A145" s="437"/>
      <c r="C145" s="436"/>
      <c r="D145" s="436"/>
      <c r="E145" s="436"/>
      <c r="F145" s="436"/>
      <c r="G145" s="436"/>
      <c r="H145" s="436"/>
      <c r="AI145" s="436"/>
    </row>
    <row r="146" spans="1:35" x14ac:dyDescent="0.2">
      <c r="A146" s="437"/>
      <c r="C146" s="436"/>
      <c r="D146" s="436"/>
      <c r="E146" s="436"/>
      <c r="F146" s="436"/>
      <c r="G146" s="436"/>
      <c r="H146" s="436"/>
      <c r="AI146" s="436"/>
    </row>
    <row r="147" spans="1:35" x14ac:dyDescent="0.2">
      <c r="A147" s="437"/>
      <c r="C147" s="436"/>
      <c r="D147" s="436"/>
      <c r="E147" s="436"/>
      <c r="F147" s="436"/>
      <c r="G147" s="436"/>
      <c r="H147" s="436"/>
      <c r="AI147" s="436"/>
    </row>
    <row r="148" spans="1:35" x14ac:dyDescent="0.2">
      <c r="A148" s="437"/>
      <c r="C148" s="436"/>
      <c r="D148" s="436"/>
      <c r="E148" s="436"/>
      <c r="F148" s="436"/>
      <c r="G148" s="436"/>
      <c r="H148" s="436"/>
      <c r="AI148" s="436"/>
    </row>
    <row r="149" spans="1:35" x14ac:dyDescent="0.2">
      <c r="A149" s="437"/>
      <c r="C149" s="436"/>
      <c r="D149" s="436"/>
      <c r="E149" s="436"/>
      <c r="F149" s="436"/>
      <c r="G149" s="436"/>
      <c r="H149" s="436"/>
      <c r="AI149" s="436"/>
    </row>
    <row r="150" spans="1:35" x14ac:dyDescent="0.2">
      <c r="A150" s="437"/>
      <c r="C150" s="436"/>
      <c r="D150" s="436"/>
      <c r="E150" s="436"/>
      <c r="F150" s="436"/>
      <c r="G150" s="436"/>
      <c r="H150" s="436"/>
      <c r="AI150" s="436"/>
    </row>
    <row r="151" spans="1:35" x14ac:dyDescent="0.2">
      <c r="A151" s="437"/>
      <c r="C151" s="436"/>
      <c r="D151" s="436"/>
      <c r="E151" s="436"/>
      <c r="F151" s="436"/>
      <c r="G151" s="436"/>
      <c r="H151" s="436"/>
      <c r="AI151" s="436"/>
    </row>
    <row r="152" spans="1:35" x14ac:dyDescent="0.2">
      <c r="A152" s="437"/>
      <c r="C152" s="436"/>
      <c r="D152" s="436"/>
      <c r="E152" s="436"/>
      <c r="F152" s="436"/>
      <c r="G152" s="436"/>
      <c r="H152" s="436"/>
      <c r="AI152" s="436"/>
    </row>
    <row r="153" spans="1:35" x14ac:dyDescent="0.2">
      <c r="A153" s="437"/>
      <c r="C153" s="436"/>
      <c r="D153" s="436"/>
      <c r="E153" s="436"/>
      <c r="F153" s="436"/>
      <c r="G153" s="436"/>
      <c r="H153" s="436"/>
      <c r="AI153" s="436"/>
    </row>
    <row r="154" spans="1:35" x14ac:dyDescent="0.2">
      <c r="A154" s="437"/>
      <c r="C154" s="436"/>
      <c r="D154" s="436"/>
      <c r="E154" s="436"/>
      <c r="F154" s="436"/>
      <c r="G154" s="436"/>
      <c r="H154" s="436"/>
      <c r="AI154" s="436"/>
    </row>
    <row r="155" spans="1:35" x14ac:dyDescent="0.2">
      <c r="A155" s="437"/>
      <c r="C155" s="436"/>
      <c r="D155" s="436"/>
      <c r="E155" s="436"/>
      <c r="F155" s="436"/>
      <c r="G155" s="436"/>
      <c r="H155" s="436"/>
      <c r="AI155" s="436"/>
    </row>
    <row r="156" spans="1:35" x14ac:dyDescent="0.2">
      <c r="A156" s="437"/>
      <c r="C156" s="436"/>
      <c r="D156" s="436"/>
      <c r="E156" s="436"/>
      <c r="F156" s="436"/>
      <c r="G156" s="436"/>
      <c r="H156" s="436"/>
      <c r="AI156" s="436"/>
    </row>
    <row r="157" spans="1:35" x14ac:dyDescent="0.2">
      <c r="A157" s="437"/>
      <c r="C157" s="436"/>
      <c r="D157" s="436"/>
      <c r="E157" s="436"/>
      <c r="F157" s="436"/>
      <c r="G157" s="436"/>
      <c r="H157" s="436"/>
      <c r="AI157" s="436"/>
    </row>
    <row r="158" spans="1:35" x14ac:dyDescent="0.2">
      <c r="A158" s="437"/>
      <c r="C158" s="436"/>
      <c r="D158" s="436"/>
      <c r="E158" s="436"/>
      <c r="F158" s="436"/>
      <c r="G158" s="436"/>
      <c r="H158" s="436"/>
      <c r="AI158" s="436"/>
    </row>
    <row r="159" spans="1:35" x14ac:dyDescent="0.2">
      <c r="A159" s="437"/>
      <c r="C159" s="436"/>
      <c r="D159" s="436"/>
      <c r="E159" s="436"/>
      <c r="F159" s="436"/>
      <c r="G159" s="436"/>
      <c r="H159" s="436"/>
      <c r="AI159" s="436"/>
    </row>
    <row r="160" spans="1:35" x14ac:dyDescent="0.2">
      <c r="A160" s="437"/>
      <c r="C160" s="436"/>
      <c r="D160" s="436"/>
      <c r="E160" s="436"/>
      <c r="F160" s="436"/>
      <c r="G160" s="436"/>
      <c r="H160" s="436"/>
      <c r="AI160" s="436"/>
    </row>
    <row r="161" spans="1:35" x14ac:dyDescent="0.2">
      <c r="A161" s="437"/>
      <c r="C161" s="436"/>
      <c r="D161" s="436"/>
      <c r="E161" s="436"/>
      <c r="F161" s="436"/>
      <c r="G161" s="436"/>
      <c r="H161" s="436"/>
      <c r="AI161" s="436"/>
    </row>
    <row r="162" spans="1:35" x14ac:dyDescent="0.2">
      <c r="A162" s="437"/>
      <c r="C162" s="436"/>
      <c r="D162" s="436"/>
      <c r="E162" s="436"/>
      <c r="F162" s="436"/>
      <c r="G162" s="436"/>
      <c r="H162" s="436"/>
      <c r="AI162" s="436"/>
    </row>
    <row r="163" spans="1:35" x14ac:dyDescent="0.2">
      <c r="A163" s="437"/>
      <c r="C163" s="436"/>
      <c r="D163" s="436"/>
      <c r="E163" s="436"/>
      <c r="F163" s="436"/>
      <c r="G163" s="436"/>
      <c r="H163" s="436"/>
      <c r="AI163" s="436"/>
    </row>
    <row r="164" spans="1:35" x14ac:dyDescent="0.2">
      <c r="A164" s="437"/>
      <c r="C164" s="436"/>
      <c r="D164" s="436"/>
      <c r="E164" s="436"/>
      <c r="F164" s="436"/>
      <c r="G164" s="436"/>
      <c r="H164" s="436"/>
      <c r="AI164" s="436"/>
    </row>
    <row r="165" spans="1:35" x14ac:dyDescent="0.2">
      <c r="A165" s="437"/>
      <c r="C165" s="436"/>
      <c r="D165" s="436"/>
      <c r="E165" s="436"/>
      <c r="F165" s="436"/>
      <c r="G165" s="436"/>
      <c r="H165" s="436"/>
      <c r="AI165" s="436"/>
    </row>
    <row r="166" spans="1:35" x14ac:dyDescent="0.2">
      <c r="A166" s="437"/>
      <c r="C166" s="436"/>
      <c r="D166" s="436"/>
      <c r="E166" s="436"/>
      <c r="F166" s="436"/>
      <c r="G166" s="436"/>
      <c r="H166" s="436"/>
      <c r="AI166" s="436"/>
    </row>
    <row r="167" spans="1:35" x14ac:dyDescent="0.2">
      <c r="A167" s="437"/>
      <c r="C167" s="436"/>
      <c r="D167" s="436"/>
      <c r="E167" s="436"/>
      <c r="F167" s="436"/>
      <c r="G167" s="436"/>
      <c r="H167" s="436"/>
      <c r="AI167" s="436"/>
    </row>
    <row r="168" spans="1:35" x14ac:dyDescent="0.2">
      <c r="A168" s="437"/>
      <c r="C168" s="436"/>
      <c r="D168" s="436"/>
      <c r="E168" s="436"/>
      <c r="F168" s="436"/>
      <c r="G168" s="436"/>
      <c r="H168" s="436"/>
      <c r="AI168" s="436"/>
    </row>
    <row r="169" spans="1:35" x14ac:dyDescent="0.2">
      <c r="A169" s="437"/>
      <c r="C169" s="436"/>
      <c r="D169" s="436"/>
      <c r="E169" s="436"/>
      <c r="F169" s="436"/>
      <c r="G169" s="436"/>
      <c r="H169" s="436"/>
      <c r="AI169" s="436"/>
    </row>
    <row r="170" spans="1:35" x14ac:dyDescent="0.2">
      <c r="A170" s="437"/>
      <c r="C170" s="436"/>
      <c r="D170" s="436"/>
      <c r="E170" s="436"/>
      <c r="F170" s="436"/>
      <c r="G170" s="436"/>
      <c r="H170" s="436"/>
      <c r="AI170" s="436"/>
    </row>
    <row r="171" spans="1:35" x14ac:dyDescent="0.2">
      <c r="A171" s="437"/>
      <c r="C171" s="436"/>
      <c r="D171" s="436"/>
      <c r="E171" s="436"/>
      <c r="F171" s="436"/>
      <c r="G171" s="436"/>
      <c r="H171" s="436"/>
      <c r="AI171" s="436"/>
    </row>
    <row r="172" spans="1:35" x14ac:dyDescent="0.2">
      <c r="A172" s="437"/>
      <c r="C172" s="436"/>
      <c r="D172" s="436"/>
      <c r="E172" s="436"/>
      <c r="F172" s="436"/>
      <c r="G172" s="436"/>
      <c r="H172" s="436"/>
      <c r="AI172" s="436"/>
    </row>
    <row r="173" spans="1:35" x14ac:dyDescent="0.2">
      <c r="A173" s="437"/>
      <c r="C173" s="436"/>
      <c r="D173" s="436"/>
      <c r="E173" s="436"/>
      <c r="F173" s="436"/>
      <c r="G173" s="436"/>
      <c r="H173" s="436"/>
      <c r="AI173" s="436"/>
    </row>
    <row r="174" spans="1:35" x14ac:dyDescent="0.2">
      <c r="A174" s="437"/>
      <c r="C174" s="436"/>
      <c r="D174" s="436"/>
      <c r="E174" s="436"/>
      <c r="F174" s="436"/>
      <c r="G174" s="436"/>
      <c r="H174" s="436"/>
      <c r="AI174" s="436"/>
    </row>
    <row r="175" spans="1:35" x14ac:dyDescent="0.2">
      <c r="A175" s="437"/>
      <c r="C175" s="436"/>
      <c r="D175" s="436"/>
      <c r="E175" s="436"/>
      <c r="F175" s="436"/>
      <c r="G175" s="436"/>
      <c r="H175" s="436"/>
      <c r="AI175" s="436"/>
    </row>
    <row r="176" spans="1:35" x14ac:dyDescent="0.2">
      <c r="A176" s="437"/>
      <c r="C176" s="436"/>
      <c r="D176" s="436"/>
      <c r="E176" s="436"/>
      <c r="F176" s="436"/>
      <c r="G176" s="436"/>
      <c r="H176" s="436"/>
      <c r="AI176" s="436"/>
    </row>
    <row r="177" spans="1:35" x14ac:dyDescent="0.2">
      <c r="A177" s="437"/>
      <c r="C177" s="436"/>
      <c r="D177" s="436"/>
      <c r="E177" s="436"/>
      <c r="F177" s="436"/>
      <c r="G177" s="436"/>
      <c r="H177" s="436"/>
      <c r="AI177" s="436"/>
    </row>
    <row r="178" spans="1:35" x14ac:dyDescent="0.2">
      <c r="A178" s="437"/>
      <c r="C178" s="436"/>
      <c r="D178" s="436"/>
      <c r="E178" s="436"/>
      <c r="F178" s="436"/>
      <c r="G178" s="436"/>
      <c r="H178" s="436"/>
      <c r="AI178" s="436"/>
    </row>
    <row r="179" spans="1:35" x14ac:dyDescent="0.2">
      <c r="A179" s="437"/>
      <c r="C179" s="436"/>
      <c r="D179" s="436"/>
      <c r="E179" s="436"/>
      <c r="F179" s="436"/>
      <c r="G179" s="436"/>
      <c r="H179" s="436"/>
      <c r="AI179" s="436"/>
    </row>
    <row r="180" spans="1:35" x14ac:dyDescent="0.2">
      <c r="A180" s="437"/>
      <c r="C180" s="436"/>
      <c r="D180" s="436"/>
      <c r="E180" s="436"/>
      <c r="F180" s="436"/>
      <c r="G180" s="436"/>
      <c r="H180" s="436"/>
      <c r="AI180" s="436"/>
    </row>
    <row r="181" spans="1:35" x14ac:dyDescent="0.2">
      <c r="A181" s="437"/>
      <c r="C181" s="436"/>
      <c r="D181" s="436"/>
      <c r="E181" s="436"/>
      <c r="F181" s="436"/>
      <c r="G181" s="436"/>
      <c r="H181" s="436"/>
      <c r="AI181" s="436"/>
    </row>
    <row r="182" spans="1:35" x14ac:dyDescent="0.2">
      <c r="A182" s="437"/>
      <c r="C182" s="436"/>
      <c r="D182" s="436"/>
      <c r="E182" s="436"/>
      <c r="F182" s="436"/>
      <c r="G182" s="436"/>
      <c r="H182" s="436"/>
      <c r="AI182" s="436"/>
    </row>
    <row r="183" spans="1:35" x14ac:dyDescent="0.2">
      <c r="A183" s="437"/>
      <c r="C183" s="436"/>
      <c r="D183" s="436"/>
      <c r="E183" s="436"/>
      <c r="F183" s="436"/>
      <c r="G183" s="436"/>
      <c r="H183" s="436"/>
      <c r="AI183" s="436"/>
    </row>
    <row r="184" spans="1:35" x14ac:dyDescent="0.2">
      <c r="A184" s="437"/>
      <c r="C184" s="436"/>
      <c r="D184" s="436"/>
      <c r="E184" s="436"/>
      <c r="F184" s="436"/>
      <c r="G184" s="436"/>
      <c r="H184" s="436"/>
      <c r="AI184" s="436"/>
    </row>
    <row r="185" spans="1:35" x14ac:dyDescent="0.2">
      <c r="A185" s="437"/>
      <c r="C185" s="436"/>
      <c r="D185" s="436"/>
      <c r="E185" s="436"/>
      <c r="F185" s="436"/>
      <c r="G185" s="436"/>
      <c r="H185" s="436"/>
      <c r="AI185" s="436"/>
    </row>
    <row r="186" spans="1:35" x14ac:dyDescent="0.2">
      <c r="A186" s="437"/>
      <c r="C186" s="436"/>
      <c r="D186" s="436"/>
      <c r="E186" s="436"/>
      <c r="F186" s="436"/>
      <c r="G186" s="436"/>
      <c r="H186" s="436"/>
      <c r="AI186" s="436"/>
    </row>
    <row r="187" spans="1:35" x14ac:dyDescent="0.2">
      <c r="A187" s="437"/>
      <c r="C187" s="436"/>
      <c r="D187" s="436"/>
      <c r="E187" s="436"/>
      <c r="F187" s="436"/>
      <c r="G187" s="436"/>
      <c r="H187" s="436"/>
      <c r="AI187" s="436"/>
    </row>
    <row r="188" spans="1:35" x14ac:dyDescent="0.2">
      <c r="A188" s="437"/>
      <c r="C188" s="436"/>
      <c r="D188" s="436"/>
      <c r="E188" s="436"/>
      <c r="F188" s="436"/>
      <c r="G188" s="436"/>
      <c r="H188" s="436"/>
      <c r="AI188" s="436"/>
    </row>
    <row r="189" spans="1:35" x14ac:dyDescent="0.2">
      <c r="A189" s="437"/>
      <c r="C189" s="436"/>
      <c r="D189" s="436"/>
      <c r="E189" s="436"/>
      <c r="F189" s="436"/>
      <c r="G189" s="436"/>
      <c r="H189" s="436"/>
      <c r="AI189" s="436"/>
    </row>
    <row r="190" spans="1:35" x14ac:dyDescent="0.2">
      <c r="A190" s="437"/>
      <c r="C190" s="436"/>
      <c r="D190" s="436"/>
      <c r="E190" s="436"/>
      <c r="F190" s="436"/>
      <c r="G190" s="436"/>
      <c r="H190" s="436"/>
      <c r="AI190" s="436"/>
    </row>
    <row r="191" spans="1:35" x14ac:dyDescent="0.2">
      <c r="A191" s="437"/>
      <c r="C191" s="436"/>
      <c r="D191" s="436"/>
      <c r="E191" s="436"/>
      <c r="F191" s="436"/>
      <c r="G191" s="436"/>
      <c r="H191" s="436"/>
      <c r="AI191" s="436"/>
    </row>
    <row r="192" spans="1:35" x14ac:dyDescent="0.2">
      <c r="A192" s="437"/>
      <c r="C192" s="436"/>
      <c r="D192" s="436"/>
      <c r="E192" s="436"/>
      <c r="F192" s="436"/>
      <c r="G192" s="436"/>
      <c r="H192" s="436"/>
      <c r="AI192" s="436"/>
    </row>
    <row r="193" spans="1:35" x14ac:dyDescent="0.2">
      <c r="A193" s="437"/>
      <c r="C193" s="436"/>
      <c r="D193" s="436"/>
      <c r="E193" s="436"/>
      <c r="F193" s="436"/>
      <c r="G193" s="436"/>
      <c r="H193" s="436"/>
      <c r="AI193" s="436"/>
    </row>
    <row r="194" spans="1:35" x14ac:dyDescent="0.2">
      <c r="A194" s="437"/>
      <c r="C194" s="436"/>
      <c r="D194" s="436"/>
      <c r="E194" s="436"/>
      <c r="F194" s="436"/>
      <c r="G194" s="436"/>
      <c r="H194" s="436"/>
      <c r="AI194" s="436"/>
    </row>
    <row r="195" spans="1:35" x14ac:dyDescent="0.2">
      <c r="A195" s="437"/>
      <c r="C195" s="436"/>
      <c r="D195" s="436"/>
      <c r="E195" s="436"/>
      <c r="F195" s="436"/>
      <c r="G195" s="436"/>
      <c r="H195" s="436"/>
      <c r="AI195" s="436"/>
    </row>
    <row r="196" spans="1:35" x14ac:dyDescent="0.2">
      <c r="A196" s="437"/>
      <c r="C196" s="436"/>
      <c r="D196" s="436"/>
      <c r="E196" s="436"/>
      <c r="F196" s="436"/>
      <c r="G196" s="436"/>
      <c r="H196" s="436"/>
      <c r="AI196" s="436"/>
    </row>
  </sheetData>
  <mergeCells count="5">
    <mergeCell ref="A4:A6"/>
    <mergeCell ref="B4:P4"/>
    <mergeCell ref="Q4:AE4"/>
    <mergeCell ref="AF4:AG4"/>
    <mergeCell ref="AH4:AI4"/>
  </mergeCells>
  <printOptions horizontalCentered="1"/>
  <pageMargins left="0.25" right="0.25" top="0.75" bottom="0.75" header="0.3" footer="0.3"/>
  <pageSetup paperSize="9" scale="37"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249977111117893"/>
    <pageSetUpPr fitToPage="1"/>
  </sheetPr>
  <dimension ref="A1:AI39"/>
  <sheetViews>
    <sheetView zoomScaleNormal="100" zoomScaleSheetLayoutView="80" zoomScalePageLayoutView="85" workbookViewId="0">
      <selection activeCell="AG19" sqref="AG19"/>
    </sheetView>
  </sheetViews>
  <sheetFormatPr baseColWidth="10" defaultColWidth="11.42578125" defaultRowHeight="11.25" x14ac:dyDescent="0.2"/>
  <cols>
    <col min="1" max="1" width="29.85546875" style="454" customWidth="1"/>
    <col min="2" max="2" width="8.7109375" style="454" customWidth="1"/>
    <col min="3" max="10" width="9.28515625" style="454" customWidth="1"/>
    <col min="11" max="11" width="9.85546875" style="454" bestFit="1" customWidth="1"/>
    <col min="12" max="14" width="9.28515625" style="454" customWidth="1"/>
    <col min="15" max="15" width="11.140625" style="454" bestFit="1" customWidth="1"/>
    <col min="16" max="16" width="12.5703125" style="454" bestFit="1" customWidth="1"/>
    <col min="17" max="17" width="8.7109375" style="454" customWidth="1"/>
    <col min="18" max="18" width="9.140625" style="454" bestFit="1" customWidth="1"/>
    <col min="19" max="19" width="10.140625" style="454" bestFit="1" customWidth="1"/>
    <col min="20" max="25" width="8.7109375" style="454" customWidth="1"/>
    <col min="26" max="26" width="10.140625" style="454" bestFit="1" customWidth="1"/>
    <col min="27" max="27" width="9.140625" style="454" bestFit="1" customWidth="1"/>
    <col min="28" max="28" width="5.42578125" style="454" bestFit="1" customWidth="1"/>
    <col min="29" max="29" width="9.140625" style="454" bestFit="1" customWidth="1"/>
    <col min="30" max="30" width="11.140625" style="454" bestFit="1" customWidth="1"/>
    <col min="31" max="31" width="12.5703125" style="454" bestFit="1" customWidth="1"/>
    <col min="32" max="32" width="9.42578125" style="454" customWidth="1"/>
    <col min="33" max="33" width="12.5703125" style="454" bestFit="1" customWidth="1"/>
    <col min="34" max="34" width="8.7109375" style="454" customWidth="1"/>
    <col min="35" max="35" width="12.5703125" style="454" bestFit="1" customWidth="1"/>
    <col min="36" max="16384" width="11.42578125" style="454"/>
  </cols>
  <sheetData>
    <row r="1" spans="1:35" s="453" customFormat="1" x14ac:dyDescent="0.2">
      <c r="A1" s="452" t="s">
        <v>417</v>
      </c>
    </row>
    <row r="2" spans="1:35" s="453" customFormat="1" x14ac:dyDescent="0.2">
      <c r="A2" s="287" t="s">
        <v>438</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row>
    <row r="3" spans="1:35" s="452" customFormat="1" ht="12" thickBot="1" x14ac:dyDescent="0.25">
      <c r="A3" s="452" t="s">
        <v>516</v>
      </c>
    </row>
    <row r="4" spans="1:35" ht="30.75" customHeight="1" thickBot="1" x14ac:dyDescent="0.25">
      <c r="A4" s="960" t="s">
        <v>58</v>
      </c>
      <c r="B4" s="963" t="s">
        <v>334</v>
      </c>
      <c r="C4" s="963"/>
      <c r="D4" s="963"/>
      <c r="E4" s="963"/>
      <c r="F4" s="963"/>
      <c r="G4" s="963"/>
      <c r="H4" s="963"/>
      <c r="I4" s="963"/>
      <c r="J4" s="963"/>
      <c r="K4" s="963"/>
      <c r="L4" s="963"/>
      <c r="M4" s="963"/>
      <c r="N4" s="963"/>
      <c r="O4" s="963"/>
      <c r="P4" s="963"/>
      <c r="Q4" s="964" t="s">
        <v>418</v>
      </c>
      <c r="R4" s="963"/>
      <c r="S4" s="963"/>
      <c r="T4" s="963"/>
      <c r="U4" s="963"/>
      <c r="V4" s="963"/>
      <c r="W4" s="963"/>
      <c r="X4" s="963"/>
      <c r="Y4" s="963"/>
      <c r="Z4" s="963"/>
      <c r="AA4" s="963"/>
      <c r="AB4" s="963"/>
      <c r="AC4" s="963"/>
      <c r="AD4" s="963"/>
      <c r="AE4" s="965"/>
      <c r="AF4" s="966" t="s">
        <v>420</v>
      </c>
      <c r="AG4" s="967"/>
      <c r="AH4" s="966" t="s">
        <v>419</v>
      </c>
      <c r="AI4" s="967"/>
    </row>
    <row r="5" spans="1:35" ht="172.5" customHeight="1" x14ac:dyDescent="0.2">
      <c r="A5" s="961"/>
      <c r="B5" s="455" t="s">
        <v>11</v>
      </c>
      <c r="C5" s="456" t="s">
        <v>143</v>
      </c>
      <c r="D5" s="457" t="s">
        <v>264</v>
      </c>
      <c r="E5" s="457" t="s">
        <v>145</v>
      </c>
      <c r="F5" s="457" t="s">
        <v>177</v>
      </c>
      <c r="G5" s="457" t="s">
        <v>178</v>
      </c>
      <c r="H5" s="457" t="s">
        <v>179</v>
      </c>
      <c r="I5" s="457" t="s">
        <v>180</v>
      </c>
      <c r="J5" s="457" t="s">
        <v>146</v>
      </c>
      <c r="K5" s="457" t="s">
        <v>147</v>
      </c>
      <c r="L5" s="457" t="s">
        <v>148</v>
      </c>
      <c r="M5" s="457" t="s">
        <v>176</v>
      </c>
      <c r="N5" s="458" t="s">
        <v>119</v>
      </c>
      <c r="O5" s="459" t="s">
        <v>151</v>
      </c>
      <c r="P5" s="460" t="s">
        <v>150</v>
      </c>
      <c r="Q5" s="455" t="s">
        <v>11</v>
      </c>
      <c r="R5" s="459" t="s">
        <v>143</v>
      </c>
      <c r="S5" s="461" t="s">
        <v>144</v>
      </c>
      <c r="T5" s="461" t="s">
        <v>145</v>
      </c>
      <c r="U5" s="461" t="s">
        <v>177</v>
      </c>
      <c r="V5" s="461" t="s">
        <v>178</v>
      </c>
      <c r="W5" s="461" t="s">
        <v>179</v>
      </c>
      <c r="X5" s="461" t="s">
        <v>180</v>
      </c>
      <c r="Y5" s="461" t="s">
        <v>146</v>
      </c>
      <c r="Z5" s="461" t="s">
        <v>147</v>
      </c>
      <c r="AA5" s="461" t="s">
        <v>148</v>
      </c>
      <c r="AB5" s="461" t="s">
        <v>176</v>
      </c>
      <c r="AC5" s="462" t="s">
        <v>119</v>
      </c>
      <c r="AD5" s="459" t="s">
        <v>151</v>
      </c>
      <c r="AE5" s="460" t="s">
        <v>335</v>
      </c>
      <c r="AF5" s="455" t="s">
        <v>155</v>
      </c>
      <c r="AG5" s="455" t="s">
        <v>154</v>
      </c>
      <c r="AH5" s="455" t="s">
        <v>11</v>
      </c>
      <c r="AI5" s="460" t="s">
        <v>336</v>
      </c>
    </row>
    <row r="6" spans="1:35" ht="15.75" customHeight="1" thickBot="1" x14ac:dyDescent="0.25">
      <c r="A6" s="962"/>
      <c r="B6" s="463" t="s">
        <v>59</v>
      </c>
      <c r="C6" s="464" t="s">
        <v>60</v>
      </c>
      <c r="D6" s="465" t="s">
        <v>61</v>
      </c>
      <c r="E6" s="465" t="s">
        <v>62</v>
      </c>
      <c r="F6" s="466" t="s">
        <v>63</v>
      </c>
      <c r="G6" s="466" t="s">
        <v>64</v>
      </c>
      <c r="H6" s="466" t="s">
        <v>81</v>
      </c>
      <c r="I6" s="466" t="s">
        <v>118</v>
      </c>
      <c r="J6" s="466" t="s">
        <v>149</v>
      </c>
      <c r="K6" s="466" t="s">
        <v>153</v>
      </c>
      <c r="L6" s="466" t="s">
        <v>185</v>
      </c>
      <c r="M6" s="466" t="s">
        <v>186</v>
      </c>
      <c r="N6" s="467" t="s">
        <v>188</v>
      </c>
      <c r="O6" s="468" t="s">
        <v>189</v>
      </c>
      <c r="P6" s="469" t="s">
        <v>190</v>
      </c>
      <c r="Q6" s="463" t="s">
        <v>59</v>
      </c>
      <c r="R6" s="470" t="s">
        <v>60</v>
      </c>
      <c r="S6" s="465" t="s">
        <v>61</v>
      </c>
      <c r="T6" s="465" t="s">
        <v>62</v>
      </c>
      <c r="U6" s="466" t="s">
        <v>63</v>
      </c>
      <c r="V6" s="466" t="s">
        <v>64</v>
      </c>
      <c r="W6" s="466" t="s">
        <v>81</v>
      </c>
      <c r="X6" s="466" t="s">
        <v>118</v>
      </c>
      <c r="Y6" s="466" t="s">
        <v>149</v>
      </c>
      <c r="Z6" s="466" t="s">
        <v>153</v>
      </c>
      <c r="AA6" s="466" t="s">
        <v>185</v>
      </c>
      <c r="AB6" s="466" t="s">
        <v>186</v>
      </c>
      <c r="AC6" s="471" t="s">
        <v>188</v>
      </c>
      <c r="AD6" s="468" t="s">
        <v>189</v>
      </c>
      <c r="AE6" s="469" t="s">
        <v>190</v>
      </c>
      <c r="AF6" s="463"/>
      <c r="AG6" s="463"/>
      <c r="AH6" s="463"/>
      <c r="AI6" s="472"/>
    </row>
    <row r="7" spans="1:35" x14ac:dyDescent="0.2">
      <c r="A7" s="473"/>
      <c r="B7" s="474"/>
      <c r="C7" s="475"/>
      <c r="D7" s="475"/>
      <c r="E7" s="475"/>
      <c r="F7" s="475"/>
      <c r="G7" s="475"/>
      <c r="H7" s="475"/>
      <c r="I7" s="475"/>
      <c r="J7" s="475"/>
      <c r="K7" s="475"/>
      <c r="L7" s="475"/>
      <c r="M7" s="475"/>
      <c r="O7" s="476"/>
      <c r="P7" s="477"/>
      <c r="Q7" s="474"/>
      <c r="R7" s="476"/>
      <c r="S7" s="475"/>
      <c r="T7" s="475"/>
      <c r="U7" s="475"/>
      <c r="V7" s="475"/>
      <c r="W7" s="475"/>
      <c r="X7" s="475"/>
      <c r="Y7" s="475"/>
      <c r="Z7" s="475"/>
      <c r="AA7" s="475"/>
      <c r="AB7" s="475"/>
      <c r="AC7" s="477"/>
      <c r="AD7" s="476"/>
      <c r="AE7" s="477"/>
      <c r="AF7" s="474"/>
      <c r="AG7" s="474"/>
      <c r="AH7" s="474"/>
      <c r="AI7" s="477"/>
    </row>
    <row r="8" spans="1:35" x14ac:dyDescent="0.2">
      <c r="A8" s="572" t="s">
        <v>65</v>
      </c>
      <c r="B8" s="573">
        <f>B20</f>
        <v>167</v>
      </c>
      <c r="C8" s="575">
        <f>C20</f>
        <v>9913.23</v>
      </c>
      <c r="D8" s="575">
        <f t="shared" ref="D8:L8" si="0">D20</f>
        <v>9681.5</v>
      </c>
      <c r="E8" s="575"/>
      <c r="F8" s="575"/>
      <c r="G8" s="575"/>
      <c r="H8" s="575"/>
      <c r="I8" s="575"/>
      <c r="J8" s="575"/>
      <c r="K8" s="575">
        <f t="shared" si="0"/>
        <v>19594.73</v>
      </c>
      <c r="L8" s="575">
        <f t="shared" si="0"/>
        <v>9000</v>
      </c>
      <c r="M8" s="575"/>
      <c r="N8" s="576">
        <f t="shared" ref="N8:S8" si="1">N20</f>
        <v>9000</v>
      </c>
      <c r="O8" s="577">
        <f t="shared" si="1"/>
        <v>244136.75999999998</v>
      </c>
      <c r="P8" s="578">
        <f t="shared" si="1"/>
        <v>4242577.5199999996</v>
      </c>
      <c r="Q8" s="573">
        <f t="shared" si="1"/>
        <v>163</v>
      </c>
      <c r="R8" s="577">
        <f t="shared" si="1"/>
        <v>9913.23</v>
      </c>
      <c r="S8" s="575">
        <f t="shared" si="1"/>
        <v>10091.5</v>
      </c>
      <c r="T8" s="574"/>
      <c r="U8" s="574"/>
      <c r="V8" s="574"/>
      <c r="W8" s="574"/>
      <c r="X8" s="574"/>
      <c r="Y8" s="574"/>
      <c r="Z8" s="575">
        <f>Z20</f>
        <v>20004.73</v>
      </c>
      <c r="AA8" s="575">
        <f>AA20</f>
        <v>9000</v>
      </c>
      <c r="AB8" s="574"/>
      <c r="AC8" s="578">
        <f t="shared" ref="AC8:AI8" si="2">AC20</f>
        <v>9000</v>
      </c>
      <c r="AD8" s="577">
        <f t="shared" si="2"/>
        <v>249056.75999999998</v>
      </c>
      <c r="AE8" s="578">
        <f t="shared" si="2"/>
        <v>4287936.76</v>
      </c>
      <c r="AF8" s="579">
        <f t="shared" si="2"/>
        <v>-4920</v>
      </c>
      <c r="AG8" s="579">
        <f t="shared" si="2"/>
        <v>-45359.239999999816</v>
      </c>
      <c r="AH8" s="580">
        <f t="shared" si="2"/>
        <v>163</v>
      </c>
      <c r="AI8" s="578">
        <f t="shared" si="2"/>
        <v>4287936.76</v>
      </c>
    </row>
    <row r="9" spans="1:35" x14ac:dyDescent="0.2">
      <c r="A9" s="478" t="s">
        <v>460</v>
      </c>
      <c r="B9" s="480"/>
      <c r="C9" s="481"/>
      <c r="D9" s="481"/>
      <c r="E9" s="481"/>
      <c r="F9" s="481"/>
      <c r="G9" s="481"/>
      <c r="H9" s="481"/>
      <c r="I9" s="481"/>
      <c r="J9" s="481"/>
      <c r="K9" s="481"/>
      <c r="L9" s="481"/>
      <c r="M9" s="481"/>
      <c r="N9" s="482"/>
      <c r="O9" s="483"/>
      <c r="P9" s="484"/>
      <c r="Q9" s="480"/>
      <c r="R9" s="483"/>
      <c r="S9" s="481"/>
      <c r="T9" s="481"/>
      <c r="U9" s="481"/>
      <c r="V9" s="481"/>
      <c r="W9" s="481"/>
      <c r="X9" s="481"/>
      <c r="Y9" s="481"/>
      <c r="Z9" s="481"/>
      <c r="AA9" s="481"/>
      <c r="AB9" s="481"/>
      <c r="AC9" s="484"/>
      <c r="AD9" s="483"/>
      <c r="AE9" s="484"/>
      <c r="AF9" s="485"/>
      <c r="AG9" s="485"/>
      <c r="AH9" s="479"/>
      <c r="AI9" s="484"/>
    </row>
    <row r="10" spans="1:35" x14ac:dyDescent="0.2">
      <c r="A10" s="478" t="s">
        <v>462</v>
      </c>
      <c r="B10" s="508">
        <v>6</v>
      </c>
      <c r="C10" s="493">
        <v>1575.62</v>
      </c>
      <c r="D10" s="493">
        <v>1331.5</v>
      </c>
      <c r="E10" s="493"/>
      <c r="F10" s="493"/>
      <c r="G10" s="493"/>
      <c r="H10" s="493"/>
      <c r="I10" s="493"/>
      <c r="J10" s="493"/>
      <c r="K10" s="493">
        <f>+C10+D10</f>
        <v>2907.12</v>
      </c>
      <c r="L10" s="493">
        <v>1000</v>
      </c>
      <c r="M10" s="493"/>
      <c r="N10" s="494">
        <f t="shared" ref="N10:N18" si="3">+L10+M10</f>
        <v>1000</v>
      </c>
      <c r="O10" s="495">
        <f>(K10*12)+N10</f>
        <v>35885.440000000002</v>
      </c>
      <c r="P10" s="496">
        <f>+O10*B10</f>
        <v>215312.64000000001</v>
      </c>
      <c r="Q10" s="508">
        <v>5</v>
      </c>
      <c r="R10" s="495">
        <v>1575.62</v>
      </c>
      <c r="S10" s="493">
        <v>1331.5</v>
      </c>
      <c r="T10" s="493"/>
      <c r="U10" s="493"/>
      <c r="V10" s="493"/>
      <c r="W10" s="493"/>
      <c r="X10" s="493"/>
      <c r="Y10" s="493"/>
      <c r="Z10" s="493">
        <f>+R10+S10</f>
        <v>2907.12</v>
      </c>
      <c r="AA10" s="493">
        <v>1000</v>
      </c>
      <c r="AB10" s="493"/>
      <c r="AC10" s="496">
        <f>+AA10+AB10</f>
        <v>1000</v>
      </c>
      <c r="AD10" s="495">
        <f>(Z10*12)+AC10</f>
        <v>35885.440000000002</v>
      </c>
      <c r="AE10" s="496">
        <f>+AD10*Q10</f>
        <v>179427.20000000001</v>
      </c>
      <c r="AF10" s="490">
        <f>+O10-AD10</f>
        <v>0</v>
      </c>
      <c r="AG10" s="490">
        <f>+P10-AE10</f>
        <v>35885.440000000002</v>
      </c>
      <c r="AH10" s="508">
        <v>5</v>
      </c>
      <c r="AI10" s="496">
        <f>+AE10</f>
        <v>179427.20000000001</v>
      </c>
    </row>
    <row r="11" spans="1:35" x14ac:dyDescent="0.2">
      <c r="A11" s="478" t="s">
        <v>14</v>
      </c>
      <c r="B11" s="508">
        <v>8</v>
      </c>
      <c r="C11" s="493">
        <v>1188.49</v>
      </c>
      <c r="D11" s="493">
        <v>1100</v>
      </c>
      <c r="E11" s="493"/>
      <c r="F11" s="493"/>
      <c r="G11" s="493"/>
      <c r="H11" s="493"/>
      <c r="I11" s="493"/>
      <c r="J11" s="493"/>
      <c r="K11" s="493">
        <f t="shared" ref="K11:K18" si="4">+C11+D11</f>
        <v>2288.4899999999998</v>
      </c>
      <c r="L11" s="493">
        <v>1000</v>
      </c>
      <c r="M11" s="493"/>
      <c r="N11" s="494">
        <f t="shared" si="3"/>
        <v>1000</v>
      </c>
      <c r="O11" s="495">
        <f t="shared" ref="O11:O18" si="5">(K11*12)+N11</f>
        <v>28461.879999999997</v>
      </c>
      <c r="P11" s="496">
        <f t="shared" ref="P11:P18" si="6">+O11*B11</f>
        <v>227695.03999999998</v>
      </c>
      <c r="Q11" s="508">
        <v>8</v>
      </c>
      <c r="R11" s="495">
        <v>1188.49</v>
      </c>
      <c r="S11" s="493">
        <v>1110</v>
      </c>
      <c r="T11" s="493"/>
      <c r="U11" s="493"/>
      <c r="V11" s="493"/>
      <c r="W11" s="493"/>
      <c r="X11" s="493"/>
      <c r="Y11" s="493"/>
      <c r="Z11" s="493">
        <f t="shared" ref="Z11:Z18" si="7">+R11+S11</f>
        <v>2298.4899999999998</v>
      </c>
      <c r="AA11" s="493">
        <v>1000</v>
      </c>
      <c r="AB11" s="493"/>
      <c r="AC11" s="496">
        <f t="shared" ref="AC11:AC18" si="8">+AA11+AB11</f>
        <v>1000</v>
      </c>
      <c r="AD11" s="495">
        <f t="shared" ref="AD11:AD18" si="9">(Z11*12)+AC11</f>
        <v>28581.879999999997</v>
      </c>
      <c r="AE11" s="496">
        <f t="shared" ref="AE11:AE18" si="10">+AD11*Q11</f>
        <v>228655.03999999998</v>
      </c>
      <c r="AF11" s="490">
        <f>+O11-AD11</f>
        <v>-120</v>
      </c>
      <c r="AG11" s="490">
        <f>+P11-AE11</f>
        <v>-960</v>
      </c>
      <c r="AH11" s="508">
        <v>8</v>
      </c>
      <c r="AI11" s="496">
        <f>+AE11</f>
        <v>228655.03999999998</v>
      </c>
    </row>
    <row r="12" spans="1:35" x14ac:dyDescent="0.2">
      <c r="A12" s="478" t="s">
        <v>464</v>
      </c>
      <c r="B12" s="508">
        <v>3</v>
      </c>
      <c r="C12" s="493">
        <v>1182.4100000000001</v>
      </c>
      <c r="D12" s="493">
        <v>1100</v>
      </c>
      <c r="E12" s="493"/>
      <c r="F12" s="493"/>
      <c r="G12" s="493"/>
      <c r="H12" s="493"/>
      <c r="I12" s="493"/>
      <c r="J12" s="493"/>
      <c r="K12" s="493">
        <f t="shared" si="4"/>
        <v>2282.41</v>
      </c>
      <c r="L12" s="493">
        <v>1000</v>
      </c>
      <c r="M12" s="493"/>
      <c r="N12" s="494">
        <f t="shared" si="3"/>
        <v>1000</v>
      </c>
      <c r="O12" s="495">
        <f t="shared" si="5"/>
        <v>28388.92</v>
      </c>
      <c r="P12" s="496">
        <f t="shared" si="6"/>
        <v>85166.76</v>
      </c>
      <c r="Q12" s="508">
        <v>3</v>
      </c>
      <c r="R12" s="495">
        <v>1182.4100000000001</v>
      </c>
      <c r="S12" s="493">
        <v>1110</v>
      </c>
      <c r="T12" s="493"/>
      <c r="U12" s="493"/>
      <c r="V12" s="493"/>
      <c r="W12" s="493"/>
      <c r="X12" s="493"/>
      <c r="Y12" s="493"/>
      <c r="Z12" s="493">
        <f t="shared" si="7"/>
        <v>2292.41</v>
      </c>
      <c r="AA12" s="493">
        <v>1000</v>
      </c>
      <c r="AB12" s="493"/>
      <c r="AC12" s="496">
        <f t="shared" si="8"/>
        <v>1000</v>
      </c>
      <c r="AD12" s="495">
        <f t="shared" si="9"/>
        <v>28508.92</v>
      </c>
      <c r="AE12" s="496">
        <f t="shared" si="10"/>
        <v>85526.76</v>
      </c>
      <c r="AF12" s="490">
        <f t="shared" ref="AF12:AG18" si="11">+O12-AD12</f>
        <v>-120</v>
      </c>
      <c r="AG12" s="490">
        <f t="shared" si="11"/>
        <v>-360</v>
      </c>
      <c r="AH12" s="508">
        <v>3</v>
      </c>
      <c r="AI12" s="496">
        <f t="shared" ref="AI12:AI18" si="12">+AE12</f>
        <v>85526.76</v>
      </c>
    </row>
    <row r="13" spans="1:35" x14ac:dyDescent="0.2">
      <c r="A13" s="478" t="s">
        <v>465</v>
      </c>
      <c r="B13" s="508">
        <v>32</v>
      </c>
      <c r="C13" s="493">
        <v>1117.79</v>
      </c>
      <c r="D13" s="493">
        <v>1100</v>
      </c>
      <c r="E13" s="493"/>
      <c r="F13" s="493"/>
      <c r="G13" s="493"/>
      <c r="H13" s="493"/>
      <c r="I13" s="493"/>
      <c r="J13" s="493"/>
      <c r="K13" s="493">
        <f t="shared" si="4"/>
        <v>2217.79</v>
      </c>
      <c r="L13" s="493">
        <v>1000</v>
      </c>
      <c r="M13" s="493"/>
      <c r="N13" s="494">
        <f t="shared" si="3"/>
        <v>1000</v>
      </c>
      <c r="O13" s="495">
        <f t="shared" si="5"/>
        <v>27613.48</v>
      </c>
      <c r="P13" s="496">
        <f t="shared" si="6"/>
        <v>883631.36</v>
      </c>
      <c r="Q13" s="508">
        <v>32</v>
      </c>
      <c r="R13" s="495">
        <v>1117.79</v>
      </c>
      <c r="S13" s="493">
        <v>1110</v>
      </c>
      <c r="T13" s="493"/>
      <c r="U13" s="493"/>
      <c r="V13" s="493"/>
      <c r="W13" s="493"/>
      <c r="X13" s="493"/>
      <c r="Y13" s="493"/>
      <c r="Z13" s="493">
        <f t="shared" si="7"/>
        <v>2227.79</v>
      </c>
      <c r="AA13" s="493">
        <v>1000</v>
      </c>
      <c r="AB13" s="493"/>
      <c r="AC13" s="496">
        <f t="shared" si="8"/>
        <v>1000</v>
      </c>
      <c r="AD13" s="495">
        <f t="shared" si="9"/>
        <v>27733.48</v>
      </c>
      <c r="AE13" s="496">
        <f t="shared" si="10"/>
        <v>887471.36</v>
      </c>
      <c r="AF13" s="490">
        <f t="shared" si="11"/>
        <v>-120</v>
      </c>
      <c r="AG13" s="490">
        <f t="shared" si="11"/>
        <v>-3840</v>
      </c>
      <c r="AH13" s="508">
        <v>32</v>
      </c>
      <c r="AI13" s="496">
        <f t="shared" si="12"/>
        <v>887471.36</v>
      </c>
    </row>
    <row r="14" spans="1:35" x14ac:dyDescent="0.2">
      <c r="A14" s="478" t="s">
        <v>466</v>
      </c>
      <c r="B14" s="508">
        <v>11</v>
      </c>
      <c r="C14" s="493">
        <v>1011.82</v>
      </c>
      <c r="D14" s="493">
        <v>1100</v>
      </c>
      <c r="E14" s="493"/>
      <c r="F14" s="493"/>
      <c r="G14" s="493"/>
      <c r="H14" s="493"/>
      <c r="I14" s="493"/>
      <c r="J14" s="493"/>
      <c r="K14" s="493">
        <f t="shared" si="4"/>
        <v>2111.8200000000002</v>
      </c>
      <c r="L14" s="493">
        <v>1000</v>
      </c>
      <c r="M14" s="493"/>
      <c r="N14" s="494">
        <f t="shared" si="3"/>
        <v>1000</v>
      </c>
      <c r="O14" s="495">
        <f t="shared" si="5"/>
        <v>26341.840000000004</v>
      </c>
      <c r="P14" s="496">
        <f t="shared" si="6"/>
        <v>289760.24000000005</v>
      </c>
      <c r="Q14" s="508">
        <v>11</v>
      </c>
      <c r="R14" s="495">
        <v>1011.82</v>
      </c>
      <c r="S14" s="493">
        <v>1110</v>
      </c>
      <c r="T14" s="493"/>
      <c r="U14" s="493"/>
      <c r="V14" s="493"/>
      <c r="W14" s="493"/>
      <c r="X14" s="493"/>
      <c r="Y14" s="493"/>
      <c r="Z14" s="493">
        <f t="shared" si="7"/>
        <v>2121.8200000000002</v>
      </c>
      <c r="AA14" s="493">
        <v>1000</v>
      </c>
      <c r="AB14" s="493"/>
      <c r="AC14" s="496">
        <f t="shared" si="8"/>
        <v>1000</v>
      </c>
      <c r="AD14" s="495">
        <f t="shared" si="9"/>
        <v>26461.840000000004</v>
      </c>
      <c r="AE14" s="496">
        <f t="shared" si="10"/>
        <v>291080.24000000005</v>
      </c>
      <c r="AF14" s="490">
        <f t="shared" si="11"/>
        <v>-120</v>
      </c>
      <c r="AG14" s="490">
        <f t="shared" si="11"/>
        <v>-1320</v>
      </c>
      <c r="AH14" s="508">
        <v>11</v>
      </c>
      <c r="AI14" s="496">
        <f t="shared" si="12"/>
        <v>291080.24000000005</v>
      </c>
    </row>
    <row r="15" spans="1:35" x14ac:dyDescent="0.2">
      <c r="A15" s="478" t="s">
        <v>15</v>
      </c>
      <c r="B15" s="508">
        <v>3</v>
      </c>
      <c r="C15" s="493">
        <v>1024.6600000000001</v>
      </c>
      <c r="D15" s="493">
        <v>1100</v>
      </c>
      <c r="E15" s="493"/>
      <c r="F15" s="493"/>
      <c r="G15" s="493"/>
      <c r="H15" s="493"/>
      <c r="I15" s="493"/>
      <c r="J15" s="493"/>
      <c r="K15" s="493">
        <f t="shared" si="4"/>
        <v>2124.66</v>
      </c>
      <c r="L15" s="493">
        <v>1000</v>
      </c>
      <c r="M15" s="493"/>
      <c r="N15" s="494">
        <f t="shared" si="3"/>
        <v>1000</v>
      </c>
      <c r="O15" s="495">
        <f t="shared" si="5"/>
        <v>26495.919999999998</v>
      </c>
      <c r="P15" s="496">
        <f t="shared" si="6"/>
        <v>79487.759999999995</v>
      </c>
      <c r="Q15" s="508">
        <v>3</v>
      </c>
      <c r="R15" s="495">
        <v>1024.6600000000001</v>
      </c>
      <c r="S15" s="493">
        <v>1110</v>
      </c>
      <c r="T15" s="493"/>
      <c r="U15" s="493"/>
      <c r="V15" s="493"/>
      <c r="W15" s="493"/>
      <c r="X15" s="493"/>
      <c r="Y15" s="493"/>
      <c r="Z15" s="493">
        <f t="shared" si="7"/>
        <v>2134.66</v>
      </c>
      <c r="AA15" s="493">
        <v>1000</v>
      </c>
      <c r="AB15" s="493"/>
      <c r="AC15" s="496">
        <f t="shared" si="8"/>
        <v>1000</v>
      </c>
      <c r="AD15" s="495">
        <f t="shared" si="9"/>
        <v>26615.919999999998</v>
      </c>
      <c r="AE15" s="496">
        <f t="shared" si="10"/>
        <v>79847.759999999995</v>
      </c>
      <c r="AF15" s="490">
        <f t="shared" si="11"/>
        <v>-120</v>
      </c>
      <c r="AG15" s="490">
        <f t="shared" si="11"/>
        <v>-360</v>
      </c>
      <c r="AH15" s="508">
        <v>3</v>
      </c>
      <c r="AI15" s="496">
        <f t="shared" si="12"/>
        <v>79847.759999999995</v>
      </c>
    </row>
    <row r="16" spans="1:35" x14ac:dyDescent="0.2">
      <c r="A16" s="478" t="s">
        <v>16</v>
      </c>
      <c r="B16" s="508">
        <v>55</v>
      </c>
      <c r="C16" s="493">
        <v>945.58</v>
      </c>
      <c r="D16" s="493">
        <v>950</v>
      </c>
      <c r="E16" s="493"/>
      <c r="F16" s="493"/>
      <c r="G16" s="493"/>
      <c r="H16" s="493"/>
      <c r="I16" s="493"/>
      <c r="J16" s="493"/>
      <c r="K16" s="493">
        <f t="shared" si="4"/>
        <v>1895.58</v>
      </c>
      <c r="L16" s="493">
        <v>1000</v>
      </c>
      <c r="M16" s="493"/>
      <c r="N16" s="494">
        <f t="shared" si="3"/>
        <v>1000</v>
      </c>
      <c r="O16" s="495">
        <f>(K16*12)+N16</f>
        <v>23746.959999999999</v>
      </c>
      <c r="P16" s="496">
        <f>+O16*B16</f>
        <v>1306082.8</v>
      </c>
      <c r="Q16" s="508">
        <v>53</v>
      </c>
      <c r="R16" s="495">
        <v>945.58</v>
      </c>
      <c r="S16" s="493">
        <v>1070</v>
      </c>
      <c r="T16" s="493"/>
      <c r="U16" s="493"/>
      <c r="V16" s="493"/>
      <c r="W16" s="493"/>
      <c r="X16" s="493"/>
      <c r="Y16" s="493"/>
      <c r="Z16" s="493">
        <f t="shared" si="7"/>
        <v>2015.58</v>
      </c>
      <c r="AA16" s="493">
        <v>1000</v>
      </c>
      <c r="AB16" s="493"/>
      <c r="AC16" s="496">
        <f t="shared" si="8"/>
        <v>1000</v>
      </c>
      <c r="AD16" s="495">
        <f t="shared" si="9"/>
        <v>25186.959999999999</v>
      </c>
      <c r="AE16" s="496">
        <f t="shared" si="10"/>
        <v>1334908.8799999999</v>
      </c>
      <c r="AF16" s="490">
        <f t="shared" si="11"/>
        <v>-1440</v>
      </c>
      <c r="AG16" s="490">
        <f t="shared" si="11"/>
        <v>-28826.079999999842</v>
      </c>
      <c r="AH16" s="508">
        <v>53</v>
      </c>
      <c r="AI16" s="496">
        <f t="shared" si="12"/>
        <v>1334908.8799999999</v>
      </c>
    </row>
    <row r="17" spans="1:35" x14ac:dyDescent="0.2">
      <c r="A17" s="478" t="s">
        <v>467</v>
      </c>
      <c r="B17" s="508">
        <v>16</v>
      </c>
      <c r="C17" s="493">
        <v>938.41</v>
      </c>
      <c r="D17" s="493">
        <v>950</v>
      </c>
      <c r="E17" s="493"/>
      <c r="F17" s="493"/>
      <c r="G17" s="493"/>
      <c r="H17" s="493"/>
      <c r="I17" s="493"/>
      <c r="J17" s="493"/>
      <c r="K17" s="493">
        <f t="shared" si="4"/>
        <v>1888.4099999999999</v>
      </c>
      <c r="L17" s="493">
        <v>1000</v>
      </c>
      <c r="M17" s="493"/>
      <c r="N17" s="494">
        <f t="shared" si="3"/>
        <v>1000</v>
      </c>
      <c r="O17" s="495">
        <f t="shared" si="5"/>
        <v>23660.92</v>
      </c>
      <c r="P17" s="496">
        <f t="shared" si="6"/>
        <v>378574.72</v>
      </c>
      <c r="Q17" s="508">
        <v>16</v>
      </c>
      <c r="R17" s="495">
        <v>938.41</v>
      </c>
      <c r="S17" s="493">
        <v>1070</v>
      </c>
      <c r="T17" s="493"/>
      <c r="U17" s="493"/>
      <c r="V17" s="493"/>
      <c r="W17" s="493"/>
      <c r="X17" s="493"/>
      <c r="Y17" s="493"/>
      <c r="Z17" s="493">
        <f t="shared" si="7"/>
        <v>2008.4099999999999</v>
      </c>
      <c r="AA17" s="493">
        <v>1000</v>
      </c>
      <c r="AB17" s="493"/>
      <c r="AC17" s="496">
        <f t="shared" si="8"/>
        <v>1000</v>
      </c>
      <c r="AD17" s="495">
        <f t="shared" si="9"/>
        <v>25100.92</v>
      </c>
      <c r="AE17" s="496">
        <f t="shared" si="10"/>
        <v>401614.72</v>
      </c>
      <c r="AF17" s="490">
        <f t="shared" si="11"/>
        <v>-1440</v>
      </c>
      <c r="AG17" s="490">
        <f t="shared" si="11"/>
        <v>-23040</v>
      </c>
      <c r="AH17" s="508">
        <v>16</v>
      </c>
      <c r="AI17" s="496">
        <f t="shared" si="12"/>
        <v>401614.72</v>
      </c>
    </row>
    <row r="18" spans="1:35" x14ac:dyDescent="0.2">
      <c r="A18" s="478" t="s">
        <v>468</v>
      </c>
      <c r="B18" s="508">
        <v>33</v>
      </c>
      <c r="C18" s="493">
        <v>928.45</v>
      </c>
      <c r="D18" s="493">
        <v>950</v>
      </c>
      <c r="E18" s="493"/>
      <c r="F18" s="493"/>
      <c r="G18" s="493"/>
      <c r="H18" s="493"/>
      <c r="I18" s="493"/>
      <c r="J18" s="493"/>
      <c r="K18" s="493">
        <f t="shared" si="4"/>
        <v>1878.45</v>
      </c>
      <c r="L18" s="493">
        <v>1000</v>
      </c>
      <c r="M18" s="493"/>
      <c r="N18" s="494">
        <f t="shared" si="3"/>
        <v>1000</v>
      </c>
      <c r="O18" s="495">
        <f t="shared" si="5"/>
        <v>23541.4</v>
      </c>
      <c r="P18" s="496">
        <f t="shared" si="6"/>
        <v>776866.20000000007</v>
      </c>
      <c r="Q18" s="508">
        <v>32</v>
      </c>
      <c r="R18" s="495">
        <v>928.45</v>
      </c>
      <c r="S18" s="493">
        <v>1070</v>
      </c>
      <c r="T18" s="493"/>
      <c r="U18" s="493"/>
      <c r="V18" s="493"/>
      <c r="W18" s="493"/>
      <c r="X18" s="493"/>
      <c r="Y18" s="493"/>
      <c r="Z18" s="493">
        <f t="shared" si="7"/>
        <v>1998.45</v>
      </c>
      <c r="AA18" s="493">
        <v>1000</v>
      </c>
      <c r="AB18" s="493"/>
      <c r="AC18" s="496">
        <f t="shared" si="8"/>
        <v>1000</v>
      </c>
      <c r="AD18" s="495">
        <f t="shared" si="9"/>
        <v>24981.4</v>
      </c>
      <c r="AE18" s="496">
        <f t="shared" si="10"/>
        <v>799404.8</v>
      </c>
      <c r="AF18" s="490">
        <f t="shared" si="11"/>
        <v>-1440</v>
      </c>
      <c r="AG18" s="490">
        <f>+P18-AE18</f>
        <v>-22538.599999999977</v>
      </c>
      <c r="AH18" s="508">
        <v>32</v>
      </c>
      <c r="AI18" s="496">
        <f t="shared" si="12"/>
        <v>799404.8</v>
      </c>
    </row>
    <row r="19" spans="1:35" ht="12" thickBot="1" x14ac:dyDescent="0.25">
      <c r="A19" s="474"/>
      <c r="B19" s="489"/>
      <c r="C19" s="497"/>
      <c r="D19" s="497"/>
      <c r="E19" s="497"/>
      <c r="F19" s="497"/>
      <c r="G19" s="497"/>
      <c r="H19" s="497"/>
      <c r="I19" s="497"/>
      <c r="J19" s="497"/>
      <c r="K19" s="497"/>
      <c r="L19" s="497"/>
      <c r="M19" s="497"/>
      <c r="N19" s="498"/>
      <c r="O19" s="499"/>
      <c r="P19" s="500"/>
      <c r="Q19" s="489"/>
      <c r="R19" s="499"/>
      <c r="S19" s="497"/>
      <c r="T19" s="497"/>
      <c r="U19" s="497"/>
      <c r="V19" s="497"/>
      <c r="W19" s="497"/>
      <c r="X19" s="497"/>
      <c r="Y19" s="497"/>
      <c r="Z19" s="497"/>
      <c r="AA19" s="497"/>
      <c r="AB19" s="497"/>
      <c r="AC19" s="500"/>
      <c r="AD19" s="499"/>
      <c r="AE19" s="500"/>
      <c r="AF19" s="491"/>
      <c r="AG19" s="491"/>
      <c r="AH19" s="501"/>
      <c r="AI19" s="500"/>
    </row>
    <row r="20" spans="1:35" ht="12" thickBot="1" x14ac:dyDescent="0.25">
      <c r="A20" s="488" t="s">
        <v>0</v>
      </c>
      <c r="B20" s="509">
        <f>SUM(B10:B18)</f>
        <v>167</v>
      </c>
      <c r="C20" s="502">
        <f>SUM(C9:C18)</f>
        <v>9913.23</v>
      </c>
      <c r="D20" s="502">
        <f>SUM(D9:D18)</f>
        <v>9681.5</v>
      </c>
      <c r="E20" s="503"/>
      <c r="F20" s="503"/>
      <c r="G20" s="503"/>
      <c r="H20" s="503"/>
      <c r="I20" s="503"/>
      <c r="J20" s="503"/>
      <c r="K20" s="502">
        <f>SUM(K9:K18)</f>
        <v>19594.73</v>
      </c>
      <c r="L20" s="502">
        <f>SUM(L9:L18)</f>
        <v>9000</v>
      </c>
      <c r="M20" s="503"/>
      <c r="N20" s="504">
        <f>SUM(N9:N18)</f>
        <v>9000</v>
      </c>
      <c r="O20" s="505">
        <f>SUM(O9:O18)</f>
        <v>244136.75999999998</v>
      </c>
      <c r="P20" s="506">
        <f>SUM(P9:P18)</f>
        <v>4242577.5199999996</v>
      </c>
      <c r="Q20" s="509">
        <f>SUM(Q10:Q19)</f>
        <v>163</v>
      </c>
      <c r="R20" s="505">
        <f>SUM(R9:R18)</f>
        <v>9913.23</v>
      </c>
      <c r="S20" s="502">
        <f>SUM(S9:S18)</f>
        <v>10091.5</v>
      </c>
      <c r="T20" s="503"/>
      <c r="U20" s="503"/>
      <c r="V20" s="503"/>
      <c r="W20" s="503"/>
      <c r="X20" s="503"/>
      <c r="Y20" s="503"/>
      <c r="Z20" s="502">
        <f>SUM(Z9:Z18)</f>
        <v>20004.73</v>
      </c>
      <c r="AA20" s="502">
        <f>SUM(AA9:AA18)</f>
        <v>9000</v>
      </c>
      <c r="AB20" s="503"/>
      <c r="AC20" s="506">
        <f t="shared" ref="AC20:AI20" si="13">SUM(AC9:AC18)</f>
        <v>9000</v>
      </c>
      <c r="AD20" s="505">
        <f t="shared" si="13"/>
        <v>249056.75999999998</v>
      </c>
      <c r="AE20" s="506">
        <f t="shared" si="13"/>
        <v>4287936.76</v>
      </c>
      <c r="AF20" s="492">
        <f t="shared" si="13"/>
        <v>-4920</v>
      </c>
      <c r="AG20" s="492">
        <f t="shared" si="13"/>
        <v>-45359.239999999816</v>
      </c>
      <c r="AH20" s="507">
        <f>SUM(AH9:AH18)</f>
        <v>163</v>
      </c>
      <c r="AI20" s="506">
        <f t="shared" si="13"/>
        <v>4287936.76</v>
      </c>
    </row>
    <row r="21" spans="1:35" x14ac:dyDescent="0.2">
      <c r="A21" s="454" t="s">
        <v>68</v>
      </c>
    </row>
    <row r="22" spans="1:35" x14ac:dyDescent="0.2">
      <c r="A22" s="454" t="s">
        <v>69</v>
      </c>
      <c r="B22" s="454" t="s">
        <v>156</v>
      </c>
      <c r="AI22" s="486"/>
    </row>
    <row r="23" spans="1:35" x14ac:dyDescent="0.2">
      <c r="A23" s="454" t="s">
        <v>70</v>
      </c>
      <c r="B23" s="454" t="s">
        <v>71</v>
      </c>
    </row>
    <row r="24" spans="1:35" x14ac:dyDescent="0.2">
      <c r="A24" s="454" t="s">
        <v>72</v>
      </c>
      <c r="B24" s="454" t="s">
        <v>73</v>
      </c>
    </row>
    <row r="25" spans="1:35" x14ac:dyDescent="0.2">
      <c r="A25" s="454" t="s">
        <v>74</v>
      </c>
      <c r="B25" s="454" t="s">
        <v>75</v>
      </c>
    </row>
    <row r="26" spans="1:35" x14ac:dyDescent="0.2">
      <c r="B26" s="454" t="s">
        <v>76</v>
      </c>
    </row>
    <row r="27" spans="1:35" x14ac:dyDescent="0.2">
      <c r="A27" s="454" t="s">
        <v>77</v>
      </c>
      <c r="B27" s="454" t="s">
        <v>510</v>
      </c>
    </row>
    <row r="28" spans="1:35" x14ac:dyDescent="0.2">
      <c r="B28" s="454" t="s">
        <v>78</v>
      </c>
    </row>
    <row r="29" spans="1:35" x14ac:dyDescent="0.2">
      <c r="B29" s="454" t="s">
        <v>79</v>
      </c>
    </row>
    <row r="30" spans="1:35" x14ac:dyDescent="0.2">
      <c r="B30" s="454" t="s">
        <v>80</v>
      </c>
    </row>
    <row r="31" spans="1:35" x14ac:dyDescent="0.2">
      <c r="A31" s="454" t="s">
        <v>181</v>
      </c>
      <c r="B31" s="454" t="s">
        <v>182</v>
      </c>
    </row>
    <row r="32" spans="1:35" x14ac:dyDescent="0.2">
      <c r="A32" s="454" t="s">
        <v>183</v>
      </c>
      <c r="B32" s="454" t="s">
        <v>152</v>
      </c>
    </row>
    <row r="33" spans="1:2" x14ac:dyDescent="0.2">
      <c r="A33" s="454" t="s">
        <v>184</v>
      </c>
      <c r="B33" s="454" t="s">
        <v>511</v>
      </c>
    </row>
    <row r="34" spans="1:2" x14ac:dyDescent="0.2">
      <c r="B34" s="454" t="s">
        <v>78</v>
      </c>
    </row>
    <row r="35" spans="1:2" x14ac:dyDescent="0.2">
      <c r="B35" s="454" t="s">
        <v>79</v>
      </c>
    </row>
    <row r="36" spans="1:2" x14ac:dyDescent="0.2">
      <c r="B36" s="454" t="s">
        <v>117</v>
      </c>
    </row>
    <row r="37" spans="1:2" x14ac:dyDescent="0.2">
      <c r="A37" s="454" t="s">
        <v>193</v>
      </c>
      <c r="B37" s="454" t="s">
        <v>194</v>
      </c>
    </row>
    <row r="38" spans="1:2" x14ac:dyDescent="0.2">
      <c r="A38" s="454" t="s">
        <v>191</v>
      </c>
      <c r="B38" s="454" t="s">
        <v>187</v>
      </c>
    </row>
    <row r="39" spans="1:2" x14ac:dyDescent="0.2">
      <c r="A39" s="454" t="s">
        <v>192</v>
      </c>
      <c r="B39" s="454" t="s">
        <v>195</v>
      </c>
    </row>
  </sheetData>
  <mergeCells count="5">
    <mergeCell ref="A4:A6"/>
    <mergeCell ref="B4:P4"/>
    <mergeCell ref="Q4:AE4"/>
    <mergeCell ref="AF4:AG4"/>
    <mergeCell ref="AH4:AI4"/>
  </mergeCells>
  <printOptions horizontalCentered="1"/>
  <pageMargins left="0.25" right="0.25" top="0.75" bottom="0.75" header="0.3" footer="0.3"/>
  <pageSetup paperSize="9" scale="39"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249977111117893"/>
    <pageSetUpPr fitToPage="1"/>
  </sheetPr>
  <dimension ref="A1:AI49"/>
  <sheetViews>
    <sheetView zoomScaleNormal="100" zoomScaleSheetLayoutView="80" zoomScalePageLayoutView="85" workbookViewId="0">
      <selection activeCell="AD34" sqref="AD34"/>
    </sheetView>
  </sheetViews>
  <sheetFormatPr baseColWidth="10" defaultColWidth="11.42578125" defaultRowHeight="11.25" x14ac:dyDescent="0.2"/>
  <cols>
    <col min="1" max="1" width="43.28515625" style="454" customWidth="1"/>
    <col min="2" max="2" width="5.7109375" style="454" customWidth="1"/>
    <col min="3" max="3" width="8.7109375" style="454" customWidth="1"/>
    <col min="4" max="4" width="6.85546875" style="454" customWidth="1"/>
    <col min="5" max="5" width="6.42578125" style="454" customWidth="1"/>
    <col min="6" max="6" width="8.7109375" style="454" customWidth="1"/>
    <col min="7" max="8" width="5.85546875" style="454" customWidth="1"/>
    <col min="9" max="9" width="9.85546875" style="454" customWidth="1"/>
    <col min="10" max="12" width="8.7109375" style="454" customWidth="1"/>
    <col min="13" max="13" width="11.42578125" style="454" customWidth="1"/>
    <col min="14" max="14" width="10.140625" style="454" customWidth="1"/>
    <col min="15" max="15" width="11.140625" style="454" customWidth="1"/>
    <col min="16" max="16" width="9.28515625" style="454" customWidth="1"/>
    <col min="17" max="17" width="5.7109375" style="454" customWidth="1"/>
    <col min="18" max="18" width="8.7109375" style="454" customWidth="1"/>
    <col min="19" max="19" width="6.28515625" style="454" customWidth="1"/>
    <col min="20" max="20" width="6.140625" style="454" customWidth="1"/>
    <col min="21" max="21" width="6.42578125" style="454" customWidth="1"/>
    <col min="22" max="22" width="5.28515625" style="454" customWidth="1"/>
    <col min="23" max="23" width="6.140625" style="454" customWidth="1"/>
    <col min="24" max="24" width="5.5703125" style="454" customWidth="1"/>
    <col min="25" max="25" width="8.85546875" style="454" customWidth="1"/>
    <col min="26" max="26" width="8.5703125" style="454" customWidth="1"/>
    <col min="27" max="27" width="8.7109375" style="454" customWidth="1"/>
    <col min="28" max="28" width="9.85546875" style="454" customWidth="1"/>
    <col min="29" max="29" width="10.5703125" style="454" customWidth="1"/>
    <col min="30" max="30" width="10.85546875" style="454" customWidth="1"/>
    <col min="31" max="31" width="10.42578125" style="454" customWidth="1"/>
    <col min="32" max="32" width="7.42578125" style="454" customWidth="1"/>
    <col min="33" max="33" width="9.5703125" style="454" customWidth="1"/>
    <col min="34" max="34" width="5.85546875" style="454" customWidth="1"/>
    <col min="35" max="35" width="11" style="454" customWidth="1"/>
    <col min="36" max="16384" width="11.42578125" style="454"/>
  </cols>
  <sheetData>
    <row r="1" spans="1:35" s="453" customFormat="1" x14ac:dyDescent="0.2">
      <c r="A1" s="452" t="s">
        <v>417</v>
      </c>
    </row>
    <row r="2" spans="1:35" s="453" customFormat="1" x14ac:dyDescent="0.2">
      <c r="A2" s="43" t="s">
        <v>439</v>
      </c>
      <c r="B2" s="287"/>
      <c r="C2" s="287"/>
      <c r="D2" s="287"/>
      <c r="E2" s="287"/>
      <c r="F2" s="287"/>
      <c r="G2" s="287"/>
      <c r="H2" s="287"/>
      <c r="I2" s="287"/>
      <c r="J2" s="287"/>
      <c r="K2" s="287"/>
      <c r="L2" s="287"/>
      <c r="M2" s="287"/>
      <c r="N2" s="287"/>
      <c r="O2" s="287"/>
      <c r="P2" s="287"/>
      <c r="Q2" s="287"/>
      <c r="R2" s="287"/>
      <c r="S2" s="287"/>
      <c r="T2" s="287"/>
      <c r="U2" s="287"/>
      <c r="V2" s="287"/>
      <c r="W2" s="287"/>
      <c r="X2" s="287"/>
      <c r="Y2" s="287"/>
      <c r="Z2" s="287"/>
      <c r="AA2" s="287"/>
      <c r="AB2" s="287"/>
      <c r="AC2" s="287"/>
      <c r="AD2" s="287"/>
    </row>
    <row r="3" spans="1:35" s="452" customFormat="1" ht="12" thickBot="1" x14ac:dyDescent="0.25">
      <c r="A3" s="452" t="s">
        <v>519</v>
      </c>
      <c r="T3" s="517"/>
    </row>
    <row r="4" spans="1:35" ht="30.75" customHeight="1" thickBot="1" x14ac:dyDescent="0.25">
      <c r="A4" s="960" t="s">
        <v>58</v>
      </c>
      <c r="B4" s="963" t="s">
        <v>334</v>
      </c>
      <c r="C4" s="963"/>
      <c r="D4" s="963"/>
      <c r="E4" s="963"/>
      <c r="F4" s="963"/>
      <c r="G4" s="963"/>
      <c r="H4" s="963"/>
      <c r="I4" s="963"/>
      <c r="J4" s="963"/>
      <c r="K4" s="963"/>
      <c r="L4" s="963"/>
      <c r="M4" s="963"/>
      <c r="N4" s="963"/>
      <c r="O4" s="963"/>
      <c r="P4" s="963"/>
      <c r="Q4" s="964" t="s">
        <v>418</v>
      </c>
      <c r="R4" s="963"/>
      <c r="S4" s="963"/>
      <c r="T4" s="963"/>
      <c r="U4" s="963"/>
      <c r="V4" s="963"/>
      <c r="W4" s="963"/>
      <c r="X4" s="963"/>
      <c r="Y4" s="963"/>
      <c r="Z4" s="963"/>
      <c r="AA4" s="963"/>
      <c r="AB4" s="963"/>
      <c r="AC4" s="963"/>
      <c r="AD4" s="963"/>
      <c r="AE4" s="965"/>
      <c r="AF4" s="966" t="s">
        <v>420</v>
      </c>
      <c r="AG4" s="967"/>
      <c r="AH4" s="966" t="s">
        <v>419</v>
      </c>
      <c r="AI4" s="967"/>
    </row>
    <row r="5" spans="1:35" ht="172.5" customHeight="1" x14ac:dyDescent="0.2">
      <c r="A5" s="961"/>
      <c r="B5" s="455" t="s">
        <v>11</v>
      </c>
      <c r="C5" s="456" t="s">
        <v>143</v>
      </c>
      <c r="D5" s="457" t="s">
        <v>264</v>
      </c>
      <c r="E5" s="457" t="s">
        <v>145</v>
      </c>
      <c r="F5" s="457" t="s">
        <v>177</v>
      </c>
      <c r="G5" s="457" t="s">
        <v>178</v>
      </c>
      <c r="H5" s="457" t="s">
        <v>179</v>
      </c>
      <c r="I5" s="457" t="s">
        <v>180</v>
      </c>
      <c r="J5" s="457" t="s">
        <v>146</v>
      </c>
      <c r="K5" s="457" t="s">
        <v>147</v>
      </c>
      <c r="L5" s="457" t="s">
        <v>148</v>
      </c>
      <c r="M5" s="457" t="s">
        <v>176</v>
      </c>
      <c r="N5" s="458" t="s">
        <v>119</v>
      </c>
      <c r="O5" s="459" t="s">
        <v>151</v>
      </c>
      <c r="P5" s="460" t="s">
        <v>150</v>
      </c>
      <c r="Q5" s="455" t="s">
        <v>11</v>
      </c>
      <c r="R5" s="456" t="s">
        <v>143</v>
      </c>
      <c r="S5" s="457" t="s">
        <v>144</v>
      </c>
      <c r="T5" s="457" t="s">
        <v>145</v>
      </c>
      <c r="U5" s="457" t="s">
        <v>177</v>
      </c>
      <c r="V5" s="457" t="s">
        <v>178</v>
      </c>
      <c r="W5" s="457" t="s">
        <v>179</v>
      </c>
      <c r="X5" s="457" t="s">
        <v>180</v>
      </c>
      <c r="Y5" s="457" t="s">
        <v>146</v>
      </c>
      <c r="Z5" s="457" t="s">
        <v>147</v>
      </c>
      <c r="AA5" s="457" t="s">
        <v>148</v>
      </c>
      <c r="AB5" s="457" t="s">
        <v>176</v>
      </c>
      <c r="AC5" s="458" t="s">
        <v>119</v>
      </c>
      <c r="AD5" s="459" t="s">
        <v>151</v>
      </c>
      <c r="AE5" s="460" t="s">
        <v>335</v>
      </c>
      <c r="AF5" s="531" t="s">
        <v>155</v>
      </c>
      <c r="AG5" s="531" t="s">
        <v>154</v>
      </c>
      <c r="AH5" s="531" t="s">
        <v>11</v>
      </c>
      <c r="AI5" s="460" t="s">
        <v>336</v>
      </c>
    </row>
    <row r="6" spans="1:35" ht="15.75" customHeight="1" thickBot="1" x14ac:dyDescent="0.25">
      <c r="A6" s="962"/>
      <c r="B6" s="532" t="s">
        <v>59</v>
      </c>
      <c r="C6" s="533" t="s">
        <v>60</v>
      </c>
      <c r="D6" s="534" t="s">
        <v>61</v>
      </c>
      <c r="E6" s="534" t="s">
        <v>62</v>
      </c>
      <c r="F6" s="535" t="s">
        <v>63</v>
      </c>
      <c r="G6" s="535" t="s">
        <v>64</v>
      </c>
      <c r="H6" s="535" t="s">
        <v>81</v>
      </c>
      <c r="I6" s="535" t="s">
        <v>118</v>
      </c>
      <c r="J6" s="535" t="s">
        <v>149</v>
      </c>
      <c r="K6" s="535" t="s">
        <v>153</v>
      </c>
      <c r="L6" s="535" t="s">
        <v>185</v>
      </c>
      <c r="M6" s="535" t="s">
        <v>186</v>
      </c>
      <c r="N6" s="536" t="s">
        <v>188</v>
      </c>
      <c r="O6" s="537" t="s">
        <v>189</v>
      </c>
      <c r="P6" s="538" t="s">
        <v>190</v>
      </c>
      <c r="Q6" s="532" t="s">
        <v>59</v>
      </c>
      <c r="R6" s="533" t="s">
        <v>60</v>
      </c>
      <c r="S6" s="534" t="s">
        <v>61</v>
      </c>
      <c r="T6" s="534" t="s">
        <v>62</v>
      </c>
      <c r="U6" s="535" t="s">
        <v>63</v>
      </c>
      <c r="V6" s="535" t="s">
        <v>64</v>
      </c>
      <c r="W6" s="535" t="s">
        <v>81</v>
      </c>
      <c r="X6" s="535" t="s">
        <v>118</v>
      </c>
      <c r="Y6" s="535" t="s">
        <v>149</v>
      </c>
      <c r="Z6" s="535" t="s">
        <v>153</v>
      </c>
      <c r="AA6" s="535" t="s">
        <v>185</v>
      </c>
      <c r="AB6" s="535" t="s">
        <v>186</v>
      </c>
      <c r="AC6" s="536" t="s">
        <v>188</v>
      </c>
      <c r="AD6" s="537" t="s">
        <v>189</v>
      </c>
      <c r="AE6" s="538" t="s">
        <v>190</v>
      </c>
      <c r="AF6" s="539"/>
      <c r="AG6" s="532"/>
      <c r="AH6" s="539"/>
      <c r="AI6" s="532"/>
    </row>
    <row r="7" spans="1:35" x14ac:dyDescent="0.2">
      <c r="A7" s="473"/>
      <c r="B7" s="474"/>
      <c r="C7" s="475"/>
      <c r="D7" s="475"/>
      <c r="E7" s="475"/>
      <c r="F7" s="475"/>
      <c r="G7" s="475"/>
      <c r="H7" s="475"/>
      <c r="I7" s="475"/>
      <c r="J7" s="475"/>
      <c r="K7" s="475"/>
      <c r="L7" s="475"/>
      <c r="M7" s="475"/>
      <c r="N7" s="487"/>
      <c r="O7" s="476"/>
      <c r="P7" s="477"/>
      <c r="Q7" s="474"/>
      <c r="R7" s="475"/>
      <c r="S7" s="475"/>
      <c r="T7" s="475"/>
      <c r="U7" s="475"/>
      <c r="V7" s="475"/>
      <c r="W7" s="475"/>
      <c r="X7" s="475"/>
      <c r="Y7" s="475"/>
      <c r="Z7" s="475"/>
      <c r="AA7" s="475"/>
      <c r="AB7" s="475"/>
      <c r="AC7" s="487"/>
      <c r="AD7" s="476"/>
      <c r="AE7" s="477"/>
      <c r="AF7" s="477"/>
      <c r="AG7" s="474"/>
      <c r="AH7" s="477"/>
      <c r="AI7" s="474"/>
    </row>
    <row r="8" spans="1:35" x14ac:dyDescent="0.2">
      <c r="A8" s="512" t="s">
        <v>65</v>
      </c>
      <c r="B8" s="516"/>
      <c r="C8" s="513"/>
      <c r="D8" s="513"/>
      <c r="E8" s="513"/>
      <c r="F8" s="513"/>
      <c r="G8" s="513"/>
      <c r="H8" s="513"/>
      <c r="I8" s="513"/>
      <c r="J8" s="513"/>
      <c r="K8" s="513"/>
      <c r="L8" s="513"/>
      <c r="M8" s="513"/>
      <c r="N8" s="518"/>
      <c r="O8" s="514"/>
      <c r="P8" s="515"/>
      <c r="Q8" s="516"/>
      <c r="R8" s="513"/>
      <c r="S8" s="513"/>
      <c r="T8" s="513"/>
      <c r="U8" s="513"/>
      <c r="V8" s="513"/>
      <c r="W8" s="513"/>
      <c r="X8" s="513"/>
      <c r="Y8" s="513"/>
      <c r="Z8" s="513"/>
      <c r="AA8" s="513"/>
      <c r="AB8" s="513"/>
      <c r="AC8" s="518"/>
      <c r="AD8" s="514"/>
      <c r="AE8" s="515"/>
      <c r="AF8" s="515"/>
      <c r="AG8" s="516"/>
      <c r="AH8" s="515"/>
      <c r="AI8" s="516"/>
    </row>
    <row r="9" spans="1:35" x14ac:dyDescent="0.2">
      <c r="A9" s="474" t="s">
        <v>66</v>
      </c>
      <c r="B9" s="474"/>
      <c r="C9" s="475"/>
      <c r="D9" s="475"/>
      <c r="E9" s="475"/>
      <c r="F9" s="475"/>
      <c r="G9" s="475"/>
      <c r="H9" s="475"/>
      <c r="I9" s="475"/>
      <c r="J9" s="475"/>
      <c r="K9" s="475"/>
      <c r="L9" s="475"/>
      <c r="M9" s="475"/>
      <c r="N9" s="487"/>
      <c r="O9" s="476"/>
      <c r="P9" s="477"/>
      <c r="Q9" s="474"/>
      <c r="R9" s="475"/>
      <c r="S9" s="475"/>
      <c r="T9" s="475"/>
      <c r="U9" s="475"/>
      <c r="V9" s="475"/>
      <c r="W9" s="475"/>
      <c r="X9" s="475"/>
      <c r="Y9" s="475"/>
      <c r="Z9" s="475"/>
      <c r="AA9" s="475"/>
      <c r="AB9" s="475"/>
      <c r="AC9" s="487"/>
      <c r="AD9" s="476"/>
      <c r="AE9" s="477"/>
      <c r="AF9" s="477"/>
      <c r="AG9" s="474"/>
      <c r="AH9" s="477"/>
      <c r="AI9" s="474"/>
    </row>
    <row r="10" spans="1:35" x14ac:dyDescent="0.2">
      <c r="A10" s="540" t="s">
        <v>7</v>
      </c>
      <c r="B10" s="548">
        <f>SUM(B11:B15)</f>
        <v>31</v>
      </c>
      <c r="C10" s="544">
        <f>SUM(C11:C15)</f>
        <v>54600</v>
      </c>
      <c r="D10" s="541"/>
      <c r="E10" s="541"/>
      <c r="F10" s="541"/>
      <c r="G10" s="541"/>
      <c r="H10" s="541"/>
      <c r="I10" s="541"/>
      <c r="J10" s="544">
        <f>SUM(J11:J15)</f>
        <v>305208</v>
      </c>
      <c r="K10" s="544">
        <f t="shared" ref="K10:M10" si="0">SUM(K11:K15)</f>
        <v>282600</v>
      </c>
      <c r="L10" s="544">
        <f t="shared" si="0"/>
        <v>577600</v>
      </c>
      <c r="M10" s="544">
        <f t="shared" si="0"/>
        <v>330294.33</v>
      </c>
      <c r="N10" s="714">
        <f>SUM(N11:N15)</f>
        <v>907894.33000000007</v>
      </c>
      <c r="O10" s="545">
        <f>SUM(O11:O15)</f>
        <v>889135.31039215683</v>
      </c>
      <c r="P10" s="546">
        <f>SUM(P11:P15)</f>
        <v>4604302.33</v>
      </c>
      <c r="Q10" s="548">
        <f>SUM(Q11:Q15)</f>
        <v>31</v>
      </c>
      <c r="R10" s="544">
        <f>SUM(R11:R15)</f>
        <v>54600</v>
      </c>
      <c r="S10" s="541"/>
      <c r="T10" s="541"/>
      <c r="U10" s="541"/>
      <c r="V10" s="541"/>
      <c r="W10" s="541"/>
      <c r="X10" s="541"/>
      <c r="Y10" s="544">
        <f>SUM(Y11:Y15)</f>
        <v>305208</v>
      </c>
      <c r="Z10" s="544">
        <f t="shared" ref="Z10" si="1">SUM(Z11:Z15)</f>
        <v>282600</v>
      </c>
      <c r="AA10" s="544">
        <f t="shared" ref="AA10" si="2">SUM(AA11:AA15)</f>
        <v>577600</v>
      </c>
      <c r="AB10" s="544">
        <f t="shared" ref="AB10" si="3">SUM(AB11:AB15)</f>
        <v>330294</v>
      </c>
      <c r="AC10" s="714">
        <f>SUM(AC11:AC15)</f>
        <v>907894</v>
      </c>
      <c r="AD10" s="545">
        <f>SUM(AD11:AD15)</f>
        <v>889134.98039215687</v>
      </c>
      <c r="AE10" s="546">
        <f>SUM(AE11:AE15)</f>
        <v>4604302</v>
      </c>
      <c r="AF10" s="542">
        <v>0</v>
      </c>
      <c r="AG10" s="543"/>
      <c r="AH10" s="548">
        <f>SUM(AH11:AH15)</f>
        <v>31</v>
      </c>
      <c r="AI10" s="547">
        <f>SUM(AI11:AI15)</f>
        <v>4604302</v>
      </c>
    </row>
    <row r="11" spans="1:35" x14ac:dyDescent="0.2">
      <c r="A11" s="262" t="s">
        <v>517</v>
      </c>
      <c r="B11" s="549">
        <v>1</v>
      </c>
      <c r="C11" s="510">
        <v>15600</v>
      </c>
      <c r="D11" s="475"/>
      <c r="E11" s="510"/>
      <c r="F11" s="510"/>
      <c r="G11" s="510"/>
      <c r="H11" s="510"/>
      <c r="I11" s="510"/>
      <c r="J11" s="510">
        <f>+(B11*C11*12)*9/100</f>
        <v>16848</v>
      </c>
      <c r="K11" s="510">
        <f>+B11*C11</f>
        <v>15600</v>
      </c>
      <c r="L11" s="510">
        <f>+((C11*2)*B11)+(400*B11)</f>
        <v>31600</v>
      </c>
      <c r="M11" s="519">
        <v>16333.33</v>
      </c>
      <c r="N11" s="713">
        <f>L11+M11</f>
        <v>47933.33</v>
      </c>
      <c r="O11" s="520">
        <f>P11/B11</f>
        <v>251981.33</v>
      </c>
      <c r="P11" s="521">
        <v>251981.33</v>
      </c>
      <c r="Q11" s="549">
        <v>1</v>
      </c>
      <c r="R11" s="510">
        <v>15600</v>
      </c>
      <c r="S11" s="475"/>
      <c r="T11" s="510"/>
      <c r="U11" s="510"/>
      <c r="V11" s="510"/>
      <c r="W11" s="510"/>
      <c r="X11" s="510"/>
      <c r="Y11" s="510">
        <f>+(Q11*R11*12)*9/100</f>
        <v>16848</v>
      </c>
      <c r="Z11" s="510">
        <f>+Q11*R11</f>
        <v>15600</v>
      </c>
      <c r="AA11" s="510">
        <f>+((R11*2)*Q11)+(400*Q11)</f>
        <v>31600</v>
      </c>
      <c r="AB11" s="519">
        <v>16333</v>
      </c>
      <c r="AC11" s="713">
        <f>AA11+AB11</f>
        <v>47933</v>
      </c>
      <c r="AD11" s="520">
        <f>AE11/Q11</f>
        <v>251981</v>
      </c>
      <c r="AE11" s="521">
        <v>251981</v>
      </c>
      <c r="AF11" s="477"/>
      <c r="AG11" s="489">
        <f>+P11-AE11</f>
        <v>0.32999999998719431</v>
      </c>
      <c r="AH11" s="549">
        <v>1</v>
      </c>
      <c r="AI11" s="489">
        <f>+AE11</f>
        <v>251981</v>
      </c>
    </row>
    <row r="12" spans="1:35" x14ac:dyDescent="0.2">
      <c r="A12" s="262" t="s">
        <v>493</v>
      </c>
      <c r="B12" s="549">
        <v>1</v>
      </c>
      <c r="C12" s="510">
        <v>14000</v>
      </c>
      <c r="D12" s="475"/>
      <c r="E12" s="510"/>
      <c r="F12" s="510"/>
      <c r="G12" s="510"/>
      <c r="H12" s="510"/>
      <c r="I12" s="510"/>
      <c r="J12" s="510">
        <f>+(B12*C12*12)*9/100</f>
        <v>15120</v>
      </c>
      <c r="K12" s="510">
        <f>+B12*C12</f>
        <v>14000</v>
      </c>
      <c r="L12" s="510">
        <f>+((C12*2)*B12)+(400*B12)</f>
        <v>28400</v>
      </c>
      <c r="M12" s="519">
        <v>18200</v>
      </c>
      <c r="N12" s="713">
        <f t="shared" ref="N12:N15" si="4">L12+M12</f>
        <v>46600</v>
      </c>
      <c r="O12" s="520">
        <f t="shared" ref="O12:O15" si="5">P12/B12</f>
        <v>229720</v>
      </c>
      <c r="P12" s="521">
        <v>229720</v>
      </c>
      <c r="Q12" s="549">
        <v>1</v>
      </c>
      <c r="R12" s="510">
        <v>14000</v>
      </c>
      <c r="S12" s="475"/>
      <c r="T12" s="510"/>
      <c r="U12" s="510"/>
      <c r="V12" s="510"/>
      <c r="W12" s="510"/>
      <c r="X12" s="510"/>
      <c r="Y12" s="510">
        <f>+(Q12*R12*12)*9/100</f>
        <v>15120</v>
      </c>
      <c r="Z12" s="510">
        <f>+Q12*R12</f>
        <v>14000</v>
      </c>
      <c r="AA12" s="510">
        <f>+((R12*2)*Q12)+(400*Q12)</f>
        <v>28400</v>
      </c>
      <c r="AB12" s="519">
        <v>18200</v>
      </c>
      <c r="AC12" s="713">
        <f>AA12+AB12</f>
        <v>46600</v>
      </c>
      <c r="AD12" s="520">
        <f t="shared" ref="AD12:AD15" si="6">AE12/Q12</f>
        <v>229720</v>
      </c>
      <c r="AE12" s="521">
        <v>229720</v>
      </c>
      <c r="AF12" s="477"/>
      <c r="AG12" s="489">
        <f t="shared" ref="AG12:AG15" si="7">+P12-AE12</f>
        <v>0</v>
      </c>
      <c r="AH12" s="549">
        <v>1</v>
      </c>
      <c r="AI12" s="489">
        <f>+AE12</f>
        <v>229720</v>
      </c>
    </row>
    <row r="13" spans="1:35" x14ac:dyDescent="0.2">
      <c r="A13" s="262" t="s">
        <v>494</v>
      </c>
      <c r="B13" s="549">
        <v>9</v>
      </c>
      <c r="C13" s="510">
        <v>11000</v>
      </c>
      <c r="D13" s="475"/>
      <c r="E13" s="510"/>
      <c r="F13" s="510"/>
      <c r="G13" s="510"/>
      <c r="H13" s="510"/>
      <c r="I13" s="510"/>
      <c r="J13" s="510">
        <f>+(B13*C13*12)*9/100</f>
        <v>106920</v>
      </c>
      <c r="K13" s="510">
        <f>+B13*C13</f>
        <v>99000</v>
      </c>
      <c r="L13" s="510">
        <f>+((C13*2)*B13)+(400*B13)</f>
        <v>201600</v>
      </c>
      <c r="M13" s="519">
        <v>115599</v>
      </c>
      <c r="N13" s="713">
        <f t="shared" si="4"/>
        <v>317199</v>
      </c>
      <c r="O13" s="520">
        <f t="shared" si="5"/>
        <v>179124.33333333334</v>
      </c>
      <c r="P13" s="521">
        <v>1612119</v>
      </c>
      <c r="Q13" s="549">
        <v>9</v>
      </c>
      <c r="R13" s="510">
        <v>11000</v>
      </c>
      <c r="S13" s="475"/>
      <c r="T13" s="510"/>
      <c r="U13" s="510"/>
      <c r="V13" s="510"/>
      <c r="W13" s="510"/>
      <c r="X13" s="510"/>
      <c r="Y13" s="510">
        <f>+(Q13*R13*12)*9/100</f>
        <v>106920</v>
      </c>
      <c r="Z13" s="510">
        <f>+Q13*R13</f>
        <v>99000</v>
      </c>
      <c r="AA13" s="510">
        <f>+((R13*2)*Q13)+(400*Q13)</f>
        <v>201600</v>
      </c>
      <c r="AB13" s="519">
        <v>115599</v>
      </c>
      <c r="AC13" s="713">
        <f t="shared" ref="AC13:AC15" si="8">AA13+AB13</f>
        <v>317199</v>
      </c>
      <c r="AD13" s="520">
        <f t="shared" si="6"/>
        <v>179124.33333333334</v>
      </c>
      <c r="AE13" s="521">
        <v>1612119</v>
      </c>
      <c r="AF13" s="477"/>
      <c r="AG13" s="489">
        <f t="shared" si="7"/>
        <v>0</v>
      </c>
      <c r="AH13" s="549">
        <v>9</v>
      </c>
      <c r="AI13" s="489">
        <f>+AE13</f>
        <v>1612119</v>
      </c>
    </row>
    <row r="14" spans="1:35" x14ac:dyDescent="0.2">
      <c r="A14" s="262" t="s">
        <v>495</v>
      </c>
      <c r="B14" s="549">
        <f>14+3</f>
        <v>17</v>
      </c>
      <c r="C14" s="510">
        <v>8000</v>
      </c>
      <c r="D14" s="475"/>
      <c r="E14" s="510"/>
      <c r="F14" s="510"/>
      <c r="G14" s="510"/>
      <c r="H14" s="510"/>
      <c r="I14" s="510"/>
      <c r="J14" s="510">
        <f t="shared" ref="J14:J27" si="9">+(B14*C14*12)*9/100</f>
        <v>146880</v>
      </c>
      <c r="K14" s="510">
        <f>+B14*C14</f>
        <v>136000</v>
      </c>
      <c r="L14" s="510">
        <f>+((C14*2)*B14)+(400*B14)</f>
        <v>278800</v>
      </c>
      <c r="M14" s="519">
        <f>130865+28198</f>
        <v>159063</v>
      </c>
      <c r="N14" s="713">
        <f t="shared" si="4"/>
        <v>437863</v>
      </c>
      <c r="O14" s="520">
        <f t="shared" si="5"/>
        <v>130396.64705882352</v>
      </c>
      <c r="P14" s="521">
        <v>2216743</v>
      </c>
      <c r="Q14" s="549">
        <f>14+3</f>
        <v>17</v>
      </c>
      <c r="R14" s="510">
        <v>8000</v>
      </c>
      <c r="S14" s="475"/>
      <c r="T14" s="510"/>
      <c r="U14" s="510"/>
      <c r="V14" s="510"/>
      <c r="W14" s="510"/>
      <c r="X14" s="510"/>
      <c r="Y14" s="510">
        <f>+(Q14*R14*12)*9/100</f>
        <v>146880</v>
      </c>
      <c r="Z14" s="510">
        <f>+Q14*R14</f>
        <v>136000</v>
      </c>
      <c r="AA14" s="510">
        <f>+((R14*2)*Q14)+(400*Q14)</f>
        <v>278800</v>
      </c>
      <c r="AB14" s="519">
        <f>130865+28198</f>
        <v>159063</v>
      </c>
      <c r="AC14" s="713">
        <f t="shared" si="8"/>
        <v>437863</v>
      </c>
      <c r="AD14" s="520">
        <f t="shared" si="6"/>
        <v>130396.64705882352</v>
      </c>
      <c r="AE14" s="521">
        <v>2216743</v>
      </c>
      <c r="AF14" s="477"/>
      <c r="AG14" s="489">
        <f t="shared" si="7"/>
        <v>0</v>
      </c>
      <c r="AH14" s="549">
        <f>14+3</f>
        <v>17</v>
      </c>
      <c r="AI14" s="489">
        <f>+AE14</f>
        <v>2216743</v>
      </c>
    </row>
    <row r="15" spans="1:35" x14ac:dyDescent="0.2">
      <c r="A15" s="262" t="s">
        <v>496</v>
      </c>
      <c r="B15" s="549">
        <v>3</v>
      </c>
      <c r="C15" s="510">
        <v>6000</v>
      </c>
      <c r="D15" s="475"/>
      <c r="E15" s="510"/>
      <c r="F15" s="510"/>
      <c r="G15" s="510"/>
      <c r="H15" s="510"/>
      <c r="I15" s="510"/>
      <c r="J15" s="510">
        <f t="shared" si="9"/>
        <v>19440</v>
      </c>
      <c r="K15" s="510">
        <f>+B15*C15</f>
        <v>18000</v>
      </c>
      <c r="L15" s="510">
        <f>+((C15*2)*B15)+(400*B15)</f>
        <v>37200</v>
      </c>
      <c r="M15" s="519">
        <v>21099</v>
      </c>
      <c r="N15" s="713">
        <f t="shared" si="4"/>
        <v>58299</v>
      </c>
      <c r="O15" s="520">
        <f t="shared" si="5"/>
        <v>97913</v>
      </c>
      <c r="P15" s="521">
        <v>293739</v>
      </c>
      <c r="Q15" s="549">
        <v>3</v>
      </c>
      <c r="R15" s="510">
        <v>6000</v>
      </c>
      <c r="S15" s="475"/>
      <c r="T15" s="510"/>
      <c r="U15" s="510"/>
      <c r="V15" s="510"/>
      <c r="W15" s="510"/>
      <c r="X15" s="510"/>
      <c r="Y15" s="510">
        <f>+(Q15*R15*12)*9/100</f>
        <v>19440</v>
      </c>
      <c r="Z15" s="510">
        <f>+Q15*R15</f>
        <v>18000</v>
      </c>
      <c r="AA15" s="510">
        <f>+((R15*2)*Q15)+(400*Q15)</f>
        <v>37200</v>
      </c>
      <c r="AB15" s="519">
        <v>21099</v>
      </c>
      <c r="AC15" s="713">
        <f t="shared" si="8"/>
        <v>58299</v>
      </c>
      <c r="AD15" s="520">
        <f t="shared" si="6"/>
        <v>97913</v>
      </c>
      <c r="AE15" s="521">
        <v>293739</v>
      </c>
      <c r="AF15" s="477"/>
      <c r="AG15" s="489">
        <f t="shared" si="7"/>
        <v>0</v>
      </c>
      <c r="AH15" s="549">
        <v>3</v>
      </c>
      <c r="AI15" s="489">
        <f>+AE15</f>
        <v>293739</v>
      </c>
    </row>
    <row r="16" spans="1:35" x14ac:dyDescent="0.2">
      <c r="A16" s="262"/>
      <c r="B16" s="550"/>
      <c r="C16" s="510"/>
      <c r="D16" s="475"/>
      <c r="E16" s="510"/>
      <c r="F16" s="510"/>
      <c r="G16" s="510"/>
      <c r="H16" s="510"/>
      <c r="I16" s="510"/>
      <c r="J16" s="510"/>
      <c r="K16" s="510"/>
      <c r="L16" s="510"/>
      <c r="M16" s="519"/>
      <c r="N16" s="487"/>
      <c r="O16" s="520"/>
      <c r="P16" s="521"/>
      <c r="Q16" s="550"/>
      <c r="R16" s="510"/>
      <c r="S16" s="475"/>
      <c r="T16" s="510"/>
      <c r="U16" s="510"/>
      <c r="V16" s="510"/>
      <c r="W16" s="510"/>
      <c r="X16" s="510"/>
      <c r="Y16" s="510"/>
      <c r="Z16" s="510"/>
      <c r="AA16" s="510"/>
      <c r="AB16" s="519"/>
      <c r="AC16" s="487"/>
      <c r="AD16" s="520"/>
      <c r="AE16" s="521"/>
      <c r="AF16" s="477"/>
      <c r="AG16" s="489"/>
      <c r="AH16" s="550"/>
      <c r="AI16" s="489">
        <f t="shared" ref="AI16:AI26" si="10">+AE16</f>
        <v>0</v>
      </c>
    </row>
    <row r="17" spans="1:35" x14ac:dyDescent="0.2">
      <c r="A17" s="540" t="s">
        <v>4</v>
      </c>
      <c r="B17" s="551">
        <f>SUM(B18:B20)</f>
        <v>88</v>
      </c>
      <c r="C17" s="544">
        <f>SUM(C18:C20)</f>
        <v>14650</v>
      </c>
      <c r="D17" s="541"/>
      <c r="E17" s="544"/>
      <c r="F17" s="544"/>
      <c r="G17" s="544"/>
      <c r="H17" s="544"/>
      <c r="I17" s="544"/>
      <c r="J17" s="544">
        <f>J18+J19+J20</f>
        <v>462132</v>
      </c>
      <c r="K17" s="544">
        <f t="shared" ref="K17:M17" si="11">K18+K19+K20</f>
        <v>427900</v>
      </c>
      <c r="L17" s="544">
        <f t="shared" si="11"/>
        <v>891000</v>
      </c>
      <c r="M17" s="544">
        <f t="shared" si="11"/>
        <v>944355</v>
      </c>
      <c r="N17" s="714">
        <f>SUM(N18:N20)</f>
        <v>1835355</v>
      </c>
      <c r="O17" s="545">
        <f>O18+O19+O20</f>
        <v>261417.91117216117</v>
      </c>
      <c r="P17" s="546">
        <f>SUM(P18:P20)</f>
        <v>7432287</v>
      </c>
      <c r="Q17" s="551">
        <f>SUM(Q18:Q20)</f>
        <v>88</v>
      </c>
      <c r="R17" s="544">
        <f>R18+R19+R20</f>
        <v>14650</v>
      </c>
      <c r="S17" s="541"/>
      <c r="T17" s="544"/>
      <c r="U17" s="544"/>
      <c r="V17" s="544"/>
      <c r="W17" s="544"/>
      <c r="X17" s="544"/>
      <c r="Y17" s="544">
        <f>Y18+Y19+Y20</f>
        <v>462132</v>
      </c>
      <c r="Z17" s="544">
        <f t="shared" ref="Z17" si="12">Z18+Z19+Z20</f>
        <v>427900</v>
      </c>
      <c r="AA17" s="544">
        <f t="shared" ref="AA17" si="13">AA18+AA19+AA20</f>
        <v>891000</v>
      </c>
      <c r="AB17" s="544">
        <f t="shared" ref="AB17" si="14">AB18+AB19+AB20</f>
        <v>910179</v>
      </c>
      <c r="AC17" s="714">
        <f>SUM(AC18:AC20)</f>
        <v>1801179</v>
      </c>
      <c r="AD17" s="545">
        <f>AD18+AD19+AD20</f>
        <v>261417.96117216116</v>
      </c>
      <c r="AE17" s="546">
        <f>SUM(AE18:AE20)</f>
        <v>7432288</v>
      </c>
      <c r="AF17" s="542">
        <v>0</v>
      </c>
      <c r="AG17" s="547">
        <f>AG18</f>
        <v>-1</v>
      </c>
      <c r="AH17" s="551">
        <f>SUM(AH18:AH20)</f>
        <v>88</v>
      </c>
      <c r="AI17" s="547">
        <f>SUM(AI18:AI20)</f>
        <v>7432289</v>
      </c>
    </row>
    <row r="18" spans="1:35" x14ac:dyDescent="0.2">
      <c r="A18" s="262" t="s">
        <v>497</v>
      </c>
      <c r="B18" s="549">
        <v>20</v>
      </c>
      <c r="C18" s="510">
        <v>5500</v>
      </c>
      <c r="D18" s="475"/>
      <c r="E18" s="510"/>
      <c r="F18" s="510"/>
      <c r="G18" s="510"/>
      <c r="H18" s="510"/>
      <c r="I18" s="510"/>
      <c r="J18" s="510">
        <f t="shared" si="9"/>
        <v>118800</v>
      </c>
      <c r="K18" s="510">
        <f>+B18*C18</f>
        <v>110000</v>
      </c>
      <c r="L18" s="510">
        <f>+((C18*2)*B18)+(400*B18)</f>
        <v>228000</v>
      </c>
      <c r="M18" s="519">
        <f>129226+431093+10476</f>
        <v>570795</v>
      </c>
      <c r="N18" s="713">
        <f t="shared" ref="N18:N20" si="15">L18+M18</f>
        <v>798795</v>
      </c>
      <c r="O18" s="520">
        <f>P18/B18</f>
        <v>111879.75</v>
      </c>
      <c r="P18" s="521">
        <v>2237595</v>
      </c>
      <c r="Q18" s="549">
        <v>20</v>
      </c>
      <c r="R18" s="510">
        <v>5500</v>
      </c>
      <c r="S18" s="475"/>
      <c r="T18" s="510"/>
      <c r="U18" s="510"/>
      <c r="V18" s="510"/>
      <c r="W18" s="510"/>
      <c r="X18" s="510"/>
      <c r="Y18" s="510">
        <f>+(Q18*R18*12)*9/100</f>
        <v>118800</v>
      </c>
      <c r="Z18" s="510">
        <f>+Q18*R18</f>
        <v>110000</v>
      </c>
      <c r="AA18" s="510">
        <f>+((R18*2)*Q18)+(400*Q18)</f>
        <v>228000</v>
      </c>
      <c r="AB18" s="519">
        <f>129226+431093-1-23699</f>
        <v>536619</v>
      </c>
      <c r="AC18" s="713">
        <f>AA18+AB18</f>
        <v>764619</v>
      </c>
      <c r="AD18" s="520">
        <f>AE18/Q18</f>
        <v>111879.8</v>
      </c>
      <c r="AE18" s="521">
        <v>2237596</v>
      </c>
      <c r="AF18" s="477"/>
      <c r="AG18" s="489">
        <f>P18-AE18</f>
        <v>-1</v>
      </c>
      <c r="AH18" s="549">
        <v>20</v>
      </c>
      <c r="AI18" s="489">
        <f>+AE18+1</f>
        <v>2237597</v>
      </c>
    </row>
    <row r="19" spans="1:35" x14ac:dyDescent="0.2">
      <c r="A19" s="262" t="s">
        <v>498</v>
      </c>
      <c r="B19" s="549">
        <v>42</v>
      </c>
      <c r="C19" s="522">
        <v>5000</v>
      </c>
      <c r="D19" s="475"/>
      <c r="E19" s="510"/>
      <c r="F19" s="510"/>
      <c r="G19" s="510"/>
      <c r="H19" s="510"/>
      <c r="I19" s="510"/>
      <c r="J19" s="510">
        <f t="shared" si="9"/>
        <v>226800</v>
      </c>
      <c r="K19" s="510">
        <f>+B19*C19</f>
        <v>210000</v>
      </c>
      <c r="L19" s="510">
        <f>+((C19*2)*B19)+(400*B19)</f>
        <v>436800</v>
      </c>
      <c r="M19" s="519">
        <v>246487</v>
      </c>
      <c r="N19" s="713">
        <f t="shared" si="15"/>
        <v>683287</v>
      </c>
      <c r="O19" s="520">
        <f t="shared" ref="O19" si="16">P19/B19</f>
        <v>81668.738095238092</v>
      </c>
      <c r="P19" s="521">
        <v>3430087</v>
      </c>
      <c r="Q19" s="549">
        <v>42</v>
      </c>
      <c r="R19" s="510">
        <v>5000</v>
      </c>
      <c r="S19" s="475"/>
      <c r="T19" s="510"/>
      <c r="U19" s="510"/>
      <c r="V19" s="510"/>
      <c r="W19" s="510"/>
      <c r="X19" s="510"/>
      <c r="Y19" s="510">
        <f>+(Q19*R19*12)*9/100</f>
        <v>226800</v>
      </c>
      <c r="Z19" s="510">
        <f>+Q19*R19</f>
        <v>210000</v>
      </c>
      <c r="AA19" s="510">
        <f>+((R19*2)*Q19)+(400*Q19)</f>
        <v>436800</v>
      </c>
      <c r="AB19" s="519">
        <v>246487</v>
      </c>
      <c r="AC19" s="713">
        <f t="shared" ref="AC19:AC20" si="17">AA19+AB19</f>
        <v>683287</v>
      </c>
      <c r="AD19" s="520">
        <f>AE19/Q19</f>
        <v>81668.738095238092</v>
      </c>
      <c r="AE19" s="521">
        <v>3430087</v>
      </c>
      <c r="AF19" s="477"/>
      <c r="AG19" s="489">
        <f t="shared" ref="AG19:AG20" si="18">P19-AE19</f>
        <v>0</v>
      </c>
      <c r="AH19" s="549">
        <v>42</v>
      </c>
      <c r="AI19" s="489">
        <f>+AE19</f>
        <v>3430087</v>
      </c>
    </row>
    <row r="20" spans="1:35" x14ac:dyDescent="0.2">
      <c r="A20" s="262" t="s">
        <v>499</v>
      </c>
      <c r="B20" s="549">
        <v>26</v>
      </c>
      <c r="C20" s="510">
        <v>4150</v>
      </c>
      <c r="D20" s="475"/>
      <c r="E20" s="510"/>
      <c r="F20" s="510"/>
      <c r="G20" s="510"/>
      <c r="H20" s="510"/>
      <c r="I20" s="510"/>
      <c r="J20" s="510">
        <f t="shared" si="9"/>
        <v>116532</v>
      </c>
      <c r="K20" s="510">
        <f>+B20*C20</f>
        <v>107900</v>
      </c>
      <c r="L20" s="510">
        <f>+((C20*2)*B20)+(400*B20)</f>
        <v>226200</v>
      </c>
      <c r="M20" s="519">
        <v>127073</v>
      </c>
      <c r="N20" s="713">
        <f t="shared" si="15"/>
        <v>353273</v>
      </c>
      <c r="O20" s="520">
        <f>P20/B20</f>
        <v>67869.423076923078</v>
      </c>
      <c r="P20" s="521">
        <v>1764605</v>
      </c>
      <c r="Q20" s="549">
        <v>26</v>
      </c>
      <c r="R20" s="510">
        <v>4150</v>
      </c>
      <c r="S20" s="475"/>
      <c r="T20" s="510"/>
      <c r="U20" s="510"/>
      <c r="V20" s="510"/>
      <c r="W20" s="510"/>
      <c r="X20" s="510"/>
      <c r="Y20" s="510">
        <f>+(Q20*R20*12)*9/100</f>
        <v>116532</v>
      </c>
      <c r="Z20" s="510">
        <f>+Q20*R20</f>
        <v>107900</v>
      </c>
      <c r="AA20" s="510">
        <f>+((R20*2)*Q20)+(400*Q20)</f>
        <v>226200</v>
      </c>
      <c r="AB20" s="519">
        <v>127073</v>
      </c>
      <c r="AC20" s="713">
        <f t="shared" si="17"/>
        <v>353273</v>
      </c>
      <c r="AD20" s="520">
        <f>AE20/Q20</f>
        <v>67869.423076923078</v>
      </c>
      <c r="AE20" s="521">
        <v>1764605</v>
      </c>
      <c r="AF20" s="477"/>
      <c r="AG20" s="489">
        <f t="shared" si="18"/>
        <v>0</v>
      </c>
      <c r="AH20" s="549">
        <v>26</v>
      </c>
      <c r="AI20" s="489">
        <f>+AE20</f>
        <v>1764605</v>
      </c>
    </row>
    <row r="21" spans="1:35" x14ac:dyDescent="0.2">
      <c r="A21" s="262"/>
      <c r="B21" s="550"/>
      <c r="C21" s="510"/>
      <c r="D21" s="475"/>
      <c r="E21" s="510"/>
      <c r="F21" s="510"/>
      <c r="G21" s="510"/>
      <c r="H21" s="510"/>
      <c r="I21" s="510"/>
      <c r="J21" s="510"/>
      <c r="K21" s="510"/>
      <c r="L21" s="510"/>
      <c r="M21" s="519"/>
      <c r="N21" s="487"/>
      <c r="O21" s="520"/>
      <c r="P21" s="521"/>
      <c r="Q21" s="550"/>
      <c r="R21" s="510"/>
      <c r="S21" s="475"/>
      <c r="T21" s="510"/>
      <c r="U21" s="510"/>
      <c r="V21" s="510"/>
      <c r="W21" s="510"/>
      <c r="X21" s="510"/>
      <c r="Y21" s="510"/>
      <c r="Z21" s="510"/>
      <c r="AA21" s="510"/>
      <c r="AB21" s="519"/>
      <c r="AC21" s="487"/>
      <c r="AD21" s="520"/>
      <c r="AE21" s="521"/>
      <c r="AF21" s="477"/>
      <c r="AG21" s="489"/>
      <c r="AH21" s="550"/>
      <c r="AI21" s="489">
        <f t="shared" si="10"/>
        <v>0</v>
      </c>
    </row>
    <row r="22" spans="1:35" x14ac:dyDescent="0.2">
      <c r="A22" s="540" t="s">
        <v>518</v>
      </c>
      <c r="B22" s="551">
        <f>SUM(B23:B24)</f>
        <v>105</v>
      </c>
      <c r="C22" s="544">
        <f>SUM(C23:C24)</f>
        <v>7000</v>
      </c>
      <c r="D22" s="541"/>
      <c r="E22" s="544"/>
      <c r="F22" s="544"/>
      <c r="G22" s="544"/>
      <c r="H22" s="544"/>
      <c r="I22" s="544"/>
      <c r="J22" s="544">
        <f>J23+J24</f>
        <v>405162</v>
      </c>
      <c r="K22" s="544">
        <f t="shared" ref="K22:M22" si="19">K23+K24</f>
        <v>375150</v>
      </c>
      <c r="L22" s="544">
        <f t="shared" si="19"/>
        <v>792300</v>
      </c>
      <c r="M22" s="544">
        <f t="shared" si="19"/>
        <v>442733</v>
      </c>
      <c r="N22" s="714">
        <f>N23+N24</f>
        <v>1235033</v>
      </c>
      <c r="O22" s="545">
        <f>O23+O24</f>
        <v>114617.93304843304</v>
      </c>
      <c r="P22" s="546">
        <f>P23+P24</f>
        <v>6141995</v>
      </c>
      <c r="Q22" s="551">
        <f>SUM(Q23:Q24)</f>
        <v>105</v>
      </c>
      <c r="R22" s="544">
        <f>R23+R24</f>
        <v>7000</v>
      </c>
      <c r="S22" s="541"/>
      <c r="T22" s="544"/>
      <c r="U22" s="544"/>
      <c r="V22" s="544"/>
      <c r="W22" s="544"/>
      <c r="X22" s="544"/>
      <c r="Y22" s="544">
        <f>Y23+Y24</f>
        <v>405162</v>
      </c>
      <c r="Z22" s="544">
        <f t="shared" ref="Z22" si="20">Z23+Z24</f>
        <v>375150</v>
      </c>
      <c r="AA22" s="544">
        <f t="shared" ref="AA22" si="21">AA23+AA24</f>
        <v>792300</v>
      </c>
      <c r="AB22" s="544">
        <f>AB23+AB24</f>
        <v>442733</v>
      </c>
      <c r="AC22" s="714">
        <f>AC23+AC24</f>
        <v>1235033</v>
      </c>
      <c r="AD22" s="545">
        <f>AD23+AD24</f>
        <v>114617.93304843304</v>
      </c>
      <c r="AE22" s="546">
        <f>AE23+AE24</f>
        <v>6141995</v>
      </c>
      <c r="AF22" s="542">
        <v>0</v>
      </c>
      <c r="AG22" s="547"/>
      <c r="AH22" s="551">
        <f>SUM(AH23:AH24)</f>
        <v>105</v>
      </c>
      <c r="AI22" s="547">
        <f t="shared" si="10"/>
        <v>6141995</v>
      </c>
    </row>
    <row r="23" spans="1:35" x14ac:dyDescent="0.2">
      <c r="A23" s="262" t="s">
        <v>501</v>
      </c>
      <c r="B23" s="549">
        <v>78</v>
      </c>
      <c r="C23" s="510">
        <v>3650</v>
      </c>
      <c r="D23" s="475"/>
      <c r="E23" s="510"/>
      <c r="F23" s="510"/>
      <c r="G23" s="510"/>
      <c r="H23" s="510"/>
      <c r="I23" s="510"/>
      <c r="J23" s="510">
        <f t="shared" si="9"/>
        <v>307476</v>
      </c>
      <c r="K23" s="510">
        <f>+B23*C23</f>
        <v>284700</v>
      </c>
      <c r="L23" s="510">
        <f>+((C23*2)*B23)+(400*B23)</f>
        <v>600600</v>
      </c>
      <c r="M23" s="519">
        <v>336117</v>
      </c>
      <c r="N23" s="713">
        <f t="shared" ref="N23:N24" si="22">L23+M23</f>
        <v>936717</v>
      </c>
      <c r="O23" s="520">
        <f>P23/B23</f>
        <v>59751.192307692305</v>
      </c>
      <c r="P23" s="521">
        <v>4660593</v>
      </c>
      <c r="Q23" s="549">
        <v>78</v>
      </c>
      <c r="R23" s="510">
        <v>3650</v>
      </c>
      <c r="S23" s="475"/>
      <c r="T23" s="510"/>
      <c r="U23" s="510"/>
      <c r="V23" s="510"/>
      <c r="W23" s="510"/>
      <c r="X23" s="510"/>
      <c r="Y23" s="510">
        <f>+(Q23*R23*12)*9/100</f>
        <v>307476</v>
      </c>
      <c r="Z23" s="510">
        <f>+Q23*R23</f>
        <v>284700</v>
      </c>
      <c r="AA23" s="510">
        <f>+((R23*2)*Q23)+(400*Q23)</f>
        <v>600600</v>
      </c>
      <c r="AB23" s="519">
        <v>336117</v>
      </c>
      <c r="AC23" s="713">
        <f t="shared" ref="AC23:AC24" si="23">AA23+AB23</f>
        <v>936717</v>
      </c>
      <c r="AD23" s="520">
        <f>AE23/Q23</f>
        <v>59751.192307692305</v>
      </c>
      <c r="AE23" s="521">
        <v>4660593</v>
      </c>
      <c r="AF23" s="477"/>
      <c r="AG23" s="489">
        <f>P23-AE23</f>
        <v>0</v>
      </c>
      <c r="AH23" s="549">
        <v>78</v>
      </c>
      <c r="AI23" s="489">
        <f>+AE23</f>
        <v>4660593</v>
      </c>
    </row>
    <row r="24" spans="1:35" x14ac:dyDescent="0.2">
      <c r="A24" s="262" t="s">
        <v>500</v>
      </c>
      <c r="B24" s="549">
        <v>27</v>
      </c>
      <c r="C24" s="510">
        <v>3350</v>
      </c>
      <c r="D24" s="475"/>
      <c r="E24" s="510"/>
      <c r="F24" s="510"/>
      <c r="G24" s="510"/>
      <c r="H24" s="510"/>
      <c r="I24" s="510"/>
      <c r="J24" s="510">
        <f t="shared" si="9"/>
        <v>97686</v>
      </c>
      <c r="K24" s="510">
        <f>+B24*C24</f>
        <v>90450</v>
      </c>
      <c r="L24" s="510">
        <f>+((C24*2)*B24)+(400*B24)</f>
        <v>191700</v>
      </c>
      <c r="M24" s="519">
        <v>106616</v>
      </c>
      <c r="N24" s="713">
        <f t="shared" si="22"/>
        <v>298316</v>
      </c>
      <c r="O24" s="520">
        <f>P24/B24</f>
        <v>54866.740740740737</v>
      </c>
      <c r="P24" s="521">
        <v>1481402</v>
      </c>
      <c r="Q24" s="549">
        <v>27</v>
      </c>
      <c r="R24" s="510">
        <v>3350</v>
      </c>
      <c r="S24" s="475"/>
      <c r="T24" s="510"/>
      <c r="U24" s="510"/>
      <c r="V24" s="510"/>
      <c r="W24" s="510"/>
      <c r="X24" s="510"/>
      <c r="Y24" s="510">
        <f>+(Q24*R24*12)*9/100</f>
        <v>97686</v>
      </c>
      <c r="Z24" s="510">
        <f>+Q24*R24</f>
        <v>90450</v>
      </c>
      <c r="AA24" s="510">
        <f>+((R24*2)*Q24)+(400*Q24)</f>
        <v>191700</v>
      </c>
      <c r="AB24" s="519">
        <v>106616</v>
      </c>
      <c r="AC24" s="713">
        <f t="shared" si="23"/>
        <v>298316</v>
      </c>
      <c r="AD24" s="520">
        <f>AE24/Q24</f>
        <v>54866.740740740737</v>
      </c>
      <c r="AE24" s="521">
        <v>1481402</v>
      </c>
      <c r="AF24" s="477"/>
      <c r="AG24" s="489">
        <f>P24-AE24</f>
        <v>0</v>
      </c>
      <c r="AH24" s="549">
        <v>27</v>
      </c>
      <c r="AI24" s="489">
        <f>+AE24</f>
        <v>1481402</v>
      </c>
    </row>
    <row r="25" spans="1:35" x14ac:dyDescent="0.2">
      <c r="A25" s="262"/>
      <c r="B25" s="550"/>
      <c r="C25" s="510"/>
      <c r="D25" s="475"/>
      <c r="E25" s="510"/>
      <c r="F25" s="510"/>
      <c r="G25" s="510"/>
      <c r="H25" s="510"/>
      <c r="I25" s="510"/>
      <c r="J25" s="510"/>
      <c r="K25" s="510"/>
      <c r="L25" s="510"/>
      <c r="M25" s="519"/>
      <c r="N25" s="487"/>
      <c r="O25" s="520"/>
      <c r="P25" s="521"/>
      <c r="Q25" s="550"/>
      <c r="R25" s="510"/>
      <c r="S25" s="475"/>
      <c r="T25" s="510"/>
      <c r="U25" s="510"/>
      <c r="V25" s="510"/>
      <c r="W25" s="510"/>
      <c r="X25" s="510"/>
      <c r="Y25" s="510"/>
      <c r="Z25" s="510"/>
      <c r="AA25" s="510"/>
      <c r="AB25" s="519"/>
      <c r="AC25" s="487"/>
      <c r="AD25" s="520"/>
      <c r="AE25" s="521"/>
      <c r="AF25" s="477"/>
      <c r="AG25" s="489"/>
      <c r="AH25" s="550"/>
      <c r="AI25" s="489">
        <f t="shared" si="10"/>
        <v>0</v>
      </c>
    </row>
    <row r="26" spans="1:35" x14ac:dyDescent="0.2">
      <c r="A26" s="540" t="s">
        <v>6</v>
      </c>
      <c r="B26" s="551">
        <f>+B27</f>
        <v>13</v>
      </c>
      <c r="C26" s="544">
        <f>C27</f>
        <v>2650</v>
      </c>
      <c r="D26" s="541"/>
      <c r="E26" s="544"/>
      <c r="F26" s="544"/>
      <c r="G26" s="544"/>
      <c r="H26" s="544"/>
      <c r="I26" s="544"/>
      <c r="J26" s="544">
        <f>J27</f>
        <v>37206</v>
      </c>
      <c r="K26" s="544">
        <f t="shared" ref="K26:M26" si="24">K27</f>
        <v>34450</v>
      </c>
      <c r="L26" s="544">
        <f t="shared" si="24"/>
        <v>74100</v>
      </c>
      <c r="M26" s="544">
        <f t="shared" si="24"/>
        <v>40886</v>
      </c>
      <c r="N26" s="714">
        <f>N27</f>
        <v>114986</v>
      </c>
      <c r="O26" s="545">
        <f>O27</f>
        <v>43507.076923076922</v>
      </c>
      <c r="P26" s="546">
        <f>P27</f>
        <v>565592</v>
      </c>
      <c r="Q26" s="551">
        <f>+Q27</f>
        <v>13</v>
      </c>
      <c r="R26" s="544">
        <f>R27</f>
        <v>2650</v>
      </c>
      <c r="S26" s="541"/>
      <c r="T26" s="544"/>
      <c r="U26" s="544"/>
      <c r="V26" s="544"/>
      <c r="W26" s="544"/>
      <c r="X26" s="544"/>
      <c r="Y26" s="544">
        <f>Y27</f>
        <v>37206</v>
      </c>
      <c r="Z26" s="544">
        <f t="shared" ref="Z26" si="25">Z27</f>
        <v>34450</v>
      </c>
      <c r="AA26" s="544">
        <f t="shared" ref="AA26" si="26">AA27</f>
        <v>74100</v>
      </c>
      <c r="AB26" s="544">
        <f t="shared" ref="AB26" si="27">AB27</f>
        <v>40886</v>
      </c>
      <c r="AC26" s="714">
        <f>AC27</f>
        <v>40886</v>
      </c>
      <c r="AD26" s="545">
        <f>AD27</f>
        <v>43507.076923076922</v>
      </c>
      <c r="AE26" s="546">
        <f>AE27</f>
        <v>565592</v>
      </c>
      <c r="AF26" s="542">
        <v>0</v>
      </c>
      <c r="AG26" s="547"/>
      <c r="AH26" s="551">
        <f>+AH27</f>
        <v>13</v>
      </c>
      <c r="AI26" s="547">
        <f t="shared" si="10"/>
        <v>565592</v>
      </c>
    </row>
    <row r="27" spans="1:35" x14ac:dyDescent="0.2">
      <c r="A27" s="262" t="s">
        <v>502</v>
      </c>
      <c r="B27" s="549">
        <v>13</v>
      </c>
      <c r="C27" s="510">
        <v>2650</v>
      </c>
      <c r="D27" s="475"/>
      <c r="E27" s="510"/>
      <c r="F27" s="510"/>
      <c r="G27" s="510"/>
      <c r="H27" s="510"/>
      <c r="I27" s="510"/>
      <c r="J27" s="510">
        <f t="shared" si="9"/>
        <v>37206</v>
      </c>
      <c r="K27" s="510">
        <f>+B27*C27</f>
        <v>34450</v>
      </c>
      <c r="L27" s="510">
        <f>+((C27*2)*B27)+(400*B27)</f>
        <v>74100</v>
      </c>
      <c r="M27" s="519">
        <v>40886</v>
      </c>
      <c r="N27" s="713">
        <f t="shared" ref="N27" si="28">L27+M27</f>
        <v>114986</v>
      </c>
      <c r="O27" s="520">
        <f>P27/B27</f>
        <v>43507.076923076922</v>
      </c>
      <c r="P27" s="521">
        <v>565592</v>
      </c>
      <c r="Q27" s="549">
        <v>13</v>
      </c>
      <c r="R27" s="510">
        <v>2650</v>
      </c>
      <c r="S27" s="475"/>
      <c r="T27" s="510"/>
      <c r="U27" s="510"/>
      <c r="V27" s="510"/>
      <c r="W27" s="510"/>
      <c r="X27" s="510"/>
      <c r="Y27" s="510">
        <f>+(Q27*R27*12)*9/100</f>
        <v>37206</v>
      </c>
      <c r="Z27" s="510">
        <f>+Q27*R27</f>
        <v>34450</v>
      </c>
      <c r="AA27" s="510">
        <f>+((R27*2)*Q27)+(400*Q27)</f>
        <v>74100</v>
      </c>
      <c r="AB27" s="519">
        <v>40886</v>
      </c>
      <c r="AC27" s="519">
        <v>40886</v>
      </c>
      <c r="AD27" s="520">
        <f>AE27/Q27</f>
        <v>43507.076923076922</v>
      </c>
      <c r="AE27" s="521">
        <v>565592</v>
      </c>
      <c r="AF27" s="477"/>
      <c r="AG27" s="489">
        <f>AE27-P27</f>
        <v>0</v>
      </c>
      <c r="AH27" s="549">
        <v>13</v>
      </c>
      <c r="AI27" s="489">
        <f>+AE27</f>
        <v>565592</v>
      </c>
    </row>
    <row r="28" spans="1:35" ht="12" thickBot="1" x14ac:dyDescent="0.25">
      <c r="A28" s="474"/>
      <c r="B28" s="474"/>
      <c r="C28" s="475"/>
      <c r="D28" s="475"/>
      <c r="E28" s="510"/>
      <c r="F28" s="510"/>
      <c r="G28" s="510"/>
      <c r="H28" s="510"/>
      <c r="I28" s="510"/>
      <c r="J28" s="510"/>
      <c r="K28" s="510"/>
      <c r="L28" s="510"/>
      <c r="M28" s="497"/>
      <c r="N28" s="487"/>
      <c r="O28" s="476"/>
      <c r="P28" s="521"/>
      <c r="Q28" s="478"/>
      <c r="R28" s="475"/>
      <c r="S28" s="475"/>
      <c r="T28" s="475"/>
      <c r="U28" s="475"/>
      <c r="V28" s="475"/>
      <c r="W28" s="475"/>
      <c r="X28" s="475"/>
      <c r="Y28" s="475"/>
      <c r="Z28" s="475"/>
      <c r="AA28" s="475"/>
      <c r="AB28" s="475"/>
      <c r="AC28" s="487"/>
      <c r="AD28" s="476"/>
      <c r="AE28" s="477"/>
      <c r="AF28" s="477"/>
      <c r="AG28" s="474"/>
      <c r="AH28" s="478"/>
      <c r="AI28" s="474"/>
    </row>
    <row r="29" spans="1:35" ht="12" thickBot="1" x14ac:dyDescent="0.25">
      <c r="A29" s="523" t="s">
        <v>0</v>
      </c>
      <c r="B29" s="523">
        <f>+B26+B22+B17+B10</f>
        <v>237</v>
      </c>
      <c r="C29" s="699">
        <f>C10+C17+C22+C26</f>
        <v>78900</v>
      </c>
      <c r="D29" s="524"/>
      <c r="E29" s="525"/>
      <c r="F29" s="525"/>
      <c r="G29" s="526"/>
      <c r="H29" s="525"/>
      <c r="I29" s="525"/>
      <c r="J29" s="527">
        <f>J10+J17+J22+J26</f>
        <v>1209708</v>
      </c>
      <c r="K29" s="527">
        <f t="shared" ref="K29:L29" si="29">K10+K17+K22+K26</f>
        <v>1120100</v>
      </c>
      <c r="L29" s="527">
        <f t="shared" si="29"/>
        <v>2335000</v>
      </c>
      <c r="M29" s="527">
        <f>M10+M17+M22+M26</f>
        <v>1758268.33</v>
      </c>
      <c r="N29" s="716">
        <f>N10+N17+N22+N26</f>
        <v>4093268.33</v>
      </c>
      <c r="O29" s="528">
        <f>O10+O17+O22+O26</f>
        <v>1308678.2315358282</v>
      </c>
      <c r="P29" s="715">
        <f>P10+P17+P22+P26</f>
        <v>18744176.329999998</v>
      </c>
      <c r="Q29" s="523">
        <f>+Q26+Q22+Q17+Q10</f>
        <v>237</v>
      </c>
      <c r="R29" s="699">
        <f>R10+R17+R22+R26</f>
        <v>78900</v>
      </c>
      <c r="S29" s="524"/>
      <c r="T29" s="524"/>
      <c r="U29" s="524"/>
      <c r="V29" s="524"/>
      <c r="W29" s="524"/>
      <c r="X29" s="524"/>
      <c r="Y29" s="527">
        <f t="shared" ref="Y29:AA29" si="30">Y10+Y17+Y22+Y26</f>
        <v>1209708</v>
      </c>
      <c r="Z29" s="527">
        <f t="shared" si="30"/>
        <v>1120100</v>
      </c>
      <c r="AA29" s="527">
        <f t="shared" si="30"/>
        <v>2335000</v>
      </c>
      <c r="AB29" s="527">
        <f>AB10+AB17+AB22+AB26</f>
        <v>1724092</v>
      </c>
      <c r="AC29" s="716">
        <f>AC10+AC17+AC22+AC26</f>
        <v>3984992</v>
      </c>
      <c r="AD29" s="528">
        <f>AD10+AD17+AD22+AD26</f>
        <v>1308677.9515358279</v>
      </c>
      <c r="AE29" s="529">
        <f>AE10+AE17+AE22+AE26</f>
        <v>18744177</v>
      </c>
      <c r="AF29" s="529">
        <v>0</v>
      </c>
      <c r="AG29" s="529">
        <f>AG17</f>
        <v>-1</v>
      </c>
      <c r="AH29" s="523">
        <f>+AH26+AH22+AH17+AH10</f>
        <v>237</v>
      </c>
      <c r="AI29" s="529">
        <f>AI10+AI17+AI22+AI26</f>
        <v>18744178</v>
      </c>
    </row>
    <row r="30" spans="1:35" x14ac:dyDescent="0.2">
      <c r="A30" s="454" t="s">
        <v>68</v>
      </c>
    </row>
    <row r="31" spans="1:35" x14ac:dyDescent="0.2">
      <c r="A31" s="454" t="s">
        <v>69</v>
      </c>
      <c r="B31" s="454" t="s">
        <v>156</v>
      </c>
    </row>
    <row r="32" spans="1:35" x14ac:dyDescent="0.2">
      <c r="A32" s="454" t="s">
        <v>70</v>
      </c>
      <c r="B32" s="454" t="s">
        <v>71</v>
      </c>
    </row>
    <row r="33" spans="1:30" x14ac:dyDescent="0.2">
      <c r="A33" s="454" t="s">
        <v>72</v>
      </c>
      <c r="B33" s="454" t="s">
        <v>73</v>
      </c>
    </row>
    <row r="34" spans="1:30" x14ac:dyDescent="0.2">
      <c r="A34" s="454" t="s">
        <v>74</v>
      </c>
      <c r="B34" s="454" t="s">
        <v>75</v>
      </c>
    </row>
    <row r="35" spans="1:30" x14ac:dyDescent="0.2">
      <c r="B35" s="454" t="s">
        <v>76</v>
      </c>
      <c r="AD35" s="530"/>
    </row>
    <row r="36" spans="1:30" x14ac:dyDescent="0.2">
      <c r="A36" s="454" t="s">
        <v>77</v>
      </c>
      <c r="B36" s="454" t="s">
        <v>510</v>
      </c>
    </row>
    <row r="37" spans="1:30" x14ac:dyDescent="0.2">
      <c r="B37" s="454" t="s">
        <v>78</v>
      </c>
    </row>
    <row r="38" spans="1:30" x14ac:dyDescent="0.2">
      <c r="B38" s="454" t="s">
        <v>79</v>
      </c>
    </row>
    <row r="39" spans="1:30" x14ac:dyDescent="0.2">
      <c r="B39" s="454" t="s">
        <v>80</v>
      </c>
    </row>
    <row r="40" spans="1:30" x14ac:dyDescent="0.2">
      <c r="A40" s="454" t="s">
        <v>181</v>
      </c>
      <c r="B40" s="454" t="s">
        <v>182</v>
      </c>
    </row>
    <row r="41" spans="1:30" x14ac:dyDescent="0.2">
      <c r="A41" s="454" t="s">
        <v>183</v>
      </c>
      <c r="B41" s="454" t="s">
        <v>152</v>
      </c>
    </row>
    <row r="42" spans="1:30" x14ac:dyDescent="0.2">
      <c r="A42" s="454" t="s">
        <v>184</v>
      </c>
      <c r="B42" s="454" t="s">
        <v>511</v>
      </c>
    </row>
    <row r="43" spans="1:30" x14ac:dyDescent="0.2">
      <c r="B43" s="454" t="s">
        <v>78</v>
      </c>
    </row>
    <row r="44" spans="1:30" x14ac:dyDescent="0.2">
      <c r="B44" s="454" t="s">
        <v>79</v>
      </c>
    </row>
    <row r="45" spans="1:30" x14ac:dyDescent="0.2">
      <c r="B45" s="454" t="s">
        <v>117</v>
      </c>
    </row>
    <row r="46" spans="1:30" x14ac:dyDescent="0.2">
      <c r="A46" s="454" t="s">
        <v>193</v>
      </c>
      <c r="B46" s="454" t="s">
        <v>194</v>
      </c>
    </row>
    <row r="47" spans="1:30" x14ac:dyDescent="0.2">
      <c r="A47" s="454" t="s">
        <v>191</v>
      </c>
      <c r="B47" s="454" t="s">
        <v>187</v>
      </c>
    </row>
    <row r="48" spans="1:30" x14ac:dyDescent="0.2">
      <c r="A48" s="454" t="s">
        <v>192</v>
      </c>
      <c r="B48" s="454" t="s">
        <v>195</v>
      </c>
    </row>
    <row r="49" spans="15:15" x14ac:dyDescent="0.2">
      <c r="O49" s="530"/>
    </row>
  </sheetData>
  <mergeCells count="5">
    <mergeCell ref="A4:A6"/>
    <mergeCell ref="B4:P4"/>
    <mergeCell ref="Q4:AE4"/>
    <mergeCell ref="AF4:AG4"/>
    <mergeCell ref="AH4:AI4"/>
  </mergeCells>
  <printOptions horizontalCentered="1"/>
  <pageMargins left="0.25" right="0.25" top="0.75" bottom="0.75" header="0.3" footer="0.3"/>
  <pageSetup paperSize="9" scale="46" orientation="landscape" horizontalDpi="300" verticalDpi="300" r:id="rId1"/>
  <headerFooter alignWithMargins="0">
    <oddHeader>&amp;C&amp;"Arial,Negrita"&amp;18PROYECTO DE PRESUPUESTO 2020</oddHeader>
    <oddFooter>&amp;L&amp;"Arial,Negrita"&amp;8PROYECTO DE PRESUPUESTO PARA EL AÑO FISCAL 2020
INFORMACIÓN PARA LA COMISIÓN DE PRESUPUESTO Y CUENTA GENERAL DE LA REPÚBLICA DEL CONGRESO DE LA REPÚBLICA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7">
    <tabColor theme="9" tint="-0.249977111117893"/>
    <pageSetUpPr fitToPage="1"/>
  </sheetPr>
  <dimension ref="A1:U42"/>
  <sheetViews>
    <sheetView zoomScaleNormal="100" zoomScaleSheetLayoutView="80" workbookViewId="0">
      <selection activeCell="C15" sqref="C15"/>
    </sheetView>
  </sheetViews>
  <sheetFormatPr baseColWidth="10" defaultColWidth="11.42578125" defaultRowHeight="12" x14ac:dyDescent="0.2"/>
  <cols>
    <col min="1" max="1" width="57.140625" style="3" customWidth="1"/>
    <col min="2" max="4" width="12.7109375" style="3" customWidth="1"/>
    <col min="5" max="5" width="13.140625" style="3" customWidth="1"/>
    <col min="6" max="6" width="12.7109375" style="3" customWidth="1"/>
    <col min="7" max="7" width="14.28515625" style="3" customWidth="1"/>
    <col min="8" max="8" width="12.7109375" style="3" customWidth="1"/>
    <col min="9" max="9" width="15" style="3" customWidth="1"/>
    <col min="10" max="10" width="12.7109375" style="3" customWidth="1"/>
    <col min="11" max="16384" width="11.42578125" style="3"/>
  </cols>
  <sheetData>
    <row r="1" spans="1:21" s="25" customFormat="1" x14ac:dyDescent="0.2">
      <c r="A1" s="43" t="s">
        <v>401</v>
      </c>
      <c r="B1" s="43"/>
      <c r="C1" s="43"/>
      <c r="D1" s="43"/>
      <c r="E1" s="43"/>
      <c r="F1" s="43"/>
      <c r="G1" s="43"/>
      <c r="H1" s="43"/>
      <c r="I1" s="43"/>
      <c r="J1" s="222"/>
    </row>
    <row r="2" spans="1:21" s="4" customFormat="1" x14ac:dyDescent="0.2">
      <c r="A2" s="43" t="s">
        <v>439</v>
      </c>
      <c r="B2" s="43"/>
      <c r="C2" s="43"/>
      <c r="D2" s="43"/>
      <c r="E2" s="43"/>
      <c r="F2" s="43"/>
      <c r="G2" s="43"/>
      <c r="H2" s="43"/>
      <c r="I2" s="43"/>
      <c r="J2" s="43"/>
      <c r="K2" s="40"/>
      <c r="L2" s="40"/>
      <c r="M2" s="40"/>
      <c r="N2" s="40"/>
      <c r="O2" s="40"/>
      <c r="P2" s="40"/>
      <c r="Q2" s="40"/>
      <c r="R2" s="40"/>
      <c r="S2" s="40"/>
      <c r="T2" s="40"/>
      <c r="U2" s="40"/>
    </row>
    <row r="3" spans="1:21" s="28" customFormat="1" ht="12.75" thickBot="1" x14ac:dyDescent="0.25">
      <c r="A3" s="223"/>
      <c r="B3" s="224"/>
      <c r="C3" s="18"/>
      <c r="D3" s="18"/>
      <c r="E3" s="224"/>
      <c r="F3" s="18"/>
      <c r="G3" s="18"/>
      <c r="H3" s="18"/>
      <c r="I3" s="18"/>
      <c r="J3" s="18"/>
    </row>
    <row r="4" spans="1:21" ht="12" customHeight="1" thickBot="1" x14ac:dyDescent="0.25">
      <c r="A4" s="968" t="s">
        <v>36</v>
      </c>
      <c r="B4" s="978" t="s">
        <v>337</v>
      </c>
      <c r="C4" s="974" t="s">
        <v>402</v>
      </c>
      <c r="D4" s="979" t="s">
        <v>403</v>
      </c>
      <c r="E4" s="972" t="s">
        <v>404</v>
      </c>
      <c r="F4" s="976" t="s">
        <v>405</v>
      </c>
      <c r="G4" s="970" t="s">
        <v>338</v>
      </c>
      <c r="H4" s="972" t="s">
        <v>339</v>
      </c>
      <c r="I4" s="970" t="s">
        <v>407</v>
      </c>
      <c r="J4" s="974" t="s">
        <v>406</v>
      </c>
    </row>
    <row r="5" spans="1:21" ht="31.5" customHeight="1" thickBot="1" x14ac:dyDescent="0.25">
      <c r="A5" s="969"/>
      <c r="B5" s="969"/>
      <c r="C5" s="975"/>
      <c r="D5" s="980"/>
      <c r="E5" s="973"/>
      <c r="F5" s="977"/>
      <c r="G5" s="971"/>
      <c r="H5" s="973"/>
      <c r="I5" s="971"/>
      <c r="J5" s="975"/>
    </row>
    <row r="6" spans="1:21" x14ac:dyDescent="0.2">
      <c r="A6" s="225" t="s">
        <v>39</v>
      </c>
      <c r="B6" s="226">
        <v>1648379</v>
      </c>
      <c r="C6" s="239">
        <v>1120457</v>
      </c>
      <c r="D6" s="241">
        <v>2299702</v>
      </c>
      <c r="E6" s="239">
        <v>2025758</v>
      </c>
      <c r="F6" s="243">
        <v>909969</v>
      </c>
      <c r="G6" s="250">
        <f>D6-B6</f>
        <v>651323</v>
      </c>
      <c r="H6" s="251">
        <f>G6/B6</f>
        <v>0.39512939681954212</v>
      </c>
      <c r="I6" s="242">
        <f>F6-D6</f>
        <v>-1389733</v>
      </c>
      <c r="J6" s="252">
        <f>I6/D6</f>
        <v>-0.60431003669171046</v>
      </c>
    </row>
    <row r="7" spans="1:21" x14ac:dyDescent="0.2">
      <c r="A7" s="225" t="s">
        <v>253</v>
      </c>
      <c r="B7" s="226">
        <v>4127086</v>
      </c>
      <c r="C7" s="240">
        <v>7100113</v>
      </c>
      <c r="D7" s="242">
        <v>15310105</v>
      </c>
      <c r="E7" s="240">
        <v>7941121</v>
      </c>
      <c r="F7" s="244">
        <v>4887735</v>
      </c>
      <c r="G7" s="250">
        <f t="shared" ref="G7:G36" si="0">D7-B7</f>
        <v>11183019</v>
      </c>
      <c r="H7" s="251">
        <f t="shared" ref="H7:H36" si="1">G7/B7</f>
        <v>2.7096646398936199</v>
      </c>
      <c r="I7" s="242">
        <f t="shared" ref="I7:I36" si="2">F7-D7</f>
        <v>-10422370</v>
      </c>
      <c r="J7" s="252">
        <f t="shared" ref="J7:J36" si="3">I7/D7</f>
        <v>-0.68075104644938755</v>
      </c>
    </row>
    <row r="8" spans="1:21" x14ac:dyDescent="0.2">
      <c r="A8" s="225" t="s">
        <v>38</v>
      </c>
      <c r="B8" s="226"/>
      <c r="C8" s="240"/>
      <c r="D8" s="242"/>
      <c r="E8" s="240"/>
      <c r="F8" s="244"/>
      <c r="G8" s="250"/>
      <c r="H8" s="251"/>
      <c r="I8" s="242"/>
      <c r="J8" s="252"/>
    </row>
    <row r="9" spans="1:21" x14ac:dyDescent="0.2">
      <c r="A9" s="225" t="s">
        <v>32</v>
      </c>
      <c r="B9" s="226"/>
      <c r="C9" s="240"/>
      <c r="D9" s="242"/>
      <c r="E9" s="240"/>
      <c r="F9" s="244"/>
      <c r="G9" s="250"/>
      <c r="H9" s="251"/>
      <c r="I9" s="242"/>
      <c r="J9" s="252"/>
    </row>
    <row r="10" spans="1:21" x14ac:dyDescent="0.2">
      <c r="A10" s="225" t="s">
        <v>29</v>
      </c>
      <c r="B10" s="226">
        <v>409873</v>
      </c>
      <c r="C10" s="240">
        <v>311983</v>
      </c>
      <c r="D10" s="242">
        <v>367500</v>
      </c>
      <c r="E10" s="240">
        <v>430433</v>
      </c>
      <c r="F10" s="244">
        <v>233768</v>
      </c>
      <c r="G10" s="250">
        <f t="shared" si="0"/>
        <v>-42373</v>
      </c>
      <c r="H10" s="251">
        <f t="shared" si="1"/>
        <v>-0.10338080332200462</v>
      </c>
      <c r="I10" s="242">
        <f t="shared" si="2"/>
        <v>-133732</v>
      </c>
      <c r="J10" s="252">
        <f t="shared" si="3"/>
        <v>-0.36389659863945578</v>
      </c>
    </row>
    <row r="11" spans="1:21" x14ac:dyDescent="0.2">
      <c r="A11" s="225" t="s">
        <v>250</v>
      </c>
      <c r="B11" s="226">
        <v>2258606</v>
      </c>
      <c r="C11" s="240">
        <v>2582986</v>
      </c>
      <c r="D11" s="242">
        <v>1870197</v>
      </c>
      <c r="E11" s="240">
        <v>2739968</v>
      </c>
      <c r="F11" s="244">
        <v>2676913</v>
      </c>
      <c r="G11" s="250">
        <f t="shared" si="0"/>
        <v>-388409</v>
      </c>
      <c r="H11" s="251">
        <f t="shared" si="1"/>
        <v>-0.17196846196282131</v>
      </c>
      <c r="I11" s="242">
        <f t="shared" si="2"/>
        <v>806716</v>
      </c>
      <c r="J11" s="252">
        <f t="shared" si="3"/>
        <v>0.43135348842929383</v>
      </c>
    </row>
    <row r="12" spans="1:21" x14ac:dyDescent="0.2">
      <c r="A12" s="225" t="s">
        <v>263</v>
      </c>
      <c r="B12" s="226">
        <v>4130775</v>
      </c>
      <c r="C12" s="240">
        <v>7868435</v>
      </c>
      <c r="D12" s="242">
        <v>9155107</v>
      </c>
      <c r="E12" s="240">
        <v>2206579</v>
      </c>
      <c r="F12" s="244">
        <v>5982125</v>
      </c>
      <c r="G12" s="250">
        <f t="shared" si="0"/>
        <v>5024332</v>
      </c>
      <c r="H12" s="251">
        <f t="shared" si="1"/>
        <v>1.2163170349389643</v>
      </c>
      <c r="I12" s="242">
        <f t="shared" si="2"/>
        <v>-3172982</v>
      </c>
      <c r="J12" s="252">
        <f t="shared" si="3"/>
        <v>-0.3465805478843666</v>
      </c>
    </row>
    <row r="13" spans="1:21" x14ac:dyDescent="0.2">
      <c r="A13" s="225" t="s">
        <v>34</v>
      </c>
      <c r="B13" s="226"/>
      <c r="C13" s="240"/>
      <c r="D13" s="242"/>
      <c r="E13" s="240"/>
      <c r="F13" s="244"/>
      <c r="G13" s="250"/>
      <c r="H13" s="251"/>
      <c r="I13" s="242"/>
      <c r="J13" s="252"/>
    </row>
    <row r="14" spans="1:21" x14ac:dyDescent="0.2">
      <c r="A14" s="225" t="s">
        <v>259</v>
      </c>
      <c r="B14" s="226">
        <v>195102210</v>
      </c>
      <c r="C14" s="240">
        <v>198207695</v>
      </c>
      <c r="D14" s="242">
        <v>202133160</v>
      </c>
      <c r="E14" s="240">
        <v>243694615</v>
      </c>
      <c r="F14" s="244">
        <v>207148789</v>
      </c>
      <c r="G14" s="250">
        <f t="shared" si="0"/>
        <v>7030950</v>
      </c>
      <c r="H14" s="251">
        <f t="shared" si="1"/>
        <v>3.603726477521705E-2</v>
      </c>
      <c r="I14" s="242">
        <f t="shared" si="2"/>
        <v>5015629</v>
      </c>
      <c r="J14" s="252">
        <f t="shared" si="3"/>
        <v>2.4813489285973662E-2</v>
      </c>
    </row>
    <row r="15" spans="1:21" x14ac:dyDescent="0.2">
      <c r="A15" s="225" t="s">
        <v>257</v>
      </c>
      <c r="B15" s="226">
        <v>3224393</v>
      </c>
      <c r="C15" s="240">
        <v>105494</v>
      </c>
      <c r="D15" s="242">
        <v>101472</v>
      </c>
      <c r="E15" s="240">
        <v>231950</v>
      </c>
      <c r="F15" s="244">
        <v>94594</v>
      </c>
      <c r="G15" s="250">
        <f t="shared" si="0"/>
        <v>-3122921</v>
      </c>
      <c r="H15" s="251">
        <f t="shared" si="1"/>
        <v>-0.96852989074222651</v>
      </c>
      <c r="I15" s="242">
        <f t="shared" si="2"/>
        <v>-6878</v>
      </c>
      <c r="J15" s="252">
        <f t="shared" si="3"/>
        <v>-6.7782245348470507E-2</v>
      </c>
    </row>
    <row r="16" spans="1:21" x14ac:dyDescent="0.2">
      <c r="A16" s="225" t="s">
        <v>254</v>
      </c>
      <c r="B16" s="226">
        <v>4362834</v>
      </c>
      <c r="C16" s="240">
        <v>6458260</v>
      </c>
      <c r="D16" s="242">
        <v>5426167</v>
      </c>
      <c r="E16" s="240">
        <v>4536065</v>
      </c>
      <c r="F16" s="244">
        <v>5433641</v>
      </c>
      <c r="G16" s="250">
        <f t="shared" si="0"/>
        <v>1063333</v>
      </c>
      <c r="H16" s="251">
        <f t="shared" si="1"/>
        <v>0.24372529415512945</v>
      </c>
      <c r="I16" s="242">
        <f t="shared" si="2"/>
        <v>7474</v>
      </c>
      <c r="J16" s="252">
        <f t="shared" si="3"/>
        <v>1.3773995529440949E-3</v>
      </c>
    </row>
    <row r="17" spans="1:10" x14ac:dyDescent="0.2">
      <c r="A17" s="225" t="s">
        <v>261</v>
      </c>
      <c r="B17" s="226">
        <v>17315</v>
      </c>
      <c r="C17" s="240">
        <v>16601</v>
      </c>
      <c r="D17" s="242">
        <v>2647</v>
      </c>
      <c r="E17" s="240">
        <v>3566</v>
      </c>
      <c r="F17" s="244">
        <v>3342</v>
      </c>
      <c r="G17" s="250">
        <f t="shared" si="0"/>
        <v>-14668</v>
      </c>
      <c r="H17" s="251">
        <f t="shared" si="1"/>
        <v>-0.84712676869766101</v>
      </c>
      <c r="I17" s="242">
        <f t="shared" si="2"/>
        <v>695</v>
      </c>
      <c r="J17" s="252">
        <f t="shared" si="3"/>
        <v>0.26256139025311676</v>
      </c>
    </row>
    <row r="18" spans="1:10" x14ac:dyDescent="0.2">
      <c r="A18" s="225" t="s">
        <v>41</v>
      </c>
      <c r="B18" s="226">
        <v>1524000</v>
      </c>
      <c r="C18" s="240">
        <v>1072543</v>
      </c>
      <c r="D18" s="242">
        <v>932000</v>
      </c>
      <c r="E18" s="240">
        <v>1132152</v>
      </c>
      <c r="F18" s="244">
        <v>975151</v>
      </c>
      <c r="G18" s="250">
        <f t="shared" si="0"/>
        <v>-592000</v>
      </c>
      <c r="H18" s="251">
        <f t="shared" si="1"/>
        <v>-0.3884514435695538</v>
      </c>
      <c r="I18" s="242">
        <f t="shared" si="2"/>
        <v>43151</v>
      </c>
      <c r="J18" s="252">
        <f t="shared" si="3"/>
        <v>4.6299356223175964E-2</v>
      </c>
    </row>
    <row r="19" spans="1:10" x14ac:dyDescent="0.2">
      <c r="A19" s="225" t="s">
        <v>37</v>
      </c>
      <c r="B19" s="226">
        <v>6379397</v>
      </c>
      <c r="C19" s="240">
        <v>7805201</v>
      </c>
      <c r="D19" s="242">
        <v>277267</v>
      </c>
      <c r="E19" s="240">
        <v>3380021</v>
      </c>
      <c r="F19" s="244">
        <v>4895522</v>
      </c>
      <c r="G19" s="250">
        <f t="shared" si="0"/>
        <v>-6102130</v>
      </c>
      <c r="H19" s="251">
        <f t="shared" si="1"/>
        <v>-0.95653711471476066</v>
      </c>
      <c r="I19" s="242">
        <f t="shared" si="2"/>
        <v>4618255</v>
      </c>
      <c r="J19" s="252">
        <f t="shared" si="3"/>
        <v>16.656345688451925</v>
      </c>
    </row>
    <row r="20" spans="1:10" s="28" customFormat="1" x14ac:dyDescent="0.2">
      <c r="A20" s="225" t="s">
        <v>33</v>
      </c>
      <c r="B20" s="226">
        <v>1100000</v>
      </c>
      <c r="C20" s="240">
        <v>665076</v>
      </c>
      <c r="D20" s="242">
        <v>615000</v>
      </c>
      <c r="E20" s="240">
        <v>273224</v>
      </c>
      <c r="F20" s="244">
        <v>485417</v>
      </c>
      <c r="G20" s="250">
        <f t="shared" si="0"/>
        <v>-485000</v>
      </c>
      <c r="H20" s="251">
        <f t="shared" si="1"/>
        <v>-0.44090909090909092</v>
      </c>
      <c r="I20" s="242">
        <f t="shared" si="2"/>
        <v>-129583</v>
      </c>
      <c r="J20" s="252">
        <f t="shared" si="3"/>
        <v>-0.2107040650406504</v>
      </c>
    </row>
    <row r="21" spans="1:10" s="28" customFormat="1" x14ac:dyDescent="0.2">
      <c r="A21" s="225" t="s">
        <v>31</v>
      </c>
      <c r="B21" s="226">
        <v>244125</v>
      </c>
      <c r="C21" s="240">
        <v>36976</v>
      </c>
      <c r="D21" s="242">
        <v>3032506</v>
      </c>
      <c r="E21" s="240">
        <v>141360</v>
      </c>
      <c r="F21" s="244">
        <v>206794</v>
      </c>
      <c r="G21" s="250">
        <f t="shared" si="0"/>
        <v>2788381</v>
      </c>
      <c r="H21" s="251">
        <f t="shared" si="1"/>
        <v>11.421939580133129</v>
      </c>
      <c r="I21" s="242">
        <f t="shared" si="2"/>
        <v>-2825712</v>
      </c>
      <c r="J21" s="252">
        <f t="shared" si="3"/>
        <v>-0.93180755454399755</v>
      </c>
    </row>
    <row r="22" spans="1:10" s="28" customFormat="1" x14ac:dyDescent="0.2">
      <c r="A22" s="225" t="s">
        <v>255</v>
      </c>
      <c r="B22" s="226">
        <v>207597</v>
      </c>
      <c r="C22" s="240">
        <v>2203306</v>
      </c>
      <c r="D22" s="242">
        <v>321259</v>
      </c>
      <c r="E22" s="240">
        <v>1062121</v>
      </c>
      <c r="F22" s="244">
        <v>375242</v>
      </c>
      <c r="G22" s="250">
        <f t="shared" si="0"/>
        <v>113662</v>
      </c>
      <c r="H22" s="251">
        <f t="shared" si="1"/>
        <v>0.54751272898933989</v>
      </c>
      <c r="I22" s="242">
        <f t="shared" si="2"/>
        <v>53983</v>
      </c>
      <c r="J22" s="252">
        <f t="shared" si="3"/>
        <v>0.16803575930946682</v>
      </c>
    </row>
    <row r="23" spans="1:10" s="28" customFormat="1" x14ac:dyDescent="0.2">
      <c r="A23" s="225" t="s">
        <v>42</v>
      </c>
      <c r="B23" s="226">
        <v>1224567</v>
      </c>
      <c r="C23" s="240">
        <v>998098</v>
      </c>
      <c r="D23" s="242">
        <v>1478595</v>
      </c>
      <c r="E23" s="240">
        <v>1212229</v>
      </c>
      <c r="F23" s="244">
        <v>854800</v>
      </c>
      <c r="G23" s="250">
        <f t="shared" si="0"/>
        <v>254028</v>
      </c>
      <c r="H23" s="251">
        <f t="shared" si="1"/>
        <v>0.20744312071123916</v>
      </c>
      <c r="I23" s="242">
        <f t="shared" si="2"/>
        <v>-623795</v>
      </c>
      <c r="J23" s="252">
        <f t="shared" si="3"/>
        <v>-0.4218836124834725</v>
      </c>
    </row>
    <row r="24" spans="1:10" s="28" customFormat="1" x14ac:dyDescent="0.2">
      <c r="A24" s="225" t="s">
        <v>45</v>
      </c>
      <c r="B24" s="226">
        <v>0</v>
      </c>
      <c r="C24" s="240">
        <v>0</v>
      </c>
      <c r="D24" s="242">
        <v>75000</v>
      </c>
      <c r="E24" s="240">
        <v>0</v>
      </c>
      <c r="F24" s="244">
        <v>0</v>
      </c>
      <c r="G24" s="250">
        <f t="shared" si="0"/>
        <v>75000</v>
      </c>
      <c r="H24" s="251"/>
      <c r="I24" s="242">
        <f t="shared" si="2"/>
        <v>-75000</v>
      </c>
      <c r="J24" s="252">
        <f t="shared" si="3"/>
        <v>-1</v>
      </c>
    </row>
    <row r="25" spans="1:10" s="28" customFormat="1" x14ac:dyDescent="0.2">
      <c r="A25" s="225" t="s">
        <v>252</v>
      </c>
      <c r="B25" s="226">
        <v>7522491</v>
      </c>
      <c r="C25" s="240">
        <v>14701351</v>
      </c>
      <c r="D25" s="242">
        <v>4002199</v>
      </c>
      <c r="E25" s="240">
        <v>6129248</v>
      </c>
      <c r="F25" s="244">
        <v>4652934</v>
      </c>
      <c r="G25" s="250">
        <f t="shared" si="0"/>
        <v>-3520292</v>
      </c>
      <c r="H25" s="251">
        <f t="shared" si="1"/>
        <v>-0.46796892146497748</v>
      </c>
      <c r="I25" s="242">
        <f t="shared" si="2"/>
        <v>650735</v>
      </c>
      <c r="J25" s="252">
        <f t="shared" si="3"/>
        <v>0.16259436374852926</v>
      </c>
    </row>
    <row r="26" spans="1:10" s="28" customFormat="1" x14ac:dyDescent="0.2">
      <c r="A26" s="225" t="s">
        <v>256</v>
      </c>
      <c r="B26" s="226">
        <v>5078713</v>
      </c>
      <c r="C26" s="240">
        <v>3805361</v>
      </c>
      <c r="D26" s="242">
        <v>5135466</v>
      </c>
      <c r="E26" s="240">
        <v>6752176</v>
      </c>
      <c r="F26" s="244">
        <v>4849224</v>
      </c>
      <c r="G26" s="250">
        <f t="shared" si="0"/>
        <v>56753</v>
      </c>
      <c r="H26" s="251">
        <f t="shared" si="1"/>
        <v>1.1174681459653262E-2</v>
      </c>
      <c r="I26" s="242">
        <f t="shared" si="2"/>
        <v>-286242</v>
      </c>
      <c r="J26" s="252">
        <f t="shared" si="3"/>
        <v>-5.573827185303145E-2</v>
      </c>
    </row>
    <row r="27" spans="1:10" s="28" customFormat="1" x14ac:dyDescent="0.2">
      <c r="A27" s="225" t="s">
        <v>249</v>
      </c>
      <c r="B27" s="226">
        <v>20824997</v>
      </c>
      <c r="C27" s="240">
        <v>22832375</v>
      </c>
      <c r="D27" s="242">
        <v>18752496</v>
      </c>
      <c r="E27" s="240">
        <v>24441810</v>
      </c>
      <c r="F27" s="244">
        <v>20840159</v>
      </c>
      <c r="G27" s="250">
        <f t="shared" si="0"/>
        <v>-2072501</v>
      </c>
      <c r="H27" s="251">
        <f t="shared" si="1"/>
        <v>-9.9519870278972911E-2</v>
      </c>
      <c r="I27" s="242">
        <f t="shared" si="2"/>
        <v>2087663</v>
      </c>
      <c r="J27" s="252">
        <f t="shared" si="3"/>
        <v>0.11132720678889893</v>
      </c>
    </row>
    <row r="28" spans="1:10" s="28" customFormat="1" x14ac:dyDescent="0.2">
      <c r="A28" s="225" t="s">
        <v>251</v>
      </c>
      <c r="B28" s="226">
        <v>34539480</v>
      </c>
      <c r="C28" s="240">
        <v>33119247</v>
      </c>
      <c r="D28" s="242">
        <v>33446285</v>
      </c>
      <c r="E28" s="240">
        <v>47528978</v>
      </c>
      <c r="F28" s="244">
        <v>35028318</v>
      </c>
      <c r="G28" s="250">
        <f t="shared" si="0"/>
        <v>-1093195</v>
      </c>
      <c r="H28" s="251">
        <f t="shared" si="1"/>
        <v>-3.1650592307701217E-2</v>
      </c>
      <c r="I28" s="242">
        <f t="shared" si="2"/>
        <v>1582033</v>
      </c>
      <c r="J28" s="252">
        <f t="shared" si="3"/>
        <v>4.7300709181901664E-2</v>
      </c>
    </row>
    <row r="29" spans="1:10" s="28" customFormat="1" x14ac:dyDescent="0.2">
      <c r="A29" s="225" t="s">
        <v>30</v>
      </c>
      <c r="B29" s="226">
        <v>253000</v>
      </c>
      <c r="C29" s="240">
        <v>82708</v>
      </c>
      <c r="D29" s="242">
        <v>253000</v>
      </c>
      <c r="E29" s="240">
        <v>253000</v>
      </c>
      <c r="F29" s="244">
        <v>0</v>
      </c>
      <c r="G29" s="250">
        <f t="shared" si="0"/>
        <v>0</v>
      </c>
      <c r="H29" s="251">
        <f t="shared" si="1"/>
        <v>0</v>
      </c>
      <c r="I29" s="242">
        <f t="shared" si="2"/>
        <v>-253000</v>
      </c>
      <c r="J29" s="252">
        <f t="shared" si="3"/>
        <v>-1</v>
      </c>
    </row>
    <row r="30" spans="1:10" s="28" customFormat="1" x14ac:dyDescent="0.2">
      <c r="A30" s="225" t="s">
        <v>258</v>
      </c>
      <c r="B30" s="226">
        <v>74062349</v>
      </c>
      <c r="C30" s="240">
        <v>98161907</v>
      </c>
      <c r="D30" s="242">
        <v>68194294</v>
      </c>
      <c r="E30" s="240">
        <v>100438231</v>
      </c>
      <c r="F30" s="244">
        <v>79714550</v>
      </c>
      <c r="G30" s="250">
        <f t="shared" si="0"/>
        <v>-5868055</v>
      </c>
      <c r="H30" s="251">
        <f t="shared" si="1"/>
        <v>-7.9231283901081778E-2</v>
      </c>
      <c r="I30" s="242">
        <f t="shared" si="2"/>
        <v>11520256</v>
      </c>
      <c r="J30" s="252">
        <f t="shared" si="3"/>
        <v>0.16893284356019581</v>
      </c>
    </row>
    <row r="31" spans="1:10" s="28" customFormat="1" x14ac:dyDescent="0.2">
      <c r="A31" s="225" t="s">
        <v>260</v>
      </c>
      <c r="B31" s="226">
        <v>567930</v>
      </c>
      <c r="C31" s="240">
        <v>350720</v>
      </c>
      <c r="D31" s="242">
        <v>323106</v>
      </c>
      <c r="E31" s="240">
        <v>785419</v>
      </c>
      <c r="F31" s="244">
        <v>697864</v>
      </c>
      <c r="G31" s="250">
        <f t="shared" si="0"/>
        <v>-244824</v>
      </c>
      <c r="H31" s="251">
        <f t="shared" si="1"/>
        <v>-0.43108129523004596</v>
      </c>
      <c r="I31" s="242">
        <f t="shared" si="2"/>
        <v>374758</v>
      </c>
      <c r="J31" s="252">
        <f t="shared" si="3"/>
        <v>1.1598608506186825</v>
      </c>
    </row>
    <row r="32" spans="1:10" s="28" customFormat="1" x14ac:dyDescent="0.2">
      <c r="A32" s="225" t="s">
        <v>248</v>
      </c>
      <c r="B32" s="226">
        <v>693912</v>
      </c>
      <c r="C32" s="240">
        <v>1586706</v>
      </c>
      <c r="D32" s="242">
        <v>429786</v>
      </c>
      <c r="E32" s="240">
        <v>811161</v>
      </c>
      <c r="F32" s="244">
        <v>101145</v>
      </c>
      <c r="G32" s="250">
        <f t="shared" si="0"/>
        <v>-264126</v>
      </c>
      <c r="H32" s="251">
        <f t="shared" si="1"/>
        <v>-0.38063327914778822</v>
      </c>
      <c r="I32" s="242">
        <f t="shared" si="2"/>
        <v>-328641</v>
      </c>
      <c r="J32" s="252">
        <f t="shared" si="3"/>
        <v>-0.7646619480392568</v>
      </c>
    </row>
    <row r="33" spans="1:10" s="28" customFormat="1" x14ac:dyDescent="0.2">
      <c r="A33" s="225" t="s">
        <v>262</v>
      </c>
      <c r="B33" s="226">
        <v>14963</v>
      </c>
      <c r="C33" s="240">
        <v>33103</v>
      </c>
      <c r="D33" s="242">
        <v>9848</v>
      </c>
      <c r="E33" s="240">
        <v>8194</v>
      </c>
      <c r="F33" s="244">
        <v>17985</v>
      </c>
      <c r="G33" s="250">
        <f t="shared" si="0"/>
        <v>-5115</v>
      </c>
      <c r="H33" s="251">
        <f t="shared" si="1"/>
        <v>-0.34184321325937311</v>
      </c>
      <c r="I33" s="242">
        <f t="shared" si="2"/>
        <v>8137</v>
      </c>
      <c r="J33" s="252">
        <f t="shared" si="3"/>
        <v>0.82625913891145408</v>
      </c>
    </row>
    <row r="34" spans="1:10" s="28" customFormat="1" x14ac:dyDescent="0.2">
      <c r="A34" s="225" t="s">
        <v>40</v>
      </c>
      <c r="B34" s="226"/>
      <c r="C34" s="240"/>
      <c r="D34" s="242"/>
      <c r="E34" s="240"/>
      <c r="F34" s="244"/>
      <c r="G34" s="250"/>
      <c r="H34" s="251"/>
      <c r="I34" s="242"/>
      <c r="J34" s="252"/>
    </row>
    <row r="35" spans="1:10" s="28" customFormat="1" x14ac:dyDescent="0.2">
      <c r="A35" s="225" t="s">
        <v>247</v>
      </c>
      <c r="B35" s="226">
        <v>8468178</v>
      </c>
      <c r="C35" s="240">
        <v>9416428</v>
      </c>
      <c r="D35" s="242">
        <v>7880877</v>
      </c>
      <c r="E35" s="240">
        <v>9337204</v>
      </c>
      <c r="F35" s="244">
        <v>6460024</v>
      </c>
      <c r="G35" s="250">
        <f t="shared" si="0"/>
        <v>-587301</v>
      </c>
      <c r="H35" s="251">
        <f t="shared" si="1"/>
        <v>-6.9353879901910429E-2</v>
      </c>
      <c r="I35" s="242">
        <f t="shared" si="2"/>
        <v>-1420853</v>
      </c>
      <c r="J35" s="252">
        <f t="shared" si="3"/>
        <v>-0.18029122900915723</v>
      </c>
    </row>
    <row r="36" spans="1:10" s="28" customFormat="1" x14ac:dyDescent="0.2">
      <c r="A36" s="225" t="s">
        <v>43</v>
      </c>
      <c r="B36" s="226">
        <v>2287940</v>
      </c>
      <c r="C36" s="240">
        <v>1310180</v>
      </c>
      <c r="D36" s="242">
        <v>1353000</v>
      </c>
      <c r="E36" s="240">
        <v>310918</v>
      </c>
      <c r="F36" s="244">
        <v>780380</v>
      </c>
      <c r="G36" s="250">
        <f t="shared" si="0"/>
        <v>-934940</v>
      </c>
      <c r="H36" s="251">
        <f t="shared" si="1"/>
        <v>-0.40863833841796549</v>
      </c>
      <c r="I36" s="242">
        <f t="shared" si="2"/>
        <v>-572620</v>
      </c>
      <c r="J36" s="252">
        <f t="shared" si="3"/>
        <v>-0.42322246858832224</v>
      </c>
    </row>
    <row r="37" spans="1:10" ht="12.75" thickBot="1" x14ac:dyDescent="0.25">
      <c r="A37" s="225"/>
      <c r="B37" s="228"/>
      <c r="C37" s="229"/>
      <c r="D37" s="230"/>
      <c r="E37" s="228"/>
      <c r="F37" s="231"/>
      <c r="G37" s="232"/>
      <c r="H37" s="233"/>
      <c r="I37" s="234"/>
      <c r="J37" s="235"/>
    </row>
    <row r="38" spans="1:10" ht="12.75" thickBot="1" x14ac:dyDescent="0.25">
      <c r="A38" s="236" t="s">
        <v>53</v>
      </c>
      <c r="B38" s="245">
        <f>SUM(B6:B36)</f>
        <v>380275110</v>
      </c>
      <c r="C38" s="246">
        <f>SUM(C6:C36)</f>
        <v>421953310</v>
      </c>
      <c r="D38" s="247">
        <f>SUM(D6:D36)</f>
        <v>383178041</v>
      </c>
      <c r="E38" s="248">
        <f>SUM(E6:E36)</f>
        <v>467807501</v>
      </c>
      <c r="F38" s="249">
        <f>SUM(F6:F36)</f>
        <v>388306385</v>
      </c>
      <c r="G38" s="245">
        <f>D38-B38</f>
        <v>2902931</v>
      </c>
      <c r="H38" s="253">
        <f>G38/B38</f>
        <v>7.6337654599587124E-3</v>
      </c>
      <c r="I38" s="254">
        <f>F38-D38</f>
        <v>5128344</v>
      </c>
      <c r="J38" s="255">
        <f>I38/D38</f>
        <v>1.338371057646281E-2</v>
      </c>
    </row>
    <row r="39" spans="1:10" x14ac:dyDescent="0.2">
      <c r="A39" s="1" t="s">
        <v>55</v>
      </c>
      <c r="B39" s="2"/>
      <c r="C39" s="2"/>
      <c r="D39" s="2"/>
      <c r="E39" s="2"/>
      <c r="F39" s="2"/>
      <c r="G39" s="2"/>
      <c r="H39" s="2"/>
      <c r="I39" s="2"/>
    </row>
    <row r="40" spans="1:10" s="20" customFormat="1" x14ac:dyDescent="0.2">
      <c r="A40" s="1" t="s">
        <v>340</v>
      </c>
      <c r="B40" s="16"/>
      <c r="C40" s="16"/>
      <c r="D40" s="16"/>
      <c r="E40" s="16"/>
      <c r="F40" s="16"/>
      <c r="G40" s="16"/>
      <c r="H40" s="16"/>
      <c r="I40" s="16"/>
    </row>
    <row r="41" spans="1:10" x14ac:dyDescent="0.2">
      <c r="A41" s="1" t="s">
        <v>157</v>
      </c>
      <c r="B41" s="2"/>
      <c r="C41" s="2"/>
      <c r="D41" s="2"/>
      <c r="E41" s="2"/>
      <c r="F41" s="2"/>
      <c r="G41" s="2"/>
      <c r="H41" s="2"/>
      <c r="I41" s="2"/>
    </row>
    <row r="42" spans="1:10" x14ac:dyDescent="0.2">
      <c r="A42" s="1"/>
      <c r="B42" s="2"/>
      <c r="C42" s="2"/>
      <c r="D42" s="2"/>
      <c r="E42" s="2"/>
      <c r="F42" s="2"/>
      <c r="G42" s="2"/>
      <c r="H42" s="2"/>
      <c r="I42" s="2"/>
    </row>
  </sheetData>
  <sortState xmlns:xlrd2="http://schemas.microsoft.com/office/spreadsheetml/2017/richdata2" ref="A8:K42">
    <sortCondition ref="A8:A42"/>
  </sortState>
  <mergeCells count="10">
    <mergeCell ref="A4:A5"/>
    <mergeCell ref="G4:G5"/>
    <mergeCell ref="I4:I5"/>
    <mergeCell ref="H4:H5"/>
    <mergeCell ref="J4:J5"/>
    <mergeCell ref="C4:C5"/>
    <mergeCell ref="E4:E5"/>
    <mergeCell ref="F4:F5"/>
    <mergeCell ref="B4:B5"/>
    <mergeCell ref="D4:D5"/>
  </mergeCells>
  <phoneticPr fontId="0" type="noConversion"/>
  <printOptions horizontalCentered="1"/>
  <pageMargins left="0.25" right="0.25" top="0.75" bottom="0.75" header="0.3" footer="0.3"/>
  <pageSetup paperSize="9" scale="82"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249977111117893"/>
  </sheetPr>
  <dimension ref="A1:N47"/>
  <sheetViews>
    <sheetView tabSelected="1" zoomScaleNormal="100" zoomScaleSheetLayoutView="100" workbookViewId="0">
      <selection activeCell="E5" sqref="E5"/>
    </sheetView>
  </sheetViews>
  <sheetFormatPr baseColWidth="10" defaultColWidth="2" defaultRowHeight="11.25" x14ac:dyDescent="0.2"/>
  <cols>
    <col min="1" max="1" width="19.28515625" style="18" customWidth="1"/>
    <col min="2" max="2" width="20.28515625" style="18" customWidth="1"/>
    <col min="3" max="3" width="20.7109375" style="18" customWidth="1"/>
    <col min="4" max="4" width="16.140625" style="18" customWidth="1"/>
    <col min="5" max="5" width="8.140625" style="18" customWidth="1"/>
    <col min="6" max="6" width="8" style="18" customWidth="1"/>
    <col min="7" max="7" width="13.7109375" style="18" customWidth="1"/>
    <col min="8" max="8" width="13" style="18" customWidth="1"/>
    <col min="9" max="9" width="7.140625" style="18" customWidth="1"/>
    <col min="10" max="10" width="8.5703125" style="18" customWidth="1"/>
    <col min="11" max="11" width="6.85546875" style="18" customWidth="1"/>
    <col min="12" max="12" width="9.7109375" style="18" customWidth="1"/>
    <col min="13" max="14" width="7" style="18" customWidth="1"/>
    <col min="15" max="15" width="8.7109375" style="18" customWidth="1"/>
    <col min="16" max="16384" width="2" style="18"/>
  </cols>
  <sheetData>
    <row r="1" spans="1:14" s="42" customFormat="1" ht="12.75" x14ac:dyDescent="0.2">
      <c r="A1" s="41" t="s">
        <v>329</v>
      </c>
      <c r="B1" s="60"/>
      <c r="C1" s="41"/>
    </row>
    <row r="2" spans="1:14" s="42" customFormat="1" ht="12" thickBot="1" x14ac:dyDescent="0.25">
      <c r="A2" s="43" t="s">
        <v>439</v>
      </c>
      <c r="B2" s="43"/>
      <c r="C2" s="43"/>
    </row>
    <row r="3" spans="1:14" s="17" customFormat="1" ht="22.5" customHeight="1" x14ac:dyDescent="0.2">
      <c r="A3" s="907" t="s">
        <v>287</v>
      </c>
      <c r="B3" s="907" t="s">
        <v>290</v>
      </c>
      <c r="C3" s="907" t="s">
        <v>289</v>
      </c>
      <c r="D3" s="909" t="s">
        <v>288</v>
      </c>
      <c r="E3" s="909" t="s">
        <v>265</v>
      </c>
      <c r="F3" s="909" t="s">
        <v>266</v>
      </c>
      <c r="G3" s="909" t="s">
        <v>132</v>
      </c>
      <c r="H3" s="909" t="s">
        <v>267</v>
      </c>
      <c r="I3" s="905">
        <v>2018</v>
      </c>
      <c r="J3" s="906"/>
      <c r="K3" s="905">
        <v>2019</v>
      </c>
      <c r="L3" s="906"/>
      <c r="M3" s="64">
        <v>2020</v>
      </c>
      <c r="N3" s="64">
        <v>2021</v>
      </c>
    </row>
    <row r="4" spans="1:14" s="17" customFormat="1" ht="22.5" x14ac:dyDescent="0.2">
      <c r="A4" s="908"/>
      <c r="B4" s="908"/>
      <c r="C4" s="908"/>
      <c r="D4" s="910"/>
      <c r="E4" s="910"/>
      <c r="F4" s="910"/>
      <c r="G4" s="910"/>
      <c r="H4" s="910"/>
      <c r="I4" s="65" t="s">
        <v>270</v>
      </c>
      <c r="J4" s="65" t="s">
        <v>268</v>
      </c>
      <c r="K4" s="65" t="s">
        <v>270</v>
      </c>
      <c r="L4" s="65" t="s">
        <v>269</v>
      </c>
      <c r="M4" s="65" t="s">
        <v>270</v>
      </c>
      <c r="N4" s="65" t="s">
        <v>270</v>
      </c>
    </row>
    <row r="5" spans="1:14" s="44" customFormat="1" ht="142.5" customHeight="1" x14ac:dyDescent="0.2">
      <c r="A5" s="901" t="s">
        <v>633</v>
      </c>
      <c r="B5" s="904" t="s">
        <v>634</v>
      </c>
      <c r="C5" s="619" t="s">
        <v>635</v>
      </c>
      <c r="D5" s="614" t="s">
        <v>636</v>
      </c>
      <c r="E5" s="600" t="s">
        <v>637</v>
      </c>
      <c r="F5" s="600">
        <v>125</v>
      </c>
      <c r="G5" s="614" t="s">
        <v>638</v>
      </c>
      <c r="H5" s="614" t="s">
        <v>639</v>
      </c>
      <c r="I5" s="600">
        <v>36</v>
      </c>
      <c r="J5" s="600">
        <v>54</v>
      </c>
      <c r="K5" s="600">
        <v>43</v>
      </c>
      <c r="L5" s="600">
        <v>6</v>
      </c>
      <c r="M5" s="600">
        <v>87</v>
      </c>
      <c r="N5" s="600"/>
    </row>
    <row r="6" spans="1:14" s="44" customFormat="1" ht="56.25" x14ac:dyDescent="0.2">
      <c r="A6" s="901"/>
      <c r="B6" s="904"/>
      <c r="C6" s="619" t="s">
        <v>640</v>
      </c>
      <c r="D6" s="614" t="s">
        <v>641</v>
      </c>
      <c r="E6" s="601">
        <v>0.11</v>
      </c>
      <c r="F6" s="601">
        <v>0.2</v>
      </c>
      <c r="G6" s="614" t="s">
        <v>638</v>
      </c>
      <c r="H6" s="614" t="s">
        <v>642</v>
      </c>
      <c r="I6" s="600"/>
      <c r="J6" s="600"/>
      <c r="K6" s="600"/>
      <c r="L6" s="600"/>
      <c r="M6" s="600"/>
      <c r="N6" s="601">
        <v>0.2</v>
      </c>
    </row>
    <row r="7" spans="1:14" s="44" customFormat="1" ht="99.75" customHeight="1" x14ac:dyDescent="0.2">
      <c r="A7" s="901"/>
      <c r="B7" s="904" t="s">
        <v>643</v>
      </c>
      <c r="C7" s="619" t="s">
        <v>644</v>
      </c>
      <c r="D7" s="614" t="s">
        <v>645</v>
      </c>
      <c r="E7" s="600" t="s">
        <v>637</v>
      </c>
      <c r="F7" s="600">
        <v>134</v>
      </c>
      <c r="G7" s="614" t="s">
        <v>638</v>
      </c>
      <c r="H7" s="614" t="s">
        <v>642</v>
      </c>
      <c r="I7" s="600">
        <v>12</v>
      </c>
      <c r="J7" s="600">
        <v>60</v>
      </c>
      <c r="K7" s="600">
        <v>15</v>
      </c>
      <c r="L7" s="600">
        <v>13</v>
      </c>
      <c r="M7" s="600">
        <v>103</v>
      </c>
      <c r="N7" s="600"/>
    </row>
    <row r="8" spans="1:14" s="44" customFormat="1" ht="187.5" customHeight="1" x14ac:dyDescent="0.2">
      <c r="A8" s="901"/>
      <c r="B8" s="904"/>
      <c r="C8" s="619" t="s">
        <v>644</v>
      </c>
      <c r="D8" s="614" t="s">
        <v>646</v>
      </c>
      <c r="E8" s="600" t="s">
        <v>637</v>
      </c>
      <c r="F8" s="600">
        <v>121</v>
      </c>
      <c r="G8" s="614" t="s">
        <v>638</v>
      </c>
      <c r="H8" s="614" t="s">
        <v>639</v>
      </c>
      <c r="I8" s="600">
        <v>20</v>
      </c>
      <c r="J8" s="600">
        <v>47</v>
      </c>
      <c r="K8" s="600">
        <v>30</v>
      </c>
      <c r="L8" s="600">
        <v>3</v>
      </c>
      <c r="M8" s="600">
        <v>85</v>
      </c>
      <c r="N8" s="600"/>
    </row>
    <row r="9" spans="1:14" s="44" customFormat="1" ht="117.75" customHeight="1" x14ac:dyDescent="0.2">
      <c r="A9" s="901"/>
      <c r="B9" s="614" t="s">
        <v>634</v>
      </c>
      <c r="C9" s="619" t="s">
        <v>647</v>
      </c>
      <c r="D9" s="614" t="s">
        <v>648</v>
      </c>
      <c r="E9" s="602">
        <v>2.7E-2</v>
      </c>
      <c r="F9" s="602">
        <v>3.5000000000000003E-2</v>
      </c>
      <c r="G9" s="614" t="s">
        <v>638</v>
      </c>
      <c r="H9" s="614" t="s">
        <v>649</v>
      </c>
      <c r="I9" s="600"/>
      <c r="J9" s="600"/>
      <c r="K9" s="600"/>
      <c r="L9" s="600"/>
      <c r="M9" s="600"/>
      <c r="N9" s="602">
        <v>3.5000000000000003E-2</v>
      </c>
    </row>
    <row r="10" spans="1:14" s="44" customFormat="1" ht="66.75" customHeight="1" x14ac:dyDescent="0.2">
      <c r="A10" s="901"/>
      <c r="B10" s="904" t="s">
        <v>650</v>
      </c>
      <c r="C10" s="619" t="s">
        <v>651</v>
      </c>
      <c r="D10" s="614" t="s">
        <v>652</v>
      </c>
      <c r="E10" s="600" t="s">
        <v>637</v>
      </c>
      <c r="F10" s="600">
        <v>0.92</v>
      </c>
      <c r="G10" s="614" t="s">
        <v>653</v>
      </c>
      <c r="H10" s="614" t="s">
        <v>654</v>
      </c>
      <c r="I10" s="600">
        <v>0.89600000000000002</v>
      </c>
      <c r="J10" s="600">
        <v>0.89600000000000002</v>
      </c>
      <c r="K10" s="600">
        <v>0.91600000000000004</v>
      </c>
      <c r="L10" s="600">
        <v>0.77100000000000002</v>
      </c>
      <c r="M10" s="600">
        <v>0.92</v>
      </c>
      <c r="N10" s="600"/>
    </row>
    <row r="11" spans="1:14" s="44" customFormat="1" ht="74.25" customHeight="1" x14ac:dyDescent="0.2">
      <c r="A11" s="901"/>
      <c r="B11" s="904"/>
      <c r="C11" s="619" t="s">
        <v>655</v>
      </c>
      <c r="D11" s="614" t="s">
        <v>656</v>
      </c>
      <c r="E11" s="602">
        <v>0.77100000000000002</v>
      </c>
      <c r="F11" s="601">
        <v>0.8</v>
      </c>
      <c r="G11" s="614" t="s">
        <v>653</v>
      </c>
      <c r="H11" s="614" t="s">
        <v>654</v>
      </c>
      <c r="I11" s="600"/>
      <c r="J11" s="600"/>
      <c r="K11" s="600"/>
      <c r="L11" s="600"/>
      <c r="M11" s="600"/>
      <c r="N11" s="601">
        <v>0.8</v>
      </c>
    </row>
    <row r="12" spans="1:14" s="44" customFormat="1" ht="135" x14ac:dyDescent="0.2">
      <c r="A12" s="901"/>
      <c r="B12" s="904"/>
      <c r="C12" s="619" t="s">
        <v>657</v>
      </c>
      <c r="D12" s="614" t="s">
        <v>658</v>
      </c>
      <c r="E12" s="600" t="s">
        <v>637</v>
      </c>
      <c r="F12" s="600">
        <v>5035</v>
      </c>
      <c r="G12" s="614" t="s">
        <v>638</v>
      </c>
      <c r="H12" s="614" t="s">
        <v>659</v>
      </c>
      <c r="I12" s="600">
        <v>2000</v>
      </c>
      <c r="J12" s="600">
        <v>11237</v>
      </c>
      <c r="K12" s="600">
        <v>4000</v>
      </c>
      <c r="L12" s="600">
        <v>5590</v>
      </c>
      <c r="M12" s="600">
        <v>5020</v>
      </c>
      <c r="N12" s="600"/>
    </row>
    <row r="13" spans="1:14" s="44" customFormat="1" ht="78.75" x14ac:dyDescent="0.2">
      <c r="A13" s="901"/>
      <c r="B13" s="904"/>
      <c r="C13" s="619" t="s">
        <v>657</v>
      </c>
      <c r="D13" s="614" t="s">
        <v>660</v>
      </c>
      <c r="E13" s="600" t="s">
        <v>637</v>
      </c>
      <c r="F13" s="600">
        <v>2283</v>
      </c>
      <c r="G13" s="614" t="s">
        <v>638</v>
      </c>
      <c r="H13" s="614" t="s">
        <v>661</v>
      </c>
      <c r="I13" s="600">
        <v>500</v>
      </c>
      <c r="J13" s="600">
        <v>3177</v>
      </c>
      <c r="K13" s="600">
        <v>1000</v>
      </c>
      <c r="L13" s="600">
        <v>5999</v>
      </c>
      <c r="M13" s="600">
        <v>2199</v>
      </c>
      <c r="N13" s="600"/>
    </row>
    <row r="14" spans="1:14" s="44" customFormat="1" ht="135" x14ac:dyDescent="0.2">
      <c r="A14" s="901"/>
      <c r="B14" s="904"/>
      <c r="C14" s="619" t="s">
        <v>662</v>
      </c>
      <c r="D14" s="614" t="s">
        <v>663</v>
      </c>
      <c r="E14" s="602">
        <v>5.6800000000000003E-2</v>
      </c>
      <c r="F14" s="601">
        <v>0.09</v>
      </c>
      <c r="G14" s="614" t="s">
        <v>638</v>
      </c>
      <c r="H14" s="614" t="s">
        <v>659</v>
      </c>
      <c r="I14" s="600"/>
      <c r="J14" s="600"/>
      <c r="K14" s="600"/>
      <c r="L14" s="600"/>
      <c r="M14" s="600"/>
      <c r="N14" s="601">
        <v>0.09</v>
      </c>
    </row>
    <row r="15" spans="1:14" s="44" customFormat="1" ht="90" x14ac:dyDescent="0.2">
      <c r="A15" s="901"/>
      <c r="B15" s="904"/>
      <c r="C15" s="619" t="s">
        <v>664</v>
      </c>
      <c r="D15" s="614" t="s">
        <v>665</v>
      </c>
      <c r="E15" s="600" t="s">
        <v>637</v>
      </c>
      <c r="F15" s="600">
        <v>4</v>
      </c>
      <c r="G15" s="614" t="s">
        <v>638</v>
      </c>
      <c r="H15" s="614" t="s">
        <v>666</v>
      </c>
      <c r="I15" s="600">
        <v>8</v>
      </c>
      <c r="J15" s="600">
        <v>1</v>
      </c>
      <c r="K15" s="600">
        <v>12</v>
      </c>
      <c r="L15" s="600">
        <v>7</v>
      </c>
      <c r="M15" s="600">
        <v>4</v>
      </c>
      <c r="N15" s="600"/>
    </row>
    <row r="16" spans="1:14" s="44" customFormat="1" ht="41.25" customHeight="1" x14ac:dyDescent="0.2">
      <c r="A16" s="901"/>
      <c r="B16" s="904"/>
      <c r="C16" s="619" t="s">
        <v>667</v>
      </c>
      <c r="D16" s="614" t="s">
        <v>668</v>
      </c>
      <c r="E16" s="600">
        <v>71</v>
      </c>
      <c r="F16" s="600">
        <v>79</v>
      </c>
      <c r="G16" s="614" t="s">
        <v>638</v>
      </c>
      <c r="H16" s="614" t="s">
        <v>669</v>
      </c>
      <c r="I16" s="600"/>
      <c r="J16" s="600"/>
      <c r="K16" s="600"/>
      <c r="L16" s="600"/>
      <c r="M16" s="600"/>
      <c r="N16" s="600">
        <v>79</v>
      </c>
    </row>
    <row r="17" spans="1:14" s="44" customFormat="1" ht="46.5" customHeight="1" x14ac:dyDescent="0.2">
      <c r="A17" s="901"/>
      <c r="B17" s="904"/>
      <c r="C17" s="619" t="s">
        <v>681</v>
      </c>
      <c r="D17" s="614" t="s">
        <v>670</v>
      </c>
      <c r="E17" s="600">
        <v>1.1499999999999999</v>
      </c>
      <c r="F17" s="603">
        <v>2</v>
      </c>
      <c r="G17" s="614" t="s">
        <v>638</v>
      </c>
      <c r="H17" s="614" t="s">
        <v>671</v>
      </c>
      <c r="I17" s="600"/>
      <c r="J17" s="600"/>
      <c r="K17" s="600"/>
      <c r="L17" s="600"/>
      <c r="M17" s="600"/>
      <c r="N17" s="603">
        <v>2</v>
      </c>
    </row>
    <row r="18" spans="1:14" s="44" customFormat="1" ht="78.75" customHeight="1" x14ac:dyDescent="0.2">
      <c r="A18" s="901"/>
      <c r="B18" s="904"/>
      <c r="C18" s="619" t="s">
        <v>672</v>
      </c>
      <c r="D18" s="614" t="s">
        <v>673</v>
      </c>
      <c r="E18" s="600" t="s">
        <v>637</v>
      </c>
      <c r="F18" s="600">
        <v>4242</v>
      </c>
      <c r="G18" s="614" t="s">
        <v>638</v>
      </c>
      <c r="H18" s="614" t="s">
        <v>654</v>
      </c>
      <c r="I18" s="600">
        <v>714</v>
      </c>
      <c r="J18" s="600">
        <v>2266</v>
      </c>
      <c r="K18" s="600">
        <v>750</v>
      </c>
      <c r="L18" s="600">
        <v>3385</v>
      </c>
      <c r="M18" s="600">
        <v>3954</v>
      </c>
      <c r="N18" s="600"/>
    </row>
    <row r="19" spans="1:14" ht="67.5" x14ac:dyDescent="0.2">
      <c r="A19" s="901"/>
      <c r="B19" s="904"/>
      <c r="C19" s="619" t="s">
        <v>672</v>
      </c>
      <c r="D19" s="614" t="s">
        <v>674</v>
      </c>
      <c r="E19" s="600" t="s">
        <v>637</v>
      </c>
      <c r="F19" s="600">
        <v>129796</v>
      </c>
      <c r="G19" s="614" t="s">
        <v>638</v>
      </c>
      <c r="H19" s="614" t="s">
        <v>654</v>
      </c>
      <c r="I19" s="600">
        <v>105782.6</v>
      </c>
      <c r="J19" s="600">
        <v>134135</v>
      </c>
      <c r="K19" s="600">
        <v>116360.86</v>
      </c>
      <c r="L19" s="600">
        <v>237051</v>
      </c>
      <c r="M19" s="600">
        <v>113767</v>
      </c>
      <c r="N19" s="600"/>
    </row>
    <row r="20" spans="1:14" ht="121.5" customHeight="1" x14ac:dyDescent="0.2">
      <c r="A20" s="901"/>
      <c r="B20" s="904"/>
      <c r="C20" s="619" t="s">
        <v>675</v>
      </c>
      <c r="D20" s="614" t="s">
        <v>676</v>
      </c>
      <c r="E20" s="600" t="s">
        <v>637</v>
      </c>
      <c r="F20" s="600">
        <v>0.215</v>
      </c>
      <c r="G20" s="614" t="s">
        <v>653</v>
      </c>
      <c r="H20" s="614" t="s">
        <v>677</v>
      </c>
      <c r="I20" s="600">
        <v>0.23400000000000001</v>
      </c>
      <c r="J20" s="600">
        <v>0.23</v>
      </c>
      <c r="K20" s="600">
        <v>0.24399999999999999</v>
      </c>
      <c r="L20" s="600" t="s">
        <v>678</v>
      </c>
      <c r="M20" s="600">
        <v>0.214</v>
      </c>
      <c r="N20" s="600"/>
    </row>
    <row r="21" spans="1:14" ht="67.5" x14ac:dyDescent="0.2">
      <c r="A21" s="901"/>
      <c r="B21" s="904"/>
      <c r="C21" s="619" t="s">
        <v>675</v>
      </c>
      <c r="D21" s="614" t="s">
        <v>679</v>
      </c>
      <c r="E21" s="600" t="s">
        <v>637</v>
      </c>
      <c r="F21" s="600">
        <v>57</v>
      </c>
      <c r="G21" s="614" t="s">
        <v>638</v>
      </c>
      <c r="H21" s="614" t="s">
        <v>680</v>
      </c>
      <c r="I21" s="600">
        <v>50</v>
      </c>
      <c r="J21" s="600">
        <v>63</v>
      </c>
      <c r="K21" s="600">
        <v>70</v>
      </c>
      <c r="L21" s="600">
        <v>12</v>
      </c>
      <c r="M21" s="600">
        <v>47</v>
      </c>
      <c r="N21" s="600"/>
    </row>
    <row r="22" spans="1:14" ht="63" customHeight="1" x14ac:dyDescent="0.2">
      <c r="A22" s="901" t="s">
        <v>696</v>
      </c>
      <c r="B22" s="896" t="s">
        <v>634</v>
      </c>
      <c r="C22" s="618" t="s">
        <v>682</v>
      </c>
      <c r="D22" s="615" t="s">
        <v>683</v>
      </c>
      <c r="E22" s="605" t="s">
        <v>684</v>
      </c>
      <c r="F22" s="605">
        <v>60</v>
      </c>
      <c r="G22" s="615" t="s">
        <v>685</v>
      </c>
      <c r="H22" s="615" t="s">
        <v>685</v>
      </c>
      <c r="I22" s="605"/>
      <c r="J22" s="605"/>
      <c r="K22" s="605">
        <v>40</v>
      </c>
      <c r="L22" s="605">
        <v>100</v>
      </c>
      <c r="M22" s="605">
        <v>50</v>
      </c>
      <c r="N22" s="605">
        <v>60</v>
      </c>
    </row>
    <row r="23" spans="1:14" ht="85.5" customHeight="1" x14ac:dyDescent="0.2">
      <c r="A23" s="901"/>
      <c r="B23" s="896"/>
      <c r="C23" s="618" t="s">
        <v>686</v>
      </c>
      <c r="D23" s="615" t="s">
        <v>687</v>
      </c>
      <c r="E23" s="605" t="s">
        <v>684</v>
      </c>
      <c r="F23" s="605">
        <v>90</v>
      </c>
      <c r="G23" s="615" t="s">
        <v>685</v>
      </c>
      <c r="H23" s="615" t="s">
        <v>685</v>
      </c>
      <c r="I23" s="605"/>
      <c r="J23" s="605"/>
      <c r="K23" s="605">
        <v>70</v>
      </c>
      <c r="L23" s="605">
        <v>100</v>
      </c>
      <c r="M23" s="605">
        <v>80</v>
      </c>
      <c r="N23" s="605">
        <v>90</v>
      </c>
    </row>
    <row r="24" spans="1:14" ht="82.5" customHeight="1" x14ac:dyDescent="0.2">
      <c r="A24" s="901"/>
      <c r="B24" s="896"/>
      <c r="C24" s="618" t="s">
        <v>688</v>
      </c>
      <c r="D24" s="615" t="s">
        <v>689</v>
      </c>
      <c r="E24" s="605" t="s">
        <v>684</v>
      </c>
      <c r="F24" s="605">
        <v>80</v>
      </c>
      <c r="G24" s="615" t="s">
        <v>685</v>
      </c>
      <c r="H24" s="615" t="s">
        <v>685</v>
      </c>
      <c r="I24" s="605"/>
      <c r="J24" s="605"/>
      <c r="K24" s="605">
        <v>40</v>
      </c>
      <c r="L24" s="605">
        <v>8</v>
      </c>
      <c r="M24" s="605">
        <v>60</v>
      </c>
      <c r="N24" s="605">
        <v>80</v>
      </c>
    </row>
    <row r="25" spans="1:14" ht="60" customHeight="1" x14ac:dyDescent="0.2">
      <c r="A25" s="901"/>
      <c r="B25" s="900" t="s">
        <v>695</v>
      </c>
      <c r="C25" s="618" t="s">
        <v>690</v>
      </c>
      <c r="D25" s="615" t="s">
        <v>691</v>
      </c>
      <c r="E25" s="605" t="s">
        <v>684</v>
      </c>
      <c r="F25" s="605">
        <v>300000</v>
      </c>
      <c r="G25" s="615" t="s">
        <v>685</v>
      </c>
      <c r="H25" s="615" t="s">
        <v>685</v>
      </c>
      <c r="I25" s="605"/>
      <c r="J25" s="605"/>
      <c r="K25" s="605">
        <v>300000</v>
      </c>
      <c r="L25" s="605">
        <v>225538</v>
      </c>
      <c r="M25" s="605">
        <v>300000</v>
      </c>
      <c r="N25" s="605">
        <v>300000</v>
      </c>
    </row>
    <row r="26" spans="1:14" ht="45" x14ac:dyDescent="0.2">
      <c r="A26" s="901"/>
      <c r="B26" s="900"/>
      <c r="C26" s="618" t="s">
        <v>692</v>
      </c>
      <c r="D26" s="615" t="s">
        <v>693</v>
      </c>
      <c r="E26" s="605" t="s">
        <v>684</v>
      </c>
      <c r="F26" s="605">
        <v>100</v>
      </c>
      <c r="G26" s="615" t="s">
        <v>685</v>
      </c>
      <c r="H26" s="615" t="s">
        <v>685</v>
      </c>
      <c r="I26" s="605"/>
      <c r="J26" s="605"/>
      <c r="K26" s="605">
        <v>100</v>
      </c>
      <c r="L26" s="605">
        <v>100</v>
      </c>
      <c r="M26" s="605">
        <v>100</v>
      </c>
      <c r="N26" s="605">
        <v>100</v>
      </c>
    </row>
    <row r="27" spans="1:14" ht="45" x14ac:dyDescent="0.2">
      <c r="A27" s="901"/>
      <c r="B27" s="900"/>
      <c r="C27" s="618" t="s">
        <v>694</v>
      </c>
      <c r="D27" s="615" t="s">
        <v>693</v>
      </c>
      <c r="E27" s="605" t="s">
        <v>684</v>
      </c>
      <c r="F27" s="605">
        <v>100</v>
      </c>
      <c r="G27" s="615" t="s">
        <v>685</v>
      </c>
      <c r="H27" s="615" t="s">
        <v>685</v>
      </c>
      <c r="I27" s="605"/>
      <c r="J27" s="605"/>
      <c r="K27" s="605">
        <v>100</v>
      </c>
      <c r="L27" s="605">
        <v>100</v>
      </c>
      <c r="M27" s="605">
        <v>100</v>
      </c>
      <c r="N27" s="605">
        <v>100</v>
      </c>
    </row>
    <row r="28" spans="1:14" ht="66" customHeight="1" x14ac:dyDescent="0.2">
      <c r="A28" s="902" t="s">
        <v>764</v>
      </c>
      <c r="B28" s="896" t="s">
        <v>733</v>
      </c>
      <c r="C28" s="903" t="s">
        <v>697</v>
      </c>
      <c r="D28" s="615" t="s">
        <v>698</v>
      </c>
      <c r="E28" s="606">
        <v>0.38</v>
      </c>
      <c r="F28" s="606">
        <v>0.9</v>
      </c>
      <c r="G28" s="615" t="s">
        <v>699</v>
      </c>
      <c r="H28" s="615" t="s">
        <v>700</v>
      </c>
      <c r="I28" s="607">
        <v>0.54</v>
      </c>
      <c r="J28" s="607">
        <v>0.52</v>
      </c>
      <c r="K28" s="607">
        <v>0.65</v>
      </c>
      <c r="L28" s="607">
        <v>0.54</v>
      </c>
      <c r="M28" s="608" t="s">
        <v>701</v>
      </c>
      <c r="N28" s="608" t="s">
        <v>701</v>
      </c>
    </row>
    <row r="29" spans="1:14" ht="75" customHeight="1" x14ac:dyDescent="0.2">
      <c r="A29" s="902"/>
      <c r="B29" s="896"/>
      <c r="C29" s="903"/>
      <c r="D29" s="615" t="s">
        <v>702</v>
      </c>
      <c r="E29" s="606">
        <v>0</v>
      </c>
      <c r="F29" s="606">
        <v>0.15</v>
      </c>
      <c r="G29" s="615" t="s">
        <v>699</v>
      </c>
      <c r="H29" s="615" t="s">
        <v>700</v>
      </c>
      <c r="I29" s="607">
        <v>0</v>
      </c>
      <c r="J29" s="609">
        <v>0</v>
      </c>
      <c r="K29" s="607">
        <v>0.05</v>
      </c>
      <c r="L29" s="609">
        <v>0</v>
      </c>
      <c r="M29" s="608" t="s">
        <v>701</v>
      </c>
      <c r="N29" s="608" t="s">
        <v>701</v>
      </c>
    </row>
    <row r="30" spans="1:14" ht="90" x14ac:dyDescent="0.2">
      <c r="A30" s="902"/>
      <c r="B30" s="615" t="s">
        <v>734</v>
      </c>
      <c r="C30" s="618" t="s">
        <v>703</v>
      </c>
      <c r="D30" s="615" t="s">
        <v>704</v>
      </c>
      <c r="E30" s="605" t="s">
        <v>705</v>
      </c>
      <c r="F30" s="606">
        <v>0.05</v>
      </c>
      <c r="G30" s="615" t="s">
        <v>706</v>
      </c>
      <c r="H30" s="615" t="s">
        <v>707</v>
      </c>
      <c r="I30" s="607">
        <v>0.04</v>
      </c>
      <c r="J30" s="610">
        <v>7.1900000000000006E-2</v>
      </c>
      <c r="K30" s="607">
        <v>0.05</v>
      </c>
      <c r="L30" s="610">
        <v>7.6200000000000004E-2</v>
      </c>
      <c r="M30" s="608" t="s">
        <v>701</v>
      </c>
      <c r="N30" s="608" t="s">
        <v>701</v>
      </c>
    </row>
    <row r="31" spans="1:14" ht="56.25" x14ac:dyDescent="0.2">
      <c r="A31" s="902"/>
      <c r="B31" s="615" t="s">
        <v>736</v>
      </c>
      <c r="C31" s="618" t="s">
        <v>708</v>
      </c>
      <c r="D31" s="615" t="s">
        <v>709</v>
      </c>
      <c r="E31" s="611">
        <v>2.3800000000000002E-2</v>
      </c>
      <c r="F31" s="606">
        <v>7.0000000000000007E-2</v>
      </c>
      <c r="G31" s="615" t="s">
        <v>699</v>
      </c>
      <c r="H31" s="615" t="s">
        <v>710</v>
      </c>
      <c r="I31" s="607">
        <v>0.03</v>
      </c>
      <c r="J31" s="610">
        <v>0.4824</v>
      </c>
      <c r="K31" s="607">
        <v>0.05</v>
      </c>
      <c r="L31" s="610">
        <v>0.1469</v>
      </c>
      <c r="M31" s="608" t="s">
        <v>701</v>
      </c>
      <c r="N31" s="608" t="s">
        <v>701</v>
      </c>
    </row>
    <row r="32" spans="1:14" ht="112.5" x14ac:dyDescent="0.2">
      <c r="A32" s="902"/>
      <c r="B32" s="615" t="s">
        <v>735</v>
      </c>
      <c r="C32" s="618" t="s">
        <v>711</v>
      </c>
      <c r="D32" s="615" t="s">
        <v>712</v>
      </c>
      <c r="E32" s="606">
        <v>0</v>
      </c>
      <c r="F32" s="606">
        <v>1</v>
      </c>
      <c r="G32" s="615" t="s">
        <v>699</v>
      </c>
      <c r="H32" s="615" t="s">
        <v>713</v>
      </c>
      <c r="I32" s="607">
        <v>0.1</v>
      </c>
      <c r="J32" s="610">
        <v>0</v>
      </c>
      <c r="K32" s="607">
        <v>0.5</v>
      </c>
      <c r="L32" s="610">
        <v>7.6899999999999996E-2</v>
      </c>
      <c r="M32" s="608" t="s">
        <v>701</v>
      </c>
      <c r="N32" s="608" t="s">
        <v>701</v>
      </c>
    </row>
    <row r="33" spans="1:14" ht="56.25" x14ac:dyDescent="0.2">
      <c r="A33" s="902"/>
      <c r="B33" s="615" t="s">
        <v>736</v>
      </c>
      <c r="C33" s="618" t="s">
        <v>714</v>
      </c>
      <c r="D33" s="615" t="s">
        <v>715</v>
      </c>
      <c r="E33" s="605">
        <v>0</v>
      </c>
      <c r="F33" s="605">
        <v>2</v>
      </c>
      <c r="G33" s="615" t="s">
        <v>699</v>
      </c>
      <c r="H33" s="615" t="s">
        <v>716</v>
      </c>
      <c r="I33" s="609">
        <v>4</v>
      </c>
      <c r="J33" s="609">
        <v>3</v>
      </c>
      <c r="K33" s="609">
        <v>2</v>
      </c>
      <c r="L33" s="609">
        <v>5</v>
      </c>
      <c r="M33" s="608" t="s">
        <v>701</v>
      </c>
      <c r="N33" s="608" t="s">
        <v>701</v>
      </c>
    </row>
    <row r="34" spans="1:14" ht="135" x14ac:dyDescent="0.2">
      <c r="A34" s="895" t="s">
        <v>763</v>
      </c>
      <c r="B34" s="896" t="s">
        <v>733</v>
      </c>
      <c r="C34" s="620" t="s">
        <v>717</v>
      </c>
      <c r="D34" s="617" t="s">
        <v>718</v>
      </c>
      <c r="E34" s="609">
        <v>0.02</v>
      </c>
      <c r="F34" s="609">
        <v>0.4</v>
      </c>
      <c r="G34" s="616" t="s">
        <v>719</v>
      </c>
      <c r="H34" s="615" t="s">
        <v>700</v>
      </c>
      <c r="I34" s="608" t="s">
        <v>701</v>
      </c>
      <c r="J34" s="608" t="s">
        <v>701</v>
      </c>
      <c r="K34" s="608" t="s">
        <v>701</v>
      </c>
      <c r="L34" s="608" t="s">
        <v>701</v>
      </c>
      <c r="M34" s="612">
        <v>0.2</v>
      </c>
      <c r="N34" s="612">
        <v>0.4</v>
      </c>
    </row>
    <row r="35" spans="1:14" ht="135" x14ac:dyDescent="0.2">
      <c r="A35" s="895"/>
      <c r="B35" s="896"/>
      <c r="C35" s="620" t="s">
        <v>720</v>
      </c>
      <c r="D35" s="617" t="s">
        <v>721</v>
      </c>
      <c r="E35" s="609" t="s">
        <v>705</v>
      </c>
      <c r="F35" s="610">
        <v>6.5000000000000002E-2</v>
      </c>
      <c r="G35" s="617" t="s">
        <v>722</v>
      </c>
      <c r="H35" s="615" t="s">
        <v>723</v>
      </c>
      <c r="I35" s="608" t="s">
        <v>701</v>
      </c>
      <c r="J35" s="608" t="s">
        <v>701</v>
      </c>
      <c r="K35" s="608" t="s">
        <v>701</v>
      </c>
      <c r="L35" s="608" t="s">
        <v>701</v>
      </c>
      <c r="M35" s="613">
        <v>5.5E-2</v>
      </c>
      <c r="N35" s="610">
        <v>6.5000000000000002E-2</v>
      </c>
    </row>
    <row r="36" spans="1:14" ht="202.5" x14ac:dyDescent="0.2">
      <c r="A36" s="895"/>
      <c r="B36" s="615" t="s">
        <v>736</v>
      </c>
      <c r="C36" s="620" t="s">
        <v>724</v>
      </c>
      <c r="D36" s="617" t="s">
        <v>725</v>
      </c>
      <c r="E36" s="609" t="s">
        <v>705</v>
      </c>
      <c r="F36" s="609">
        <v>0.36</v>
      </c>
      <c r="G36" s="617" t="s">
        <v>726</v>
      </c>
      <c r="H36" s="615" t="s">
        <v>727</v>
      </c>
      <c r="I36" s="608" t="s">
        <v>701</v>
      </c>
      <c r="J36" s="608" t="s">
        <v>701</v>
      </c>
      <c r="K36" s="608" t="s">
        <v>701</v>
      </c>
      <c r="L36" s="608" t="s">
        <v>701</v>
      </c>
      <c r="M36" s="609">
        <v>0.34</v>
      </c>
      <c r="N36" s="609">
        <v>0.36</v>
      </c>
    </row>
    <row r="37" spans="1:14" ht="180" x14ac:dyDescent="0.2">
      <c r="A37" s="895"/>
      <c r="B37" s="615" t="s">
        <v>735</v>
      </c>
      <c r="C37" s="620" t="s">
        <v>711</v>
      </c>
      <c r="D37" s="617" t="s">
        <v>728</v>
      </c>
      <c r="E37" s="609">
        <v>0.11</v>
      </c>
      <c r="F37" s="609">
        <v>0.6</v>
      </c>
      <c r="G37" s="617" t="s">
        <v>729</v>
      </c>
      <c r="H37" s="617" t="s">
        <v>716</v>
      </c>
      <c r="I37" s="608" t="s">
        <v>701</v>
      </c>
      <c r="J37" s="608" t="s">
        <v>701</v>
      </c>
      <c r="K37" s="608" t="s">
        <v>701</v>
      </c>
      <c r="L37" s="608" t="s">
        <v>701</v>
      </c>
      <c r="M37" s="612">
        <v>0.52</v>
      </c>
      <c r="N37" s="612">
        <v>0.6</v>
      </c>
    </row>
    <row r="38" spans="1:14" ht="112.5" x14ac:dyDescent="0.2">
      <c r="A38" s="895"/>
      <c r="B38" s="615" t="s">
        <v>736</v>
      </c>
      <c r="C38" s="620" t="s">
        <v>730</v>
      </c>
      <c r="D38" s="617" t="s">
        <v>731</v>
      </c>
      <c r="E38" s="609">
        <v>0</v>
      </c>
      <c r="F38" s="609">
        <v>0.82</v>
      </c>
      <c r="G38" s="617" t="s">
        <v>732</v>
      </c>
      <c r="H38" s="617" t="s">
        <v>716</v>
      </c>
      <c r="I38" s="608" t="s">
        <v>701</v>
      </c>
      <c r="J38" s="608" t="s">
        <v>701</v>
      </c>
      <c r="K38" s="608" t="s">
        <v>701</v>
      </c>
      <c r="L38" s="608" t="s">
        <v>701</v>
      </c>
      <c r="M38" s="609">
        <v>0.79</v>
      </c>
      <c r="N38" s="609">
        <v>0.82</v>
      </c>
    </row>
    <row r="39" spans="1:14" ht="67.5" customHeight="1" x14ac:dyDescent="0.2">
      <c r="A39" s="897" t="s">
        <v>754</v>
      </c>
      <c r="B39" s="896" t="s">
        <v>755</v>
      </c>
      <c r="C39" s="898" t="s">
        <v>737</v>
      </c>
      <c r="D39" s="615" t="s">
        <v>738</v>
      </c>
      <c r="E39" s="606">
        <v>0.02</v>
      </c>
      <c r="F39" s="606">
        <v>0.05</v>
      </c>
      <c r="G39" s="604" t="s">
        <v>739</v>
      </c>
      <c r="H39" s="604" t="s">
        <v>740</v>
      </c>
      <c r="I39" s="606">
        <v>0.06</v>
      </c>
      <c r="J39" s="606">
        <v>0.06</v>
      </c>
      <c r="K39" s="606">
        <v>0.06</v>
      </c>
      <c r="L39" s="606">
        <v>0.08</v>
      </c>
      <c r="M39" s="606">
        <v>0.05</v>
      </c>
      <c r="N39" s="606">
        <v>0.05</v>
      </c>
    </row>
    <row r="40" spans="1:14" ht="134.25" customHeight="1" x14ac:dyDescent="0.2">
      <c r="A40" s="897"/>
      <c r="B40" s="896"/>
      <c r="C40" s="899"/>
      <c r="D40" s="615" t="s">
        <v>741</v>
      </c>
      <c r="E40" s="606">
        <v>0.22</v>
      </c>
      <c r="F40" s="606">
        <v>0.08</v>
      </c>
      <c r="G40" s="604" t="s">
        <v>742</v>
      </c>
      <c r="H40" s="604" t="s">
        <v>740</v>
      </c>
      <c r="I40" s="606">
        <v>0.08</v>
      </c>
      <c r="J40" s="606">
        <v>0.12</v>
      </c>
      <c r="K40" s="606">
        <v>0.08</v>
      </c>
      <c r="L40" s="606">
        <v>0.11</v>
      </c>
      <c r="M40" s="606">
        <v>0.08</v>
      </c>
      <c r="N40" s="606">
        <v>0.08</v>
      </c>
    </row>
    <row r="41" spans="1:14" ht="172.5" customHeight="1" x14ac:dyDescent="0.2">
      <c r="A41" s="897"/>
      <c r="B41" s="615" t="s">
        <v>756</v>
      </c>
      <c r="C41" s="618" t="s">
        <v>743</v>
      </c>
      <c r="D41" s="615" t="s">
        <v>744</v>
      </c>
      <c r="E41" s="606">
        <v>1</v>
      </c>
      <c r="F41" s="606">
        <v>0.48</v>
      </c>
      <c r="G41" s="604" t="s">
        <v>745</v>
      </c>
      <c r="H41" s="604" t="s">
        <v>740</v>
      </c>
      <c r="I41" s="606">
        <v>0.71</v>
      </c>
      <c r="J41" s="606">
        <v>0.59</v>
      </c>
      <c r="K41" s="606">
        <v>0.71</v>
      </c>
      <c r="L41" s="606">
        <v>0.44</v>
      </c>
      <c r="M41" s="606">
        <v>0.48</v>
      </c>
      <c r="N41" s="606">
        <v>0.48</v>
      </c>
    </row>
    <row r="42" spans="1:14" ht="95.25" customHeight="1" x14ac:dyDescent="0.2">
      <c r="A42" s="897"/>
      <c r="B42" s="615" t="s">
        <v>757</v>
      </c>
      <c r="C42" s="618" t="s">
        <v>746</v>
      </c>
      <c r="D42" s="615" t="s">
        <v>747</v>
      </c>
      <c r="E42" s="605" t="s">
        <v>701</v>
      </c>
      <c r="F42" s="606">
        <v>0.1</v>
      </c>
      <c r="G42" s="604" t="s">
        <v>748</v>
      </c>
      <c r="H42" s="604" t="s">
        <v>749</v>
      </c>
      <c r="I42" s="606">
        <v>0.3</v>
      </c>
      <c r="J42" s="606">
        <v>0.11</v>
      </c>
      <c r="K42" s="606">
        <v>0.2</v>
      </c>
      <c r="L42" s="606">
        <v>0.19</v>
      </c>
      <c r="M42" s="606">
        <v>0.1</v>
      </c>
      <c r="N42" s="606">
        <v>0.1</v>
      </c>
    </row>
    <row r="43" spans="1:14" ht="114.75" customHeight="1" x14ac:dyDescent="0.2">
      <c r="A43" s="897"/>
      <c r="B43" s="615" t="s">
        <v>758</v>
      </c>
      <c r="C43" s="618" t="s">
        <v>750</v>
      </c>
      <c r="D43" s="615" t="s">
        <v>751</v>
      </c>
      <c r="E43" s="606">
        <v>0.1</v>
      </c>
      <c r="F43" s="606">
        <v>1</v>
      </c>
      <c r="G43" s="604" t="s">
        <v>752</v>
      </c>
      <c r="H43" s="604" t="s">
        <v>753</v>
      </c>
      <c r="I43" s="606">
        <v>0.8</v>
      </c>
      <c r="J43" s="606">
        <v>0.83</v>
      </c>
      <c r="K43" s="606">
        <v>1</v>
      </c>
      <c r="L43" s="606">
        <v>1</v>
      </c>
      <c r="M43" s="606">
        <v>1</v>
      </c>
      <c r="N43" s="606">
        <v>1</v>
      </c>
    </row>
    <row r="44" spans="1:14" x14ac:dyDescent="0.2">
      <c r="A44" s="18" t="s">
        <v>759</v>
      </c>
    </row>
    <row r="45" spans="1:14" x14ac:dyDescent="0.2">
      <c r="A45" s="18" t="s">
        <v>760</v>
      </c>
    </row>
    <row r="46" spans="1:14" x14ac:dyDescent="0.2">
      <c r="A46" s="893" t="s">
        <v>761</v>
      </c>
      <c r="B46" s="893"/>
      <c r="C46" s="893"/>
      <c r="D46" s="893"/>
      <c r="E46" s="893"/>
      <c r="F46" s="893"/>
      <c r="G46" s="893"/>
      <c r="H46" s="893"/>
      <c r="I46" s="893"/>
      <c r="J46" s="893"/>
      <c r="K46" s="893"/>
      <c r="L46" s="893"/>
      <c r="M46" s="893"/>
      <c r="N46" s="893"/>
    </row>
    <row r="47" spans="1:14" x14ac:dyDescent="0.2">
      <c r="A47" s="894" t="s">
        <v>762</v>
      </c>
      <c r="B47" s="894"/>
      <c r="C47" s="894"/>
      <c r="D47" s="894"/>
      <c r="E47" s="894"/>
      <c r="F47" s="894"/>
      <c r="G47" s="894"/>
      <c r="H47" s="894"/>
      <c r="I47" s="894"/>
      <c r="J47" s="894"/>
      <c r="K47" s="894"/>
      <c r="L47" s="894"/>
      <c r="M47" s="894"/>
      <c r="N47" s="894"/>
    </row>
  </sheetData>
  <mergeCells count="27">
    <mergeCell ref="I3:J3"/>
    <mergeCell ref="K3:L3"/>
    <mergeCell ref="C3:C4"/>
    <mergeCell ref="B3:B4"/>
    <mergeCell ref="A3:A4"/>
    <mergeCell ref="D3:D4"/>
    <mergeCell ref="E3:E4"/>
    <mergeCell ref="F3:F4"/>
    <mergeCell ref="G3:G4"/>
    <mergeCell ref="H3:H4"/>
    <mergeCell ref="A5:A21"/>
    <mergeCell ref="B5:B6"/>
    <mergeCell ref="B7:B8"/>
    <mergeCell ref="B10:B21"/>
    <mergeCell ref="B22:B24"/>
    <mergeCell ref="B25:B27"/>
    <mergeCell ref="A22:A27"/>
    <mergeCell ref="A28:A33"/>
    <mergeCell ref="B28:B29"/>
    <mergeCell ref="C28:C29"/>
    <mergeCell ref="A46:N46"/>
    <mergeCell ref="A47:N47"/>
    <mergeCell ref="A34:A38"/>
    <mergeCell ref="B34:B35"/>
    <mergeCell ref="A39:A43"/>
    <mergeCell ref="B39:B40"/>
    <mergeCell ref="C39:C40"/>
  </mergeCells>
  <printOptions horizontalCentered="1"/>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9">
    <tabColor theme="9" tint="-0.249977111117893"/>
    <pageSetUpPr fitToPage="1"/>
  </sheetPr>
  <dimension ref="A1:Y25"/>
  <sheetViews>
    <sheetView zoomScaleNormal="100" zoomScaleSheetLayoutView="90" zoomScalePageLayoutView="85" workbookViewId="0">
      <selection activeCell="M5" sqref="M5"/>
    </sheetView>
  </sheetViews>
  <sheetFormatPr baseColWidth="10" defaultColWidth="11.42578125" defaultRowHeight="12" x14ac:dyDescent="0.2"/>
  <cols>
    <col min="1" max="1" width="34.42578125" style="3" customWidth="1"/>
    <col min="2" max="3" width="15.5703125" style="3" customWidth="1"/>
    <col min="4" max="5" width="15.5703125" style="22" customWidth="1"/>
    <col min="6" max="7" width="15.5703125" style="20" customWidth="1"/>
    <col min="8" max="8" width="15.5703125" style="22" customWidth="1"/>
    <col min="9" max="11" width="15.5703125" style="20" customWidth="1"/>
    <col min="12" max="13" width="15.5703125" style="3" customWidth="1"/>
    <col min="14" max="14" width="15.5703125" style="20" customWidth="1"/>
    <col min="15" max="16384" width="11.42578125" style="3"/>
  </cols>
  <sheetData>
    <row r="1" spans="1:25" s="4" customFormat="1" ht="15.75" customHeight="1" x14ac:dyDescent="0.2">
      <c r="A1" s="43" t="s">
        <v>408</v>
      </c>
      <c r="B1" s="40"/>
      <c r="C1" s="40"/>
      <c r="D1" s="40"/>
      <c r="E1" s="40"/>
      <c r="F1" s="40"/>
      <c r="G1" s="40"/>
      <c r="H1" s="40"/>
      <c r="I1" s="40"/>
      <c r="J1" s="40"/>
      <c r="K1" s="40"/>
      <c r="L1" s="40"/>
      <c r="M1" s="40"/>
      <c r="N1" s="40"/>
    </row>
    <row r="2" spans="1:25" s="4" customFormat="1" x14ac:dyDescent="0.2">
      <c r="A2" s="43" t="s">
        <v>439</v>
      </c>
      <c r="B2" s="40"/>
      <c r="C2" s="40"/>
      <c r="D2" s="40"/>
      <c r="E2" s="40"/>
      <c r="F2" s="40"/>
      <c r="G2" s="40"/>
      <c r="H2" s="40"/>
      <c r="I2" s="40"/>
      <c r="J2" s="40"/>
      <c r="K2" s="40"/>
      <c r="L2" s="40"/>
      <c r="M2" s="40"/>
      <c r="N2" s="40"/>
      <c r="O2" s="40"/>
      <c r="P2" s="40"/>
      <c r="Q2" s="40"/>
      <c r="R2" s="40"/>
      <c r="S2" s="40"/>
      <c r="T2" s="40"/>
      <c r="U2" s="40"/>
      <c r="V2" s="40"/>
      <c r="W2" s="40"/>
      <c r="X2" s="40"/>
      <c r="Y2" s="40"/>
    </row>
    <row r="3" spans="1:25" s="20" customFormat="1" ht="12.75" thickBot="1" x14ac:dyDescent="0.25">
      <c r="A3" s="5"/>
      <c r="B3" s="6"/>
      <c r="D3" s="22"/>
      <c r="E3" s="22"/>
      <c r="G3" s="6"/>
      <c r="H3" s="6"/>
    </row>
    <row r="4" spans="1:25" ht="13.5" hidden="1" customHeight="1" x14ac:dyDescent="0.2">
      <c r="A4" s="15" t="s">
        <v>82</v>
      </c>
      <c r="B4" s="14"/>
      <c r="C4" s="13"/>
      <c r="D4" s="23"/>
      <c r="E4" s="23"/>
      <c r="F4" s="21"/>
      <c r="G4" s="21"/>
      <c r="H4" s="23"/>
      <c r="I4" s="21"/>
      <c r="J4" s="21"/>
      <c r="K4" s="21"/>
      <c r="L4" s="13"/>
      <c r="M4" s="13"/>
      <c r="N4" s="21"/>
    </row>
    <row r="5" spans="1:25" ht="57" customHeight="1" thickBot="1" x14ac:dyDescent="0.25">
      <c r="A5" s="866" t="s">
        <v>85</v>
      </c>
      <c r="B5" s="313" t="s">
        <v>86</v>
      </c>
      <c r="C5" s="314" t="s">
        <v>87</v>
      </c>
      <c r="D5" s="314" t="s">
        <v>197</v>
      </c>
      <c r="E5" s="314" t="s">
        <v>198</v>
      </c>
      <c r="F5" s="314" t="s">
        <v>234</v>
      </c>
      <c r="G5" s="314" t="s">
        <v>158</v>
      </c>
      <c r="H5" s="314" t="s">
        <v>196</v>
      </c>
      <c r="I5" s="314" t="s">
        <v>160</v>
      </c>
      <c r="J5" s="314" t="s">
        <v>159</v>
      </c>
      <c r="K5" s="314" t="s">
        <v>161</v>
      </c>
      <c r="L5" s="314" t="s">
        <v>162</v>
      </c>
      <c r="M5" s="314" t="s">
        <v>163</v>
      </c>
      <c r="N5" s="314" t="s">
        <v>164</v>
      </c>
    </row>
    <row r="6" spans="1:25" ht="67.5" x14ac:dyDescent="0.2">
      <c r="A6" s="843" t="s">
        <v>17185</v>
      </c>
      <c r="B6" s="837">
        <v>108479</v>
      </c>
      <c r="C6" s="844" t="s">
        <v>15860</v>
      </c>
      <c r="D6" s="845" t="s">
        <v>16153</v>
      </c>
      <c r="E6" s="846" t="s">
        <v>17157</v>
      </c>
      <c r="F6" s="834">
        <v>63462</v>
      </c>
      <c r="G6" s="847">
        <v>43374</v>
      </c>
      <c r="H6" s="844" t="s">
        <v>17158</v>
      </c>
      <c r="I6" s="854" t="s">
        <v>17194</v>
      </c>
      <c r="J6" s="847">
        <v>43486</v>
      </c>
      <c r="K6" s="844" t="s">
        <v>17201</v>
      </c>
      <c r="L6" s="855">
        <v>43492</v>
      </c>
      <c r="M6" s="855">
        <v>43522</v>
      </c>
      <c r="N6" s="856">
        <v>43599</v>
      </c>
    </row>
    <row r="7" spans="1:25" ht="87" customHeight="1" x14ac:dyDescent="0.2">
      <c r="A7" s="848" t="s">
        <v>17186</v>
      </c>
      <c r="B7" s="753" t="s">
        <v>17159</v>
      </c>
      <c r="C7" s="835" t="s">
        <v>15860</v>
      </c>
      <c r="D7" s="849" t="s">
        <v>16153</v>
      </c>
      <c r="E7" s="850" t="s">
        <v>17160</v>
      </c>
      <c r="F7" s="851">
        <v>81785.88</v>
      </c>
      <c r="G7" s="852">
        <v>43364</v>
      </c>
      <c r="H7" s="835" t="s">
        <v>17161</v>
      </c>
      <c r="I7" s="835" t="s">
        <v>17195</v>
      </c>
      <c r="J7" s="852">
        <v>43492</v>
      </c>
      <c r="K7" s="835" t="s">
        <v>17162</v>
      </c>
      <c r="L7" s="835" t="s">
        <v>17162</v>
      </c>
      <c r="M7" s="857">
        <v>43738</v>
      </c>
      <c r="N7" s="858">
        <v>43971</v>
      </c>
    </row>
    <row r="8" spans="1:25" s="39" customFormat="1" ht="93.75" customHeight="1" x14ac:dyDescent="0.2">
      <c r="A8" s="848" t="s">
        <v>17187</v>
      </c>
      <c r="B8" s="753">
        <v>143513</v>
      </c>
      <c r="C8" s="835" t="s">
        <v>15860</v>
      </c>
      <c r="D8" s="849" t="s">
        <v>16153</v>
      </c>
      <c r="E8" s="850" t="s">
        <v>17163</v>
      </c>
      <c r="F8" s="851">
        <v>444251.78</v>
      </c>
      <c r="G8" s="853">
        <v>43382</v>
      </c>
      <c r="H8" s="835" t="s">
        <v>17164</v>
      </c>
      <c r="I8" s="835" t="s">
        <v>17196</v>
      </c>
      <c r="J8" s="853">
        <v>43529</v>
      </c>
      <c r="K8" s="835" t="s">
        <v>17162</v>
      </c>
      <c r="L8" s="835" t="s">
        <v>17162</v>
      </c>
      <c r="M8" s="857">
        <v>43549</v>
      </c>
      <c r="N8" s="858">
        <v>43809</v>
      </c>
    </row>
    <row r="9" spans="1:25" s="39" customFormat="1" ht="90" x14ac:dyDescent="0.2">
      <c r="A9" s="848" t="s">
        <v>17165</v>
      </c>
      <c r="B9" s="753" t="s">
        <v>17166</v>
      </c>
      <c r="C9" s="835" t="s">
        <v>15860</v>
      </c>
      <c r="D9" s="849" t="s">
        <v>16153</v>
      </c>
      <c r="E9" s="850" t="s">
        <v>17163</v>
      </c>
      <c r="F9" s="851">
        <v>66284.53</v>
      </c>
      <c r="G9" s="857">
        <v>43388</v>
      </c>
      <c r="H9" s="835" t="s">
        <v>17167</v>
      </c>
      <c r="I9" s="835" t="s">
        <v>17197</v>
      </c>
      <c r="J9" s="857">
        <v>43501</v>
      </c>
      <c r="K9" s="835" t="s">
        <v>17202</v>
      </c>
      <c r="L9" s="857">
        <v>43508</v>
      </c>
      <c r="M9" s="857">
        <v>43591</v>
      </c>
      <c r="N9" s="858">
        <v>43780</v>
      </c>
    </row>
    <row r="10" spans="1:25" s="39" customFormat="1" ht="67.5" x14ac:dyDescent="0.2">
      <c r="A10" s="848" t="s">
        <v>17188</v>
      </c>
      <c r="B10" s="753" t="s">
        <v>17166</v>
      </c>
      <c r="C10" s="835" t="s">
        <v>15860</v>
      </c>
      <c r="D10" s="849" t="s">
        <v>16153</v>
      </c>
      <c r="E10" s="850" t="s">
        <v>17163</v>
      </c>
      <c r="F10" s="851">
        <v>246000</v>
      </c>
      <c r="G10" s="857">
        <v>43388</v>
      </c>
      <c r="H10" s="835" t="s">
        <v>17167</v>
      </c>
      <c r="I10" s="835" t="s">
        <v>17197</v>
      </c>
      <c r="J10" s="857">
        <v>43501</v>
      </c>
      <c r="K10" s="835" t="s">
        <v>17202</v>
      </c>
      <c r="L10" s="857">
        <v>43508</v>
      </c>
      <c r="M10" s="857">
        <v>43591</v>
      </c>
      <c r="N10" s="858">
        <v>43780</v>
      </c>
    </row>
    <row r="11" spans="1:25" s="39" customFormat="1" ht="111" customHeight="1" x14ac:dyDescent="0.2">
      <c r="A11" s="848" t="s">
        <v>17189</v>
      </c>
      <c r="B11" s="753" t="s">
        <v>17166</v>
      </c>
      <c r="C11" s="835" t="s">
        <v>15860</v>
      </c>
      <c r="D11" s="849" t="s">
        <v>16153</v>
      </c>
      <c r="E11" s="850" t="s">
        <v>17163</v>
      </c>
      <c r="F11" s="851">
        <v>89859.03</v>
      </c>
      <c r="G11" s="857">
        <v>43388</v>
      </c>
      <c r="H11" s="835" t="s">
        <v>17167</v>
      </c>
      <c r="I11" s="835" t="s">
        <v>17197</v>
      </c>
      <c r="J11" s="857">
        <v>43501</v>
      </c>
      <c r="K11" s="835" t="s">
        <v>17202</v>
      </c>
      <c r="L11" s="857">
        <v>43508</v>
      </c>
      <c r="M11" s="857">
        <v>43591</v>
      </c>
      <c r="N11" s="858">
        <v>43780</v>
      </c>
    </row>
    <row r="12" spans="1:25" s="39" customFormat="1" ht="127.5" customHeight="1" x14ac:dyDescent="0.2">
      <c r="A12" s="848" t="s">
        <v>17190</v>
      </c>
      <c r="B12" s="753" t="s">
        <v>17168</v>
      </c>
      <c r="C12" s="835" t="s">
        <v>15860</v>
      </c>
      <c r="D12" s="849" t="s">
        <v>16153</v>
      </c>
      <c r="E12" s="850" t="s">
        <v>17169</v>
      </c>
      <c r="F12" s="851">
        <v>69497</v>
      </c>
      <c r="G12" s="852">
        <v>43306</v>
      </c>
      <c r="H12" s="835" t="s">
        <v>17170</v>
      </c>
      <c r="I12" s="835" t="s">
        <v>17198</v>
      </c>
      <c r="J12" s="857">
        <v>43336</v>
      </c>
      <c r="K12" s="835" t="s">
        <v>17162</v>
      </c>
      <c r="L12" s="835" t="s">
        <v>17162</v>
      </c>
      <c r="M12" s="835" t="s">
        <v>17171</v>
      </c>
      <c r="N12" s="859" t="s">
        <v>17171</v>
      </c>
    </row>
    <row r="13" spans="1:25" s="39" customFormat="1" ht="101.25" x14ac:dyDescent="0.2">
      <c r="A13" s="848" t="s">
        <v>17191</v>
      </c>
      <c r="B13" s="753" t="s">
        <v>17166</v>
      </c>
      <c r="C13" s="835" t="s">
        <v>15860</v>
      </c>
      <c r="D13" s="849" t="s">
        <v>16153</v>
      </c>
      <c r="E13" s="850" t="s">
        <v>17172</v>
      </c>
      <c r="F13" s="851">
        <v>257207.36</v>
      </c>
      <c r="G13" s="852">
        <v>43822</v>
      </c>
      <c r="H13" s="835" t="s">
        <v>17173</v>
      </c>
      <c r="I13" s="835" t="s">
        <v>17199</v>
      </c>
      <c r="J13" s="857">
        <v>43891</v>
      </c>
      <c r="K13" s="835" t="s">
        <v>17162</v>
      </c>
      <c r="L13" s="835" t="s">
        <v>17162</v>
      </c>
      <c r="M13" s="835" t="s">
        <v>17162</v>
      </c>
      <c r="N13" s="859" t="s">
        <v>17162</v>
      </c>
    </row>
    <row r="14" spans="1:25" s="39" customFormat="1" ht="78.75" x14ac:dyDescent="0.2">
      <c r="A14" s="848" t="s">
        <v>17174</v>
      </c>
      <c r="B14" s="753" t="s">
        <v>17166</v>
      </c>
      <c r="C14" s="835" t="s">
        <v>15860</v>
      </c>
      <c r="D14" s="849" t="s">
        <v>16153</v>
      </c>
      <c r="E14" s="850" t="s">
        <v>17172</v>
      </c>
      <c r="F14" s="851">
        <v>231486.6</v>
      </c>
      <c r="G14" s="852">
        <v>43822</v>
      </c>
      <c r="H14" s="835" t="s">
        <v>17173</v>
      </c>
      <c r="I14" s="835" t="s">
        <v>17200</v>
      </c>
      <c r="J14" s="857">
        <v>43891</v>
      </c>
      <c r="K14" s="835" t="s">
        <v>17162</v>
      </c>
      <c r="L14" s="835" t="s">
        <v>17162</v>
      </c>
      <c r="M14" s="835" t="s">
        <v>17162</v>
      </c>
      <c r="N14" s="859" t="s">
        <v>17162</v>
      </c>
    </row>
    <row r="15" spans="1:25" s="39" customFormat="1" ht="67.5" x14ac:dyDescent="0.2">
      <c r="A15" s="838" t="s">
        <v>17192</v>
      </c>
      <c r="B15" s="753">
        <v>25967</v>
      </c>
      <c r="C15" s="752" t="s">
        <v>17175</v>
      </c>
      <c r="D15" s="839" t="s">
        <v>16153</v>
      </c>
      <c r="E15" s="753" t="s">
        <v>17176</v>
      </c>
      <c r="F15" s="752" t="s">
        <v>17177</v>
      </c>
      <c r="G15" s="756">
        <v>43812</v>
      </c>
      <c r="H15" s="752" t="s">
        <v>17178</v>
      </c>
      <c r="I15" s="752" t="s">
        <v>17196</v>
      </c>
      <c r="J15" s="840">
        <v>43983</v>
      </c>
      <c r="K15" s="755" t="s">
        <v>17203</v>
      </c>
      <c r="L15" s="840">
        <v>44119</v>
      </c>
      <c r="M15" s="840">
        <v>44151</v>
      </c>
      <c r="N15" s="842">
        <v>44211</v>
      </c>
    </row>
    <row r="16" spans="1:25" s="39" customFormat="1" ht="45" x14ac:dyDescent="0.2">
      <c r="A16" s="838" t="s">
        <v>17193</v>
      </c>
      <c r="B16" s="753">
        <v>95540</v>
      </c>
      <c r="C16" s="752" t="s">
        <v>17175</v>
      </c>
      <c r="D16" s="839" t="s">
        <v>16153</v>
      </c>
      <c r="E16" s="753" t="s">
        <v>17179</v>
      </c>
      <c r="F16" s="752" t="s">
        <v>17180</v>
      </c>
      <c r="G16" s="756">
        <v>43781</v>
      </c>
      <c r="H16" s="752" t="s">
        <v>17181</v>
      </c>
      <c r="I16" s="752" t="s">
        <v>17197</v>
      </c>
      <c r="J16" s="840">
        <v>43921</v>
      </c>
      <c r="K16" s="755" t="s">
        <v>17204</v>
      </c>
      <c r="L16" s="840">
        <v>44069</v>
      </c>
      <c r="M16" s="840">
        <v>44093</v>
      </c>
      <c r="N16" s="842">
        <v>44093</v>
      </c>
    </row>
    <row r="17" spans="1:14" s="39" customFormat="1" ht="94.5" customHeight="1" x14ac:dyDescent="0.2">
      <c r="A17" s="838" t="s">
        <v>17205</v>
      </c>
      <c r="B17" s="753">
        <v>2423348</v>
      </c>
      <c r="C17" s="752" t="s">
        <v>17175</v>
      </c>
      <c r="D17" s="839" t="s">
        <v>16153</v>
      </c>
      <c r="E17" s="753" t="s">
        <v>17182</v>
      </c>
      <c r="F17" s="752" t="s">
        <v>17183</v>
      </c>
      <c r="G17" s="756">
        <v>43761</v>
      </c>
      <c r="H17" s="752" t="s">
        <v>17184</v>
      </c>
      <c r="I17" s="752" t="s">
        <v>17197</v>
      </c>
      <c r="J17" s="840">
        <v>43823</v>
      </c>
      <c r="K17" s="841">
        <v>0</v>
      </c>
      <c r="L17" s="840">
        <v>43823</v>
      </c>
      <c r="M17" s="840">
        <v>43903</v>
      </c>
      <c r="N17" s="842">
        <v>44028</v>
      </c>
    </row>
    <row r="18" spans="1:14" s="39" customFormat="1" ht="45" x14ac:dyDescent="0.2">
      <c r="A18" s="860" t="s">
        <v>17210</v>
      </c>
      <c r="B18" s="861"/>
      <c r="C18" s="752" t="s">
        <v>17175</v>
      </c>
      <c r="D18" s="732" t="s">
        <v>16153</v>
      </c>
      <c r="E18" s="733" t="s">
        <v>17206</v>
      </c>
      <c r="F18" s="862">
        <v>412258.63</v>
      </c>
      <c r="G18" s="743">
        <v>43818</v>
      </c>
      <c r="H18" s="727" t="s">
        <v>17207</v>
      </c>
      <c r="I18" s="733" t="s">
        <v>17208</v>
      </c>
      <c r="J18" s="743">
        <v>43927</v>
      </c>
      <c r="K18" s="733" t="s">
        <v>17209</v>
      </c>
      <c r="L18" s="861"/>
      <c r="M18" s="743">
        <v>44029</v>
      </c>
      <c r="N18" s="863"/>
    </row>
    <row r="19" spans="1:14" s="39" customFormat="1" ht="12.75" thickBot="1" x14ac:dyDescent="0.25">
      <c r="A19" s="864"/>
      <c r="B19" s="865"/>
      <c r="C19" s="768"/>
      <c r="D19" s="768"/>
      <c r="E19" s="768"/>
      <c r="F19" s="768"/>
      <c r="G19" s="768"/>
      <c r="H19" s="768"/>
      <c r="I19" s="768"/>
      <c r="J19" s="768"/>
      <c r="K19" s="768"/>
      <c r="L19" s="768"/>
      <c r="M19" s="768"/>
      <c r="N19" s="836"/>
    </row>
    <row r="20" spans="1:14" ht="12.75" thickBot="1" x14ac:dyDescent="0.25">
      <c r="A20" s="10"/>
      <c r="B20" s="10"/>
      <c r="C20" s="12"/>
      <c r="D20" s="11"/>
      <c r="E20" s="11"/>
      <c r="F20" s="11"/>
      <c r="G20" s="12"/>
      <c r="H20" s="12"/>
      <c r="I20" s="12"/>
      <c r="J20" s="12"/>
      <c r="K20" s="12"/>
      <c r="L20" s="12"/>
      <c r="M20" s="12"/>
      <c r="N20" s="12"/>
    </row>
    <row r="21" spans="1:14" s="20" customFormat="1" x14ac:dyDescent="0.2">
      <c r="A21" s="1" t="s">
        <v>342</v>
      </c>
      <c r="B21" s="2"/>
      <c r="C21" s="2"/>
      <c r="D21" s="2"/>
      <c r="E21" s="2"/>
      <c r="F21" s="2"/>
      <c r="G21" s="2"/>
      <c r="H21" s="2"/>
      <c r="I21" s="2"/>
      <c r="J21" s="2"/>
      <c r="K21" s="2"/>
      <c r="L21" s="2"/>
    </row>
    <row r="22" spans="1:14" x14ac:dyDescent="0.2">
      <c r="A22" s="7"/>
      <c r="B22" s="7"/>
    </row>
    <row r="23" spans="1:14" x14ac:dyDescent="0.2">
      <c r="A23" s="7"/>
    </row>
    <row r="24" spans="1:14" x14ac:dyDescent="0.2">
      <c r="A24" s="7"/>
    </row>
    <row r="25" spans="1:14" x14ac:dyDescent="0.2">
      <c r="A25" s="7"/>
    </row>
  </sheetData>
  <phoneticPr fontId="13" type="noConversion"/>
  <printOptions horizontalCentered="1"/>
  <pageMargins left="0.25" right="0.25" top="0.75" bottom="0.75" header="0.3" footer="0.3"/>
  <pageSetup paperSize="9" scale="62"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30">
    <tabColor theme="9" tint="-0.249977111117893"/>
    <pageSetUpPr fitToPage="1"/>
  </sheetPr>
  <dimension ref="A1:Y376"/>
  <sheetViews>
    <sheetView zoomScaleNormal="100" zoomScaleSheetLayoutView="100" workbookViewId="0">
      <selection activeCell="D8" sqref="D8"/>
    </sheetView>
  </sheetViews>
  <sheetFormatPr baseColWidth="10" defaultColWidth="11.42578125" defaultRowHeight="12" x14ac:dyDescent="0.2"/>
  <cols>
    <col min="1" max="1" width="45.7109375" style="738" customWidth="1"/>
    <col min="2" max="2" width="20.28515625" style="3" customWidth="1"/>
    <col min="3" max="3" width="20.28515625" style="739" customWidth="1"/>
    <col min="4" max="4" width="17.7109375" style="739" customWidth="1"/>
    <col min="5" max="5" width="17.7109375" style="737" customWidth="1"/>
    <col min="6" max="8" width="17.7109375" style="739" customWidth="1"/>
    <col min="9" max="9" width="17.7109375" style="740" customWidth="1"/>
    <col min="10" max="10" width="36.42578125" style="739" customWidth="1"/>
    <col min="11" max="16384" width="11.42578125" style="3"/>
  </cols>
  <sheetData>
    <row r="1" spans="1:25" s="4" customFormat="1" ht="15.75" customHeight="1" x14ac:dyDescent="0.2">
      <c r="A1" s="867" t="s">
        <v>409</v>
      </c>
      <c r="B1" s="43"/>
      <c r="C1" s="662"/>
      <c r="D1" s="662"/>
      <c r="E1" s="683"/>
      <c r="F1" s="662"/>
      <c r="G1" s="662"/>
      <c r="H1" s="662"/>
      <c r="I1" s="43"/>
      <c r="J1" s="662"/>
    </row>
    <row r="2" spans="1:25" s="4" customFormat="1" x14ac:dyDescent="0.2">
      <c r="A2" s="867" t="s">
        <v>439</v>
      </c>
      <c r="B2" s="43"/>
      <c r="C2" s="662"/>
      <c r="D2" s="662"/>
      <c r="E2" s="683"/>
      <c r="F2" s="662"/>
      <c r="G2" s="662"/>
      <c r="H2" s="662"/>
      <c r="I2" s="43"/>
      <c r="J2" s="662"/>
      <c r="K2" s="40"/>
      <c r="L2" s="40"/>
      <c r="M2" s="40"/>
      <c r="N2" s="40"/>
      <c r="O2" s="40"/>
      <c r="P2" s="40"/>
      <c r="Q2" s="40"/>
      <c r="R2" s="40"/>
      <c r="S2" s="40"/>
      <c r="T2" s="40"/>
      <c r="U2" s="40"/>
      <c r="V2" s="40"/>
      <c r="W2" s="40"/>
      <c r="X2" s="40"/>
      <c r="Y2" s="40"/>
    </row>
    <row r="3" spans="1:25" ht="14.25" customHeight="1" thickBot="1" x14ac:dyDescent="0.25">
      <c r="A3" s="868"/>
      <c r="B3" s="869"/>
      <c r="C3" s="870"/>
      <c r="D3" s="871"/>
      <c r="E3" s="872"/>
      <c r="F3" s="871"/>
      <c r="G3" s="873"/>
      <c r="H3" s="874"/>
      <c r="I3" s="875"/>
      <c r="J3" s="874"/>
    </row>
    <row r="4" spans="1:25" ht="13.5" hidden="1" customHeight="1" x14ac:dyDescent="0.2">
      <c r="A4" s="876" t="s">
        <v>82</v>
      </c>
      <c r="B4" s="877"/>
      <c r="C4" s="877"/>
      <c r="D4" s="878"/>
      <c r="E4" s="879"/>
      <c r="F4" s="878"/>
      <c r="G4" s="878" t="s">
        <v>44</v>
      </c>
      <c r="H4" s="878" t="s">
        <v>83</v>
      </c>
      <c r="I4" s="880"/>
      <c r="J4" s="881"/>
    </row>
    <row r="5" spans="1:25" ht="51.75" customHeight="1" thickBot="1" x14ac:dyDescent="0.25">
      <c r="A5" s="722" t="s">
        <v>88</v>
      </c>
      <c r="B5" s="313" t="s">
        <v>87</v>
      </c>
      <c r="C5" s="313" t="s">
        <v>197</v>
      </c>
      <c r="D5" s="314" t="s">
        <v>198</v>
      </c>
      <c r="E5" s="314" t="s">
        <v>2</v>
      </c>
      <c r="F5" s="314" t="s">
        <v>196</v>
      </c>
      <c r="G5" s="313" t="s">
        <v>90</v>
      </c>
      <c r="H5" s="314" t="s">
        <v>158</v>
      </c>
      <c r="I5" s="882" t="s">
        <v>163</v>
      </c>
      <c r="J5" s="314" t="s">
        <v>89</v>
      </c>
    </row>
    <row r="6" spans="1:25" ht="22.5" x14ac:dyDescent="0.2">
      <c r="A6" s="731" t="s">
        <v>15859</v>
      </c>
      <c r="B6" s="727" t="s">
        <v>15860</v>
      </c>
      <c r="C6" s="727" t="s">
        <v>15861</v>
      </c>
      <c r="D6" s="727" t="s">
        <v>15862</v>
      </c>
      <c r="E6" s="735">
        <v>174280</v>
      </c>
      <c r="F6" s="727" t="s">
        <v>15863</v>
      </c>
      <c r="G6" s="727" t="s">
        <v>15864</v>
      </c>
      <c r="H6" s="728">
        <v>43796</v>
      </c>
      <c r="I6" s="728">
        <v>43826</v>
      </c>
      <c r="J6" s="727" t="s">
        <v>15865</v>
      </c>
    </row>
    <row r="7" spans="1:25" s="39" customFormat="1" ht="22.5" x14ac:dyDescent="0.2">
      <c r="A7" s="731" t="s">
        <v>15866</v>
      </c>
      <c r="B7" s="727" t="s">
        <v>15860</v>
      </c>
      <c r="C7" s="727" t="s">
        <v>15861</v>
      </c>
      <c r="D7" s="727" t="s">
        <v>15867</v>
      </c>
      <c r="E7" s="735">
        <v>65000</v>
      </c>
      <c r="F7" s="727" t="s">
        <v>15868</v>
      </c>
      <c r="G7" s="727" t="s">
        <v>15864</v>
      </c>
      <c r="H7" s="728">
        <v>43797</v>
      </c>
      <c r="I7" s="728">
        <v>43797</v>
      </c>
      <c r="J7" s="727" t="s">
        <v>15869</v>
      </c>
    </row>
    <row r="8" spans="1:25" s="39" customFormat="1" ht="67.5" x14ac:dyDescent="0.2">
      <c r="A8" s="731" t="s">
        <v>15870</v>
      </c>
      <c r="B8" s="727" t="s">
        <v>15871</v>
      </c>
      <c r="C8" s="727" t="s">
        <v>15861</v>
      </c>
      <c r="D8" s="727" t="s">
        <v>15872</v>
      </c>
      <c r="E8" s="735">
        <v>43245313.189999998</v>
      </c>
      <c r="F8" s="727" t="s">
        <v>15873</v>
      </c>
      <c r="G8" s="727" t="s">
        <v>15874</v>
      </c>
      <c r="H8" s="729">
        <v>42955</v>
      </c>
      <c r="I8" s="729">
        <v>44130</v>
      </c>
      <c r="J8" s="727" t="s">
        <v>15875</v>
      </c>
    </row>
    <row r="9" spans="1:25" s="39" customFormat="1" ht="67.5" x14ac:dyDescent="0.2">
      <c r="A9" s="731" t="s">
        <v>15876</v>
      </c>
      <c r="B9" s="727" t="s">
        <v>15871</v>
      </c>
      <c r="C9" s="727" t="s">
        <v>15861</v>
      </c>
      <c r="D9" s="727" t="s">
        <v>15877</v>
      </c>
      <c r="E9" s="735">
        <v>9551459.6199999992</v>
      </c>
      <c r="F9" s="727" t="s">
        <v>15878</v>
      </c>
      <c r="G9" s="727" t="s">
        <v>15874</v>
      </c>
      <c r="H9" s="729">
        <v>42957</v>
      </c>
      <c r="I9" s="729">
        <v>44145</v>
      </c>
      <c r="J9" s="727" t="s">
        <v>15879</v>
      </c>
    </row>
    <row r="10" spans="1:25" s="39" customFormat="1" ht="33.75" x14ac:dyDescent="0.2">
      <c r="A10" s="731" t="s">
        <v>15880</v>
      </c>
      <c r="B10" s="727" t="s">
        <v>15871</v>
      </c>
      <c r="C10" s="727" t="s">
        <v>15861</v>
      </c>
      <c r="D10" s="727" t="s">
        <v>15877</v>
      </c>
      <c r="E10" s="735">
        <f>670000+29519.3</f>
        <v>699519.3</v>
      </c>
      <c r="F10" s="727" t="s">
        <v>15881</v>
      </c>
      <c r="G10" s="727" t="s">
        <v>15864</v>
      </c>
      <c r="H10" s="729">
        <v>42969</v>
      </c>
      <c r="I10" s="729">
        <v>44064</v>
      </c>
      <c r="J10" s="727" t="s">
        <v>15882</v>
      </c>
    </row>
    <row r="11" spans="1:25" s="39" customFormat="1" ht="45" x14ac:dyDescent="0.2">
      <c r="A11" s="731" t="s">
        <v>15883</v>
      </c>
      <c r="B11" s="727" t="s">
        <v>15871</v>
      </c>
      <c r="C11" s="727" t="s">
        <v>15861</v>
      </c>
      <c r="D11" s="727" t="s">
        <v>15872</v>
      </c>
      <c r="E11" s="735">
        <v>3689782.43</v>
      </c>
      <c r="F11" s="727" t="s">
        <v>15884</v>
      </c>
      <c r="G11" s="727" t="s">
        <v>15874</v>
      </c>
      <c r="H11" s="729">
        <v>42962</v>
      </c>
      <c r="I11" s="729">
        <v>44230</v>
      </c>
      <c r="J11" s="727" t="s">
        <v>15886</v>
      </c>
    </row>
    <row r="12" spans="1:25" s="39" customFormat="1" ht="56.25" x14ac:dyDescent="0.2">
      <c r="A12" s="731" t="s">
        <v>15887</v>
      </c>
      <c r="B12" s="727" t="s">
        <v>15871</v>
      </c>
      <c r="C12" s="727" t="s">
        <v>15861</v>
      </c>
      <c r="D12" s="727" t="s">
        <v>15872</v>
      </c>
      <c r="E12" s="735">
        <v>621374.74</v>
      </c>
      <c r="F12" s="727" t="s">
        <v>15888</v>
      </c>
      <c r="G12" s="727" t="s">
        <v>15864</v>
      </c>
      <c r="H12" s="729">
        <v>42976</v>
      </c>
      <c r="I12" s="729">
        <v>44164</v>
      </c>
      <c r="J12" s="727" t="s">
        <v>15889</v>
      </c>
    </row>
    <row r="13" spans="1:25" s="39" customFormat="1" ht="56.25" x14ac:dyDescent="0.2">
      <c r="A13" s="731" t="s">
        <v>15890</v>
      </c>
      <c r="B13" s="727" t="s">
        <v>15871</v>
      </c>
      <c r="C13" s="727" t="s">
        <v>15861</v>
      </c>
      <c r="D13" s="727" t="s">
        <v>15872</v>
      </c>
      <c r="E13" s="735">
        <f>578771.28+42232.67</f>
        <v>621003.95000000007</v>
      </c>
      <c r="F13" s="727" t="s">
        <v>15891</v>
      </c>
      <c r="G13" s="727" t="s">
        <v>15874</v>
      </c>
      <c r="H13" s="729">
        <v>43053</v>
      </c>
      <c r="I13" s="729">
        <v>44149</v>
      </c>
      <c r="J13" s="727" t="s">
        <v>15892</v>
      </c>
    </row>
    <row r="14" spans="1:25" s="39" customFormat="1" ht="33.75" x14ac:dyDescent="0.2">
      <c r="A14" s="731" t="s">
        <v>15893</v>
      </c>
      <c r="B14" s="727" t="s">
        <v>15871</v>
      </c>
      <c r="C14" s="727" t="s">
        <v>15861</v>
      </c>
      <c r="D14" s="727" t="s">
        <v>15872</v>
      </c>
      <c r="E14" s="735">
        <v>320529.28000000003</v>
      </c>
      <c r="F14" s="727" t="s">
        <v>15894</v>
      </c>
      <c r="G14" s="727" t="s">
        <v>15874</v>
      </c>
      <c r="H14" s="729">
        <v>42971</v>
      </c>
      <c r="I14" s="729" t="s">
        <v>15895</v>
      </c>
      <c r="J14" s="727" t="s">
        <v>15896</v>
      </c>
    </row>
    <row r="15" spans="1:25" s="39" customFormat="1" ht="22.5" x14ac:dyDescent="0.2">
      <c r="A15" s="731" t="s">
        <v>15897</v>
      </c>
      <c r="B15" s="727" t="s">
        <v>15871</v>
      </c>
      <c r="C15" s="727" t="s">
        <v>15861</v>
      </c>
      <c r="D15" s="727" t="s">
        <v>15898</v>
      </c>
      <c r="E15" s="735">
        <v>2967103.61</v>
      </c>
      <c r="F15" s="727" t="s">
        <v>15899</v>
      </c>
      <c r="G15" s="727" t="s">
        <v>15874</v>
      </c>
      <c r="H15" s="729">
        <v>43263</v>
      </c>
      <c r="I15" s="729">
        <v>43993</v>
      </c>
      <c r="J15" s="727" t="s">
        <v>15900</v>
      </c>
    </row>
    <row r="16" spans="1:25" s="39" customFormat="1" ht="45" x14ac:dyDescent="0.2">
      <c r="A16" s="731" t="s">
        <v>15901</v>
      </c>
      <c r="B16" s="727" t="s">
        <v>15871</v>
      </c>
      <c r="C16" s="727" t="s">
        <v>15861</v>
      </c>
      <c r="D16" s="727" t="s">
        <v>15872</v>
      </c>
      <c r="E16" s="735">
        <v>3121825.46</v>
      </c>
      <c r="F16" s="727" t="s">
        <v>15902</v>
      </c>
      <c r="G16" s="727" t="s">
        <v>15874</v>
      </c>
      <c r="H16" s="729" t="s">
        <v>15885</v>
      </c>
      <c r="I16" s="729">
        <v>44092</v>
      </c>
      <c r="J16" s="727" t="s">
        <v>15903</v>
      </c>
    </row>
    <row r="17" spans="1:10" s="39" customFormat="1" ht="22.5" x14ac:dyDescent="0.2">
      <c r="A17" s="731" t="s">
        <v>15904</v>
      </c>
      <c r="B17" s="727" t="s">
        <v>15871</v>
      </c>
      <c r="C17" s="727" t="s">
        <v>15861</v>
      </c>
      <c r="D17" s="727" t="s">
        <v>15872</v>
      </c>
      <c r="E17" s="735">
        <v>672931.08</v>
      </c>
      <c r="F17" s="727" t="s">
        <v>15905</v>
      </c>
      <c r="G17" s="727" t="s">
        <v>15864</v>
      </c>
      <c r="H17" s="729">
        <v>42977</v>
      </c>
      <c r="I17" s="729">
        <v>44073</v>
      </c>
      <c r="J17" s="727" t="s">
        <v>15906</v>
      </c>
    </row>
    <row r="18" spans="1:10" s="39" customFormat="1" ht="45" x14ac:dyDescent="0.2">
      <c r="A18" s="731" t="s">
        <v>15907</v>
      </c>
      <c r="B18" s="727" t="s">
        <v>15871</v>
      </c>
      <c r="C18" s="727" t="s">
        <v>15861</v>
      </c>
      <c r="D18" s="727" t="s">
        <v>15872</v>
      </c>
      <c r="E18" s="735">
        <f>2590000+306589.92</f>
        <v>2896589.92</v>
      </c>
      <c r="F18" s="727" t="s">
        <v>15908</v>
      </c>
      <c r="G18" s="727" t="s">
        <v>15874</v>
      </c>
      <c r="H18" s="729">
        <v>42942</v>
      </c>
      <c r="I18" s="729">
        <v>44164</v>
      </c>
      <c r="J18" s="727" t="s">
        <v>15909</v>
      </c>
    </row>
    <row r="19" spans="1:10" s="39" customFormat="1" ht="33.75" x14ac:dyDescent="0.2">
      <c r="A19" s="731" t="s">
        <v>15910</v>
      </c>
      <c r="B19" s="727" t="s">
        <v>15871</v>
      </c>
      <c r="C19" s="727" t="s">
        <v>15861</v>
      </c>
      <c r="D19" s="727" t="s">
        <v>15872</v>
      </c>
      <c r="E19" s="735">
        <v>2642041.16</v>
      </c>
      <c r="F19" s="727" t="s">
        <v>15911</v>
      </c>
      <c r="G19" s="727" t="s">
        <v>15874</v>
      </c>
      <c r="H19" s="729">
        <v>42963</v>
      </c>
      <c r="I19" s="729">
        <v>44089</v>
      </c>
      <c r="J19" s="727" t="s">
        <v>15912</v>
      </c>
    </row>
    <row r="20" spans="1:10" s="39" customFormat="1" ht="67.5" x14ac:dyDescent="0.2">
      <c r="A20" s="731" t="s">
        <v>15913</v>
      </c>
      <c r="B20" s="727" t="s">
        <v>15860</v>
      </c>
      <c r="C20" s="727" t="s">
        <v>15861</v>
      </c>
      <c r="D20" s="727" t="s">
        <v>15914</v>
      </c>
      <c r="E20" s="735">
        <v>3652891.48</v>
      </c>
      <c r="F20" s="727" t="s">
        <v>15915</v>
      </c>
      <c r="G20" s="727" t="s">
        <v>15874</v>
      </c>
      <c r="H20" s="729">
        <v>43798</v>
      </c>
      <c r="I20" s="729">
        <v>44164</v>
      </c>
      <c r="J20" s="727" t="s">
        <v>15916</v>
      </c>
    </row>
    <row r="21" spans="1:10" s="39" customFormat="1" ht="22.5" x14ac:dyDescent="0.2">
      <c r="A21" s="731" t="s">
        <v>15917</v>
      </c>
      <c r="B21" s="727" t="s">
        <v>15871</v>
      </c>
      <c r="C21" s="727" t="s">
        <v>15861</v>
      </c>
      <c r="D21" s="727" t="s">
        <v>15918</v>
      </c>
      <c r="E21" s="735">
        <v>2293099.46</v>
      </c>
      <c r="F21" s="727" t="s">
        <v>15919</v>
      </c>
      <c r="G21" s="727" t="s">
        <v>15874</v>
      </c>
      <c r="H21" s="729">
        <v>43289</v>
      </c>
      <c r="I21" s="729">
        <v>44384</v>
      </c>
      <c r="J21" s="727" t="s">
        <v>15920</v>
      </c>
    </row>
    <row r="22" spans="1:10" s="39" customFormat="1" ht="33.75" x14ac:dyDescent="0.2">
      <c r="A22" s="731" t="s">
        <v>15921</v>
      </c>
      <c r="B22" s="727" t="s">
        <v>15871</v>
      </c>
      <c r="C22" s="727" t="s">
        <v>15861</v>
      </c>
      <c r="D22" s="727" t="s">
        <v>15872</v>
      </c>
      <c r="E22" s="735">
        <v>2044854.95</v>
      </c>
      <c r="F22" s="727" t="s">
        <v>15922</v>
      </c>
      <c r="G22" s="727" t="s">
        <v>15874</v>
      </c>
      <c r="H22" s="729">
        <v>43067</v>
      </c>
      <c r="I22" s="729">
        <v>44163</v>
      </c>
      <c r="J22" s="727" t="s">
        <v>15923</v>
      </c>
    </row>
    <row r="23" spans="1:10" s="39" customFormat="1" ht="45" x14ac:dyDescent="0.2">
      <c r="A23" s="731" t="s">
        <v>15924</v>
      </c>
      <c r="B23" s="727" t="s">
        <v>15871</v>
      </c>
      <c r="C23" s="727" t="s">
        <v>15861</v>
      </c>
      <c r="D23" s="727" t="s">
        <v>15925</v>
      </c>
      <c r="E23" s="735">
        <v>1596571</v>
      </c>
      <c r="F23" s="727" t="s">
        <v>15926</v>
      </c>
      <c r="G23" s="727" t="s">
        <v>15874</v>
      </c>
      <c r="H23" s="729">
        <v>43173</v>
      </c>
      <c r="I23" s="729">
        <v>44269</v>
      </c>
      <c r="J23" s="727" t="s">
        <v>15927</v>
      </c>
    </row>
    <row r="24" spans="1:10" s="39" customFormat="1" ht="33.75" x14ac:dyDescent="0.2">
      <c r="A24" s="731" t="s">
        <v>15928</v>
      </c>
      <c r="B24" s="727" t="s">
        <v>15871</v>
      </c>
      <c r="C24" s="727" t="s">
        <v>15861</v>
      </c>
      <c r="D24" s="727" t="s">
        <v>15872</v>
      </c>
      <c r="E24" s="735">
        <f>1058576.36+34372.62</f>
        <v>1092948.9800000002</v>
      </c>
      <c r="F24" s="727" t="s">
        <v>15929</v>
      </c>
      <c r="G24" s="727" t="s">
        <v>15874</v>
      </c>
      <c r="H24" s="729">
        <v>42991</v>
      </c>
      <c r="I24" s="729">
        <v>44115</v>
      </c>
      <c r="J24" s="727" t="s">
        <v>15930</v>
      </c>
    </row>
    <row r="25" spans="1:10" s="39" customFormat="1" ht="45" x14ac:dyDescent="0.2">
      <c r="A25" s="731" t="s">
        <v>15931</v>
      </c>
      <c r="B25" s="727" t="s">
        <v>15871</v>
      </c>
      <c r="C25" s="727" t="s">
        <v>15861</v>
      </c>
      <c r="D25" s="727" t="s">
        <v>15872</v>
      </c>
      <c r="E25" s="735">
        <f>992736+53962.15+118136.96</f>
        <v>1164835.1100000001</v>
      </c>
      <c r="F25" s="727" t="s">
        <v>15932</v>
      </c>
      <c r="G25" s="727" t="s">
        <v>15874</v>
      </c>
      <c r="H25" s="729">
        <v>42964</v>
      </c>
      <c r="I25" s="729">
        <v>44182</v>
      </c>
      <c r="J25" s="727" t="s">
        <v>15933</v>
      </c>
    </row>
    <row r="26" spans="1:10" s="39" customFormat="1" ht="22.5" x14ac:dyDescent="0.2">
      <c r="A26" s="731" t="s">
        <v>15934</v>
      </c>
      <c r="B26" s="727" t="s">
        <v>15860</v>
      </c>
      <c r="C26" s="727" t="s">
        <v>15861</v>
      </c>
      <c r="D26" s="727" t="s">
        <v>15935</v>
      </c>
      <c r="E26" s="735">
        <f>949944+69054.87</f>
        <v>1018998.87</v>
      </c>
      <c r="F26" s="727" t="s">
        <v>15936</v>
      </c>
      <c r="G26" s="727" t="s">
        <v>15874</v>
      </c>
      <c r="H26" s="729">
        <v>43093</v>
      </c>
      <c r="I26" s="729">
        <v>44189</v>
      </c>
      <c r="J26" s="727" t="s">
        <v>15937</v>
      </c>
    </row>
    <row r="27" spans="1:10" s="39" customFormat="1" ht="45" x14ac:dyDescent="0.2">
      <c r="A27" s="731" t="s">
        <v>15938</v>
      </c>
      <c r="B27" s="727" t="s">
        <v>15939</v>
      </c>
      <c r="C27" s="727" t="s">
        <v>15861</v>
      </c>
      <c r="D27" s="727" t="s">
        <v>15940</v>
      </c>
      <c r="E27" s="735">
        <v>830928</v>
      </c>
      <c r="F27" s="727" t="s">
        <v>15941</v>
      </c>
      <c r="G27" s="727" t="s">
        <v>15874</v>
      </c>
      <c r="H27" s="729">
        <v>43616</v>
      </c>
      <c r="I27" s="729">
        <v>44711</v>
      </c>
      <c r="J27" s="727" t="s">
        <v>15942</v>
      </c>
    </row>
    <row r="28" spans="1:10" s="39" customFormat="1" ht="78.75" x14ac:dyDescent="0.2">
      <c r="A28" s="731" t="s">
        <v>16742</v>
      </c>
      <c r="B28" s="727" t="s">
        <v>15943</v>
      </c>
      <c r="C28" s="727" t="s">
        <v>15861</v>
      </c>
      <c r="D28" s="727" t="s">
        <v>15872</v>
      </c>
      <c r="E28" s="735">
        <f>745200+25498.06</f>
        <v>770698.06</v>
      </c>
      <c r="F28" s="727" t="s">
        <v>15944</v>
      </c>
      <c r="G28" s="727" t="s">
        <v>15874</v>
      </c>
      <c r="H28" s="729">
        <v>42964</v>
      </c>
      <c r="I28" s="729">
        <v>44105</v>
      </c>
      <c r="J28" s="727" t="s">
        <v>15945</v>
      </c>
    </row>
    <row r="29" spans="1:10" s="39" customFormat="1" ht="45" x14ac:dyDescent="0.2">
      <c r="A29" s="731" t="s">
        <v>15946</v>
      </c>
      <c r="B29" s="727" t="s">
        <v>15943</v>
      </c>
      <c r="C29" s="727" t="s">
        <v>15861</v>
      </c>
      <c r="D29" s="727" t="s">
        <v>15872</v>
      </c>
      <c r="E29" s="735">
        <f>722157.84+57754.67</f>
        <v>779912.51</v>
      </c>
      <c r="F29" s="727" t="s">
        <v>15947</v>
      </c>
      <c r="G29" s="727" t="s">
        <v>15874</v>
      </c>
      <c r="H29" s="729">
        <v>42988</v>
      </c>
      <c r="I29" s="729">
        <v>44084</v>
      </c>
      <c r="J29" s="727" t="s">
        <v>15948</v>
      </c>
    </row>
    <row r="30" spans="1:10" s="39" customFormat="1" ht="22.5" x14ac:dyDescent="0.2">
      <c r="A30" s="731" t="s">
        <v>16743</v>
      </c>
      <c r="B30" s="727" t="s">
        <v>15949</v>
      </c>
      <c r="C30" s="727"/>
      <c r="D30" s="727" t="s">
        <v>15950</v>
      </c>
      <c r="E30" s="735">
        <v>1085000</v>
      </c>
      <c r="F30" s="727" t="s">
        <v>15951</v>
      </c>
      <c r="G30" s="727" t="s">
        <v>15874</v>
      </c>
      <c r="H30" s="729">
        <v>43005</v>
      </c>
      <c r="I30" s="729">
        <v>44100</v>
      </c>
      <c r="J30" s="727" t="s">
        <v>15952</v>
      </c>
    </row>
    <row r="31" spans="1:10" s="39" customFormat="1" ht="22.5" x14ac:dyDescent="0.2">
      <c r="A31" s="731" t="s">
        <v>16744</v>
      </c>
      <c r="B31" s="727" t="s">
        <v>15860</v>
      </c>
      <c r="C31" s="727" t="s">
        <v>15861</v>
      </c>
      <c r="D31" s="727" t="s">
        <v>15953</v>
      </c>
      <c r="E31" s="735">
        <v>67260</v>
      </c>
      <c r="F31" s="727" t="s">
        <v>15954</v>
      </c>
      <c r="G31" s="727" t="s">
        <v>15864</v>
      </c>
      <c r="H31" s="729">
        <v>43616</v>
      </c>
      <c r="I31" s="729">
        <v>43630</v>
      </c>
      <c r="J31" s="727" t="s">
        <v>15955</v>
      </c>
    </row>
    <row r="32" spans="1:10" s="39" customFormat="1" ht="22.5" x14ac:dyDescent="0.2">
      <c r="A32" s="731" t="s">
        <v>15956</v>
      </c>
      <c r="B32" s="727" t="s">
        <v>15860</v>
      </c>
      <c r="C32" s="727" t="s">
        <v>15861</v>
      </c>
      <c r="D32" s="727" t="s">
        <v>15957</v>
      </c>
      <c r="E32" s="735">
        <v>42587.1</v>
      </c>
      <c r="F32" s="727" t="s">
        <v>15958</v>
      </c>
      <c r="G32" s="727" t="s">
        <v>15864</v>
      </c>
      <c r="H32" s="729">
        <v>43665</v>
      </c>
      <c r="I32" s="729">
        <v>43675</v>
      </c>
      <c r="J32" s="727" t="s">
        <v>15959</v>
      </c>
    </row>
    <row r="33" spans="1:10" s="39" customFormat="1" ht="22.5" x14ac:dyDescent="0.2">
      <c r="A33" s="731" t="s">
        <v>16745</v>
      </c>
      <c r="B33" s="727" t="s">
        <v>15860</v>
      </c>
      <c r="C33" s="727" t="s">
        <v>15861</v>
      </c>
      <c r="D33" s="727" t="s">
        <v>15960</v>
      </c>
      <c r="E33" s="735">
        <v>69975</v>
      </c>
      <c r="F33" s="727" t="s">
        <v>15961</v>
      </c>
      <c r="G33" s="727" t="s">
        <v>15874</v>
      </c>
      <c r="H33" s="729">
        <v>43669</v>
      </c>
      <c r="I33" s="729">
        <v>43684</v>
      </c>
      <c r="J33" s="727" t="s">
        <v>15962</v>
      </c>
    </row>
    <row r="34" spans="1:10" s="39" customFormat="1" ht="22.5" x14ac:dyDescent="0.2">
      <c r="A34" s="731" t="s">
        <v>15963</v>
      </c>
      <c r="B34" s="727" t="s">
        <v>15860</v>
      </c>
      <c r="C34" s="727" t="s">
        <v>15861</v>
      </c>
      <c r="D34" s="727" t="s">
        <v>15964</v>
      </c>
      <c r="E34" s="735">
        <v>287100</v>
      </c>
      <c r="F34" s="727" t="s">
        <v>15965</v>
      </c>
      <c r="G34" s="727" t="s">
        <v>15874</v>
      </c>
      <c r="H34" s="729">
        <v>43511</v>
      </c>
      <c r="I34" s="729">
        <v>43876</v>
      </c>
      <c r="J34" s="727" t="s">
        <v>15966</v>
      </c>
    </row>
    <row r="35" spans="1:10" s="39" customFormat="1" ht="33.75" x14ac:dyDescent="0.2">
      <c r="A35" s="731" t="s">
        <v>15967</v>
      </c>
      <c r="B35" s="727" t="s">
        <v>15943</v>
      </c>
      <c r="C35" s="727" t="s">
        <v>15861</v>
      </c>
      <c r="D35" s="727" t="s">
        <v>15968</v>
      </c>
      <c r="E35" s="735">
        <v>664998.40000000002</v>
      </c>
      <c r="F35" s="727" t="s">
        <v>15969</v>
      </c>
      <c r="G35" s="727" t="s">
        <v>15874</v>
      </c>
      <c r="H35" s="729">
        <v>43540</v>
      </c>
      <c r="I35" s="729">
        <v>43904</v>
      </c>
      <c r="J35" s="727" t="s">
        <v>15970</v>
      </c>
    </row>
    <row r="36" spans="1:10" s="39" customFormat="1" ht="22.5" x14ac:dyDescent="0.2">
      <c r="A36" s="731" t="s">
        <v>15971</v>
      </c>
      <c r="B36" s="727" t="s">
        <v>15860</v>
      </c>
      <c r="C36" s="727" t="s">
        <v>15861</v>
      </c>
      <c r="D36" s="727" t="s">
        <v>15972</v>
      </c>
      <c r="E36" s="735">
        <v>229420</v>
      </c>
      <c r="F36" s="727" t="s">
        <v>15973</v>
      </c>
      <c r="G36" s="727" t="s">
        <v>15874</v>
      </c>
      <c r="H36" s="729">
        <v>43799</v>
      </c>
      <c r="I36" s="729">
        <v>43844</v>
      </c>
      <c r="J36" s="727" t="s">
        <v>15974</v>
      </c>
    </row>
    <row r="37" spans="1:10" s="39" customFormat="1" ht="45" x14ac:dyDescent="0.2">
      <c r="A37" s="731" t="s">
        <v>15975</v>
      </c>
      <c r="B37" s="727" t="s">
        <v>15860</v>
      </c>
      <c r="C37" s="727" t="s">
        <v>15861</v>
      </c>
      <c r="D37" s="727" t="s">
        <v>15976</v>
      </c>
      <c r="E37" s="735">
        <v>364400.24</v>
      </c>
      <c r="F37" s="727" t="s">
        <v>15977</v>
      </c>
      <c r="G37" s="727" t="s">
        <v>15864</v>
      </c>
      <c r="H37" s="729">
        <v>43622</v>
      </c>
      <c r="I37" s="729">
        <v>43986</v>
      </c>
      <c r="J37" s="727" t="s">
        <v>15978</v>
      </c>
    </row>
    <row r="38" spans="1:10" s="39" customFormat="1" ht="33.75" x14ac:dyDescent="0.2">
      <c r="A38" s="731" t="s">
        <v>15979</v>
      </c>
      <c r="B38" s="731" t="s">
        <v>15980</v>
      </c>
      <c r="C38" s="727" t="s">
        <v>15861</v>
      </c>
      <c r="D38" s="727" t="s">
        <v>15981</v>
      </c>
      <c r="E38" s="735">
        <v>252000</v>
      </c>
      <c r="F38" s="727" t="s">
        <v>15982</v>
      </c>
      <c r="G38" s="727" t="s">
        <v>15874</v>
      </c>
      <c r="H38" s="729">
        <v>42127</v>
      </c>
      <c r="I38" s="729">
        <v>44318</v>
      </c>
      <c r="J38" s="727" t="s">
        <v>15983</v>
      </c>
    </row>
    <row r="39" spans="1:10" s="39" customFormat="1" ht="33.75" x14ac:dyDescent="0.2">
      <c r="A39" s="731" t="s">
        <v>15984</v>
      </c>
      <c r="B39" s="731" t="s">
        <v>15939</v>
      </c>
      <c r="C39" s="727" t="s">
        <v>15861</v>
      </c>
      <c r="D39" s="727" t="s">
        <v>15985</v>
      </c>
      <c r="E39" s="735">
        <v>243000</v>
      </c>
      <c r="F39" s="727" t="s">
        <v>15986</v>
      </c>
      <c r="G39" s="727" t="s">
        <v>15874</v>
      </c>
      <c r="H39" s="729">
        <v>42732</v>
      </c>
      <c r="I39" s="729">
        <v>44374</v>
      </c>
      <c r="J39" s="727" t="s">
        <v>15987</v>
      </c>
    </row>
    <row r="40" spans="1:10" s="39" customFormat="1" ht="33.75" x14ac:dyDescent="0.2">
      <c r="A40" s="731" t="s">
        <v>15988</v>
      </c>
      <c r="B40" s="731" t="s">
        <v>15980</v>
      </c>
      <c r="C40" s="727" t="s">
        <v>15861</v>
      </c>
      <c r="D40" s="727" t="s">
        <v>15989</v>
      </c>
      <c r="E40" s="735">
        <v>655200</v>
      </c>
      <c r="F40" s="727" t="s">
        <v>15990</v>
      </c>
      <c r="G40" s="727" t="s">
        <v>15874</v>
      </c>
      <c r="H40" s="729">
        <v>42355</v>
      </c>
      <c r="I40" s="729">
        <v>44181</v>
      </c>
      <c r="J40" s="727" t="s">
        <v>15991</v>
      </c>
    </row>
    <row r="41" spans="1:10" s="39" customFormat="1" ht="45" x14ac:dyDescent="0.2">
      <c r="A41" s="731" t="s">
        <v>15992</v>
      </c>
      <c r="B41" s="731" t="s">
        <v>15939</v>
      </c>
      <c r="C41" s="727" t="s">
        <v>15861</v>
      </c>
      <c r="D41" s="727" t="s">
        <v>15993</v>
      </c>
      <c r="E41" s="735">
        <v>216000</v>
      </c>
      <c r="F41" s="727" t="s">
        <v>15994</v>
      </c>
      <c r="G41" s="727" t="s">
        <v>15874</v>
      </c>
      <c r="H41" s="729">
        <v>42864</v>
      </c>
      <c r="I41" s="729">
        <v>44323</v>
      </c>
      <c r="J41" s="727" t="s">
        <v>15995</v>
      </c>
    </row>
    <row r="42" spans="1:10" s="39" customFormat="1" ht="33.75" x14ac:dyDescent="0.2">
      <c r="A42" s="731" t="s">
        <v>15996</v>
      </c>
      <c r="B42" s="731" t="s">
        <v>15860</v>
      </c>
      <c r="C42" s="727" t="s">
        <v>15861</v>
      </c>
      <c r="D42" s="727" t="s">
        <v>15997</v>
      </c>
      <c r="E42" s="735">
        <f>122690+4200-1827.99</f>
        <v>125062.01</v>
      </c>
      <c r="F42" s="727" t="s">
        <v>15998</v>
      </c>
      <c r="G42" s="727" t="s">
        <v>15874</v>
      </c>
      <c r="H42" s="729">
        <v>43086</v>
      </c>
      <c r="I42" s="729">
        <v>44181</v>
      </c>
      <c r="J42" s="727" t="s">
        <v>15999</v>
      </c>
    </row>
    <row r="43" spans="1:10" s="39" customFormat="1" ht="45" x14ac:dyDescent="0.2">
      <c r="A43" s="731" t="s">
        <v>16000</v>
      </c>
      <c r="B43" s="731"/>
      <c r="C43" s="727" t="s">
        <v>16001</v>
      </c>
      <c r="D43" s="727" t="s">
        <v>16002</v>
      </c>
      <c r="E43" s="735">
        <v>53300</v>
      </c>
      <c r="F43" s="727" t="s">
        <v>16003</v>
      </c>
      <c r="G43" s="727" t="s">
        <v>15874</v>
      </c>
      <c r="H43" s="729">
        <v>42962</v>
      </c>
      <c r="I43" s="729">
        <v>44210</v>
      </c>
      <c r="J43" s="727" t="s">
        <v>16004</v>
      </c>
    </row>
    <row r="44" spans="1:10" s="39" customFormat="1" ht="22.5" x14ac:dyDescent="0.2">
      <c r="A44" s="731" t="s">
        <v>16005</v>
      </c>
      <c r="B44" s="731"/>
      <c r="C44" s="727" t="s">
        <v>16001</v>
      </c>
      <c r="D44" s="727" t="s">
        <v>16002</v>
      </c>
      <c r="E44" s="735">
        <v>94500</v>
      </c>
      <c r="F44" s="727" t="s">
        <v>16006</v>
      </c>
      <c r="G44" s="727" t="s">
        <v>15874</v>
      </c>
      <c r="H44" s="729">
        <v>43064</v>
      </c>
      <c r="I44" s="729">
        <v>44159</v>
      </c>
      <c r="J44" s="727" t="s">
        <v>16007</v>
      </c>
    </row>
    <row r="45" spans="1:10" s="39" customFormat="1" ht="22.5" x14ac:dyDescent="0.2">
      <c r="A45" s="731" t="s">
        <v>16008</v>
      </c>
      <c r="B45" s="727" t="s">
        <v>15943</v>
      </c>
      <c r="C45" s="727" t="s">
        <v>15861</v>
      </c>
      <c r="D45" s="727" t="s">
        <v>16009</v>
      </c>
      <c r="E45" s="735">
        <v>291051.21999999997</v>
      </c>
      <c r="F45" s="727" t="s">
        <v>16010</v>
      </c>
      <c r="G45" s="727" t="s">
        <v>15874</v>
      </c>
      <c r="H45" s="729">
        <v>43136</v>
      </c>
      <c r="I45" s="729">
        <v>44231</v>
      </c>
      <c r="J45" s="727" t="s">
        <v>16011</v>
      </c>
    </row>
    <row r="46" spans="1:10" s="39" customFormat="1" ht="45" x14ac:dyDescent="0.2">
      <c r="A46" s="731" t="s">
        <v>16012</v>
      </c>
      <c r="B46" s="731" t="s">
        <v>15939</v>
      </c>
      <c r="C46" s="727" t="s">
        <v>15861</v>
      </c>
      <c r="D46" s="727" t="s">
        <v>16013</v>
      </c>
      <c r="E46" s="735">
        <v>180000</v>
      </c>
      <c r="F46" s="727" t="s">
        <v>16014</v>
      </c>
      <c r="G46" s="727" t="s">
        <v>15874</v>
      </c>
      <c r="H46" s="729">
        <v>43221</v>
      </c>
      <c r="I46" s="729">
        <v>44317</v>
      </c>
      <c r="J46" s="727" t="s">
        <v>16015</v>
      </c>
    </row>
    <row r="47" spans="1:10" s="39" customFormat="1" ht="33.75" x14ac:dyDescent="0.2">
      <c r="A47" s="731" t="s">
        <v>16016</v>
      </c>
      <c r="B47" s="731" t="s">
        <v>15939</v>
      </c>
      <c r="C47" s="727" t="s">
        <v>15861</v>
      </c>
      <c r="D47" s="727" t="s">
        <v>16017</v>
      </c>
      <c r="E47" s="735">
        <v>306000</v>
      </c>
      <c r="F47" s="727" t="s">
        <v>16018</v>
      </c>
      <c r="G47" s="727" t="s">
        <v>15874</v>
      </c>
      <c r="H47" s="729">
        <v>43260</v>
      </c>
      <c r="I47" s="729">
        <v>44355</v>
      </c>
      <c r="J47" s="727" t="s">
        <v>16019</v>
      </c>
    </row>
    <row r="48" spans="1:10" s="39" customFormat="1" ht="45" x14ac:dyDescent="0.2">
      <c r="A48" s="731" t="s">
        <v>16020</v>
      </c>
      <c r="B48" s="731" t="s">
        <v>15860</v>
      </c>
      <c r="C48" s="727" t="s">
        <v>15861</v>
      </c>
      <c r="D48" s="727" t="s">
        <v>16002</v>
      </c>
      <c r="E48" s="735">
        <v>39500</v>
      </c>
      <c r="F48" s="727" t="s">
        <v>16021</v>
      </c>
      <c r="G48" s="727" t="s">
        <v>15874</v>
      </c>
      <c r="H48" s="728">
        <v>43427</v>
      </c>
      <c r="I48" s="728">
        <v>44523</v>
      </c>
      <c r="J48" s="727" t="s">
        <v>16022</v>
      </c>
    </row>
    <row r="49" spans="1:10" s="39" customFormat="1" ht="33.75" x14ac:dyDescent="0.2">
      <c r="A49" s="731" t="s">
        <v>16023</v>
      </c>
      <c r="B49" s="731"/>
      <c r="C49" s="727" t="s">
        <v>16001</v>
      </c>
      <c r="D49" s="727" t="s">
        <v>16002</v>
      </c>
      <c r="E49" s="735">
        <v>64800</v>
      </c>
      <c r="F49" s="727" t="s">
        <v>16024</v>
      </c>
      <c r="G49" s="727" t="s">
        <v>15874</v>
      </c>
      <c r="H49" s="729">
        <v>43187</v>
      </c>
      <c r="I49" s="729">
        <v>44283</v>
      </c>
      <c r="J49" s="727" t="s">
        <v>16025</v>
      </c>
    </row>
    <row r="50" spans="1:10" s="39" customFormat="1" ht="33.75" x14ac:dyDescent="0.2">
      <c r="A50" s="731" t="s">
        <v>16026</v>
      </c>
      <c r="B50" s="731"/>
      <c r="C50" s="727" t="s">
        <v>16001</v>
      </c>
      <c r="D50" s="727" t="s">
        <v>16002</v>
      </c>
      <c r="E50" s="735">
        <v>33744</v>
      </c>
      <c r="F50" s="727" t="s">
        <v>16027</v>
      </c>
      <c r="G50" s="727" t="s">
        <v>15874</v>
      </c>
      <c r="H50" s="729">
        <v>43245</v>
      </c>
      <c r="I50" s="729">
        <v>44401</v>
      </c>
      <c r="J50" s="727" t="s">
        <v>16028</v>
      </c>
    </row>
    <row r="51" spans="1:10" s="39" customFormat="1" ht="45" x14ac:dyDescent="0.2">
      <c r="A51" s="731" t="s">
        <v>16029</v>
      </c>
      <c r="B51" s="731"/>
      <c r="C51" s="727" t="s">
        <v>16001</v>
      </c>
      <c r="D51" s="727" t="s">
        <v>16002</v>
      </c>
      <c r="E51" s="735">
        <v>62750</v>
      </c>
      <c r="F51" s="727" t="s">
        <v>16030</v>
      </c>
      <c r="G51" s="727" t="s">
        <v>15874</v>
      </c>
      <c r="H51" s="729">
        <v>43580</v>
      </c>
      <c r="I51" s="729">
        <v>44311</v>
      </c>
      <c r="J51" s="727" t="s">
        <v>16031</v>
      </c>
    </row>
    <row r="52" spans="1:10" s="39" customFormat="1" ht="33.75" x14ac:dyDescent="0.2">
      <c r="A52" s="731" t="s">
        <v>16032</v>
      </c>
      <c r="B52" s="731"/>
      <c r="C52" s="727" t="s">
        <v>16001</v>
      </c>
      <c r="D52" s="727" t="s">
        <v>16002</v>
      </c>
      <c r="E52" s="735">
        <v>24000</v>
      </c>
      <c r="F52" s="727" t="s">
        <v>16033</v>
      </c>
      <c r="G52" s="727" t="s">
        <v>15874</v>
      </c>
      <c r="H52" s="729">
        <v>43678</v>
      </c>
      <c r="I52" s="729">
        <v>44227</v>
      </c>
      <c r="J52" s="727" t="s">
        <v>16034</v>
      </c>
    </row>
    <row r="53" spans="1:10" s="39" customFormat="1" ht="33.75" x14ac:dyDescent="0.2">
      <c r="A53" s="731" t="s">
        <v>16035</v>
      </c>
      <c r="B53" s="731"/>
      <c r="C53" s="727" t="s">
        <v>16001</v>
      </c>
      <c r="D53" s="727" t="s">
        <v>16002</v>
      </c>
      <c r="E53" s="735">
        <v>23800</v>
      </c>
      <c r="F53" s="727" t="s">
        <v>16036</v>
      </c>
      <c r="G53" s="727" t="s">
        <v>15874</v>
      </c>
      <c r="H53" s="729">
        <v>43813</v>
      </c>
      <c r="I53" s="729">
        <v>44178</v>
      </c>
      <c r="J53" s="727" t="s">
        <v>16037</v>
      </c>
    </row>
    <row r="54" spans="1:10" s="39" customFormat="1" ht="45" x14ac:dyDescent="0.2">
      <c r="A54" s="731" t="s">
        <v>16038</v>
      </c>
      <c r="B54" s="731" t="s">
        <v>15939</v>
      </c>
      <c r="C54" s="727" t="s">
        <v>15861</v>
      </c>
      <c r="D54" s="727" t="s">
        <v>16039</v>
      </c>
      <c r="E54" s="735">
        <v>108000</v>
      </c>
      <c r="F54" s="727" t="s">
        <v>16040</v>
      </c>
      <c r="G54" s="727" t="s">
        <v>15874</v>
      </c>
      <c r="H54" s="729">
        <v>43530</v>
      </c>
      <c r="I54" s="729">
        <v>44260</v>
      </c>
      <c r="J54" s="727" t="s">
        <v>16041</v>
      </c>
    </row>
    <row r="55" spans="1:10" s="39" customFormat="1" ht="33.75" x14ac:dyDescent="0.2">
      <c r="A55" s="731" t="s">
        <v>16042</v>
      </c>
      <c r="B55" s="731" t="s">
        <v>15939</v>
      </c>
      <c r="C55" s="727" t="s">
        <v>15861</v>
      </c>
      <c r="D55" s="727" t="s">
        <v>16043</v>
      </c>
      <c r="E55" s="735">
        <v>84000</v>
      </c>
      <c r="F55" s="727" t="s">
        <v>16044</v>
      </c>
      <c r="G55" s="727" t="s">
        <v>15874</v>
      </c>
      <c r="H55" s="729">
        <v>43563</v>
      </c>
      <c r="I55" s="729">
        <v>44293</v>
      </c>
      <c r="J55" s="727" t="s">
        <v>16045</v>
      </c>
    </row>
    <row r="56" spans="1:10" s="39" customFormat="1" ht="33.75" x14ac:dyDescent="0.2">
      <c r="A56" s="731" t="s">
        <v>16046</v>
      </c>
      <c r="B56" s="731" t="s">
        <v>15860</v>
      </c>
      <c r="C56" s="727" t="s">
        <v>15861</v>
      </c>
      <c r="D56" s="727" t="s">
        <v>16047</v>
      </c>
      <c r="E56" s="735">
        <v>92866</v>
      </c>
      <c r="F56" s="727" t="s">
        <v>16048</v>
      </c>
      <c r="G56" s="727" t="s">
        <v>15874</v>
      </c>
      <c r="H56" s="729">
        <v>43568</v>
      </c>
      <c r="I56" s="729">
        <v>43932</v>
      </c>
      <c r="J56" s="727" t="s">
        <v>16049</v>
      </c>
    </row>
    <row r="57" spans="1:10" s="39" customFormat="1" ht="22.5" x14ac:dyDescent="0.2">
      <c r="A57" s="731" t="s">
        <v>16050</v>
      </c>
      <c r="B57" s="727" t="s">
        <v>15943</v>
      </c>
      <c r="C57" s="727" t="s">
        <v>15861</v>
      </c>
      <c r="D57" s="727" t="s">
        <v>16051</v>
      </c>
      <c r="E57" s="735">
        <v>268180</v>
      </c>
      <c r="F57" s="727" t="s">
        <v>16052</v>
      </c>
      <c r="G57" s="727" t="s">
        <v>15874</v>
      </c>
      <c r="H57" s="729">
        <v>43646</v>
      </c>
      <c r="I57" s="729">
        <v>44367</v>
      </c>
      <c r="J57" s="727" t="s">
        <v>16053</v>
      </c>
    </row>
    <row r="58" spans="1:10" s="39" customFormat="1" ht="45" x14ac:dyDescent="0.2">
      <c r="A58" s="731" t="s">
        <v>16054</v>
      </c>
      <c r="B58" s="731" t="s">
        <v>15939</v>
      </c>
      <c r="C58" s="727" t="s">
        <v>15861</v>
      </c>
      <c r="D58" s="727" t="s">
        <v>16055</v>
      </c>
      <c r="E58" s="735">
        <v>81900</v>
      </c>
      <c r="F58" s="727" t="s">
        <v>16056</v>
      </c>
      <c r="G58" s="727" t="s">
        <v>15874</v>
      </c>
      <c r="H58" s="729">
        <v>43614</v>
      </c>
      <c r="I58" s="729">
        <v>44405</v>
      </c>
      <c r="J58" s="727" t="s">
        <v>16057</v>
      </c>
    </row>
    <row r="59" spans="1:10" s="39" customFormat="1" ht="22.5" x14ac:dyDescent="0.2">
      <c r="A59" s="731" t="s">
        <v>16058</v>
      </c>
      <c r="B59" s="731" t="s">
        <v>15860</v>
      </c>
      <c r="C59" s="727" t="s">
        <v>15861</v>
      </c>
      <c r="D59" s="727" t="s">
        <v>16059</v>
      </c>
      <c r="E59" s="735">
        <v>479479.2</v>
      </c>
      <c r="F59" s="727" t="s">
        <v>16060</v>
      </c>
      <c r="G59" s="727" t="s">
        <v>15874</v>
      </c>
      <c r="H59" s="729">
        <v>43629</v>
      </c>
      <c r="I59" s="729">
        <v>44359</v>
      </c>
      <c r="J59" s="727" t="s">
        <v>16061</v>
      </c>
    </row>
    <row r="60" spans="1:10" s="39" customFormat="1" ht="56.25" x14ac:dyDescent="0.2">
      <c r="A60" s="731" t="s">
        <v>16062</v>
      </c>
      <c r="B60" s="731" t="s">
        <v>15939</v>
      </c>
      <c r="C60" s="727" t="s">
        <v>15861</v>
      </c>
      <c r="D60" s="727" t="s">
        <v>16063</v>
      </c>
      <c r="E60" s="735">
        <v>115200</v>
      </c>
      <c r="F60" s="727" t="s">
        <v>16064</v>
      </c>
      <c r="G60" s="727" t="s">
        <v>15874</v>
      </c>
      <c r="H60" s="729">
        <v>43637</v>
      </c>
      <c r="I60" s="729">
        <v>44368</v>
      </c>
      <c r="J60" s="727" t="s">
        <v>16065</v>
      </c>
    </row>
    <row r="61" spans="1:10" s="39" customFormat="1" ht="33.75" x14ac:dyDescent="0.2">
      <c r="A61" s="731" t="s">
        <v>16066</v>
      </c>
      <c r="B61" s="731" t="s">
        <v>15860</v>
      </c>
      <c r="C61" s="727" t="s">
        <v>15861</v>
      </c>
      <c r="D61" s="727" t="s">
        <v>16067</v>
      </c>
      <c r="E61" s="735">
        <v>149609.25</v>
      </c>
      <c r="F61" s="727" t="s">
        <v>16068</v>
      </c>
      <c r="G61" s="727" t="s">
        <v>15874</v>
      </c>
      <c r="H61" s="729">
        <v>43645</v>
      </c>
      <c r="I61" s="729">
        <v>44070</v>
      </c>
      <c r="J61" s="727" t="s">
        <v>16069</v>
      </c>
    </row>
    <row r="62" spans="1:10" s="39" customFormat="1" ht="56.25" x14ac:dyDescent="0.2">
      <c r="A62" s="731" t="s">
        <v>16070</v>
      </c>
      <c r="B62" s="731" t="s">
        <v>15860</v>
      </c>
      <c r="C62" s="727" t="s">
        <v>15861</v>
      </c>
      <c r="D62" s="727" t="s">
        <v>16071</v>
      </c>
      <c r="E62" s="735">
        <v>263312</v>
      </c>
      <c r="F62" s="727" t="s">
        <v>16072</v>
      </c>
      <c r="G62" s="727" t="s">
        <v>15864</v>
      </c>
      <c r="H62" s="729">
        <v>43650</v>
      </c>
      <c r="I62" s="729">
        <v>44015</v>
      </c>
      <c r="J62" s="727" t="s">
        <v>16073</v>
      </c>
    </row>
    <row r="63" spans="1:10" s="39" customFormat="1" ht="33.75" x14ac:dyDescent="0.2">
      <c r="A63" s="731" t="s">
        <v>16074</v>
      </c>
      <c r="B63" s="727" t="s">
        <v>15943</v>
      </c>
      <c r="C63" s="727" t="s">
        <v>15861</v>
      </c>
      <c r="D63" s="727" t="s">
        <v>16075</v>
      </c>
      <c r="E63" s="735">
        <v>328000</v>
      </c>
      <c r="F63" s="727" t="s">
        <v>16076</v>
      </c>
      <c r="G63" s="727" t="s">
        <v>15874</v>
      </c>
      <c r="H63" s="729">
        <v>43658</v>
      </c>
      <c r="I63" s="729">
        <v>44752</v>
      </c>
      <c r="J63" s="727" t="s">
        <v>16077</v>
      </c>
    </row>
    <row r="64" spans="1:10" s="39" customFormat="1" ht="22.5" x14ac:dyDescent="0.2">
      <c r="A64" s="731" t="s">
        <v>16078</v>
      </c>
      <c r="B64" s="731" t="s">
        <v>15860</v>
      </c>
      <c r="C64" s="727" t="s">
        <v>15861</v>
      </c>
      <c r="D64" s="727" t="s">
        <v>16079</v>
      </c>
      <c r="E64" s="735">
        <v>47750</v>
      </c>
      <c r="F64" s="727" t="s">
        <v>16080</v>
      </c>
      <c r="G64" s="727" t="s">
        <v>15874</v>
      </c>
      <c r="H64" s="729">
        <v>43662</v>
      </c>
      <c r="I64" s="729">
        <v>44026</v>
      </c>
      <c r="J64" s="727" t="s">
        <v>16081</v>
      </c>
    </row>
    <row r="65" spans="1:10" s="39" customFormat="1" ht="33.75" x14ac:dyDescent="0.2">
      <c r="A65" s="731" t="s">
        <v>16082</v>
      </c>
      <c r="B65" s="731" t="s">
        <v>15860</v>
      </c>
      <c r="C65" s="727" t="s">
        <v>15861</v>
      </c>
      <c r="D65" s="727" t="s">
        <v>16083</v>
      </c>
      <c r="E65" s="735">
        <v>72500</v>
      </c>
      <c r="F65" s="727" t="s">
        <v>16084</v>
      </c>
      <c r="G65" s="727" t="s">
        <v>15874</v>
      </c>
      <c r="H65" s="729">
        <v>43693</v>
      </c>
      <c r="I65" s="729">
        <v>43733</v>
      </c>
      <c r="J65" s="727" t="s">
        <v>16085</v>
      </c>
    </row>
    <row r="66" spans="1:10" s="39" customFormat="1" ht="45" x14ac:dyDescent="0.2">
      <c r="A66" s="731" t="s">
        <v>16086</v>
      </c>
      <c r="B66" s="727" t="s">
        <v>15943</v>
      </c>
      <c r="C66" s="727" t="s">
        <v>15861</v>
      </c>
      <c r="D66" s="727" t="s">
        <v>16087</v>
      </c>
      <c r="E66" s="735">
        <v>397990.69</v>
      </c>
      <c r="F66" s="727" t="s">
        <v>15977</v>
      </c>
      <c r="G66" s="727" t="s">
        <v>15864</v>
      </c>
      <c r="H66" s="729">
        <v>43697</v>
      </c>
      <c r="I66" s="729">
        <v>44061</v>
      </c>
      <c r="J66" s="727" t="s">
        <v>16088</v>
      </c>
    </row>
    <row r="67" spans="1:10" s="39" customFormat="1" ht="22.5" x14ac:dyDescent="0.2">
      <c r="A67" s="731" t="s">
        <v>16089</v>
      </c>
      <c r="B67" s="731" t="s">
        <v>15860</v>
      </c>
      <c r="C67" s="727" t="s">
        <v>15861</v>
      </c>
      <c r="D67" s="727" t="s">
        <v>16090</v>
      </c>
      <c r="E67" s="735">
        <v>171893.89</v>
      </c>
      <c r="F67" s="727" t="s">
        <v>16091</v>
      </c>
      <c r="G67" s="727" t="s">
        <v>15874</v>
      </c>
      <c r="H67" s="729">
        <v>43698</v>
      </c>
      <c r="I67" s="729">
        <v>43742</v>
      </c>
      <c r="J67" s="727" t="s">
        <v>16092</v>
      </c>
    </row>
    <row r="68" spans="1:10" s="39" customFormat="1" ht="33.75" x14ac:dyDescent="0.2">
      <c r="A68" s="731" t="s">
        <v>16093</v>
      </c>
      <c r="B68" s="731" t="s">
        <v>15860</v>
      </c>
      <c r="C68" s="727" t="s">
        <v>15861</v>
      </c>
      <c r="D68" s="727" t="s">
        <v>16094</v>
      </c>
      <c r="E68" s="735">
        <v>69840</v>
      </c>
      <c r="F68" s="727" t="s">
        <v>16095</v>
      </c>
      <c r="G68" s="727" t="s">
        <v>15874</v>
      </c>
      <c r="H68" s="729">
        <v>43706</v>
      </c>
      <c r="I68" s="729">
        <v>44071</v>
      </c>
      <c r="J68" s="727" t="s">
        <v>16096</v>
      </c>
    </row>
    <row r="69" spans="1:10" s="39" customFormat="1" ht="45" x14ac:dyDescent="0.2">
      <c r="A69" s="731" t="s">
        <v>16097</v>
      </c>
      <c r="B69" s="731" t="s">
        <v>15939</v>
      </c>
      <c r="C69" s="727" t="s">
        <v>15861</v>
      </c>
      <c r="D69" s="727" t="s">
        <v>16098</v>
      </c>
      <c r="E69" s="735">
        <v>144000</v>
      </c>
      <c r="F69" s="727" t="s">
        <v>16099</v>
      </c>
      <c r="G69" s="727" t="s">
        <v>15874</v>
      </c>
      <c r="H69" s="729">
        <v>43735</v>
      </c>
      <c r="I69" s="729">
        <v>44830</v>
      </c>
      <c r="J69" s="727" t="s">
        <v>16100</v>
      </c>
    </row>
    <row r="70" spans="1:10" s="39" customFormat="1" ht="33.75" x14ac:dyDescent="0.2">
      <c r="A70" s="731" t="s">
        <v>16101</v>
      </c>
      <c r="B70" s="731" t="s">
        <v>15860</v>
      </c>
      <c r="C70" s="727" t="s">
        <v>15861</v>
      </c>
      <c r="D70" s="727" t="s">
        <v>16102</v>
      </c>
      <c r="E70" s="735">
        <f>90000+7501.5</f>
        <v>97501.5</v>
      </c>
      <c r="F70" s="727" t="s">
        <v>16103</v>
      </c>
      <c r="G70" s="727" t="s">
        <v>15864</v>
      </c>
      <c r="H70" s="729">
        <v>43764</v>
      </c>
      <c r="I70" s="729">
        <v>43789</v>
      </c>
      <c r="J70" s="727" t="s">
        <v>16104</v>
      </c>
    </row>
    <row r="71" spans="1:10" s="39" customFormat="1" ht="22.5" x14ac:dyDescent="0.2">
      <c r="A71" s="731" t="s">
        <v>16105</v>
      </c>
      <c r="B71" s="731" t="s">
        <v>15939</v>
      </c>
      <c r="C71" s="727" t="s">
        <v>15861</v>
      </c>
      <c r="D71" s="727" t="s">
        <v>16106</v>
      </c>
      <c r="E71" s="735">
        <v>78000</v>
      </c>
      <c r="F71" s="727" t="s">
        <v>16107</v>
      </c>
      <c r="G71" s="727" t="s">
        <v>15874</v>
      </c>
      <c r="H71" s="729">
        <v>43805</v>
      </c>
      <c r="I71" s="729">
        <v>44170</v>
      </c>
      <c r="J71" s="727" t="s">
        <v>16108</v>
      </c>
    </row>
    <row r="72" spans="1:10" s="39" customFormat="1" ht="33.75" x14ac:dyDescent="0.2">
      <c r="A72" s="731" t="s">
        <v>16109</v>
      </c>
      <c r="B72" s="731" t="s">
        <v>15860</v>
      </c>
      <c r="C72" s="727" t="s">
        <v>15861</v>
      </c>
      <c r="D72" s="727" t="s">
        <v>16110</v>
      </c>
      <c r="E72" s="735">
        <v>200000</v>
      </c>
      <c r="F72" s="727" t="s">
        <v>16111</v>
      </c>
      <c r="G72" s="727" t="s">
        <v>15874</v>
      </c>
      <c r="H72" s="729">
        <v>43889</v>
      </c>
      <c r="I72" s="729">
        <v>43934</v>
      </c>
      <c r="J72" s="727" t="s">
        <v>16112</v>
      </c>
    </row>
    <row r="73" spans="1:10" s="39" customFormat="1" ht="45" x14ac:dyDescent="0.2">
      <c r="A73" s="731" t="s">
        <v>16113</v>
      </c>
      <c r="B73" s="731" t="s">
        <v>15860</v>
      </c>
      <c r="C73" s="727" t="s">
        <v>15861</v>
      </c>
      <c r="D73" s="727" t="s">
        <v>16114</v>
      </c>
      <c r="E73" s="735">
        <v>452269.5</v>
      </c>
      <c r="F73" s="727" t="s">
        <v>16115</v>
      </c>
      <c r="G73" s="727" t="s">
        <v>15874</v>
      </c>
      <c r="H73" s="729">
        <v>44027</v>
      </c>
      <c r="I73" s="729">
        <v>44392</v>
      </c>
      <c r="J73" s="727" t="s">
        <v>16116</v>
      </c>
    </row>
    <row r="74" spans="1:10" s="39" customFormat="1" ht="22.5" x14ac:dyDescent="0.2">
      <c r="A74" s="731" t="s">
        <v>16117</v>
      </c>
      <c r="B74" s="731" t="s">
        <v>15860</v>
      </c>
      <c r="C74" s="727" t="s">
        <v>15861</v>
      </c>
      <c r="D74" s="727" t="s">
        <v>16118</v>
      </c>
      <c r="E74" s="735">
        <v>61762.080000000002</v>
      </c>
      <c r="F74" s="727" t="s">
        <v>15977</v>
      </c>
      <c r="G74" s="727" t="s">
        <v>15874</v>
      </c>
      <c r="H74" s="729">
        <v>44078</v>
      </c>
      <c r="I74" s="729">
        <v>44123</v>
      </c>
      <c r="J74" s="727" t="s">
        <v>16119</v>
      </c>
    </row>
    <row r="75" spans="1:10" s="39" customFormat="1" ht="22.5" x14ac:dyDescent="0.2">
      <c r="A75" s="731" t="s">
        <v>16746</v>
      </c>
      <c r="B75" s="731" t="s">
        <v>15860</v>
      </c>
      <c r="C75" s="727" t="s">
        <v>15861</v>
      </c>
      <c r="D75" s="727" t="s">
        <v>16120</v>
      </c>
      <c r="E75" s="735">
        <v>58174</v>
      </c>
      <c r="F75" s="727" t="s">
        <v>16121</v>
      </c>
      <c r="G75" s="727" t="s">
        <v>15864</v>
      </c>
      <c r="H75" s="729">
        <v>43571</v>
      </c>
      <c r="I75" s="729"/>
      <c r="J75" s="727" t="s">
        <v>16122</v>
      </c>
    </row>
    <row r="76" spans="1:10" s="39" customFormat="1" ht="22.5" x14ac:dyDescent="0.2">
      <c r="A76" s="731" t="s">
        <v>16747</v>
      </c>
      <c r="B76" s="731" t="s">
        <v>15860</v>
      </c>
      <c r="C76" s="727" t="s">
        <v>15861</v>
      </c>
      <c r="D76" s="727" t="s">
        <v>16123</v>
      </c>
      <c r="E76" s="735">
        <v>61600</v>
      </c>
      <c r="F76" s="727" t="s">
        <v>16124</v>
      </c>
      <c r="G76" s="727" t="s">
        <v>15864</v>
      </c>
      <c r="H76" s="729">
        <v>43571</v>
      </c>
      <c r="I76" s="729"/>
      <c r="J76" s="727" t="s">
        <v>16122</v>
      </c>
    </row>
    <row r="77" spans="1:10" s="39" customFormat="1" ht="22.5" x14ac:dyDescent="0.2">
      <c r="A77" s="731" t="s">
        <v>16748</v>
      </c>
      <c r="B77" s="731" t="s">
        <v>15860</v>
      </c>
      <c r="C77" s="727" t="s">
        <v>15861</v>
      </c>
      <c r="D77" s="727" t="s">
        <v>16125</v>
      </c>
      <c r="E77" s="735">
        <v>129000</v>
      </c>
      <c r="F77" s="727" t="s">
        <v>16126</v>
      </c>
      <c r="G77" s="727" t="s">
        <v>15864</v>
      </c>
      <c r="H77" s="729">
        <v>43617</v>
      </c>
      <c r="I77" s="729"/>
      <c r="J77" s="727" t="s">
        <v>16122</v>
      </c>
    </row>
    <row r="78" spans="1:10" s="39" customFormat="1" ht="33.75" x14ac:dyDescent="0.2">
      <c r="A78" s="731" t="s">
        <v>16749</v>
      </c>
      <c r="B78" s="731" t="s">
        <v>15860</v>
      </c>
      <c r="C78" s="727" t="s">
        <v>15861</v>
      </c>
      <c r="D78" s="727" t="s">
        <v>16127</v>
      </c>
      <c r="E78" s="735">
        <v>74499.34</v>
      </c>
      <c r="F78" s="727" t="s">
        <v>16128</v>
      </c>
      <c r="G78" s="727" t="s">
        <v>15864</v>
      </c>
      <c r="H78" s="729">
        <v>43642</v>
      </c>
      <c r="I78" s="729"/>
      <c r="J78" s="727" t="s">
        <v>16122</v>
      </c>
    </row>
    <row r="79" spans="1:10" s="39" customFormat="1" ht="22.5" x14ac:dyDescent="0.2">
      <c r="A79" s="731" t="s">
        <v>16747</v>
      </c>
      <c r="B79" s="731" t="s">
        <v>15860</v>
      </c>
      <c r="C79" s="727" t="s">
        <v>15861</v>
      </c>
      <c r="D79" s="727" t="s">
        <v>16129</v>
      </c>
      <c r="E79" s="735">
        <v>139440</v>
      </c>
      <c r="F79" s="727" t="s">
        <v>16124</v>
      </c>
      <c r="G79" s="727" t="s">
        <v>15864</v>
      </c>
      <c r="H79" s="729">
        <v>43658</v>
      </c>
      <c r="I79" s="729"/>
      <c r="J79" s="727" t="s">
        <v>16122</v>
      </c>
    </row>
    <row r="80" spans="1:10" s="39" customFormat="1" ht="67.5" x14ac:dyDescent="0.2">
      <c r="A80" s="731" t="s">
        <v>16750</v>
      </c>
      <c r="B80" s="731" t="s">
        <v>15860</v>
      </c>
      <c r="C80" s="727" t="s">
        <v>15861</v>
      </c>
      <c r="D80" s="727" t="s">
        <v>16130</v>
      </c>
      <c r="E80" s="735">
        <v>60000</v>
      </c>
      <c r="F80" s="727" t="s">
        <v>16131</v>
      </c>
      <c r="G80" s="727" t="s">
        <v>15864</v>
      </c>
      <c r="H80" s="729">
        <v>43712</v>
      </c>
      <c r="I80" s="729"/>
      <c r="J80" s="727" t="s">
        <v>16122</v>
      </c>
    </row>
    <row r="81" spans="1:10" s="39" customFormat="1" ht="22.5" x14ac:dyDescent="0.2">
      <c r="A81" s="731" t="s">
        <v>16751</v>
      </c>
      <c r="B81" s="731" t="s">
        <v>15860</v>
      </c>
      <c r="C81" s="727" t="s">
        <v>15861</v>
      </c>
      <c r="D81" s="727" t="s">
        <v>16132</v>
      </c>
      <c r="E81" s="735">
        <v>114696</v>
      </c>
      <c r="F81" s="727" t="s">
        <v>16133</v>
      </c>
      <c r="G81" s="727" t="s">
        <v>15864</v>
      </c>
      <c r="H81" s="729">
        <v>43728</v>
      </c>
      <c r="I81" s="729"/>
      <c r="J81" s="727" t="s">
        <v>16122</v>
      </c>
    </row>
    <row r="82" spans="1:10" s="39" customFormat="1" ht="33.75" x14ac:dyDescent="0.2">
      <c r="A82" s="731" t="s">
        <v>16752</v>
      </c>
      <c r="B82" s="731" t="s">
        <v>15860</v>
      </c>
      <c r="C82" s="727" t="s">
        <v>15861</v>
      </c>
      <c r="D82" s="727" t="s">
        <v>16134</v>
      </c>
      <c r="E82" s="735">
        <v>86775.77</v>
      </c>
      <c r="F82" s="727" t="s">
        <v>16135</v>
      </c>
      <c r="G82" s="727" t="s">
        <v>15864</v>
      </c>
      <c r="H82" s="729">
        <v>43789</v>
      </c>
      <c r="I82" s="729"/>
      <c r="J82" s="727" t="s">
        <v>16122</v>
      </c>
    </row>
    <row r="83" spans="1:10" s="39" customFormat="1" ht="22.5" x14ac:dyDescent="0.2">
      <c r="A83" s="731" t="s">
        <v>16753</v>
      </c>
      <c r="B83" s="731" t="s">
        <v>15860</v>
      </c>
      <c r="C83" s="727" t="s">
        <v>15861</v>
      </c>
      <c r="D83" s="727" t="s">
        <v>16136</v>
      </c>
      <c r="E83" s="735">
        <v>87450</v>
      </c>
      <c r="F83" s="727" t="s">
        <v>16137</v>
      </c>
      <c r="G83" s="727" t="s">
        <v>15864</v>
      </c>
      <c r="H83" s="729">
        <v>43809</v>
      </c>
      <c r="I83" s="729"/>
      <c r="J83" s="727" t="s">
        <v>16122</v>
      </c>
    </row>
    <row r="84" spans="1:10" s="39" customFormat="1" ht="33.75" x14ac:dyDescent="0.2">
      <c r="A84" s="731" t="s">
        <v>16754</v>
      </c>
      <c r="B84" s="731" t="s">
        <v>15860</v>
      </c>
      <c r="C84" s="727" t="s">
        <v>15861</v>
      </c>
      <c r="D84" s="727" t="s">
        <v>16138</v>
      </c>
      <c r="E84" s="735">
        <v>133472</v>
      </c>
      <c r="F84" s="727" t="s">
        <v>16139</v>
      </c>
      <c r="G84" s="727" t="s">
        <v>15864</v>
      </c>
      <c r="H84" s="729">
        <v>43810</v>
      </c>
      <c r="I84" s="729"/>
      <c r="J84" s="727" t="s">
        <v>16122</v>
      </c>
    </row>
    <row r="85" spans="1:10" s="39" customFormat="1" ht="45" x14ac:dyDescent="0.2">
      <c r="A85" s="731" t="s">
        <v>16755</v>
      </c>
      <c r="B85" s="731" t="s">
        <v>15860</v>
      </c>
      <c r="C85" s="727" t="s">
        <v>15861</v>
      </c>
      <c r="D85" s="727" t="s">
        <v>16140</v>
      </c>
      <c r="E85" s="735">
        <v>183777.64</v>
      </c>
      <c r="F85" s="727" t="s">
        <v>16141</v>
      </c>
      <c r="G85" s="727" t="s">
        <v>15874</v>
      </c>
      <c r="H85" s="729">
        <v>43900</v>
      </c>
      <c r="I85" s="729"/>
      <c r="J85" s="727" t="s">
        <v>16122</v>
      </c>
    </row>
    <row r="86" spans="1:10" s="39" customFormat="1" ht="22.5" x14ac:dyDescent="0.2">
      <c r="A86" s="731" t="s">
        <v>16756</v>
      </c>
      <c r="B86" s="731" t="s">
        <v>15860</v>
      </c>
      <c r="C86" s="727" t="s">
        <v>15861</v>
      </c>
      <c r="D86" s="727" t="s">
        <v>16142</v>
      </c>
      <c r="E86" s="735">
        <v>54516</v>
      </c>
      <c r="F86" s="727" t="s">
        <v>16121</v>
      </c>
      <c r="G86" s="727" t="s">
        <v>15864</v>
      </c>
      <c r="H86" s="729">
        <v>43987</v>
      </c>
      <c r="I86" s="729"/>
      <c r="J86" s="727" t="s">
        <v>16122</v>
      </c>
    </row>
    <row r="87" spans="1:10" s="39" customFormat="1" ht="78.75" x14ac:dyDescent="0.2">
      <c r="A87" s="731" t="s">
        <v>16757</v>
      </c>
      <c r="B87" s="731" t="s">
        <v>15860</v>
      </c>
      <c r="C87" s="727" t="s">
        <v>15861</v>
      </c>
      <c r="D87" s="727" t="s">
        <v>16143</v>
      </c>
      <c r="E87" s="735">
        <v>102000</v>
      </c>
      <c r="F87" s="727" t="s">
        <v>16144</v>
      </c>
      <c r="G87" s="727" t="s">
        <v>15874</v>
      </c>
      <c r="H87" s="729">
        <v>44012</v>
      </c>
      <c r="I87" s="729"/>
      <c r="J87" s="727" t="s">
        <v>16122</v>
      </c>
    </row>
    <row r="88" spans="1:10" s="39" customFormat="1" ht="78.75" x14ac:dyDescent="0.2">
      <c r="A88" s="731" t="s">
        <v>16758</v>
      </c>
      <c r="B88" s="731" t="s">
        <v>15860</v>
      </c>
      <c r="C88" s="727" t="s">
        <v>15861</v>
      </c>
      <c r="D88" s="727" t="s">
        <v>16145</v>
      </c>
      <c r="E88" s="735">
        <v>75000</v>
      </c>
      <c r="F88" s="727" t="s">
        <v>16146</v>
      </c>
      <c r="G88" s="727" t="s">
        <v>15874</v>
      </c>
      <c r="H88" s="729">
        <v>44000</v>
      </c>
      <c r="I88" s="729"/>
      <c r="J88" s="727" t="s">
        <v>16122</v>
      </c>
    </row>
    <row r="89" spans="1:10" s="39" customFormat="1" ht="33.75" x14ac:dyDescent="0.2">
      <c r="A89" s="731" t="s">
        <v>16759</v>
      </c>
      <c r="B89" s="731" t="s">
        <v>15860</v>
      </c>
      <c r="C89" s="727" t="s">
        <v>15861</v>
      </c>
      <c r="D89" s="727" t="s">
        <v>16147</v>
      </c>
      <c r="E89" s="735">
        <v>150000</v>
      </c>
      <c r="F89" s="727" t="s">
        <v>16148</v>
      </c>
      <c r="G89" s="727" t="s">
        <v>15874</v>
      </c>
      <c r="H89" s="729">
        <v>44018</v>
      </c>
      <c r="I89" s="729"/>
      <c r="J89" s="727" t="s">
        <v>16122</v>
      </c>
    </row>
    <row r="90" spans="1:10" s="39" customFormat="1" ht="22.5" x14ac:dyDescent="0.2">
      <c r="A90" s="731" t="s">
        <v>16760</v>
      </c>
      <c r="B90" s="731" t="s">
        <v>15860</v>
      </c>
      <c r="C90" s="727" t="s">
        <v>15861</v>
      </c>
      <c r="D90" s="727" t="s">
        <v>16149</v>
      </c>
      <c r="E90" s="735" t="s">
        <v>701</v>
      </c>
      <c r="F90" s="727"/>
      <c r="G90" s="727" t="s">
        <v>16150</v>
      </c>
      <c r="H90" s="729"/>
      <c r="I90" s="729"/>
      <c r="J90" s="727"/>
    </row>
    <row r="91" spans="1:10" s="39" customFormat="1" ht="22.5" x14ac:dyDescent="0.2">
      <c r="A91" s="731" t="s">
        <v>16761</v>
      </c>
      <c r="B91" s="731" t="s">
        <v>15860</v>
      </c>
      <c r="C91" s="727" t="s">
        <v>15861</v>
      </c>
      <c r="D91" s="727" t="s">
        <v>16151</v>
      </c>
      <c r="E91" s="735" t="s">
        <v>701</v>
      </c>
      <c r="F91" s="727"/>
      <c r="G91" s="727" t="s">
        <v>16150</v>
      </c>
      <c r="H91" s="729"/>
      <c r="I91" s="729"/>
      <c r="J91" s="727"/>
    </row>
    <row r="92" spans="1:10" s="39" customFormat="1" ht="22.5" x14ac:dyDescent="0.2">
      <c r="A92" s="731" t="s">
        <v>16746</v>
      </c>
      <c r="B92" s="731" t="s">
        <v>15860</v>
      </c>
      <c r="C92" s="727" t="s">
        <v>15861</v>
      </c>
      <c r="D92" s="727"/>
      <c r="E92" s="735">
        <v>60000</v>
      </c>
      <c r="F92" s="727"/>
      <c r="G92" s="727"/>
      <c r="H92" s="729"/>
      <c r="I92" s="729"/>
      <c r="J92" s="727">
        <v>2021</v>
      </c>
    </row>
    <row r="93" spans="1:10" s="39" customFormat="1" ht="22.5" x14ac:dyDescent="0.2">
      <c r="A93" s="731" t="s">
        <v>16747</v>
      </c>
      <c r="B93" s="731" t="s">
        <v>15860</v>
      </c>
      <c r="C93" s="727" t="s">
        <v>15861</v>
      </c>
      <c r="D93" s="727"/>
      <c r="E93" s="735">
        <v>140000</v>
      </c>
      <c r="F93" s="727"/>
      <c r="G93" s="727"/>
      <c r="H93" s="729"/>
      <c r="I93" s="729"/>
      <c r="J93" s="727">
        <v>2021</v>
      </c>
    </row>
    <row r="94" spans="1:10" s="39" customFormat="1" ht="22.5" x14ac:dyDescent="0.2">
      <c r="A94" s="731" t="s">
        <v>16748</v>
      </c>
      <c r="B94" s="731" t="s">
        <v>15860</v>
      </c>
      <c r="C94" s="727" t="s">
        <v>15861</v>
      </c>
      <c r="D94" s="727"/>
      <c r="E94" s="735">
        <v>139000</v>
      </c>
      <c r="F94" s="727"/>
      <c r="G94" s="727"/>
      <c r="H94" s="729"/>
      <c r="I94" s="729"/>
      <c r="J94" s="727">
        <v>2021</v>
      </c>
    </row>
    <row r="95" spans="1:10" s="39" customFormat="1" ht="33.75" x14ac:dyDescent="0.2">
      <c r="A95" s="731" t="s">
        <v>16749</v>
      </c>
      <c r="B95" s="731" t="s">
        <v>15860</v>
      </c>
      <c r="C95" s="727" t="s">
        <v>15861</v>
      </c>
      <c r="D95" s="727"/>
      <c r="E95" s="735">
        <v>120000</v>
      </c>
      <c r="F95" s="727"/>
      <c r="G95" s="727"/>
      <c r="H95" s="729"/>
      <c r="I95" s="729"/>
      <c r="J95" s="727">
        <v>2021</v>
      </c>
    </row>
    <row r="96" spans="1:10" s="39" customFormat="1" ht="67.5" x14ac:dyDescent="0.2">
      <c r="A96" s="731" t="s">
        <v>16750</v>
      </c>
      <c r="B96" s="731" t="s">
        <v>15860</v>
      </c>
      <c r="C96" s="727" t="s">
        <v>15861</v>
      </c>
      <c r="D96" s="727"/>
      <c r="E96" s="735">
        <v>70000</v>
      </c>
      <c r="F96" s="727"/>
      <c r="G96" s="727"/>
      <c r="H96" s="729"/>
      <c r="I96" s="729"/>
      <c r="J96" s="727">
        <v>2021</v>
      </c>
    </row>
    <row r="97" spans="1:10" s="39" customFormat="1" ht="22.5" x14ac:dyDescent="0.2">
      <c r="A97" s="731" t="s">
        <v>16751</v>
      </c>
      <c r="B97" s="731" t="s">
        <v>15860</v>
      </c>
      <c r="C97" s="727" t="s">
        <v>15861</v>
      </c>
      <c r="D97" s="727"/>
      <c r="E97" s="735">
        <v>140000</v>
      </c>
      <c r="F97" s="727"/>
      <c r="G97" s="727"/>
      <c r="H97" s="729"/>
      <c r="I97" s="729"/>
      <c r="J97" s="727">
        <v>2021</v>
      </c>
    </row>
    <row r="98" spans="1:10" s="39" customFormat="1" ht="22.5" x14ac:dyDescent="0.2">
      <c r="A98" s="731" t="s">
        <v>16752</v>
      </c>
      <c r="B98" s="731" t="s">
        <v>15860</v>
      </c>
      <c r="C98" s="727" t="s">
        <v>15861</v>
      </c>
      <c r="D98" s="727"/>
      <c r="E98" s="735">
        <v>100000</v>
      </c>
      <c r="F98" s="727"/>
      <c r="G98" s="727"/>
      <c r="H98" s="729"/>
      <c r="I98" s="729"/>
      <c r="J98" s="727">
        <v>2021</v>
      </c>
    </row>
    <row r="99" spans="1:10" s="39" customFormat="1" ht="22.5" x14ac:dyDescent="0.2">
      <c r="A99" s="731" t="s">
        <v>16762</v>
      </c>
      <c r="B99" s="731" t="s">
        <v>15860</v>
      </c>
      <c r="C99" s="727" t="s">
        <v>15861</v>
      </c>
      <c r="D99" s="727"/>
      <c r="E99" s="735">
        <v>150000</v>
      </c>
      <c r="F99" s="727"/>
      <c r="G99" s="727"/>
      <c r="H99" s="729"/>
      <c r="I99" s="729"/>
      <c r="J99" s="727">
        <v>2021</v>
      </c>
    </row>
    <row r="100" spans="1:10" s="39" customFormat="1" ht="45" x14ac:dyDescent="0.2">
      <c r="A100" s="731" t="s">
        <v>16755</v>
      </c>
      <c r="B100" s="731" t="s">
        <v>15860</v>
      </c>
      <c r="C100" s="727" t="s">
        <v>15861</v>
      </c>
      <c r="D100" s="727"/>
      <c r="E100" s="735">
        <v>250000</v>
      </c>
      <c r="F100" s="727"/>
      <c r="G100" s="727"/>
      <c r="H100" s="729"/>
      <c r="I100" s="729"/>
      <c r="J100" s="727">
        <v>2021</v>
      </c>
    </row>
    <row r="101" spans="1:10" s="39" customFormat="1" ht="78.75" x14ac:dyDescent="0.2">
      <c r="A101" s="731" t="s">
        <v>16757</v>
      </c>
      <c r="B101" s="731" t="s">
        <v>15860</v>
      </c>
      <c r="C101" s="727" t="s">
        <v>15861</v>
      </c>
      <c r="D101" s="727"/>
      <c r="E101" s="735">
        <v>110000</v>
      </c>
      <c r="F101" s="727"/>
      <c r="G101" s="727"/>
      <c r="H101" s="729"/>
      <c r="I101" s="729"/>
      <c r="J101" s="727">
        <v>2021</v>
      </c>
    </row>
    <row r="102" spans="1:10" s="39" customFormat="1" ht="78.75" x14ac:dyDescent="0.2">
      <c r="A102" s="731" t="s">
        <v>16758</v>
      </c>
      <c r="B102" s="731" t="s">
        <v>15860</v>
      </c>
      <c r="C102" s="727" t="s">
        <v>15861</v>
      </c>
      <c r="D102" s="727"/>
      <c r="E102" s="735">
        <v>80000</v>
      </c>
      <c r="F102" s="727"/>
      <c r="G102" s="727"/>
      <c r="H102" s="729"/>
      <c r="I102" s="729"/>
      <c r="J102" s="727">
        <v>2021</v>
      </c>
    </row>
    <row r="103" spans="1:10" s="39" customFormat="1" ht="33.75" x14ac:dyDescent="0.2">
      <c r="A103" s="731" t="s">
        <v>16759</v>
      </c>
      <c r="B103" s="731" t="s">
        <v>15860</v>
      </c>
      <c r="C103" s="727" t="s">
        <v>15861</v>
      </c>
      <c r="D103" s="727"/>
      <c r="E103" s="735">
        <v>180000</v>
      </c>
      <c r="F103" s="727"/>
      <c r="G103" s="727"/>
      <c r="H103" s="729"/>
      <c r="I103" s="729"/>
      <c r="J103" s="727">
        <v>2021</v>
      </c>
    </row>
    <row r="104" spans="1:10" s="39" customFormat="1" ht="78.75" x14ac:dyDescent="0.2">
      <c r="A104" s="731" t="s">
        <v>16152</v>
      </c>
      <c r="B104" s="732" t="s">
        <v>15871</v>
      </c>
      <c r="C104" s="733" t="s">
        <v>16153</v>
      </c>
      <c r="D104" s="733" t="s">
        <v>16154</v>
      </c>
      <c r="E104" s="736">
        <v>290000</v>
      </c>
      <c r="F104" s="733" t="s">
        <v>16155</v>
      </c>
      <c r="G104" s="733" t="s">
        <v>16156</v>
      </c>
      <c r="H104" s="743">
        <v>43691</v>
      </c>
      <c r="I104" s="743">
        <v>44157</v>
      </c>
      <c r="J104" s="733"/>
    </row>
    <row r="105" spans="1:10" s="39" customFormat="1" ht="90" x14ac:dyDescent="0.2">
      <c r="A105" s="731" t="s">
        <v>16157</v>
      </c>
      <c r="B105" s="732" t="s">
        <v>16158</v>
      </c>
      <c r="C105" s="733" t="s">
        <v>16153</v>
      </c>
      <c r="D105" s="733" t="s">
        <v>16159</v>
      </c>
      <c r="E105" s="736">
        <v>228000</v>
      </c>
      <c r="F105" s="733" t="s">
        <v>16160</v>
      </c>
      <c r="G105" s="733" t="s">
        <v>16156</v>
      </c>
      <c r="H105" s="743">
        <v>43711</v>
      </c>
      <c r="I105" s="743">
        <v>44152</v>
      </c>
      <c r="J105" s="733"/>
    </row>
    <row r="106" spans="1:10" s="39" customFormat="1" ht="67.5" x14ac:dyDescent="0.2">
      <c r="A106" s="731" t="s">
        <v>16161</v>
      </c>
      <c r="B106" s="732" t="s">
        <v>16158</v>
      </c>
      <c r="C106" s="733" t="s">
        <v>16153</v>
      </c>
      <c r="D106" s="733" t="s">
        <v>16162</v>
      </c>
      <c r="E106" s="736">
        <v>318000</v>
      </c>
      <c r="F106" s="733" t="s">
        <v>16160</v>
      </c>
      <c r="G106" s="733" t="s">
        <v>16156</v>
      </c>
      <c r="H106" s="743">
        <v>43803</v>
      </c>
      <c r="I106" s="743">
        <v>44150</v>
      </c>
      <c r="J106" s="733"/>
    </row>
    <row r="107" spans="1:10" s="39" customFormat="1" ht="67.5" x14ac:dyDescent="0.2">
      <c r="A107" s="731" t="s">
        <v>16163</v>
      </c>
      <c r="B107" s="732" t="s">
        <v>16158</v>
      </c>
      <c r="C107" s="733" t="s">
        <v>16153</v>
      </c>
      <c r="D107" s="733" t="s">
        <v>16164</v>
      </c>
      <c r="E107" s="736">
        <v>298335.86</v>
      </c>
      <c r="F107" s="733" t="s">
        <v>16165</v>
      </c>
      <c r="G107" s="733" t="s">
        <v>16156</v>
      </c>
      <c r="H107" s="743">
        <v>43812</v>
      </c>
      <c r="I107" s="743">
        <v>44159</v>
      </c>
      <c r="J107" s="733"/>
    </row>
    <row r="108" spans="1:10" s="39" customFormat="1" ht="56.25" x14ac:dyDescent="0.2">
      <c r="A108" s="731" t="s">
        <v>16166</v>
      </c>
      <c r="B108" s="732" t="s">
        <v>16158</v>
      </c>
      <c r="C108" s="733" t="s">
        <v>16153</v>
      </c>
      <c r="D108" s="733" t="s">
        <v>16167</v>
      </c>
      <c r="E108" s="736">
        <v>295000</v>
      </c>
      <c r="F108" s="733" t="s">
        <v>16168</v>
      </c>
      <c r="G108" s="733" t="s">
        <v>16156</v>
      </c>
      <c r="H108" s="743">
        <v>44185</v>
      </c>
      <c r="I108" s="743">
        <v>44194</v>
      </c>
      <c r="J108" s="733"/>
    </row>
    <row r="109" spans="1:10" s="39" customFormat="1" ht="56.25" x14ac:dyDescent="0.2">
      <c r="A109" s="731" t="s">
        <v>16169</v>
      </c>
      <c r="B109" s="732" t="s">
        <v>16158</v>
      </c>
      <c r="C109" s="733" t="s">
        <v>16153</v>
      </c>
      <c r="D109" s="733" t="s">
        <v>16170</v>
      </c>
      <c r="E109" s="736">
        <v>219000</v>
      </c>
      <c r="F109" s="733" t="s">
        <v>16171</v>
      </c>
      <c r="G109" s="733" t="s">
        <v>16156</v>
      </c>
      <c r="H109" s="743">
        <v>44181</v>
      </c>
      <c r="I109" s="743">
        <v>44194</v>
      </c>
      <c r="J109" s="733"/>
    </row>
    <row r="110" spans="1:10" s="39" customFormat="1" ht="67.5" x14ac:dyDescent="0.2">
      <c r="A110" s="731" t="s">
        <v>16172</v>
      </c>
      <c r="B110" s="732" t="s">
        <v>15871</v>
      </c>
      <c r="C110" s="733" t="s">
        <v>16153</v>
      </c>
      <c r="D110" s="733" t="s">
        <v>16173</v>
      </c>
      <c r="E110" s="736">
        <v>415000</v>
      </c>
      <c r="F110" s="733" t="s">
        <v>16174</v>
      </c>
      <c r="G110" s="733" t="s">
        <v>16156</v>
      </c>
      <c r="H110" s="743">
        <v>43825</v>
      </c>
      <c r="I110" s="743">
        <v>44194</v>
      </c>
      <c r="J110" s="733"/>
    </row>
    <row r="111" spans="1:10" s="39" customFormat="1" ht="67.5" x14ac:dyDescent="0.2">
      <c r="A111" s="731" t="s">
        <v>16175</v>
      </c>
      <c r="B111" s="732" t="s">
        <v>16158</v>
      </c>
      <c r="C111" s="733" t="s">
        <v>16153</v>
      </c>
      <c r="D111" s="733" t="s">
        <v>16176</v>
      </c>
      <c r="E111" s="736">
        <v>240000</v>
      </c>
      <c r="F111" s="733" t="s">
        <v>16174</v>
      </c>
      <c r="G111" s="733" t="s">
        <v>16156</v>
      </c>
      <c r="H111" s="743">
        <v>43875</v>
      </c>
      <c r="I111" s="743">
        <v>44184</v>
      </c>
      <c r="J111" s="733"/>
    </row>
    <row r="112" spans="1:10" s="39" customFormat="1" ht="56.25" x14ac:dyDescent="0.2">
      <c r="A112" s="731" t="s">
        <v>16177</v>
      </c>
      <c r="B112" s="732" t="s">
        <v>16158</v>
      </c>
      <c r="C112" s="733" t="s">
        <v>16153</v>
      </c>
      <c r="D112" s="733" t="s">
        <v>16178</v>
      </c>
      <c r="E112" s="736">
        <v>204446.2</v>
      </c>
      <c r="F112" s="733" t="s">
        <v>16179</v>
      </c>
      <c r="G112" s="733" t="s">
        <v>16156</v>
      </c>
      <c r="H112" s="743">
        <v>43881</v>
      </c>
      <c r="I112" s="743">
        <v>44179</v>
      </c>
      <c r="J112" s="733"/>
    </row>
    <row r="113" spans="1:10" s="39" customFormat="1" ht="67.5" x14ac:dyDescent="0.2">
      <c r="A113" s="731" t="s">
        <v>16180</v>
      </c>
      <c r="B113" s="732" t="s">
        <v>16158</v>
      </c>
      <c r="C113" s="733" t="s">
        <v>16153</v>
      </c>
      <c r="D113" s="733" t="s">
        <v>16181</v>
      </c>
      <c r="E113" s="736">
        <v>192445.84</v>
      </c>
      <c r="F113" s="733" t="s">
        <v>16179</v>
      </c>
      <c r="G113" s="733" t="s">
        <v>16156</v>
      </c>
      <c r="H113" s="743">
        <v>43881</v>
      </c>
      <c r="I113" s="743">
        <v>44179</v>
      </c>
      <c r="J113" s="733"/>
    </row>
    <row r="114" spans="1:10" s="39" customFormat="1" ht="112.5" x14ac:dyDescent="0.2">
      <c r="A114" s="731" t="s">
        <v>16182</v>
      </c>
      <c r="B114" s="732" t="s">
        <v>16158</v>
      </c>
      <c r="C114" s="733" t="s">
        <v>16153</v>
      </c>
      <c r="D114" s="733" t="s">
        <v>16183</v>
      </c>
      <c r="E114" s="736">
        <v>180409.25</v>
      </c>
      <c r="F114" s="733" t="s">
        <v>16184</v>
      </c>
      <c r="G114" s="733" t="s">
        <v>16156</v>
      </c>
      <c r="H114" s="743">
        <v>43903</v>
      </c>
      <c r="I114" s="743">
        <v>44169</v>
      </c>
      <c r="J114" s="733"/>
    </row>
    <row r="115" spans="1:10" s="39" customFormat="1" ht="157.5" x14ac:dyDescent="0.2">
      <c r="A115" s="731" t="s">
        <v>16185</v>
      </c>
      <c r="B115" s="732" t="s">
        <v>16158</v>
      </c>
      <c r="C115" s="733" t="s">
        <v>16153</v>
      </c>
      <c r="D115" s="733" t="s">
        <v>16186</v>
      </c>
      <c r="E115" s="736">
        <v>125000</v>
      </c>
      <c r="F115" s="733" t="s">
        <v>16165</v>
      </c>
      <c r="G115" s="733" t="s">
        <v>16156</v>
      </c>
      <c r="H115" s="743">
        <v>43972</v>
      </c>
      <c r="I115" s="743">
        <v>44164</v>
      </c>
      <c r="J115" s="733"/>
    </row>
    <row r="116" spans="1:10" s="39" customFormat="1" ht="67.5" x14ac:dyDescent="0.2">
      <c r="A116" s="731" t="s">
        <v>16187</v>
      </c>
      <c r="B116" s="732" t="s">
        <v>15871</v>
      </c>
      <c r="C116" s="733" t="s">
        <v>16153</v>
      </c>
      <c r="D116" s="733" t="s">
        <v>16188</v>
      </c>
      <c r="E116" s="736">
        <v>4453740.0199999996</v>
      </c>
      <c r="F116" s="733" t="s">
        <v>16189</v>
      </c>
      <c r="G116" s="733" t="s">
        <v>16156</v>
      </c>
      <c r="H116" s="743">
        <v>44056</v>
      </c>
      <c r="I116" s="743">
        <v>44277</v>
      </c>
      <c r="J116" s="733"/>
    </row>
    <row r="117" spans="1:10" s="39" customFormat="1" ht="78.75" x14ac:dyDescent="0.2">
      <c r="A117" s="731" t="s">
        <v>16190</v>
      </c>
      <c r="B117" s="732" t="s">
        <v>15871</v>
      </c>
      <c r="C117" s="733" t="s">
        <v>16153</v>
      </c>
      <c r="D117" s="733" t="s">
        <v>16191</v>
      </c>
      <c r="E117" s="736">
        <v>1327571.04</v>
      </c>
      <c r="F117" s="733" t="s">
        <v>16192</v>
      </c>
      <c r="G117" s="733" t="s">
        <v>16156</v>
      </c>
      <c r="H117" s="743">
        <v>44062</v>
      </c>
      <c r="I117" s="743">
        <v>44283</v>
      </c>
      <c r="J117" s="733"/>
    </row>
    <row r="118" spans="1:10" s="39" customFormat="1" ht="90" x14ac:dyDescent="0.2">
      <c r="A118" s="731" t="s">
        <v>16193</v>
      </c>
      <c r="B118" s="732" t="s">
        <v>16158</v>
      </c>
      <c r="C118" s="733" t="s">
        <v>16153</v>
      </c>
      <c r="D118" s="733" t="s">
        <v>16194</v>
      </c>
      <c r="E118" s="736">
        <v>216604.15</v>
      </c>
      <c r="F118" s="733" t="s">
        <v>16195</v>
      </c>
      <c r="G118" s="733" t="s">
        <v>16156</v>
      </c>
      <c r="H118" s="743">
        <v>44081</v>
      </c>
      <c r="I118" s="743">
        <v>44201</v>
      </c>
      <c r="J118" s="733"/>
    </row>
    <row r="119" spans="1:10" s="39" customFormat="1" ht="90" x14ac:dyDescent="0.2">
      <c r="A119" s="731" t="s">
        <v>16196</v>
      </c>
      <c r="B119" s="732" t="s">
        <v>16158</v>
      </c>
      <c r="C119" s="733" t="s">
        <v>16153</v>
      </c>
      <c r="D119" s="733" t="s">
        <v>16197</v>
      </c>
      <c r="E119" s="736">
        <v>242171.27</v>
      </c>
      <c r="F119" s="733" t="s">
        <v>16195</v>
      </c>
      <c r="G119" s="733" t="s">
        <v>16156</v>
      </c>
      <c r="H119" s="743">
        <v>44083</v>
      </c>
      <c r="I119" s="743">
        <v>44218</v>
      </c>
      <c r="J119" s="733"/>
    </row>
    <row r="120" spans="1:10" s="39" customFormat="1" ht="112.5" x14ac:dyDescent="0.2">
      <c r="A120" s="731" t="s">
        <v>16198</v>
      </c>
      <c r="B120" s="732" t="s">
        <v>16158</v>
      </c>
      <c r="C120" s="733" t="s">
        <v>16153</v>
      </c>
      <c r="D120" s="733" t="s">
        <v>16199</v>
      </c>
      <c r="E120" s="736">
        <v>242171.27</v>
      </c>
      <c r="F120" s="733" t="s">
        <v>16195</v>
      </c>
      <c r="G120" s="733" t="s">
        <v>16156</v>
      </c>
      <c r="H120" s="743">
        <v>44084</v>
      </c>
      <c r="I120" s="743">
        <v>44219</v>
      </c>
      <c r="J120" s="733"/>
    </row>
    <row r="121" spans="1:10" s="39" customFormat="1" ht="112.5" x14ac:dyDescent="0.2">
      <c r="A121" s="731" t="s">
        <v>16200</v>
      </c>
      <c r="B121" s="732" t="s">
        <v>16158</v>
      </c>
      <c r="C121" s="733" t="s">
        <v>16153</v>
      </c>
      <c r="D121" s="733" t="s">
        <v>16201</v>
      </c>
      <c r="E121" s="736">
        <v>187170.12</v>
      </c>
      <c r="F121" s="733"/>
      <c r="G121" s="733" t="s">
        <v>16150</v>
      </c>
      <c r="H121" s="743"/>
      <c r="I121" s="743"/>
      <c r="J121" s="733" t="s">
        <v>16202</v>
      </c>
    </row>
    <row r="122" spans="1:10" s="39" customFormat="1" ht="90" x14ac:dyDescent="0.2">
      <c r="A122" s="731" t="s">
        <v>16203</v>
      </c>
      <c r="B122" s="732" t="s">
        <v>16158</v>
      </c>
      <c r="C122" s="733" t="s">
        <v>16153</v>
      </c>
      <c r="D122" s="733" t="s">
        <v>16204</v>
      </c>
      <c r="E122" s="736">
        <v>156374.76</v>
      </c>
      <c r="F122" s="733"/>
      <c r="G122" s="733" t="s">
        <v>16150</v>
      </c>
      <c r="H122" s="743"/>
      <c r="I122" s="743"/>
      <c r="J122" s="733" t="s">
        <v>16202</v>
      </c>
    </row>
    <row r="123" spans="1:10" s="39" customFormat="1" ht="90" x14ac:dyDescent="0.2">
      <c r="A123" s="731" t="s">
        <v>16205</v>
      </c>
      <c r="B123" s="732" t="s">
        <v>16158</v>
      </c>
      <c r="C123" s="733" t="s">
        <v>16153</v>
      </c>
      <c r="D123" s="733" t="s">
        <v>16206</v>
      </c>
      <c r="E123" s="736">
        <v>247658.4</v>
      </c>
      <c r="F123" s="733"/>
      <c r="G123" s="733" t="s">
        <v>16150</v>
      </c>
      <c r="H123" s="743"/>
      <c r="I123" s="743"/>
      <c r="J123" s="733" t="s">
        <v>16202</v>
      </c>
    </row>
    <row r="124" spans="1:10" s="39" customFormat="1" ht="33.75" x14ac:dyDescent="0.2">
      <c r="A124" s="731" t="s">
        <v>16207</v>
      </c>
      <c r="B124" s="732" t="s">
        <v>16158</v>
      </c>
      <c r="C124" s="733" t="s">
        <v>16153</v>
      </c>
      <c r="D124" s="733" t="s">
        <v>16208</v>
      </c>
      <c r="E124" s="736">
        <v>387751.02</v>
      </c>
      <c r="F124" s="733"/>
      <c r="G124" s="733" t="s">
        <v>16150</v>
      </c>
      <c r="H124" s="743"/>
      <c r="I124" s="743"/>
      <c r="J124" s="727" t="s">
        <v>16209</v>
      </c>
    </row>
    <row r="125" spans="1:10" s="39" customFormat="1" ht="56.25" x14ac:dyDescent="0.2">
      <c r="A125" s="731" t="s">
        <v>16210</v>
      </c>
      <c r="B125" s="732" t="s">
        <v>16158</v>
      </c>
      <c r="C125" s="733" t="s">
        <v>16153</v>
      </c>
      <c r="D125" s="733" t="s">
        <v>16211</v>
      </c>
      <c r="E125" s="736">
        <v>397403.23</v>
      </c>
      <c r="F125" s="733"/>
      <c r="G125" s="733" t="s">
        <v>16150</v>
      </c>
      <c r="H125" s="743"/>
      <c r="I125" s="743"/>
      <c r="J125" s="733"/>
    </row>
    <row r="126" spans="1:10" s="39" customFormat="1" ht="33.75" x14ac:dyDescent="0.2">
      <c r="A126" s="731" t="s">
        <v>16212</v>
      </c>
      <c r="B126" s="731" t="s">
        <v>15939</v>
      </c>
      <c r="C126" s="727" t="s">
        <v>16213</v>
      </c>
      <c r="D126" s="727" t="s">
        <v>16214</v>
      </c>
      <c r="E126" s="735">
        <v>60000</v>
      </c>
      <c r="F126" s="727" t="s">
        <v>16215</v>
      </c>
      <c r="G126" s="727" t="s">
        <v>15874</v>
      </c>
      <c r="H126" s="729">
        <v>43460</v>
      </c>
      <c r="I126" s="729" t="s">
        <v>16216</v>
      </c>
      <c r="J126" s="727" t="s">
        <v>16217</v>
      </c>
    </row>
    <row r="127" spans="1:10" s="39" customFormat="1" ht="56.25" x14ac:dyDescent="0.2">
      <c r="A127" s="731" t="s">
        <v>16218</v>
      </c>
      <c r="B127" s="731" t="s">
        <v>15860</v>
      </c>
      <c r="C127" s="727" t="s">
        <v>16213</v>
      </c>
      <c r="D127" s="727" t="s">
        <v>16219</v>
      </c>
      <c r="E127" s="735">
        <v>128500</v>
      </c>
      <c r="F127" s="727" t="s">
        <v>16220</v>
      </c>
      <c r="G127" s="727" t="s">
        <v>16221</v>
      </c>
      <c r="H127" s="729">
        <v>43460</v>
      </c>
      <c r="I127" s="729" t="s">
        <v>16216</v>
      </c>
      <c r="J127" s="727" t="s">
        <v>16217</v>
      </c>
    </row>
    <row r="128" spans="1:10" s="39" customFormat="1" ht="33.75" x14ac:dyDescent="0.2">
      <c r="A128" s="731" t="s">
        <v>16222</v>
      </c>
      <c r="B128" s="731" t="s">
        <v>16223</v>
      </c>
      <c r="C128" s="727" t="s">
        <v>16224</v>
      </c>
      <c r="D128" s="727" t="s">
        <v>456</v>
      </c>
      <c r="E128" s="735">
        <v>33000</v>
      </c>
      <c r="F128" s="727" t="s">
        <v>16225</v>
      </c>
      <c r="G128" s="727" t="s">
        <v>16221</v>
      </c>
      <c r="H128" s="729">
        <v>43585</v>
      </c>
      <c r="I128" s="729" t="s">
        <v>16216</v>
      </c>
      <c r="J128" s="727" t="s">
        <v>16217</v>
      </c>
    </row>
    <row r="129" spans="1:10" s="39" customFormat="1" ht="33.75" x14ac:dyDescent="0.2">
      <c r="A129" s="731" t="s">
        <v>16226</v>
      </c>
      <c r="B129" s="731" t="s">
        <v>16223</v>
      </c>
      <c r="C129" s="727" t="s">
        <v>16224</v>
      </c>
      <c r="D129" s="727" t="s">
        <v>456</v>
      </c>
      <c r="E129" s="735">
        <v>28000</v>
      </c>
      <c r="F129" s="727" t="s">
        <v>16227</v>
      </c>
      <c r="G129" s="727" t="s">
        <v>16221</v>
      </c>
      <c r="H129" s="729">
        <v>43587</v>
      </c>
      <c r="I129" s="729" t="s">
        <v>16216</v>
      </c>
      <c r="J129" s="727" t="s">
        <v>16217</v>
      </c>
    </row>
    <row r="130" spans="1:10" s="39" customFormat="1" ht="33.75" x14ac:dyDescent="0.2">
      <c r="A130" s="731" t="s">
        <v>16228</v>
      </c>
      <c r="B130" s="731" t="s">
        <v>16223</v>
      </c>
      <c r="C130" s="727" t="s">
        <v>16224</v>
      </c>
      <c r="D130" s="727" t="s">
        <v>456</v>
      </c>
      <c r="E130" s="735">
        <v>28000</v>
      </c>
      <c r="F130" s="727" t="s">
        <v>16229</v>
      </c>
      <c r="G130" s="727" t="s">
        <v>16221</v>
      </c>
      <c r="H130" s="729">
        <v>43608</v>
      </c>
      <c r="I130" s="729" t="s">
        <v>16216</v>
      </c>
      <c r="J130" s="727" t="s">
        <v>16217</v>
      </c>
    </row>
    <row r="131" spans="1:10" ht="33.75" x14ac:dyDescent="0.2">
      <c r="A131" s="731" t="s">
        <v>16230</v>
      </c>
      <c r="B131" s="731" t="s">
        <v>16223</v>
      </c>
      <c r="C131" s="727" t="s">
        <v>16224</v>
      </c>
      <c r="D131" s="727" t="s">
        <v>456</v>
      </c>
      <c r="E131" s="735">
        <v>33000</v>
      </c>
      <c r="F131" s="727" t="s">
        <v>16231</v>
      </c>
      <c r="G131" s="727" t="s">
        <v>16221</v>
      </c>
      <c r="H131" s="729">
        <v>43585</v>
      </c>
      <c r="I131" s="729" t="s">
        <v>16216</v>
      </c>
      <c r="J131" s="727" t="s">
        <v>16217</v>
      </c>
    </row>
    <row r="132" spans="1:10" ht="33.75" x14ac:dyDescent="0.2">
      <c r="A132" s="731" t="s">
        <v>16232</v>
      </c>
      <c r="B132" s="731" t="s">
        <v>16223</v>
      </c>
      <c r="C132" s="727" t="s">
        <v>16224</v>
      </c>
      <c r="D132" s="727" t="s">
        <v>456</v>
      </c>
      <c r="E132" s="735">
        <v>31500</v>
      </c>
      <c r="F132" s="727" t="s">
        <v>16233</v>
      </c>
      <c r="G132" s="727" t="s">
        <v>16221</v>
      </c>
      <c r="H132" s="729">
        <v>43608</v>
      </c>
      <c r="I132" s="729" t="s">
        <v>16216</v>
      </c>
      <c r="J132" s="727" t="s">
        <v>16217</v>
      </c>
    </row>
    <row r="133" spans="1:10" ht="33.75" x14ac:dyDescent="0.2">
      <c r="A133" s="731" t="s">
        <v>16234</v>
      </c>
      <c r="B133" s="731" t="s">
        <v>16223</v>
      </c>
      <c r="C133" s="727" t="s">
        <v>16224</v>
      </c>
      <c r="D133" s="727" t="s">
        <v>456</v>
      </c>
      <c r="E133" s="735">
        <v>28000</v>
      </c>
      <c r="F133" s="727" t="s">
        <v>16235</v>
      </c>
      <c r="G133" s="727" t="s">
        <v>16221</v>
      </c>
      <c r="H133" s="729">
        <v>43593</v>
      </c>
      <c r="I133" s="729" t="s">
        <v>16216</v>
      </c>
      <c r="J133" s="727" t="s">
        <v>16217</v>
      </c>
    </row>
    <row r="134" spans="1:10" ht="33.75" x14ac:dyDescent="0.2">
      <c r="A134" s="731" t="s">
        <v>16236</v>
      </c>
      <c r="B134" s="731" t="s">
        <v>16223</v>
      </c>
      <c r="C134" s="727" t="s">
        <v>16224</v>
      </c>
      <c r="D134" s="727" t="s">
        <v>456</v>
      </c>
      <c r="E134" s="735">
        <v>31500</v>
      </c>
      <c r="F134" s="727" t="s">
        <v>16237</v>
      </c>
      <c r="G134" s="727" t="s">
        <v>16221</v>
      </c>
      <c r="H134" s="729">
        <v>43608</v>
      </c>
      <c r="I134" s="729" t="s">
        <v>16216</v>
      </c>
      <c r="J134" s="727" t="s">
        <v>16217</v>
      </c>
    </row>
    <row r="135" spans="1:10" ht="33.75" x14ac:dyDescent="0.2">
      <c r="A135" s="731" t="s">
        <v>16238</v>
      </c>
      <c r="B135" s="731" t="s">
        <v>16223</v>
      </c>
      <c r="C135" s="727" t="s">
        <v>16224</v>
      </c>
      <c r="D135" s="727" t="s">
        <v>456</v>
      </c>
      <c r="E135" s="735">
        <v>32721</v>
      </c>
      <c r="F135" s="727" t="s">
        <v>16239</v>
      </c>
      <c r="G135" s="727" t="s">
        <v>16221</v>
      </c>
      <c r="H135" s="729">
        <v>43699</v>
      </c>
      <c r="I135" s="729" t="s">
        <v>16216</v>
      </c>
      <c r="J135" s="727" t="s">
        <v>16217</v>
      </c>
    </row>
    <row r="136" spans="1:10" ht="33.75" x14ac:dyDescent="0.2">
      <c r="A136" s="731" t="s">
        <v>16240</v>
      </c>
      <c r="B136" s="731" t="s">
        <v>16223</v>
      </c>
      <c r="C136" s="727" t="s">
        <v>16224</v>
      </c>
      <c r="D136" s="727" t="s">
        <v>456</v>
      </c>
      <c r="E136" s="735">
        <v>28420.75</v>
      </c>
      <c r="F136" s="727" t="s">
        <v>16241</v>
      </c>
      <c r="G136" s="727" t="s">
        <v>16221</v>
      </c>
      <c r="H136" s="729">
        <v>43697</v>
      </c>
      <c r="I136" s="729" t="s">
        <v>16216</v>
      </c>
      <c r="J136" s="727" t="s">
        <v>16217</v>
      </c>
    </row>
    <row r="137" spans="1:10" ht="22.5" x14ac:dyDescent="0.2">
      <c r="A137" s="731" t="s">
        <v>16242</v>
      </c>
      <c r="B137" s="731" t="s">
        <v>16223</v>
      </c>
      <c r="C137" s="727" t="s">
        <v>16224</v>
      </c>
      <c r="D137" s="727" t="s">
        <v>456</v>
      </c>
      <c r="E137" s="735">
        <v>27282.78</v>
      </c>
      <c r="F137" s="727" t="s">
        <v>16243</v>
      </c>
      <c r="G137" s="727" t="s">
        <v>16221</v>
      </c>
      <c r="H137" s="729">
        <v>43579</v>
      </c>
      <c r="I137" s="729" t="s">
        <v>16216</v>
      </c>
      <c r="J137" s="727" t="s">
        <v>16217</v>
      </c>
    </row>
    <row r="138" spans="1:10" ht="56.25" x14ac:dyDescent="0.2">
      <c r="A138" s="731" t="s">
        <v>16244</v>
      </c>
      <c r="B138" s="731" t="s">
        <v>16223</v>
      </c>
      <c r="C138" s="727" t="s">
        <v>16224</v>
      </c>
      <c r="D138" s="727" t="s">
        <v>456</v>
      </c>
      <c r="E138" s="735">
        <v>33500</v>
      </c>
      <c r="F138" s="727" t="s">
        <v>16220</v>
      </c>
      <c r="G138" s="727" t="s">
        <v>16221</v>
      </c>
      <c r="H138" s="729">
        <v>43536</v>
      </c>
      <c r="I138" s="729" t="s">
        <v>16216</v>
      </c>
      <c r="J138" s="727" t="s">
        <v>16217</v>
      </c>
    </row>
    <row r="139" spans="1:10" ht="45" x14ac:dyDescent="0.2">
      <c r="A139" s="731" t="s">
        <v>16245</v>
      </c>
      <c r="B139" s="731" t="s">
        <v>16223</v>
      </c>
      <c r="C139" s="727" t="s">
        <v>16224</v>
      </c>
      <c r="D139" s="727" t="s">
        <v>456</v>
      </c>
      <c r="E139" s="735">
        <v>23500</v>
      </c>
      <c r="F139" s="727" t="s">
        <v>16246</v>
      </c>
      <c r="G139" s="727" t="s">
        <v>16221</v>
      </c>
      <c r="H139" s="729">
        <v>43818</v>
      </c>
      <c r="I139" s="729" t="s">
        <v>16216</v>
      </c>
      <c r="J139" s="727" t="s">
        <v>16217</v>
      </c>
    </row>
    <row r="140" spans="1:10" ht="33.75" x14ac:dyDescent="0.2">
      <c r="A140" s="731" t="s">
        <v>16212</v>
      </c>
      <c r="B140" s="731" t="s">
        <v>16223</v>
      </c>
      <c r="C140" s="727" t="s">
        <v>16224</v>
      </c>
      <c r="D140" s="727" t="s">
        <v>456</v>
      </c>
      <c r="E140" s="735">
        <v>60000</v>
      </c>
      <c r="F140" s="727" t="s">
        <v>16215</v>
      </c>
      <c r="G140" s="727" t="s">
        <v>15874</v>
      </c>
      <c r="H140" s="729">
        <v>43460</v>
      </c>
      <c r="I140" s="729"/>
      <c r="J140" s="727" t="s">
        <v>16247</v>
      </c>
    </row>
    <row r="141" spans="1:10" ht="33.75" x14ac:dyDescent="0.2">
      <c r="A141" s="731" t="s">
        <v>16248</v>
      </c>
      <c r="B141" s="731" t="s">
        <v>16223</v>
      </c>
      <c r="C141" s="727" t="s">
        <v>16224</v>
      </c>
      <c r="D141" s="727" t="s">
        <v>456</v>
      </c>
      <c r="E141" s="735">
        <v>22000</v>
      </c>
      <c r="F141" s="727" t="s">
        <v>16249</v>
      </c>
      <c r="G141" s="727" t="s">
        <v>15874</v>
      </c>
      <c r="H141" s="729">
        <v>44070</v>
      </c>
      <c r="I141" s="729"/>
      <c r="J141" s="727" t="s">
        <v>16247</v>
      </c>
    </row>
    <row r="142" spans="1:10" ht="33.75" x14ac:dyDescent="0.2">
      <c r="A142" s="731" t="s">
        <v>16250</v>
      </c>
      <c r="B142" s="731" t="s">
        <v>16223</v>
      </c>
      <c r="C142" s="727" t="s">
        <v>16224</v>
      </c>
      <c r="D142" s="727" t="s">
        <v>456</v>
      </c>
      <c r="E142" s="735">
        <v>13720</v>
      </c>
      <c r="F142" s="727" t="s">
        <v>16251</v>
      </c>
      <c r="G142" s="727" t="s">
        <v>15874</v>
      </c>
      <c r="H142" s="729">
        <v>43896</v>
      </c>
      <c r="I142" s="729"/>
      <c r="J142" s="727" t="s">
        <v>16247</v>
      </c>
    </row>
    <row r="143" spans="1:10" ht="33.75" x14ac:dyDescent="0.2">
      <c r="A143" s="731" t="s">
        <v>16230</v>
      </c>
      <c r="B143" s="731" t="s">
        <v>16223</v>
      </c>
      <c r="C143" s="727" t="s">
        <v>16224</v>
      </c>
      <c r="D143" s="727" t="s">
        <v>456</v>
      </c>
      <c r="E143" s="735">
        <v>33000</v>
      </c>
      <c r="F143" s="727" t="s">
        <v>16231</v>
      </c>
      <c r="G143" s="727" t="s">
        <v>15874</v>
      </c>
      <c r="H143" s="729">
        <v>43843</v>
      </c>
      <c r="I143" s="729"/>
      <c r="J143" s="727" t="s">
        <v>16247</v>
      </c>
    </row>
    <row r="144" spans="1:10" ht="33.75" x14ac:dyDescent="0.2">
      <c r="A144" s="731" t="s">
        <v>16252</v>
      </c>
      <c r="B144" s="731" t="s">
        <v>16223</v>
      </c>
      <c r="C144" s="727" t="s">
        <v>16224</v>
      </c>
      <c r="D144" s="727" t="s">
        <v>456</v>
      </c>
      <c r="E144" s="735">
        <v>24337.5</v>
      </c>
      <c r="F144" s="727" t="s">
        <v>16253</v>
      </c>
      <c r="G144" s="727" t="s">
        <v>15874</v>
      </c>
      <c r="H144" s="729">
        <v>43874</v>
      </c>
      <c r="I144" s="729"/>
      <c r="J144" s="727" t="s">
        <v>16247</v>
      </c>
    </row>
    <row r="145" spans="1:10" ht="33.75" x14ac:dyDescent="0.2">
      <c r="A145" s="731" t="s">
        <v>16254</v>
      </c>
      <c r="B145" s="731" t="s">
        <v>16223</v>
      </c>
      <c r="C145" s="727" t="s">
        <v>16224</v>
      </c>
      <c r="D145" s="727" t="s">
        <v>456</v>
      </c>
      <c r="E145" s="735">
        <v>17500</v>
      </c>
      <c r="F145" s="727" t="s">
        <v>16255</v>
      </c>
      <c r="G145" s="727" t="s">
        <v>15874</v>
      </c>
      <c r="H145" s="729">
        <v>43896</v>
      </c>
      <c r="I145" s="729"/>
      <c r="J145" s="727" t="s">
        <v>16247</v>
      </c>
    </row>
    <row r="146" spans="1:10" ht="22.5" x14ac:dyDescent="0.2">
      <c r="A146" s="731" t="s">
        <v>16256</v>
      </c>
      <c r="B146" s="731" t="s">
        <v>16223</v>
      </c>
      <c r="C146" s="727" t="s">
        <v>16224</v>
      </c>
      <c r="D146" s="727" t="s">
        <v>456</v>
      </c>
      <c r="E146" s="735">
        <v>16165</v>
      </c>
      <c r="F146" s="727" t="s">
        <v>16257</v>
      </c>
      <c r="G146" s="727" t="s">
        <v>15874</v>
      </c>
      <c r="H146" s="729">
        <v>43896</v>
      </c>
      <c r="I146" s="729"/>
      <c r="J146" s="727" t="s">
        <v>16247</v>
      </c>
    </row>
    <row r="147" spans="1:10" ht="33.75" x14ac:dyDescent="0.2">
      <c r="A147" s="731" t="s">
        <v>16258</v>
      </c>
      <c r="B147" s="731" t="s">
        <v>16223</v>
      </c>
      <c r="C147" s="727" t="s">
        <v>16224</v>
      </c>
      <c r="D147" s="727" t="s">
        <v>456</v>
      </c>
      <c r="E147" s="735">
        <v>33000</v>
      </c>
      <c r="F147" s="727" t="s">
        <v>16259</v>
      </c>
      <c r="G147" s="727" t="s">
        <v>15874</v>
      </c>
      <c r="H147" s="729">
        <v>43844</v>
      </c>
      <c r="I147" s="729"/>
      <c r="J147" s="727" t="s">
        <v>16247</v>
      </c>
    </row>
    <row r="148" spans="1:10" ht="33.75" x14ac:dyDescent="0.2">
      <c r="A148" s="731" t="s">
        <v>16232</v>
      </c>
      <c r="B148" s="731" t="s">
        <v>16223</v>
      </c>
      <c r="C148" s="727" t="s">
        <v>16224</v>
      </c>
      <c r="D148" s="727" t="s">
        <v>456</v>
      </c>
      <c r="E148" s="735">
        <v>33000</v>
      </c>
      <c r="F148" s="727" t="s">
        <v>16233</v>
      </c>
      <c r="G148" s="727" t="s">
        <v>15874</v>
      </c>
      <c r="H148" s="729">
        <v>43840</v>
      </c>
      <c r="I148" s="729"/>
      <c r="J148" s="727" t="s">
        <v>16247</v>
      </c>
    </row>
    <row r="149" spans="1:10" ht="22.5" x14ac:dyDescent="0.2">
      <c r="A149" s="731" t="s">
        <v>16260</v>
      </c>
      <c r="B149" s="731" t="s">
        <v>16223</v>
      </c>
      <c r="C149" s="727" t="s">
        <v>16224</v>
      </c>
      <c r="D149" s="727" t="s">
        <v>456</v>
      </c>
      <c r="E149" s="735">
        <v>32000</v>
      </c>
      <c r="F149" s="727" t="s">
        <v>16261</v>
      </c>
      <c r="G149" s="727" t="s">
        <v>15874</v>
      </c>
      <c r="H149" s="729">
        <v>43843</v>
      </c>
      <c r="I149" s="729"/>
      <c r="J149" s="727" t="s">
        <v>16247</v>
      </c>
    </row>
    <row r="150" spans="1:10" ht="33.75" x14ac:dyDescent="0.2">
      <c r="A150" s="731" t="s">
        <v>16236</v>
      </c>
      <c r="B150" s="731" t="s">
        <v>16223</v>
      </c>
      <c r="C150" s="727" t="s">
        <v>16224</v>
      </c>
      <c r="D150" s="727" t="s">
        <v>456</v>
      </c>
      <c r="E150" s="735">
        <v>33000</v>
      </c>
      <c r="F150" s="727" t="s">
        <v>16237</v>
      </c>
      <c r="G150" s="727" t="s">
        <v>15874</v>
      </c>
      <c r="H150" s="729">
        <v>43840</v>
      </c>
      <c r="I150" s="729"/>
      <c r="J150" s="727" t="s">
        <v>16247</v>
      </c>
    </row>
    <row r="151" spans="1:10" ht="33.75" x14ac:dyDescent="0.2">
      <c r="A151" s="731" t="s">
        <v>16262</v>
      </c>
      <c r="B151" s="731" t="s">
        <v>16223</v>
      </c>
      <c r="C151" s="727" t="s">
        <v>16224</v>
      </c>
      <c r="D151" s="727" t="s">
        <v>456</v>
      </c>
      <c r="E151" s="735">
        <v>30000</v>
      </c>
      <c r="F151" s="727" t="s">
        <v>16263</v>
      </c>
      <c r="G151" s="727" t="s">
        <v>15874</v>
      </c>
      <c r="H151" s="729">
        <v>43843</v>
      </c>
      <c r="I151" s="729"/>
      <c r="J151" s="727" t="s">
        <v>16247</v>
      </c>
    </row>
    <row r="152" spans="1:10" ht="33.75" x14ac:dyDescent="0.2">
      <c r="A152" s="731" t="s">
        <v>16234</v>
      </c>
      <c r="B152" s="731" t="s">
        <v>16223</v>
      </c>
      <c r="C152" s="727" t="s">
        <v>16224</v>
      </c>
      <c r="D152" s="727" t="s">
        <v>456</v>
      </c>
      <c r="E152" s="735">
        <v>31500</v>
      </c>
      <c r="F152" s="727" t="s">
        <v>16264</v>
      </c>
      <c r="G152" s="727" t="s">
        <v>15874</v>
      </c>
      <c r="H152" s="729">
        <v>43843</v>
      </c>
      <c r="I152" s="729"/>
      <c r="J152" s="727" t="s">
        <v>16247</v>
      </c>
    </row>
    <row r="153" spans="1:10" ht="33.75" x14ac:dyDescent="0.2">
      <c r="A153" s="731" t="s">
        <v>16265</v>
      </c>
      <c r="B153" s="731" t="s">
        <v>16223</v>
      </c>
      <c r="C153" s="727" t="s">
        <v>16224</v>
      </c>
      <c r="D153" s="727" t="s">
        <v>456</v>
      </c>
      <c r="E153" s="735">
        <v>23430</v>
      </c>
      <c r="F153" s="727" t="s">
        <v>16239</v>
      </c>
      <c r="G153" s="727" t="s">
        <v>16221</v>
      </c>
      <c r="H153" s="729">
        <v>43880</v>
      </c>
      <c r="I153" s="729"/>
      <c r="J153" s="727" t="s">
        <v>16247</v>
      </c>
    </row>
    <row r="154" spans="1:10" ht="33.75" x14ac:dyDescent="0.2">
      <c r="A154" s="731" t="s">
        <v>16266</v>
      </c>
      <c r="B154" s="731" t="s">
        <v>16223</v>
      </c>
      <c r="C154" s="727" t="s">
        <v>16224</v>
      </c>
      <c r="D154" s="727" t="s">
        <v>456</v>
      </c>
      <c r="E154" s="735">
        <v>29335.24</v>
      </c>
      <c r="F154" s="727" t="s">
        <v>16267</v>
      </c>
      <c r="G154" s="727" t="s">
        <v>16221</v>
      </c>
      <c r="H154" s="729">
        <v>43882</v>
      </c>
      <c r="I154" s="729"/>
      <c r="J154" s="727" t="s">
        <v>16247</v>
      </c>
    </row>
    <row r="155" spans="1:10" ht="22.5" x14ac:dyDescent="0.2">
      <c r="A155" s="731" t="s">
        <v>16268</v>
      </c>
      <c r="B155" s="731" t="s">
        <v>16223</v>
      </c>
      <c r="C155" s="727" t="s">
        <v>16224</v>
      </c>
      <c r="D155" s="727" t="s">
        <v>456</v>
      </c>
      <c r="E155" s="735">
        <v>24000</v>
      </c>
      <c r="F155" s="727" t="s">
        <v>16269</v>
      </c>
      <c r="G155" s="727" t="s">
        <v>15874</v>
      </c>
      <c r="H155" s="729">
        <v>43844</v>
      </c>
      <c r="I155" s="729"/>
      <c r="J155" s="727" t="s">
        <v>16247</v>
      </c>
    </row>
    <row r="156" spans="1:10" ht="33.75" x14ac:dyDescent="0.2">
      <c r="A156" s="731" t="s">
        <v>16228</v>
      </c>
      <c r="B156" s="731" t="s">
        <v>16223</v>
      </c>
      <c r="C156" s="727" t="s">
        <v>16224</v>
      </c>
      <c r="D156" s="727" t="s">
        <v>456</v>
      </c>
      <c r="E156" s="735">
        <v>33600</v>
      </c>
      <c r="F156" s="727" t="s">
        <v>16229</v>
      </c>
      <c r="G156" s="727" t="s">
        <v>15874</v>
      </c>
      <c r="H156" s="729">
        <v>43843</v>
      </c>
      <c r="I156" s="729"/>
      <c r="J156" s="727" t="s">
        <v>16247</v>
      </c>
    </row>
    <row r="157" spans="1:10" ht="33.75" x14ac:dyDescent="0.2">
      <c r="A157" s="731" t="s">
        <v>16763</v>
      </c>
      <c r="B157" s="731" t="s">
        <v>15943</v>
      </c>
      <c r="C157" s="727" t="s">
        <v>16213</v>
      </c>
      <c r="D157" s="727" t="s">
        <v>16270</v>
      </c>
      <c r="E157" s="735">
        <v>359400</v>
      </c>
      <c r="F157" s="727" t="s">
        <v>16271</v>
      </c>
      <c r="G157" s="727" t="s">
        <v>15864</v>
      </c>
      <c r="H157" s="744"/>
      <c r="I157" s="744"/>
      <c r="J157" s="734"/>
    </row>
    <row r="158" spans="1:10" ht="45" x14ac:dyDescent="0.2">
      <c r="A158" s="731" t="s">
        <v>16764</v>
      </c>
      <c r="B158" s="731" t="s">
        <v>15860</v>
      </c>
      <c r="C158" s="727" t="s">
        <v>16213</v>
      </c>
      <c r="D158" s="727" t="s">
        <v>16272</v>
      </c>
      <c r="E158" s="735">
        <v>270000</v>
      </c>
      <c r="F158" s="727" t="s">
        <v>16273</v>
      </c>
      <c r="G158" s="727" t="s">
        <v>15864</v>
      </c>
      <c r="H158" s="744"/>
      <c r="I158" s="744"/>
      <c r="J158" s="734"/>
    </row>
    <row r="159" spans="1:10" ht="22.5" x14ac:dyDescent="0.2">
      <c r="A159" s="731" t="s">
        <v>16765</v>
      </c>
      <c r="B159" s="731" t="s">
        <v>16274</v>
      </c>
      <c r="C159" s="727" t="s">
        <v>16213</v>
      </c>
      <c r="D159" s="727" t="s">
        <v>16275</v>
      </c>
      <c r="E159" s="735">
        <v>47880</v>
      </c>
      <c r="F159" s="727" t="s">
        <v>16276</v>
      </c>
      <c r="G159" s="727" t="s">
        <v>15864</v>
      </c>
      <c r="H159" s="744"/>
      <c r="I159" s="744"/>
      <c r="J159" s="734"/>
    </row>
    <row r="160" spans="1:10" ht="45" x14ac:dyDescent="0.2">
      <c r="A160" s="731" t="s">
        <v>16766</v>
      </c>
      <c r="B160" s="731" t="s">
        <v>15860</v>
      </c>
      <c r="C160" s="727" t="s">
        <v>16213</v>
      </c>
      <c r="D160" s="727" t="s">
        <v>16277</v>
      </c>
      <c r="E160" s="735">
        <v>75673.22</v>
      </c>
      <c r="F160" s="727" t="s">
        <v>16278</v>
      </c>
      <c r="G160" s="727" t="s">
        <v>15864</v>
      </c>
      <c r="H160" s="744"/>
      <c r="I160" s="744"/>
      <c r="J160" s="734"/>
    </row>
    <row r="161" spans="1:10" ht="22.5" x14ac:dyDescent="0.2">
      <c r="A161" s="731" t="s">
        <v>16767</v>
      </c>
      <c r="B161" s="731" t="s">
        <v>15943</v>
      </c>
      <c r="C161" s="727" t="s">
        <v>16213</v>
      </c>
      <c r="D161" s="727" t="s">
        <v>16279</v>
      </c>
      <c r="E161" s="735" t="s">
        <v>15856</v>
      </c>
      <c r="F161" s="727" t="s">
        <v>15856</v>
      </c>
      <c r="G161" s="727" t="s">
        <v>16280</v>
      </c>
      <c r="H161" s="744"/>
      <c r="I161" s="744"/>
      <c r="J161" s="734"/>
    </row>
    <row r="162" spans="1:10" ht="45" x14ac:dyDescent="0.2">
      <c r="A162" s="731" t="s">
        <v>16768</v>
      </c>
      <c r="B162" s="731" t="s">
        <v>15860</v>
      </c>
      <c r="C162" s="727" t="s">
        <v>16213</v>
      </c>
      <c r="D162" s="727" t="s">
        <v>16281</v>
      </c>
      <c r="E162" s="735">
        <v>48900</v>
      </c>
      <c r="F162" s="727" t="s">
        <v>16282</v>
      </c>
      <c r="G162" s="727" t="s">
        <v>15864</v>
      </c>
      <c r="H162" s="744"/>
      <c r="I162" s="744"/>
      <c r="J162" s="734"/>
    </row>
    <row r="163" spans="1:10" ht="67.5" x14ac:dyDescent="0.2">
      <c r="A163" s="731" t="s">
        <v>16769</v>
      </c>
      <c r="B163" s="731" t="s">
        <v>15860</v>
      </c>
      <c r="C163" s="727" t="s">
        <v>16213</v>
      </c>
      <c r="D163" s="727" t="s">
        <v>16283</v>
      </c>
      <c r="E163" s="735">
        <v>39998.400000000001</v>
      </c>
      <c r="F163" s="727" t="s">
        <v>16284</v>
      </c>
      <c r="G163" s="727" t="s">
        <v>15874</v>
      </c>
      <c r="H163" s="744"/>
      <c r="I163" s="744"/>
      <c r="J163" s="734"/>
    </row>
    <row r="164" spans="1:10" ht="56.25" x14ac:dyDescent="0.2">
      <c r="A164" s="731" t="s">
        <v>16770</v>
      </c>
      <c r="B164" s="731" t="s">
        <v>15860</v>
      </c>
      <c r="C164" s="727" t="s">
        <v>16213</v>
      </c>
      <c r="D164" s="727" t="s">
        <v>16285</v>
      </c>
      <c r="E164" s="735">
        <v>38955</v>
      </c>
      <c r="F164" s="727" t="s">
        <v>16286</v>
      </c>
      <c r="G164" s="727" t="s">
        <v>15874</v>
      </c>
      <c r="H164" s="744"/>
      <c r="I164" s="744"/>
      <c r="J164" s="734"/>
    </row>
    <row r="165" spans="1:10" ht="67.5" x14ac:dyDescent="0.2">
      <c r="A165" s="731" t="s">
        <v>16771</v>
      </c>
      <c r="B165" s="731" t="s">
        <v>15860</v>
      </c>
      <c r="C165" s="727" t="s">
        <v>16213</v>
      </c>
      <c r="D165" s="727" t="s">
        <v>16287</v>
      </c>
      <c r="E165" s="735">
        <v>35100</v>
      </c>
      <c r="F165" s="727" t="s">
        <v>16288</v>
      </c>
      <c r="G165" s="727" t="s">
        <v>15874</v>
      </c>
      <c r="H165" s="744"/>
      <c r="I165" s="744"/>
      <c r="J165" s="734"/>
    </row>
    <row r="166" spans="1:10" ht="56.25" x14ac:dyDescent="0.2">
      <c r="A166" s="731" t="s">
        <v>16772</v>
      </c>
      <c r="B166" s="731" t="s">
        <v>15860</v>
      </c>
      <c r="C166" s="727" t="s">
        <v>16213</v>
      </c>
      <c r="D166" s="727" t="s">
        <v>16289</v>
      </c>
      <c r="E166" s="735">
        <v>35640</v>
      </c>
      <c r="F166" s="727" t="s">
        <v>16290</v>
      </c>
      <c r="G166" s="727" t="s">
        <v>15874</v>
      </c>
      <c r="H166" s="744"/>
      <c r="I166" s="744"/>
      <c r="J166" s="734"/>
    </row>
    <row r="167" spans="1:10" ht="67.5" x14ac:dyDescent="0.2">
      <c r="A167" s="731" t="s">
        <v>16773</v>
      </c>
      <c r="B167" s="731" t="s">
        <v>15860</v>
      </c>
      <c r="C167" s="727" t="s">
        <v>16213</v>
      </c>
      <c r="D167" s="727" t="s">
        <v>16291</v>
      </c>
      <c r="E167" s="735">
        <v>46800</v>
      </c>
      <c r="F167" s="727" t="s">
        <v>16288</v>
      </c>
      <c r="G167" s="727" t="s">
        <v>15874</v>
      </c>
      <c r="H167" s="744"/>
      <c r="I167" s="744"/>
      <c r="J167" s="734"/>
    </row>
    <row r="168" spans="1:10" ht="78.75" x14ac:dyDescent="0.2">
      <c r="A168" s="731" t="s">
        <v>16774</v>
      </c>
      <c r="B168" s="731" t="s">
        <v>15860</v>
      </c>
      <c r="C168" s="727" t="s">
        <v>16213</v>
      </c>
      <c r="D168" s="727" t="s">
        <v>16292</v>
      </c>
      <c r="E168" s="735">
        <v>40000</v>
      </c>
      <c r="F168" s="727" t="s">
        <v>16293</v>
      </c>
      <c r="G168" s="727" t="s">
        <v>15874</v>
      </c>
      <c r="H168" s="744"/>
      <c r="I168" s="744"/>
      <c r="J168" s="734"/>
    </row>
    <row r="169" spans="1:10" ht="67.5" x14ac:dyDescent="0.2">
      <c r="A169" s="731" t="s">
        <v>16775</v>
      </c>
      <c r="B169" s="731" t="s">
        <v>15860</v>
      </c>
      <c r="C169" s="727" t="s">
        <v>16213</v>
      </c>
      <c r="D169" s="727" t="s">
        <v>16294</v>
      </c>
      <c r="E169" s="735">
        <v>45013.74</v>
      </c>
      <c r="F169" s="727" t="s">
        <v>16295</v>
      </c>
      <c r="G169" s="727" t="s">
        <v>15874</v>
      </c>
      <c r="H169" s="744"/>
      <c r="I169" s="744"/>
      <c r="J169" s="734"/>
    </row>
    <row r="170" spans="1:10" ht="56.25" x14ac:dyDescent="0.2">
      <c r="A170" s="731" t="s">
        <v>16776</v>
      </c>
      <c r="B170" s="731" t="s">
        <v>15860</v>
      </c>
      <c r="C170" s="727" t="s">
        <v>16213</v>
      </c>
      <c r="D170" s="727" t="s">
        <v>16296</v>
      </c>
      <c r="E170" s="735">
        <v>42000</v>
      </c>
      <c r="F170" s="727" t="s">
        <v>16297</v>
      </c>
      <c r="G170" s="727" t="s">
        <v>15874</v>
      </c>
      <c r="H170" s="744"/>
      <c r="I170" s="744"/>
      <c r="J170" s="734"/>
    </row>
    <row r="171" spans="1:10" ht="45" x14ac:dyDescent="0.2">
      <c r="A171" s="731" t="s">
        <v>16777</v>
      </c>
      <c r="B171" s="731" t="s">
        <v>16274</v>
      </c>
      <c r="C171" s="727" t="s">
        <v>16213</v>
      </c>
      <c r="D171" s="727" t="s">
        <v>16298</v>
      </c>
      <c r="E171" s="735">
        <v>37800</v>
      </c>
      <c r="F171" s="727" t="s">
        <v>16299</v>
      </c>
      <c r="G171" s="727" t="s">
        <v>15874</v>
      </c>
      <c r="H171" s="744"/>
      <c r="I171" s="744"/>
      <c r="J171" s="734"/>
    </row>
    <row r="172" spans="1:10" ht="45" x14ac:dyDescent="0.2">
      <c r="A172" s="731" t="s">
        <v>16778</v>
      </c>
      <c r="B172" s="731" t="s">
        <v>15860</v>
      </c>
      <c r="C172" s="727" t="s">
        <v>16213</v>
      </c>
      <c r="D172" s="727" t="s">
        <v>16300</v>
      </c>
      <c r="E172" s="735">
        <v>270000</v>
      </c>
      <c r="F172" s="727" t="s">
        <v>16301</v>
      </c>
      <c r="G172" s="727" t="s">
        <v>15874</v>
      </c>
      <c r="H172" s="744"/>
      <c r="I172" s="744"/>
      <c r="J172" s="734"/>
    </row>
    <row r="173" spans="1:10" ht="78.75" x14ac:dyDescent="0.2">
      <c r="A173" s="731" t="s">
        <v>16779</v>
      </c>
      <c r="B173" s="731" t="s">
        <v>15943</v>
      </c>
      <c r="C173" s="727" t="s">
        <v>16213</v>
      </c>
      <c r="D173" s="727" t="s">
        <v>16302</v>
      </c>
      <c r="E173" s="735">
        <v>428198.40000000002</v>
      </c>
      <c r="F173" s="727" t="s">
        <v>16303</v>
      </c>
      <c r="G173" s="727" t="s">
        <v>16304</v>
      </c>
      <c r="H173" s="744"/>
      <c r="I173" s="744"/>
      <c r="J173" s="734"/>
    </row>
    <row r="174" spans="1:10" ht="33.75" x14ac:dyDescent="0.2">
      <c r="A174" s="731" t="s">
        <v>16305</v>
      </c>
      <c r="B174" s="731" t="s">
        <v>16306</v>
      </c>
      <c r="C174" s="727" t="s">
        <v>16307</v>
      </c>
      <c r="D174" s="727" t="s">
        <v>16308</v>
      </c>
      <c r="E174" s="735">
        <v>96828.1</v>
      </c>
      <c r="F174" s="727" t="s">
        <v>16309</v>
      </c>
      <c r="G174" s="727" t="s">
        <v>16310</v>
      </c>
      <c r="H174" s="729" t="s">
        <v>16311</v>
      </c>
      <c r="I174" s="729" t="s">
        <v>16312</v>
      </c>
      <c r="J174" s="727" t="s">
        <v>16313</v>
      </c>
    </row>
    <row r="175" spans="1:10" ht="67.5" x14ac:dyDescent="0.2">
      <c r="A175" s="731" t="s">
        <v>16314</v>
      </c>
      <c r="B175" s="731" t="s">
        <v>16306</v>
      </c>
      <c r="C175" s="727" t="s">
        <v>16307</v>
      </c>
      <c r="D175" s="727" t="s">
        <v>16315</v>
      </c>
      <c r="E175" s="735">
        <v>93923.199999999997</v>
      </c>
      <c r="F175" s="727" t="s">
        <v>16316</v>
      </c>
      <c r="G175" s="727" t="s">
        <v>16310</v>
      </c>
      <c r="H175" s="729" t="s">
        <v>16317</v>
      </c>
      <c r="I175" s="729" t="s">
        <v>16318</v>
      </c>
      <c r="J175" s="727" t="s">
        <v>16313</v>
      </c>
    </row>
    <row r="176" spans="1:10" ht="33.75" x14ac:dyDescent="0.2">
      <c r="A176" s="731" t="s">
        <v>16319</v>
      </c>
      <c r="B176" s="731" t="s">
        <v>16306</v>
      </c>
      <c r="C176" s="727" t="s">
        <v>16307</v>
      </c>
      <c r="D176" s="727" t="s">
        <v>16320</v>
      </c>
      <c r="E176" s="735">
        <v>3075.99</v>
      </c>
      <c r="F176" s="727" t="s">
        <v>16321</v>
      </c>
      <c r="G176" s="727" t="s">
        <v>16310</v>
      </c>
      <c r="H176" s="729" t="s">
        <v>16322</v>
      </c>
      <c r="I176" s="729" t="s">
        <v>16312</v>
      </c>
      <c r="J176" s="727" t="s">
        <v>16313</v>
      </c>
    </row>
    <row r="177" spans="1:10" ht="33.75" x14ac:dyDescent="0.2">
      <c r="A177" s="731" t="s">
        <v>16323</v>
      </c>
      <c r="B177" s="731" t="s">
        <v>16324</v>
      </c>
      <c r="C177" s="727" t="s">
        <v>16307</v>
      </c>
      <c r="D177" s="727" t="s">
        <v>16325</v>
      </c>
      <c r="E177" s="735">
        <v>32000</v>
      </c>
      <c r="F177" s="727" t="s">
        <v>16326</v>
      </c>
      <c r="G177" s="727" t="s">
        <v>16310</v>
      </c>
      <c r="H177" s="729" t="s">
        <v>16327</v>
      </c>
      <c r="I177" s="729" t="s">
        <v>16318</v>
      </c>
      <c r="J177" s="727" t="s">
        <v>16313</v>
      </c>
    </row>
    <row r="178" spans="1:10" ht="33.75" x14ac:dyDescent="0.2">
      <c r="A178" s="731" t="s">
        <v>16328</v>
      </c>
      <c r="B178" s="731" t="s">
        <v>16324</v>
      </c>
      <c r="C178" s="727" t="s">
        <v>16307</v>
      </c>
      <c r="D178" s="727" t="s">
        <v>16329</v>
      </c>
      <c r="E178" s="735">
        <v>32100</v>
      </c>
      <c r="F178" s="727" t="s">
        <v>16330</v>
      </c>
      <c r="G178" s="727" t="s">
        <v>16310</v>
      </c>
      <c r="H178" s="729" t="s">
        <v>16331</v>
      </c>
      <c r="I178" s="729" t="s">
        <v>16318</v>
      </c>
      <c r="J178" s="727" t="s">
        <v>16313</v>
      </c>
    </row>
    <row r="179" spans="1:10" ht="33.75" x14ac:dyDescent="0.2">
      <c r="A179" s="731" t="s">
        <v>16332</v>
      </c>
      <c r="B179" s="731" t="s">
        <v>16324</v>
      </c>
      <c r="C179" s="727" t="s">
        <v>16307</v>
      </c>
      <c r="D179" s="727" t="s">
        <v>16329</v>
      </c>
      <c r="E179" s="735">
        <v>71680</v>
      </c>
      <c r="F179" s="727" t="s">
        <v>16333</v>
      </c>
      <c r="G179" s="727" t="s">
        <v>16310</v>
      </c>
      <c r="H179" s="729" t="s">
        <v>16334</v>
      </c>
      <c r="I179" s="729" t="s">
        <v>16318</v>
      </c>
      <c r="J179" s="727" t="s">
        <v>16313</v>
      </c>
    </row>
    <row r="180" spans="1:10" ht="45" x14ac:dyDescent="0.2">
      <c r="A180" s="731" t="s">
        <v>16335</v>
      </c>
      <c r="B180" s="731" t="s">
        <v>16336</v>
      </c>
      <c r="C180" s="727" t="s">
        <v>16307</v>
      </c>
      <c r="D180" s="727" t="s">
        <v>16337</v>
      </c>
      <c r="E180" s="735">
        <v>132498.5</v>
      </c>
      <c r="F180" s="727" t="s">
        <v>16338</v>
      </c>
      <c r="G180" s="727" t="s">
        <v>16310</v>
      </c>
      <c r="H180" s="729" t="s">
        <v>16339</v>
      </c>
      <c r="I180" s="729" t="s">
        <v>16312</v>
      </c>
      <c r="J180" s="727" t="s">
        <v>16313</v>
      </c>
    </row>
    <row r="181" spans="1:10" ht="33.75" x14ac:dyDescent="0.2">
      <c r="A181" s="731" t="s">
        <v>16340</v>
      </c>
      <c r="B181" s="731" t="s">
        <v>16336</v>
      </c>
      <c r="C181" s="727" t="s">
        <v>16307</v>
      </c>
      <c r="D181" s="727" t="s">
        <v>16341</v>
      </c>
      <c r="E181" s="735">
        <v>93437</v>
      </c>
      <c r="F181" s="727" t="s">
        <v>16342</v>
      </c>
      <c r="G181" s="727" t="s">
        <v>16310</v>
      </c>
      <c r="H181" s="729" t="s">
        <v>16343</v>
      </c>
      <c r="I181" s="729" t="s">
        <v>16344</v>
      </c>
      <c r="J181" s="727" t="s">
        <v>16313</v>
      </c>
    </row>
    <row r="182" spans="1:10" ht="33.75" x14ac:dyDescent="0.2">
      <c r="A182" s="731" t="s">
        <v>16345</v>
      </c>
      <c r="B182" s="731" t="s">
        <v>16336</v>
      </c>
      <c r="C182" s="727" t="s">
        <v>16307</v>
      </c>
      <c r="D182" s="727" t="s">
        <v>16346</v>
      </c>
      <c r="E182" s="735">
        <v>45850</v>
      </c>
      <c r="F182" s="727" t="s">
        <v>16347</v>
      </c>
      <c r="G182" s="727" t="s">
        <v>16310</v>
      </c>
      <c r="H182" s="729" t="s">
        <v>16348</v>
      </c>
      <c r="I182" s="729" t="s">
        <v>16349</v>
      </c>
      <c r="J182" s="727" t="s">
        <v>16313</v>
      </c>
    </row>
    <row r="183" spans="1:10" ht="56.25" x14ac:dyDescent="0.2">
      <c r="A183" s="731" t="s">
        <v>16350</v>
      </c>
      <c r="B183" s="731" t="s">
        <v>16336</v>
      </c>
      <c r="C183" s="727" t="s">
        <v>16307</v>
      </c>
      <c r="D183" s="727" t="s">
        <v>16351</v>
      </c>
      <c r="E183" s="735">
        <v>79914</v>
      </c>
      <c r="F183" s="727" t="s">
        <v>16352</v>
      </c>
      <c r="G183" s="727" t="s">
        <v>16310</v>
      </c>
      <c r="H183" s="729" t="s">
        <v>16353</v>
      </c>
      <c r="I183" s="729" t="s">
        <v>16354</v>
      </c>
      <c r="J183" s="727" t="s">
        <v>16313</v>
      </c>
    </row>
    <row r="184" spans="1:10" ht="33.75" x14ac:dyDescent="0.2">
      <c r="A184" s="731" t="s">
        <v>16355</v>
      </c>
      <c r="B184" s="731" t="s">
        <v>16336</v>
      </c>
      <c r="C184" s="727" t="s">
        <v>16307</v>
      </c>
      <c r="D184" s="727" t="s">
        <v>16356</v>
      </c>
      <c r="E184" s="735">
        <v>53500</v>
      </c>
      <c r="F184" s="727" t="s">
        <v>16357</v>
      </c>
      <c r="G184" s="727" t="s">
        <v>16310</v>
      </c>
      <c r="H184" s="729" t="s">
        <v>16358</v>
      </c>
      <c r="I184" s="729" t="s">
        <v>16318</v>
      </c>
      <c r="J184" s="727" t="s">
        <v>16313</v>
      </c>
    </row>
    <row r="185" spans="1:10" ht="33.75" x14ac:dyDescent="0.2">
      <c r="A185" s="731" t="s">
        <v>16359</v>
      </c>
      <c r="B185" s="731" t="s">
        <v>16324</v>
      </c>
      <c r="C185" s="727" t="s">
        <v>16307</v>
      </c>
      <c r="D185" s="727" t="s">
        <v>16360</v>
      </c>
      <c r="E185" s="735">
        <v>91017.600000000006</v>
      </c>
      <c r="F185" s="727" t="s">
        <v>16361</v>
      </c>
      <c r="G185" s="727" t="s">
        <v>16310</v>
      </c>
      <c r="H185" s="729" t="s">
        <v>16348</v>
      </c>
      <c r="I185" s="729" t="s">
        <v>16349</v>
      </c>
      <c r="J185" s="727" t="s">
        <v>16313</v>
      </c>
    </row>
    <row r="186" spans="1:10" ht="45" x14ac:dyDescent="0.2">
      <c r="A186" s="731" t="s">
        <v>16362</v>
      </c>
      <c r="B186" s="731" t="s">
        <v>16324</v>
      </c>
      <c r="C186" s="727" t="s">
        <v>16307</v>
      </c>
      <c r="D186" s="727" t="s">
        <v>16360</v>
      </c>
      <c r="E186" s="735">
        <v>39974.400000000001</v>
      </c>
      <c r="F186" s="727" t="s">
        <v>16363</v>
      </c>
      <c r="G186" s="727" t="s">
        <v>16310</v>
      </c>
      <c r="H186" s="729" t="s">
        <v>16364</v>
      </c>
      <c r="I186" s="729" t="s">
        <v>16365</v>
      </c>
      <c r="J186" s="727" t="s">
        <v>16313</v>
      </c>
    </row>
    <row r="187" spans="1:10" ht="33.75" x14ac:dyDescent="0.2">
      <c r="A187" s="731" t="s">
        <v>16366</v>
      </c>
      <c r="B187" s="731" t="s">
        <v>16324</v>
      </c>
      <c r="C187" s="727" t="s">
        <v>16307</v>
      </c>
      <c r="D187" s="727" t="s">
        <v>16360</v>
      </c>
      <c r="E187" s="735">
        <v>99223.8</v>
      </c>
      <c r="F187" s="727" t="s">
        <v>16367</v>
      </c>
      <c r="G187" s="727" t="s">
        <v>16310</v>
      </c>
      <c r="H187" s="729" t="s">
        <v>16368</v>
      </c>
      <c r="I187" s="729" t="s">
        <v>16369</v>
      </c>
      <c r="J187" s="727" t="s">
        <v>16313</v>
      </c>
    </row>
    <row r="188" spans="1:10" ht="67.5" x14ac:dyDescent="0.2">
      <c r="A188" s="731" t="s">
        <v>16370</v>
      </c>
      <c r="B188" s="731" t="s">
        <v>16324</v>
      </c>
      <c r="C188" s="727" t="s">
        <v>16307</v>
      </c>
      <c r="D188" s="727" t="s">
        <v>16371</v>
      </c>
      <c r="E188" s="735">
        <v>65000</v>
      </c>
      <c r="F188" s="727" t="s">
        <v>16372</v>
      </c>
      <c r="G188" s="727" t="s">
        <v>16310</v>
      </c>
      <c r="H188" s="729" t="s">
        <v>16373</v>
      </c>
      <c r="I188" s="729" t="s">
        <v>16374</v>
      </c>
      <c r="J188" s="727" t="s">
        <v>16313</v>
      </c>
    </row>
    <row r="189" spans="1:10" ht="33.75" x14ac:dyDescent="0.2">
      <c r="A189" s="731" t="s">
        <v>16375</v>
      </c>
      <c r="B189" s="731" t="s">
        <v>16324</v>
      </c>
      <c r="C189" s="727" t="s">
        <v>16307</v>
      </c>
      <c r="D189" s="727" t="s">
        <v>16376</v>
      </c>
      <c r="E189" s="735">
        <v>77911.960000000006</v>
      </c>
      <c r="F189" s="727" t="s">
        <v>16377</v>
      </c>
      <c r="G189" s="727" t="s">
        <v>16310</v>
      </c>
      <c r="H189" s="729" t="s">
        <v>16378</v>
      </c>
      <c r="I189" s="729" t="s">
        <v>16379</v>
      </c>
      <c r="J189" s="727" t="s">
        <v>16313</v>
      </c>
    </row>
    <row r="190" spans="1:10" ht="33.75" x14ac:dyDescent="0.2">
      <c r="A190" s="731" t="s">
        <v>16380</v>
      </c>
      <c r="B190" s="731" t="s">
        <v>16324</v>
      </c>
      <c r="C190" s="727" t="s">
        <v>16307</v>
      </c>
      <c r="D190" s="727" t="s">
        <v>16381</v>
      </c>
      <c r="E190" s="735">
        <v>115379</v>
      </c>
      <c r="F190" s="727" t="s">
        <v>16382</v>
      </c>
      <c r="G190" s="727" t="s">
        <v>16310</v>
      </c>
      <c r="H190" s="729" t="s">
        <v>16383</v>
      </c>
      <c r="I190" s="729" t="s">
        <v>16379</v>
      </c>
      <c r="J190" s="727" t="s">
        <v>16313</v>
      </c>
    </row>
    <row r="191" spans="1:10" ht="56.25" x14ac:dyDescent="0.2">
      <c r="A191" s="731" t="s">
        <v>16384</v>
      </c>
      <c r="B191" s="731" t="s">
        <v>16324</v>
      </c>
      <c r="C191" s="727" t="s">
        <v>16307</v>
      </c>
      <c r="D191" s="727" t="s">
        <v>16385</v>
      </c>
      <c r="E191" s="735">
        <v>73875</v>
      </c>
      <c r="F191" s="727" t="s">
        <v>16386</v>
      </c>
      <c r="G191" s="727" t="s">
        <v>16310</v>
      </c>
      <c r="H191" s="729" t="s">
        <v>16387</v>
      </c>
      <c r="I191" s="729" t="s">
        <v>16388</v>
      </c>
      <c r="J191" s="727" t="s">
        <v>16313</v>
      </c>
    </row>
    <row r="192" spans="1:10" ht="33.75" x14ac:dyDescent="0.2">
      <c r="A192" s="731" t="s">
        <v>16389</v>
      </c>
      <c r="B192" s="731" t="s">
        <v>16324</v>
      </c>
      <c r="C192" s="727" t="s">
        <v>16307</v>
      </c>
      <c r="D192" s="727" t="s">
        <v>16385</v>
      </c>
      <c r="E192" s="735">
        <v>50059</v>
      </c>
      <c r="F192" s="727" t="s">
        <v>16390</v>
      </c>
      <c r="G192" s="727" t="s">
        <v>16310</v>
      </c>
      <c r="H192" s="729" t="s">
        <v>16391</v>
      </c>
      <c r="I192" s="729" t="s">
        <v>16365</v>
      </c>
      <c r="J192" s="727" t="s">
        <v>16313</v>
      </c>
    </row>
    <row r="193" spans="1:10" ht="33.75" x14ac:dyDescent="0.2">
      <c r="A193" s="731" t="s">
        <v>16392</v>
      </c>
      <c r="B193" s="731" t="s">
        <v>16324</v>
      </c>
      <c r="C193" s="727" t="s">
        <v>16307</v>
      </c>
      <c r="D193" s="727" t="s">
        <v>16393</v>
      </c>
      <c r="E193" s="735">
        <v>140631.82999999999</v>
      </c>
      <c r="F193" s="727" t="s">
        <v>16394</v>
      </c>
      <c r="G193" s="727" t="s">
        <v>16310</v>
      </c>
      <c r="H193" s="729" t="s">
        <v>16395</v>
      </c>
      <c r="I193" s="729" t="s">
        <v>16318</v>
      </c>
      <c r="J193" s="727" t="s">
        <v>16313</v>
      </c>
    </row>
    <row r="194" spans="1:10" ht="56.25" x14ac:dyDescent="0.2">
      <c r="A194" s="731" t="s">
        <v>16396</v>
      </c>
      <c r="B194" s="731" t="s">
        <v>16324</v>
      </c>
      <c r="C194" s="727" t="s">
        <v>16307</v>
      </c>
      <c r="D194" s="727" t="s">
        <v>16397</v>
      </c>
      <c r="E194" s="735">
        <v>65914.52</v>
      </c>
      <c r="F194" s="727" t="s">
        <v>16398</v>
      </c>
      <c r="G194" s="727" t="s">
        <v>16310</v>
      </c>
      <c r="H194" s="729" t="s">
        <v>16399</v>
      </c>
      <c r="I194" s="729" t="s">
        <v>16318</v>
      </c>
      <c r="J194" s="727" t="s">
        <v>16313</v>
      </c>
    </row>
    <row r="195" spans="1:10" ht="33.75" x14ac:dyDescent="0.2">
      <c r="A195" s="731" t="s">
        <v>16400</v>
      </c>
      <c r="B195" s="731" t="s">
        <v>16324</v>
      </c>
      <c r="C195" s="727" t="s">
        <v>16307</v>
      </c>
      <c r="D195" s="727" t="s">
        <v>16397</v>
      </c>
      <c r="E195" s="735">
        <v>75893</v>
      </c>
      <c r="F195" s="727" t="s">
        <v>16401</v>
      </c>
      <c r="G195" s="727" t="s">
        <v>16310</v>
      </c>
      <c r="H195" s="729" t="s">
        <v>16399</v>
      </c>
      <c r="I195" s="729" t="s">
        <v>16365</v>
      </c>
      <c r="J195" s="727" t="s">
        <v>16313</v>
      </c>
    </row>
    <row r="196" spans="1:10" ht="33.75" x14ac:dyDescent="0.2">
      <c r="A196" s="731" t="s">
        <v>16402</v>
      </c>
      <c r="B196" s="731" t="s">
        <v>16324</v>
      </c>
      <c r="C196" s="727" t="s">
        <v>16307</v>
      </c>
      <c r="D196" s="727" t="s">
        <v>16403</v>
      </c>
      <c r="E196" s="735">
        <v>194890.66</v>
      </c>
      <c r="F196" s="727" t="s">
        <v>16404</v>
      </c>
      <c r="G196" s="727" t="s">
        <v>16310</v>
      </c>
      <c r="H196" s="729" t="s">
        <v>16405</v>
      </c>
      <c r="I196" s="729" t="s">
        <v>16406</v>
      </c>
      <c r="J196" s="727" t="s">
        <v>16313</v>
      </c>
    </row>
    <row r="197" spans="1:10" ht="33.75" x14ac:dyDescent="0.2">
      <c r="A197" s="731" t="s">
        <v>16407</v>
      </c>
      <c r="B197" s="731" t="s">
        <v>16324</v>
      </c>
      <c r="C197" s="727" t="s">
        <v>16307</v>
      </c>
      <c r="D197" s="727" t="s">
        <v>16408</v>
      </c>
      <c r="E197" s="735">
        <v>44221.599999999999</v>
      </c>
      <c r="F197" s="727" t="s">
        <v>16409</v>
      </c>
      <c r="G197" s="727" t="s">
        <v>16310</v>
      </c>
      <c r="H197" s="729" t="s">
        <v>16410</v>
      </c>
      <c r="I197" s="729" t="s">
        <v>16369</v>
      </c>
      <c r="J197" s="727" t="s">
        <v>16313</v>
      </c>
    </row>
    <row r="198" spans="1:10" ht="33.75" x14ac:dyDescent="0.2">
      <c r="A198" s="731" t="s">
        <v>16411</v>
      </c>
      <c r="B198" s="731" t="s">
        <v>16324</v>
      </c>
      <c r="C198" s="727" t="s">
        <v>16307</v>
      </c>
      <c r="D198" s="727" t="s">
        <v>16408</v>
      </c>
      <c r="E198" s="735">
        <v>37864</v>
      </c>
      <c r="F198" s="727" t="s">
        <v>16409</v>
      </c>
      <c r="G198" s="727" t="s">
        <v>16310</v>
      </c>
      <c r="H198" s="729" t="s">
        <v>16410</v>
      </c>
      <c r="I198" s="729" t="s">
        <v>16369</v>
      </c>
      <c r="J198" s="727" t="s">
        <v>16313</v>
      </c>
    </row>
    <row r="199" spans="1:10" ht="33.75" x14ac:dyDescent="0.2">
      <c r="A199" s="731" t="s">
        <v>16412</v>
      </c>
      <c r="B199" s="731" t="s">
        <v>16324</v>
      </c>
      <c r="C199" s="727" t="s">
        <v>16307</v>
      </c>
      <c r="D199" s="727" t="s">
        <v>16413</v>
      </c>
      <c r="E199" s="735">
        <v>144800</v>
      </c>
      <c r="F199" s="727" t="s">
        <v>16414</v>
      </c>
      <c r="G199" s="727" t="s">
        <v>16310</v>
      </c>
      <c r="H199" s="729" t="s">
        <v>16415</v>
      </c>
      <c r="I199" s="729" t="s">
        <v>16416</v>
      </c>
      <c r="J199" s="727" t="s">
        <v>16313</v>
      </c>
    </row>
    <row r="200" spans="1:10" ht="67.5" x14ac:dyDescent="0.2">
      <c r="A200" s="731" t="s">
        <v>16417</v>
      </c>
      <c r="B200" s="731" t="s">
        <v>16324</v>
      </c>
      <c r="C200" s="727" t="s">
        <v>16307</v>
      </c>
      <c r="D200" s="727" t="s">
        <v>16418</v>
      </c>
      <c r="E200" s="735">
        <v>62300</v>
      </c>
      <c r="F200" s="727" t="s">
        <v>16419</v>
      </c>
      <c r="G200" s="727" t="s">
        <v>16310</v>
      </c>
      <c r="H200" s="729" t="s">
        <v>16420</v>
      </c>
      <c r="I200" s="729" t="s">
        <v>16349</v>
      </c>
      <c r="J200" s="727" t="s">
        <v>16313</v>
      </c>
    </row>
    <row r="201" spans="1:10" ht="33.75" x14ac:dyDescent="0.2">
      <c r="A201" s="731" t="s">
        <v>16421</v>
      </c>
      <c r="B201" s="731" t="s">
        <v>16324</v>
      </c>
      <c r="C201" s="727" t="s">
        <v>16307</v>
      </c>
      <c r="D201" s="727" t="s">
        <v>16422</v>
      </c>
      <c r="E201" s="735">
        <v>85000</v>
      </c>
      <c r="F201" s="727" t="s">
        <v>16423</v>
      </c>
      <c r="G201" s="727" t="s">
        <v>16310</v>
      </c>
      <c r="H201" s="729" t="s">
        <v>16424</v>
      </c>
      <c r="I201" s="729" t="s">
        <v>16349</v>
      </c>
      <c r="J201" s="727" t="s">
        <v>16313</v>
      </c>
    </row>
    <row r="202" spans="1:10" ht="33.75" x14ac:dyDescent="0.2">
      <c r="A202" s="731" t="s">
        <v>16425</v>
      </c>
      <c r="B202" s="731" t="s">
        <v>16324</v>
      </c>
      <c r="C202" s="727" t="s">
        <v>16307</v>
      </c>
      <c r="D202" s="727" t="s">
        <v>16426</v>
      </c>
      <c r="E202" s="735">
        <v>105000</v>
      </c>
      <c r="F202" s="727" t="s">
        <v>16427</v>
      </c>
      <c r="G202" s="727" t="s">
        <v>16310</v>
      </c>
      <c r="H202" s="729" t="s">
        <v>16428</v>
      </c>
      <c r="I202" s="729" t="s">
        <v>16429</v>
      </c>
      <c r="J202" s="727" t="s">
        <v>16313</v>
      </c>
    </row>
    <row r="203" spans="1:10" ht="33.75" x14ac:dyDescent="0.2">
      <c r="A203" s="731" t="s">
        <v>16430</v>
      </c>
      <c r="B203" s="731" t="s">
        <v>16324</v>
      </c>
      <c r="C203" s="727" t="s">
        <v>16307</v>
      </c>
      <c r="D203" s="727" t="s">
        <v>16426</v>
      </c>
      <c r="E203" s="735">
        <v>105000</v>
      </c>
      <c r="F203" s="727" t="s">
        <v>16427</v>
      </c>
      <c r="G203" s="727" t="s">
        <v>16310</v>
      </c>
      <c r="H203" s="729" t="s">
        <v>16428</v>
      </c>
      <c r="I203" s="729" t="s">
        <v>16429</v>
      </c>
      <c r="J203" s="727" t="s">
        <v>16313</v>
      </c>
    </row>
    <row r="204" spans="1:10" ht="45" x14ac:dyDescent="0.2">
      <c r="A204" s="731" t="s">
        <v>16431</v>
      </c>
      <c r="B204" s="731" t="s">
        <v>16324</v>
      </c>
      <c r="C204" s="727" t="s">
        <v>16307</v>
      </c>
      <c r="D204" s="727" t="s">
        <v>16426</v>
      </c>
      <c r="E204" s="735">
        <v>59800</v>
      </c>
      <c r="F204" s="727" t="s">
        <v>16432</v>
      </c>
      <c r="G204" s="727" t="s">
        <v>16310</v>
      </c>
      <c r="H204" s="729" t="s">
        <v>16433</v>
      </c>
      <c r="I204" s="729" t="s">
        <v>16434</v>
      </c>
      <c r="J204" s="727" t="s">
        <v>16313</v>
      </c>
    </row>
    <row r="205" spans="1:10" ht="78.75" x14ac:dyDescent="0.2">
      <c r="A205" s="731" t="s">
        <v>16435</v>
      </c>
      <c r="B205" s="731" t="s">
        <v>16324</v>
      </c>
      <c r="C205" s="727" t="s">
        <v>16307</v>
      </c>
      <c r="D205" s="727" t="s">
        <v>16436</v>
      </c>
      <c r="E205" s="735">
        <v>34700</v>
      </c>
      <c r="F205" s="727" t="s">
        <v>16437</v>
      </c>
      <c r="G205" s="727" t="s">
        <v>16310</v>
      </c>
      <c r="H205" s="729" t="s">
        <v>16438</v>
      </c>
      <c r="I205" s="729" t="s">
        <v>16439</v>
      </c>
      <c r="J205" s="727" t="s">
        <v>16313</v>
      </c>
    </row>
    <row r="206" spans="1:10" ht="45" x14ac:dyDescent="0.2">
      <c r="A206" s="731" t="s">
        <v>16440</v>
      </c>
      <c r="B206" s="731" t="s">
        <v>16324</v>
      </c>
      <c r="C206" s="727" t="s">
        <v>16307</v>
      </c>
      <c r="D206" s="727" t="s">
        <v>16441</v>
      </c>
      <c r="E206" s="735">
        <v>99899.89</v>
      </c>
      <c r="F206" s="727" t="s">
        <v>16442</v>
      </c>
      <c r="G206" s="727" t="s">
        <v>16310</v>
      </c>
      <c r="H206" s="729" t="s">
        <v>16443</v>
      </c>
      <c r="I206" s="729" t="s">
        <v>16379</v>
      </c>
      <c r="J206" s="727" t="s">
        <v>16313</v>
      </c>
    </row>
    <row r="207" spans="1:10" ht="90" x14ac:dyDescent="0.2">
      <c r="A207" s="731" t="s">
        <v>16444</v>
      </c>
      <c r="B207" s="731" t="s">
        <v>16324</v>
      </c>
      <c r="C207" s="727" t="s">
        <v>16307</v>
      </c>
      <c r="D207" s="727" t="s">
        <v>16445</v>
      </c>
      <c r="E207" s="735">
        <v>115598</v>
      </c>
      <c r="F207" s="727" t="s">
        <v>16446</v>
      </c>
      <c r="G207" s="727" t="s">
        <v>16310</v>
      </c>
      <c r="H207" s="729" t="s">
        <v>16447</v>
      </c>
      <c r="I207" s="729" t="s">
        <v>16379</v>
      </c>
      <c r="J207" s="727" t="s">
        <v>16313</v>
      </c>
    </row>
    <row r="208" spans="1:10" ht="33.75" x14ac:dyDescent="0.2">
      <c r="A208" s="731" t="s">
        <v>16448</v>
      </c>
      <c r="B208" s="731" t="s">
        <v>16324</v>
      </c>
      <c r="C208" s="727" t="s">
        <v>16307</v>
      </c>
      <c r="D208" s="727" t="s">
        <v>16449</v>
      </c>
      <c r="E208" s="735">
        <v>72412.800000000003</v>
      </c>
      <c r="F208" s="727" t="s">
        <v>16450</v>
      </c>
      <c r="G208" s="727" t="s">
        <v>16310</v>
      </c>
      <c r="H208" s="729" t="s">
        <v>16424</v>
      </c>
      <c r="I208" s="729" t="s">
        <v>16406</v>
      </c>
      <c r="J208" s="727" t="s">
        <v>16313</v>
      </c>
    </row>
    <row r="209" spans="1:10" ht="33.75" x14ac:dyDescent="0.2">
      <c r="A209" s="731" t="s">
        <v>16451</v>
      </c>
      <c r="B209" s="731" t="s">
        <v>16324</v>
      </c>
      <c r="C209" s="727" t="s">
        <v>16307</v>
      </c>
      <c r="D209" s="727" t="s">
        <v>16449</v>
      </c>
      <c r="E209" s="735">
        <v>31724.5</v>
      </c>
      <c r="F209" s="727" t="s">
        <v>16450</v>
      </c>
      <c r="G209" s="727" t="s">
        <v>16310</v>
      </c>
      <c r="H209" s="729" t="s">
        <v>16424</v>
      </c>
      <c r="I209" s="729" t="s">
        <v>16406</v>
      </c>
      <c r="J209" s="727" t="s">
        <v>16313</v>
      </c>
    </row>
    <row r="210" spans="1:10" ht="33.75" x14ac:dyDescent="0.2">
      <c r="A210" s="731" t="s">
        <v>16452</v>
      </c>
      <c r="B210" s="731" t="s">
        <v>16324</v>
      </c>
      <c r="C210" s="727" t="s">
        <v>16307</v>
      </c>
      <c r="D210" s="727" t="s">
        <v>16449</v>
      </c>
      <c r="E210" s="735">
        <v>24885</v>
      </c>
      <c r="F210" s="727" t="s">
        <v>16450</v>
      </c>
      <c r="G210" s="727" t="s">
        <v>16310</v>
      </c>
      <c r="H210" s="729" t="s">
        <v>16443</v>
      </c>
      <c r="I210" s="729" t="s">
        <v>16453</v>
      </c>
      <c r="J210" s="727" t="s">
        <v>16313</v>
      </c>
    </row>
    <row r="211" spans="1:10" ht="33.75" x14ac:dyDescent="0.2">
      <c r="A211" s="731" t="s">
        <v>16454</v>
      </c>
      <c r="B211" s="731" t="s">
        <v>16324</v>
      </c>
      <c r="C211" s="727" t="s">
        <v>16307</v>
      </c>
      <c r="D211" s="727" t="s">
        <v>16455</v>
      </c>
      <c r="E211" s="735">
        <v>66388</v>
      </c>
      <c r="F211" s="727" t="s">
        <v>16456</v>
      </c>
      <c r="G211" s="727" t="s">
        <v>16310</v>
      </c>
      <c r="H211" s="729" t="s">
        <v>16457</v>
      </c>
      <c r="I211" s="729" t="s">
        <v>16458</v>
      </c>
      <c r="J211" s="727" t="s">
        <v>16313</v>
      </c>
    </row>
    <row r="212" spans="1:10" ht="33.75" x14ac:dyDescent="0.2">
      <c r="A212" s="731" t="s">
        <v>16459</v>
      </c>
      <c r="B212" s="731" t="s">
        <v>16324</v>
      </c>
      <c r="C212" s="727" t="s">
        <v>16307</v>
      </c>
      <c r="D212" s="727" t="s">
        <v>16460</v>
      </c>
      <c r="E212" s="735">
        <v>42721</v>
      </c>
      <c r="F212" s="727" t="s">
        <v>16461</v>
      </c>
      <c r="G212" s="727" t="s">
        <v>16310</v>
      </c>
      <c r="H212" s="729" t="s">
        <v>16462</v>
      </c>
      <c r="I212" s="729" t="s">
        <v>16369</v>
      </c>
      <c r="J212" s="727" t="s">
        <v>16313</v>
      </c>
    </row>
    <row r="213" spans="1:10" ht="45" x14ac:dyDescent="0.2">
      <c r="A213" s="731" t="s">
        <v>16463</v>
      </c>
      <c r="B213" s="731" t="s">
        <v>16324</v>
      </c>
      <c r="C213" s="727" t="s">
        <v>16307</v>
      </c>
      <c r="D213" s="727" t="s">
        <v>16464</v>
      </c>
      <c r="E213" s="735">
        <v>167513</v>
      </c>
      <c r="F213" s="727" t="s">
        <v>16363</v>
      </c>
      <c r="G213" s="727" t="s">
        <v>16310</v>
      </c>
      <c r="H213" s="729" t="s">
        <v>16465</v>
      </c>
      <c r="I213" s="729" t="s">
        <v>16466</v>
      </c>
      <c r="J213" s="727" t="s">
        <v>16313</v>
      </c>
    </row>
    <row r="214" spans="1:10" ht="45" x14ac:dyDescent="0.2">
      <c r="A214" s="731" t="s">
        <v>16467</v>
      </c>
      <c r="B214" s="731" t="s">
        <v>16324</v>
      </c>
      <c r="C214" s="727" t="s">
        <v>16307</v>
      </c>
      <c r="D214" s="727" t="s">
        <v>16464</v>
      </c>
      <c r="E214" s="735">
        <v>56608</v>
      </c>
      <c r="F214" s="727" t="s">
        <v>16363</v>
      </c>
      <c r="G214" s="727" t="s">
        <v>16310</v>
      </c>
      <c r="H214" s="729" t="s">
        <v>16465</v>
      </c>
      <c r="I214" s="729" t="s">
        <v>16468</v>
      </c>
      <c r="J214" s="727" t="s">
        <v>16313</v>
      </c>
    </row>
    <row r="215" spans="1:10" ht="33.75" x14ac:dyDescent="0.2">
      <c r="A215" s="731" t="s">
        <v>16469</v>
      </c>
      <c r="B215" s="731" t="s">
        <v>16324</v>
      </c>
      <c r="C215" s="727" t="s">
        <v>16307</v>
      </c>
      <c r="D215" s="727" t="s">
        <v>16464</v>
      </c>
      <c r="E215" s="735">
        <v>120785</v>
      </c>
      <c r="F215" s="727" t="s">
        <v>16470</v>
      </c>
      <c r="G215" s="727" t="s">
        <v>16310</v>
      </c>
      <c r="H215" s="729" t="s">
        <v>16471</v>
      </c>
      <c r="I215" s="729" t="s">
        <v>16472</v>
      </c>
      <c r="J215" s="727" t="s">
        <v>16313</v>
      </c>
    </row>
    <row r="216" spans="1:10" ht="45" x14ac:dyDescent="0.2">
      <c r="A216" s="731" t="s">
        <v>16473</v>
      </c>
      <c r="B216" s="731" t="s">
        <v>16324</v>
      </c>
      <c r="C216" s="727" t="s">
        <v>16307</v>
      </c>
      <c r="D216" s="727" t="s">
        <v>16464</v>
      </c>
      <c r="E216" s="735">
        <v>58833.5</v>
      </c>
      <c r="F216" s="727" t="s">
        <v>16363</v>
      </c>
      <c r="G216" s="727" t="s">
        <v>16310</v>
      </c>
      <c r="H216" s="729" t="s">
        <v>16433</v>
      </c>
      <c r="I216" s="729" t="s">
        <v>16474</v>
      </c>
      <c r="J216" s="727" t="s">
        <v>16313</v>
      </c>
    </row>
    <row r="217" spans="1:10" ht="33.75" x14ac:dyDescent="0.2">
      <c r="A217" s="731" t="s">
        <v>16475</v>
      </c>
      <c r="B217" s="731" t="s">
        <v>16324</v>
      </c>
      <c r="C217" s="727" t="s">
        <v>16307</v>
      </c>
      <c r="D217" s="727" t="s">
        <v>16476</v>
      </c>
      <c r="E217" s="735">
        <v>124092.5</v>
      </c>
      <c r="F217" s="727" t="s">
        <v>16361</v>
      </c>
      <c r="G217" s="727" t="s">
        <v>16310</v>
      </c>
      <c r="H217" s="729" t="s">
        <v>16477</v>
      </c>
      <c r="I217" s="729" t="s">
        <v>16468</v>
      </c>
      <c r="J217" s="727" t="s">
        <v>16313</v>
      </c>
    </row>
    <row r="218" spans="1:10" ht="33.75" x14ac:dyDescent="0.2">
      <c r="A218" s="731" t="s">
        <v>16478</v>
      </c>
      <c r="B218" s="731" t="s">
        <v>16324</v>
      </c>
      <c r="C218" s="727" t="s">
        <v>16307</v>
      </c>
      <c r="D218" s="727" t="s">
        <v>16476</v>
      </c>
      <c r="E218" s="735">
        <v>52767</v>
      </c>
      <c r="F218" s="727" t="s">
        <v>16361</v>
      </c>
      <c r="G218" s="727" t="s">
        <v>16310</v>
      </c>
      <c r="H218" s="729" t="s">
        <v>16479</v>
      </c>
      <c r="I218" s="729" t="s">
        <v>16480</v>
      </c>
      <c r="J218" s="727" t="s">
        <v>16313</v>
      </c>
    </row>
    <row r="219" spans="1:10" ht="33.75" x14ac:dyDescent="0.2">
      <c r="A219" s="731" t="s">
        <v>16481</v>
      </c>
      <c r="B219" s="731" t="s">
        <v>16324</v>
      </c>
      <c r="C219" s="727" t="s">
        <v>16307</v>
      </c>
      <c r="D219" s="727" t="s">
        <v>16476</v>
      </c>
      <c r="E219" s="735">
        <v>27435</v>
      </c>
      <c r="F219" s="727" t="s">
        <v>16361</v>
      </c>
      <c r="G219" s="727" t="s">
        <v>16310</v>
      </c>
      <c r="H219" s="729" t="s">
        <v>16479</v>
      </c>
      <c r="I219" s="729" t="s">
        <v>16480</v>
      </c>
      <c r="J219" s="727" t="s">
        <v>16313</v>
      </c>
    </row>
    <row r="220" spans="1:10" ht="33.75" x14ac:dyDescent="0.2">
      <c r="A220" s="731" t="s">
        <v>16482</v>
      </c>
      <c r="B220" s="731" t="s">
        <v>16324</v>
      </c>
      <c r="C220" s="727" t="s">
        <v>16307</v>
      </c>
      <c r="D220" s="727" t="s">
        <v>16483</v>
      </c>
      <c r="E220" s="735">
        <v>37590</v>
      </c>
      <c r="F220" s="727" t="s">
        <v>16484</v>
      </c>
      <c r="G220" s="727" t="s">
        <v>16310</v>
      </c>
      <c r="H220" s="729" t="s">
        <v>16443</v>
      </c>
      <c r="I220" s="729" t="s">
        <v>16485</v>
      </c>
      <c r="J220" s="727" t="s">
        <v>16313</v>
      </c>
    </row>
    <row r="221" spans="1:10" ht="45" x14ac:dyDescent="0.2">
      <c r="A221" s="731" t="s">
        <v>16486</v>
      </c>
      <c r="B221" s="731" t="s">
        <v>16324</v>
      </c>
      <c r="C221" s="727" t="s">
        <v>16307</v>
      </c>
      <c r="D221" s="727" t="s">
        <v>16487</v>
      </c>
      <c r="E221" s="735">
        <v>69989.990000000005</v>
      </c>
      <c r="F221" s="727" t="s">
        <v>16442</v>
      </c>
      <c r="G221" s="727" t="s">
        <v>16310</v>
      </c>
      <c r="H221" s="729" t="s">
        <v>16443</v>
      </c>
      <c r="I221" s="729" t="s">
        <v>16488</v>
      </c>
      <c r="J221" s="727" t="s">
        <v>16313</v>
      </c>
    </row>
    <row r="222" spans="1:10" ht="112.5" x14ac:dyDescent="0.2">
      <c r="A222" s="731" t="s">
        <v>16489</v>
      </c>
      <c r="B222" s="731" t="s">
        <v>16324</v>
      </c>
      <c r="C222" s="727" t="s">
        <v>16307</v>
      </c>
      <c r="D222" s="727" t="s">
        <v>16490</v>
      </c>
      <c r="E222" s="735">
        <v>158000</v>
      </c>
      <c r="F222" s="727" t="s">
        <v>16491</v>
      </c>
      <c r="G222" s="727" t="s">
        <v>16310</v>
      </c>
      <c r="H222" s="729" t="s">
        <v>16492</v>
      </c>
      <c r="I222" s="729" t="s">
        <v>16493</v>
      </c>
      <c r="J222" s="727" t="s">
        <v>16313</v>
      </c>
    </row>
    <row r="223" spans="1:10" ht="33.75" x14ac:dyDescent="0.2">
      <c r="A223" s="731" t="s">
        <v>16494</v>
      </c>
      <c r="B223" s="731" t="s">
        <v>16324</v>
      </c>
      <c r="C223" s="727" t="s">
        <v>16307</v>
      </c>
      <c r="D223" s="727" t="s">
        <v>16495</v>
      </c>
      <c r="E223" s="735">
        <v>59900</v>
      </c>
      <c r="F223" s="727" t="s">
        <v>16496</v>
      </c>
      <c r="G223" s="727" t="s">
        <v>16310</v>
      </c>
      <c r="H223" s="729" t="s">
        <v>16497</v>
      </c>
      <c r="I223" s="729" t="s">
        <v>16318</v>
      </c>
      <c r="J223" s="727" t="s">
        <v>16313</v>
      </c>
    </row>
    <row r="224" spans="1:10" ht="33.75" x14ac:dyDescent="0.2">
      <c r="A224" s="731" t="s">
        <v>16498</v>
      </c>
      <c r="B224" s="731" t="s">
        <v>16324</v>
      </c>
      <c r="C224" s="727" t="s">
        <v>16307</v>
      </c>
      <c r="D224" s="727" t="s">
        <v>16499</v>
      </c>
      <c r="E224" s="735">
        <v>47920</v>
      </c>
      <c r="F224" s="727" t="s">
        <v>16500</v>
      </c>
      <c r="G224" s="727" t="s">
        <v>16310</v>
      </c>
      <c r="H224" s="729" t="s">
        <v>16501</v>
      </c>
      <c r="I224" s="729" t="s">
        <v>16502</v>
      </c>
      <c r="J224" s="727" t="s">
        <v>16313</v>
      </c>
    </row>
    <row r="225" spans="1:10" ht="45" x14ac:dyDescent="0.2">
      <c r="A225" s="731" t="s">
        <v>16503</v>
      </c>
      <c r="B225" s="731" t="s">
        <v>16324</v>
      </c>
      <c r="C225" s="727" t="s">
        <v>16307</v>
      </c>
      <c r="D225" s="727" t="s">
        <v>16504</v>
      </c>
      <c r="E225" s="735">
        <v>60000</v>
      </c>
      <c r="F225" s="727" t="s">
        <v>16505</v>
      </c>
      <c r="G225" s="727" t="s">
        <v>16310</v>
      </c>
      <c r="H225" s="729" t="s">
        <v>16506</v>
      </c>
      <c r="I225" s="729" t="s">
        <v>16493</v>
      </c>
      <c r="J225" s="727" t="s">
        <v>16313</v>
      </c>
    </row>
    <row r="226" spans="1:10" ht="33.75" x14ac:dyDescent="0.2">
      <c r="A226" s="731" t="s">
        <v>16507</v>
      </c>
      <c r="B226" s="731" t="s">
        <v>16324</v>
      </c>
      <c r="C226" s="727" t="s">
        <v>16307</v>
      </c>
      <c r="D226" s="727" t="s">
        <v>16508</v>
      </c>
      <c r="E226" s="735">
        <v>128000</v>
      </c>
      <c r="F226" s="727" t="s">
        <v>16509</v>
      </c>
      <c r="G226" s="727" t="s">
        <v>16310</v>
      </c>
      <c r="H226" s="729" t="s">
        <v>16510</v>
      </c>
      <c r="I226" s="729" t="s">
        <v>16369</v>
      </c>
      <c r="J226" s="727" t="s">
        <v>16313</v>
      </c>
    </row>
    <row r="227" spans="1:10" ht="33.75" x14ac:dyDescent="0.2">
      <c r="A227" s="731" t="s">
        <v>16511</v>
      </c>
      <c r="B227" s="731" t="s">
        <v>16324</v>
      </c>
      <c r="C227" s="727" t="s">
        <v>16307</v>
      </c>
      <c r="D227" s="727" t="s">
        <v>16512</v>
      </c>
      <c r="E227" s="735">
        <v>64480</v>
      </c>
      <c r="F227" s="727" t="s">
        <v>16513</v>
      </c>
      <c r="G227" s="727" t="s">
        <v>16310</v>
      </c>
      <c r="H227" s="729" t="s">
        <v>16514</v>
      </c>
      <c r="I227" s="729" t="s">
        <v>16312</v>
      </c>
      <c r="J227" s="727" t="s">
        <v>16313</v>
      </c>
    </row>
    <row r="228" spans="1:10" ht="33.75" x14ac:dyDescent="0.2">
      <c r="A228" s="731" t="s">
        <v>16515</v>
      </c>
      <c r="B228" s="731" t="s">
        <v>16324</v>
      </c>
      <c r="C228" s="727" t="s">
        <v>16307</v>
      </c>
      <c r="D228" s="727" t="s">
        <v>16516</v>
      </c>
      <c r="E228" s="735">
        <v>214656</v>
      </c>
      <c r="F228" s="727" t="s">
        <v>16517</v>
      </c>
      <c r="G228" s="727" t="s">
        <v>16310</v>
      </c>
      <c r="H228" s="729" t="s">
        <v>16501</v>
      </c>
      <c r="I228" s="729" t="s">
        <v>16318</v>
      </c>
      <c r="J228" s="727" t="s">
        <v>16313</v>
      </c>
    </row>
    <row r="229" spans="1:10" ht="67.5" x14ac:dyDescent="0.2">
      <c r="A229" s="731" t="s">
        <v>16518</v>
      </c>
      <c r="B229" s="731" t="s">
        <v>16519</v>
      </c>
      <c r="C229" s="727" t="s">
        <v>16307</v>
      </c>
      <c r="D229" s="727" t="s">
        <v>16520</v>
      </c>
      <c r="E229" s="735">
        <v>339848.5</v>
      </c>
      <c r="F229" s="727" t="s">
        <v>16521</v>
      </c>
      <c r="G229" s="727" t="s">
        <v>16310</v>
      </c>
      <c r="H229" s="729" t="s">
        <v>16522</v>
      </c>
      <c r="I229" s="729" t="s">
        <v>16523</v>
      </c>
      <c r="J229" s="727" t="s">
        <v>16313</v>
      </c>
    </row>
    <row r="230" spans="1:10" ht="67.5" x14ac:dyDescent="0.2">
      <c r="A230" s="731" t="s">
        <v>16524</v>
      </c>
      <c r="B230" s="731" t="s">
        <v>16519</v>
      </c>
      <c r="C230" s="727" t="s">
        <v>16307</v>
      </c>
      <c r="D230" s="727" t="s">
        <v>16520</v>
      </c>
      <c r="E230" s="735">
        <v>179400</v>
      </c>
      <c r="F230" s="727" t="s">
        <v>16525</v>
      </c>
      <c r="G230" s="727" t="s">
        <v>16310</v>
      </c>
      <c r="H230" s="729" t="s">
        <v>16526</v>
      </c>
      <c r="I230" s="729" t="s">
        <v>16523</v>
      </c>
      <c r="J230" s="727" t="s">
        <v>16313</v>
      </c>
    </row>
    <row r="231" spans="1:10" ht="67.5" x14ac:dyDescent="0.2">
      <c r="A231" s="731" t="s">
        <v>16527</v>
      </c>
      <c r="B231" s="731" t="s">
        <v>16519</v>
      </c>
      <c r="C231" s="727" t="s">
        <v>16307</v>
      </c>
      <c r="D231" s="727" t="s">
        <v>16520</v>
      </c>
      <c r="E231" s="735">
        <v>101275.2</v>
      </c>
      <c r="F231" s="727" t="s">
        <v>16521</v>
      </c>
      <c r="G231" s="727" t="s">
        <v>16310</v>
      </c>
      <c r="H231" s="729" t="s">
        <v>16522</v>
      </c>
      <c r="I231" s="729" t="s">
        <v>16523</v>
      </c>
      <c r="J231" s="727" t="s">
        <v>16313</v>
      </c>
    </row>
    <row r="232" spans="1:10" ht="33.75" x14ac:dyDescent="0.2">
      <c r="A232" s="731" t="s">
        <v>16528</v>
      </c>
      <c r="B232" s="731" t="s">
        <v>16324</v>
      </c>
      <c r="C232" s="727" t="s">
        <v>16307</v>
      </c>
      <c r="D232" s="727" t="s">
        <v>16529</v>
      </c>
      <c r="E232" s="735">
        <v>136710</v>
      </c>
      <c r="F232" s="727" t="s">
        <v>16361</v>
      </c>
      <c r="G232" s="727" t="s">
        <v>16310</v>
      </c>
      <c r="H232" s="729" t="s">
        <v>16530</v>
      </c>
      <c r="I232" s="729" t="s">
        <v>16474</v>
      </c>
      <c r="J232" s="727" t="s">
        <v>16313</v>
      </c>
    </row>
    <row r="233" spans="1:10" ht="45" x14ac:dyDescent="0.2">
      <c r="A233" s="731" t="s">
        <v>16335</v>
      </c>
      <c r="B233" s="731" t="s">
        <v>16336</v>
      </c>
      <c r="C233" s="727" t="s">
        <v>16307</v>
      </c>
      <c r="D233" s="727" t="s">
        <v>16531</v>
      </c>
      <c r="E233" s="735">
        <v>80177</v>
      </c>
      <c r="F233" s="727" t="s">
        <v>16338</v>
      </c>
      <c r="G233" s="727" t="s">
        <v>16310</v>
      </c>
      <c r="H233" s="729" t="s">
        <v>16532</v>
      </c>
      <c r="I233" s="729" t="s">
        <v>16312</v>
      </c>
      <c r="J233" s="727" t="s">
        <v>16313</v>
      </c>
    </row>
    <row r="234" spans="1:10" ht="33.75" x14ac:dyDescent="0.2">
      <c r="A234" s="731" t="s">
        <v>16533</v>
      </c>
      <c r="B234" s="731" t="s">
        <v>16336</v>
      </c>
      <c r="C234" s="727" t="s">
        <v>16307</v>
      </c>
      <c r="D234" s="727" t="s">
        <v>16534</v>
      </c>
      <c r="E234" s="735">
        <v>165428</v>
      </c>
      <c r="F234" s="727" t="s">
        <v>16535</v>
      </c>
      <c r="G234" s="727" t="s">
        <v>16310</v>
      </c>
      <c r="H234" s="729" t="s">
        <v>16532</v>
      </c>
      <c r="I234" s="729" t="s">
        <v>16349</v>
      </c>
      <c r="J234" s="727" t="s">
        <v>16313</v>
      </c>
    </row>
    <row r="235" spans="1:10" ht="22.5" x14ac:dyDescent="0.2">
      <c r="A235" s="731" t="s">
        <v>16536</v>
      </c>
      <c r="B235" s="731" t="s">
        <v>16537</v>
      </c>
      <c r="C235" s="727" t="s">
        <v>16307</v>
      </c>
      <c r="D235" s="727" t="s">
        <v>16538</v>
      </c>
      <c r="E235" s="735">
        <v>183567.3</v>
      </c>
      <c r="F235" s="727" t="s">
        <v>16521</v>
      </c>
      <c r="G235" s="727" t="s">
        <v>16310</v>
      </c>
      <c r="H235" s="729" t="s">
        <v>16506</v>
      </c>
      <c r="I235" s="729" t="s">
        <v>16523</v>
      </c>
      <c r="J235" s="727" t="s">
        <v>16313</v>
      </c>
    </row>
    <row r="236" spans="1:10" ht="33.75" x14ac:dyDescent="0.2">
      <c r="A236" s="731" t="s">
        <v>16539</v>
      </c>
      <c r="B236" s="731" t="s">
        <v>16537</v>
      </c>
      <c r="C236" s="727" t="s">
        <v>16307</v>
      </c>
      <c r="D236" s="727" t="s">
        <v>16540</v>
      </c>
      <c r="E236" s="735">
        <v>1932244</v>
      </c>
      <c r="F236" s="727" t="s">
        <v>16541</v>
      </c>
      <c r="G236" s="727" t="s">
        <v>16310</v>
      </c>
      <c r="H236" s="729" t="s">
        <v>16457</v>
      </c>
      <c r="I236" s="729" t="s">
        <v>16542</v>
      </c>
      <c r="J236" s="727" t="s">
        <v>16313</v>
      </c>
    </row>
    <row r="237" spans="1:10" ht="33.75" x14ac:dyDescent="0.2">
      <c r="A237" s="731" t="s">
        <v>16543</v>
      </c>
      <c r="B237" s="731" t="s">
        <v>16537</v>
      </c>
      <c r="C237" s="727" t="s">
        <v>16307</v>
      </c>
      <c r="D237" s="727" t="s">
        <v>16540</v>
      </c>
      <c r="E237" s="735">
        <v>253888</v>
      </c>
      <c r="F237" s="727" t="s">
        <v>16544</v>
      </c>
      <c r="G237" s="727" t="s">
        <v>16310</v>
      </c>
      <c r="H237" s="729" t="s">
        <v>16545</v>
      </c>
      <c r="I237" s="729" t="s">
        <v>16546</v>
      </c>
      <c r="J237" s="727" t="s">
        <v>16313</v>
      </c>
    </row>
    <row r="238" spans="1:10" ht="22.5" x14ac:dyDescent="0.2">
      <c r="A238" s="731" t="s">
        <v>16547</v>
      </c>
      <c r="B238" s="731" t="s">
        <v>16537</v>
      </c>
      <c r="C238" s="727" t="s">
        <v>16307</v>
      </c>
      <c r="D238" s="727" t="s">
        <v>16540</v>
      </c>
      <c r="E238" s="735">
        <v>396999.6</v>
      </c>
      <c r="F238" s="727" t="s">
        <v>16548</v>
      </c>
      <c r="G238" s="727" t="s">
        <v>16310</v>
      </c>
      <c r="H238" s="729" t="s">
        <v>16549</v>
      </c>
      <c r="I238" s="729" t="s">
        <v>16542</v>
      </c>
      <c r="J238" s="727" t="s">
        <v>16313</v>
      </c>
    </row>
    <row r="239" spans="1:10" ht="33.75" x14ac:dyDescent="0.2">
      <c r="A239" s="731" t="s">
        <v>16550</v>
      </c>
      <c r="B239" s="731" t="s">
        <v>16537</v>
      </c>
      <c r="C239" s="727" t="s">
        <v>16307</v>
      </c>
      <c r="D239" s="727" t="s">
        <v>16551</v>
      </c>
      <c r="E239" s="735">
        <v>215760</v>
      </c>
      <c r="F239" s="727" t="s">
        <v>16513</v>
      </c>
      <c r="G239" s="727" t="s">
        <v>16310</v>
      </c>
      <c r="H239" s="729" t="s">
        <v>16552</v>
      </c>
      <c r="I239" s="729" t="s">
        <v>16553</v>
      </c>
      <c r="J239" s="727" t="s">
        <v>16313</v>
      </c>
    </row>
    <row r="240" spans="1:10" ht="56.25" x14ac:dyDescent="0.2">
      <c r="A240" s="731" t="s">
        <v>16554</v>
      </c>
      <c r="B240" s="731" t="s">
        <v>16537</v>
      </c>
      <c r="C240" s="727" t="s">
        <v>16307</v>
      </c>
      <c r="D240" s="727" t="s">
        <v>16551</v>
      </c>
      <c r="E240" s="735">
        <v>240086.92</v>
      </c>
      <c r="F240" s="727" t="s">
        <v>16555</v>
      </c>
      <c r="G240" s="727" t="s">
        <v>16310</v>
      </c>
      <c r="H240" s="729" t="s">
        <v>16556</v>
      </c>
      <c r="I240" s="729" t="s">
        <v>16312</v>
      </c>
      <c r="J240" s="727" t="s">
        <v>16313</v>
      </c>
    </row>
    <row r="241" spans="1:10" ht="56.25" x14ac:dyDescent="0.2">
      <c r="A241" s="731" t="s">
        <v>16557</v>
      </c>
      <c r="B241" s="731" t="s">
        <v>16537</v>
      </c>
      <c r="C241" s="727" t="s">
        <v>16307</v>
      </c>
      <c r="D241" s="727" t="s">
        <v>16558</v>
      </c>
      <c r="E241" s="735">
        <v>258000</v>
      </c>
      <c r="F241" s="727" t="s">
        <v>16559</v>
      </c>
      <c r="G241" s="727" t="s">
        <v>16310</v>
      </c>
      <c r="H241" s="729" t="s">
        <v>16545</v>
      </c>
      <c r="I241" s="729" t="s">
        <v>16560</v>
      </c>
      <c r="J241" s="727" t="s">
        <v>16313</v>
      </c>
    </row>
    <row r="242" spans="1:10" ht="22.5" x14ac:dyDescent="0.2">
      <c r="A242" s="731" t="s">
        <v>16561</v>
      </c>
      <c r="B242" s="731" t="s">
        <v>16537</v>
      </c>
      <c r="C242" s="727" t="s">
        <v>16307</v>
      </c>
      <c r="D242" s="727" t="s">
        <v>16558</v>
      </c>
      <c r="E242" s="735">
        <v>910000</v>
      </c>
      <c r="F242" s="727" t="s">
        <v>16562</v>
      </c>
      <c r="G242" s="727" t="s">
        <v>16310</v>
      </c>
      <c r="H242" s="729" t="s">
        <v>16501</v>
      </c>
      <c r="I242" s="729" t="s">
        <v>16560</v>
      </c>
      <c r="J242" s="727" t="s">
        <v>16313</v>
      </c>
    </row>
    <row r="243" spans="1:10" ht="45" x14ac:dyDescent="0.2">
      <c r="A243" s="731" t="s">
        <v>16563</v>
      </c>
      <c r="B243" s="731" t="s">
        <v>16564</v>
      </c>
      <c r="C243" s="727" t="s">
        <v>16307</v>
      </c>
      <c r="D243" s="727" t="s">
        <v>16565</v>
      </c>
      <c r="E243" s="735">
        <v>48590</v>
      </c>
      <c r="F243" s="727" t="s">
        <v>16566</v>
      </c>
      <c r="G243" s="727" t="s">
        <v>16310</v>
      </c>
      <c r="H243" s="729" t="s">
        <v>16567</v>
      </c>
      <c r="I243" s="729" t="s">
        <v>16568</v>
      </c>
      <c r="J243" s="727" t="s">
        <v>16313</v>
      </c>
    </row>
    <row r="244" spans="1:10" ht="33.75" x14ac:dyDescent="0.2">
      <c r="A244" s="731" t="s">
        <v>16569</v>
      </c>
      <c r="B244" s="731" t="s">
        <v>16564</v>
      </c>
      <c r="C244" s="727" t="s">
        <v>16307</v>
      </c>
      <c r="D244" s="727" t="s">
        <v>16570</v>
      </c>
      <c r="E244" s="735">
        <v>550032.02</v>
      </c>
      <c r="F244" s="727" t="s">
        <v>16566</v>
      </c>
      <c r="G244" s="727" t="s">
        <v>16310</v>
      </c>
      <c r="H244" s="729" t="s">
        <v>16571</v>
      </c>
      <c r="I244" s="729" t="s">
        <v>16568</v>
      </c>
      <c r="J244" s="727" t="s">
        <v>16313</v>
      </c>
    </row>
    <row r="245" spans="1:10" ht="33.75" x14ac:dyDescent="0.2">
      <c r="A245" s="731" t="s">
        <v>16572</v>
      </c>
      <c r="B245" s="731" t="s">
        <v>16564</v>
      </c>
      <c r="C245" s="727" t="s">
        <v>16307</v>
      </c>
      <c r="D245" s="727" t="s">
        <v>16570</v>
      </c>
      <c r="E245" s="735">
        <v>166837.5</v>
      </c>
      <c r="F245" s="727" t="s">
        <v>16566</v>
      </c>
      <c r="G245" s="727" t="s">
        <v>16310</v>
      </c>
      <c r="H245" s="729" t="s">
        <v>16571</v>
      </c>
      <c r="I245" s="729" t="s">
        <v>16568</v>
      </c>
      <c r="J245" s="727" t="s">
        <v>16313</v>
      </c>
    </row>
    <row r="246" spans="1:10" ht="33.75" x14ac:dyDescent="0.2">
      <c r="A246" s="731" t="s">
        <v>16573</v>
      </c>
      <c r="B246" s="731" t="s">
        <v>16564</v>
      </c>
      <c r="C246" s="727" t="s">
        <v>16307</v>
      </c>
      <c r="D246" s="727" t="s">
        <v>16574</v>
      </c>
      <c r="E246" s="735">
        <v>44200</v>
      </c>
      <c r="F246" s="727" t="s">
        <v>16342</v>
      </c>
      <c r="G246" s="727" t="s">
        <v>16310</v>
      </c>
      <c r="H246" s="729" t="s">
        <v>16575</v>
      </c>
      <c r="I246" s="729" t="s">
        <v>16474</v>
      </c>
      <c r="J246" s="727" t="s">
        <v>16313</v>
      </c>
    </row>
    <row r="247" spans="1:10" ht="78.75" x14ac:dyDescent="0.2">
      <c r="A247" s="731" t="s">
        <v>16576</v>
      </c>
      <c r="B247" s="731" t="s">
        <v>16564</v>
      </c>
      <c r="C247" s="727" t="s">
        <v>16307</v>
      </c>
      <c r="D247" s="727" t="s">
        <v>16577</v>
      </c>
      <c r="E247" s="735">
        <v>39480</v>
      </c>
      <c r="F247" s="727" t="s">
        <v>16578</v>
      </c>
      <c r="G247" s="727" t="s">
        <v>16310</v>
      </c>
      <c r="H247" s="729" t="s">
        <v>16579</v>
      </c>
      <c r="I247" s="729" t="s">
        <v>16568</v>
      </c>
      <c r="J247" s="727" t="s">
        <v>16313</v>
      </c>
    </row>
    <row r="248" spans="1:10" ht="67.5" x14ac:dyDescent="0.2">
      <c r="A248" s="731" t="s">
        <v>16580</v>
      </c>
      <c r="B248" s="731" t="s">
        <v>16564</v>
      </c>
      <c r="C248" s="727" t="s">
        <v>16307</v>
      </c>
      <c r="D248" s="727" t="s">
        <v>16581</v>
      </c>
      <c r="E248" s="735">
        <v>80925</v>
      </c>
      <c r="F248" s="727" t="s">
        <v>16582</v>
      </c>
      <c r="G248" s="727" t="s">
        <v>16310</v>
      </c>
      <c r="H248" s="729" t="s">
        <v>16583</v>
      </c>
      <c r="I248" s="729" t="s">
        <v>16568</v>
      </c>
      <c r="J248" s="727" t="s">
        <v>16313</v>
      </c>
    </row>
    <row r="249" spans="1:10" ht="33.75" x14ac:dyDescent="0.2">
      <c r="A249" s="731" t="s">
        <v>16584</v>
      </c>
      <c r="B249" s="731" t="s">
        <v>16564</v>
      </c>
      <c r="C249" s="727" t="s">
        <v>16307</v>
      </c>
      <c r="D249" s="727" t="s">
        <v>16585</v>
      </c>
      <c r="E249" s="735">
        <v>73300</v>
      </c>
      <c r="F249" s="727" t="s">
        <v>16586</v>
      </c>
      <c r="G249" s="727" t="s">
        <v>16310</v>
      </c>
      <c r="H249" s="729" t="s">
        <v>16587</v>
      </c>
      <c r="I249" s="729" t="s">
        <v>16568</v>
      </c>
      <c r="J249" s="727" t="s">
        <v>16313</v>
      </c>
    </row>
    <row r="250" spans="1:10" ht="33.75" x14ac:dyDescent="0.2">
      <c r="A250" s="731" t="s">
        <v>16588</v>
      </c>
      <c r="B250" s="731" t="s">
        <v>16564</v>
      </c>
      <c r="C250" s="727" t="s">
        <v>16307</v>
      </c>
      <c r="D250" s="727" t="s">
        <v>16585</v>
      </c>
      <c r="E250" s="735">
        <v>53000</v>
      </c>
      <c r="F250" s="727" t="s">
        <v>16586</v>
      </c>
      <c r="G250" s="727" t="s">
        <v>16310</v>
      </c>
      <c r="H250" s="729" t="s">
        <v>16587</v>
      </c>
      <c r="I250" s="729" t="s">
        <v>16568</v>
      </c>
      <c r="J250" s="727" t="s">
        <v>16313</v>
      </c>
    </row>
    <row r="251" spans="1:10" ht="33.75" x14ac:dyDescent="0.2">
      <c r="A251" s="731" t="s">
        <v>16589</v>
      </c>
      <c r="B251" s="731" t="s">
        <v>16590</v>
      </c>
      <c r="C251" s="727" t="s">
        <v>16307</v>
      </c>
      <c r="D251" s="727" t="s">
        <v>16591</v>
      </c>
      <c r="E251" s="735">
        <v>45990</v>
      </c>
      <c r="F251" s="727" t="s">
        <v>16592</v>
      </c>
      <c r="G251" s="727" t="s">
        <v>16310</v>
      </c>
      <c r="H251" s="729" t="s">
        <v>16593</v>
      </c>
      <c r="I251" s="729" t="s">
        <v>16344</v>
      </c>
      <c r="J251" s="727" t="s">
        <v>16313</v>
      </c>
    </row>
    <row r="252" spans="1:10" ht="45" x14ac:dyDescent="0.2">
      <c r="A252" s="731" t="s">
        <v>16594</v>
      </c>
      <c r="B252" s="731" t="s">
        <v>16590</v>
      </c>
      <c r="C252" s="727" t="s">
        <v>16307</v>
      </c>
      <c r="D252" s="727" t="s">
        <v>16595</v>
      </c>
      <c r="E252" s="735">
        <v>53229.2</v>
      </c>
      <c r="F252" s="727" t="s">
        <v>16596</v>
      </c>
      <c r="G252" s="727" t="s">
        <v>16310</v>
      </c>
      <c r="H252" s="729" t="s">
        <v>16597</v>
      </c>
      <c r="I252" s="729" t="s">
        <v>16453</v>
      </c>
      <c r="J252" s="727" t="s">
        <v>16313</v>
      </c>
    </row>
    <row r="253" spans="1:10" ht="90" x14ac:dyDescent="0.2">
      <c r="A253" s="731" t="s">
        <v>16598</v>
      </c>
      <c r="B253" s="731" t="s">
        <v>16590</v>
      </c>
      <c r="C253" s="727" t="s">
        <v>16307</v>
      </c>
      <c r="D253" s="727" t="s">
        <v>16599</v>
      </c>
      <c r="E253" s="735">
        <v>56088.1</v>
      </c>
      <c r="F253" s="727" t="s">
        <v>16446</v>
      </c>
      <c r="G253" s="727" t="s">
        <v>16310</v>
      </c>
      <c r="H253" s="729" t="s">
        <v>16600</v>
      </c>
      <c r="I253" s="729" t="s">
        <v>16453</v>
      </c>
      <c r="J253" s="727" t="s">
        <v>16313</v>
      </c>
    </row>
    <row r="254" spans="1:10" ht="33.75" x14ac:dyDescent="0.2">
      <c r="A254" s="731" t="s">
        <v>16601</v>
      </c>
      <c r="B254" s="731" t="s">
        <v>16590</v>
      </c>
      <c r="C254" s="727" t="s">
        <v>16307</v>
      </c>
      <c r="D254" s="727" t="s">
        <v>16602</v>
      </c>
      <c r="E254" s="735">
        <v>61564.02</v>
      </c>
      <c r="F254" s="727" t="s">
        <v>16603</v>
      </c>
      <c r="G254" s="727" t="s">
        <v>16310</v>
      </c>
      <c r="H254" s="729" t="s">
        <v>16604</v>
      </c>
      <c r="I254" s="729" t="s">
        <v>16453</v>
      </c>
      <c r="J254" s="727" t="s">
        <v>16313</v>
      </c>
    </row>
    <row r="255" spans="1:10" ht="67.5" x14ac:dyDescent="0.2">
      <c r="A255" s="731" t="s">
        <v>16605</v>
      </c>
      <c r="B255" s="731" t="s">
        <v>16606</v>
      </c>
      <c r="C255" s="727" t="s">
        <v>16307</v>
      </c>
      <c r="D255" s="727" t="s">
        <v>16607</v>
      </c>
      <c r="E255" s="735">
        <v>174000</v>
      </c>
      <c r="F255" s="727" t="s">
        <v>16608</v>
      </c>
      <c r="G255" s="727" t="s">
        <v>16310</v>
      </c>
      <c r="H255" s="729" t="s">
        <v>16609</v>
      </c>
      <c r="I255" s="729" t="s">
        <v>16502</v>
      </c>
      <c r="J255" s="727" t="s">
        <v>16313</v>
      </c>
    </row>
    <row r="256" spans="1:10" ht="45" x14ac:dyDescent="0.2">
      <c r="A256" s="731" t="s">
        <v>16610</v>
      </c>
      <c r="B256" s="731" t="s">
        <v>16606</v>
      </c>
      <c r="C256" s="727" t="s">
        <v>16307</v>
      </c>
      <c r="D256" s="727" t="s">
        <v>16611</v>
      </c>
      <c r="E256" s="735">
        <v>180000</v>
      </c>
      <c r="F256" s="727" t="s">
        <v>16612</v>
      </c>
      <c r="G256" s="727" t="s">
        <v>16310</v>
      </c>
      <c r="H256" s="729" t="s">
        <v>16613</v>
      </c>
      <c r="I256" s="729" t="s">
        <v>16614</v>
      </c>
      <c r="J256" s="727" t="s">
        <v>16313</v>
      </c>
    </row>
    <row r="257" spans="1:10" ht="33.75" x14ac:dyDescent="0.2">
      <c r="A257" s="731" t="s">
        <v>16615</v>
      </c>
      <c r="B257" s="731" t="s">
        <v>16606</v>
      </c>
      <c r="C257" s="727" t="s">
        <v>16307</v>
      </c>
      <c r="D257" s="727" t="s">
        <v>16616</v>
      </c>
      <c r="E257" s="735">
        <v>204000</v>
      </c>
      <c r="F257" s="727" t="s">
        <v>16617</v>
      </c>
      <c r="G257" s="727" t="s">
        <v>16310</v>
      </c>
      <c r="H257" s="729" t="s">
        <v>16549</v>
      </c>
      <c r="I257" s="729" t="s">
        <v>16502</v>
      </c>
      <c r="J257" s="727" t="s">
        <v>16313</v>
      </c>
    </row>
    <row r="258" spans="1:10" ht="45" x14ac:dyDescent="0.2">
      <c r="A258" s="731" t="s">
        <v>16618</v>
      </c>
      <c r="B258" s="731" t="s">
        <v>16619</v>
      </c>
      <c r="C258" s="727" t="s">
        <v>16307</v>
      </c>
      <c r="D258" s="727" t="s">
        <v>16620</v>
      </c>
      <c r="E258" s="735">
        <v>244000</v>
      </c>
      <c r="F258" s="727" t="s">
        <v>16621</v>
      </c>
      <c r="G258" s="727" t="s">
        <v>16310</v>
      </c>
      <c r="H258" s="729" t="s">
        <v>16622</v>
      </c>
      <c r="I258" s="729" t="s">
        <v>16429</v>
      </c>
      <c r="J258" s="727" t="s">
        <v>16313</v>
      </c>
    </row>
    <row r="259" spans="1:10" ht="56.25" x14ac:dyDescent="0.2">
      <c r="A259" s="731" t="s">
        <v>16623</v>
      </c>
      <c r="B259" s="731" t="s">
        <v>16619</v>
      </c>
      <c r="C259" s="727" t="s">
        <v>16307</v>
      </c>
      <c r="D259" s="727" t="s">
        <v>16620</v>
      </c>
      <c r="E259" s="735">
        <v>244000</v>
      </c>
      <c r="F259" s="727" t="s">
        <v>16621</v>
      </c>
      <c r="G259" s="727" t="s">
        <v>16310</v>
      </c>
      <c r="H259" s="729" t="s">
        <v>16622</v>
      </c>
      <c r="I259" s="729" t="s">
        <v>16429</v>
      </c>
      <c r="J259" s="727" t="s">
        <v>16313</v>
      </c>
    </row>
    <row r="260" spans="1:10" ht="146.25" x14ac:dyDescent="0.2">
      <c r="A260" s="731" t="s">
        <v>16624</v>
      </c>
      <c r="B260" s="731" t="s">
        <v>16619</v>
      </c>
      <c r="C260" s="727" t="s">
        <v>16307</v>
      </c>
      <c r="D260" s="727" t="s">
        <v>16625</v>
      </c>
      <c r="E260" s="735">
        <v>4995597.32</v>
      </c>
      <c r="F260" s="727" t="s">
        <v>16626</v>
      </c>
      <c r="G260" s="727" t="s">
        <v>16310</v>
      </c>
      <c r="H260" s="729" t="s">
        <v>16627</v>
      </c>
      <c r="I260" s="729" t="s">
        <v>16614</v>
      </c>
      <c r="J260" s="727" t="s">
        <v>16313</v>
      </c>
    </row>
    <row r="261" spans="1:10" ht="56.25" x14ac:dyDescent="0.2">
      <c r="A261" s="731" t="s">
        <v>16628</v>
      </c>
      <c r="B261" s="731" t="s">
        <v>16619</v>
      </c>
      <c r="C261" s="727" t="s">
        <v>16307</v>
      </c>
      <c r="D261" s="727" t="s">
        <v>16629</v>
      </c>
      <c r="E261" s="735">
        <v>2604888</v>
      </c>
      <c r="F261" s="727" t="s">
        <v>16630</v>
      </c>
      <c r="G261" s="727" t="s">
        <v>16631</v>
      </c>
      <c r="H261" s="729" t="s">
        <v>16632</v>
      </c>
      <c r="I261" s="729" t="s">
        <v>16633</v>
      </c>
      <c r="J261" s="727" t="s">
        <v>16313</v>
      </c>
    </row>
    <row r="262" spans="1:10" ht="33.75" x14ac:dyDescent="0.2">
      <c r="A262" s="731" t="s">
        <v>16634</v>
      </c>
      <c r="B262" s="731" t="s">
        <v>16324</v>
      </c>
      <c r="C262" s="727" t="s">
        <v>16307</v>
      </c>
      <c r="D262" s="727" t="s">
        <v>16635</v>
      </c>
      <c r="E262" s="735"/>
      <c r="F262" s="727"/>
      <c r="G262" s="727" t="s">
        <v>16636</v>
      </c>
      <c r="H262" s="729"/>
      <c r="I262" s="729"/>
      <c r="J262" s="727"/>
    </row>
    <row r="263" spans="1:10" ht="33.75" x14ac:dyDescent="0.2">
      <c r="A263" s="731" t="s">
        <v>16637</v>
      </c>
      <c r="B263" s="731" t="s">
        <v>16324</v>
      </c>
      <c r="C263" s="727" t="s">
        <v>16307</v>
      </c>
      <c r="D263" s="727" t="s">
        <v>16638</v>
      </c>
      <c r="E263" s="735">
        <v>364445.2</v>
      </c>
      <c r="F263" s="727" t="s">
        <v>16141</v>
      </c>
      <c r="G263" s="727" t="s">
        <v>16639</v>
      </c>
      <c r="H263" s="729">
        <v>43935</v>
      </c>
      <c r="I263" s="729" t="s">
        <v>15864</v>
      </c>
      <c r="J263" s="727"/>
    </row>
    <row r="264" spans="1:10" ht="45" x14ac:dyDescent="0.2">
      <c r="A264" s="731" t="s">
        <v>16640</v>
      </c>
      <c r="B264" s="731" t="s">
        <v>16324</v>
      </c>
      <c r="C264" s="727" t="s">
        <v>16307</v>
      </c>
      <c r="D264" s="727" t="s">
        <v>16641</v>
      </c>
      <c r="E264" s="735">
        <v>44000</v>
      </c>
      <c r="F264" s="727" t="s">
        <v>16642</v>
      </c>
      <c r="G264" s="727" t="s">
        <v>16643</v>
      </c>
      <c r="H264" s="729">
        <v>44015</v>
      </c>
      <c r="I264" s="729" t="s">
        <v>15874</v>
      </c>
      <c r="J264" s="727"/>
    </row>
    <row r="265" spans="1:10" ht="33.75" x14ac:dyDescent="0.2">
      <c r="A265" s="731" t="s">
        <v>16644</v>
      </c>
      <c r="B265" s="731" t="s">
        <v>16324</v>
      </c>
      <c r="C265" s="727" t="s">
        <v>16307</v>
      </c>
      <c r="D265" s="727" t="s">
        <v>16645</v>
      </c>
      <c r="E265" s="735"/>
      <c r="F265" s="727"/>
      <c r="G265" s="727" t="s">
        <v>16646</v>
      </c>
      <c r="H265" s="729"/>
      <c r="I265" s="729"/>
      <c r="J265" s="727"/>
    </row>
    <row r="266" spans="1:10" ht="22.5" x14ac:dyDescent="0.2">
      <c r="A266" s="731" t="s">
        <v>16647</v>
      </c>
      <c r="B266" s="731" t="s">
        <v>16324</v>
      </c>
      <c r="C266" s="727" t="s">
        <v>16307</v>
      </c>
      <c r="D266" s="727" t="s">
        <v>16648</v>
      </c>
      <c r="E266" s="735"/>
      <c r="F266" s="727"/>
      <c r="G266" s="727" t="s">
        <v>16649</v>
      </c>
      <c r="H266" s="729"/>
      <c r="I266" s="729"/>
      <c r="J266" s="727"/>
    </row>
    <row r="267" spans="1:10" ht="45" x14ac:dyDescent="0.2">
      <c r="A267" s="731" t="s">
        <v>16650</v>
      </c>
      <c r="B267" s="731" t="s">
        <v>16324</v>
      </c>
      <c r="C267" s="727" t="s">
        <v>16307</v>
      </c>
      <c r="D267" s="727" t="s">
        <v>16651</v>
      </c>
      <c r="E267" s="735"/>
      <c r="F267" s="727"/>
      <c r="G267" s="727" t="s">
        <v>16652</v>
      </c>
      <c r="H267" s="729"/>
      <c r="I267" s="729"/>
      <c r="J267" s="727"/>
    </row>
    <row r="268" spans="1:10" ht="22.5" x14ac:dyDescent="0.2">
      <c r="A268" s="731" t="s">
        <v>16653</v>
      </c>
      <c r="B268" s="731" t="s">
        <v>16324</v>
      </c>
      <c r="C268" s="727" t="s">
        <v>16307</v>
      </c>
      <c r="D268" s="727" t="s">
        <v>16654</v>
      </c>
      <c r="E268" s="735">
        <v>143169.79999999999</v>
      </c>
      <c r="F268" s="727" t="s">
        <v>16655</v>
      </c>
      <c r="G268" s="727" t="s">
        <v>16643</v>
      </c>
      <c r="H268" s="729">
        <v>44049</v>
      </c>
      <c r="I268" s="729" t="s">
        <v>16216</v>
      </c>
      <c r="J268" s="727"/>
    </row>
    <row r="269" spans="1:10" ht="33.75" x14ac:dyDescent="0.2">
      <c r="A269" s="731" t="s">
        <v>16656</v>
      </c>
      <c r="B269" s="731" t="s">
        <v>16324</v>
      </c>
      <c r="C269" s="727" t="s">
        <v>16307</v>
      </c>
      <c r="D269" s="727" t="s">
        <v>16657</v>
      </c>
      <c r="E269" s="735"/>
      <c r="F269" s="727"/>
      <c r="G269" s="727" t="s">
        <v>16658</v>
      </c>
      <c r="H269" s="729"/>
      <c r="I269" s="729"/>
      <c r="J269" s="727"/>
    </row>
    <row r="270" spans="1:10" ht="33.75" x14ac:dyDescent="0.2">
      <c r="A270" s="731" t="s">
        <v>16659</v>
      </c>
      <c r="B270" s="731" t="s">
        <v>16324</v>
      </c>
      <c r="C270" s="727" t="s">
        <v>16307</v>
      </c>
      <c r="D270" s="727" t="s">
        <v>16660</v>
      </c>
      <c r="E270" s="735">
        <v>25000</v>
      </c>
      <c r="F270" s="727" t="s">
        <v>16661</v>
      </c>
      <c r="G270" s="727" t="s">
        <v>16643</v>
      </c>
      <c r="H270" s="729">
        <v>44021</v>
      </c>
      <c r="I270" s="729" t="s">
        <v>15874</v>
      </c>
      <c r="J270" s="727"/>
    </row>
    <row r="271" spans="1:10" ht="22.5" x14ac:dyDescent="0.2">
      <c r="A271" s="731" t="s">
        <v>16662</v>
      </c>
      <c r="B271" s="731" t="s">
        <v>16324</v>
      </c>
      <c r="C271" s="727" t="s">
        <v>16307</v>
      </c>
      <c r="D271" s="727" t="s">
        <v>16663</v>
      </c>
      <c r="E271" s="735"/>
      <c r="F271" s="727"/>
      <c r="G271" s="727" t="s">
        <v>16664</v>
      </c>
      <c r="H271" s="729"/>
      <c r="I271" s="729"/>
      <c r="J271" s="727"/>
    </row>
    <row r="272" spans="1:10" ht="33.75" x14ac:dyDescent="0.2">
      <c r="A272" s="731" t="s">
        <v>16665</v>
      </c>
      <c r="B272" s="731" t="s">
        <v>16324</v>
      </c>
      <c r="C272" s="727" t="s">
        <v>16307</v>
      </c>
      <c r="D272" s="727" t="s">
        <v>16666</v>
      </c>
      <c r="E272" s="735"/>
      <c r="F272" s="727"/>
      <c r="G272" s="727" t="s">
        <v>16664</v>
      </c>
      <c r="H272" s="729"/>
      <c r="I272" s="729"/>
      <c r="J272" s="727"/>
    </row>
    <row r="273" spans="1:10" ht="45" x14ac:dyDescent="0.2">
      <c r="A273" s="731" t="s">
        <v>16667</v>
      </c>
      <c r="B273" s="731" t="s">
        <v>16324</v>
      </c>
      <c r="C273" s="727" t="s">
        <v>16307</v>
      </c>
      <c r="D273" s="727" t="s">
        <v>16668</v>
      </c>
      <c r="E273" s="735">
        <v>77873</v>
      </c>
      <c r="F273" s="727" t="s">
        <v>16669</v>
      </c>
      <c r="G273" s="727" t="s">
        <v>16643</v>
      </c>
      <c r="H273" s="729">
        <v>44033</v>
      </c>
      <c r="I273" s="729" t="s">
        <v>15874</v>
      </c>
      <c r="J273" s="727"/>
    </row>
    <row r="274" spans="1:10" ht="22.5" x14ac:dyDescent="0.2">
      <c r="A274" s="731" t="s">
        <v>16670</v>
      </c>
      <c r="B274" s="731" t="s">
        <v>16324</v>
      </c>
      <c r="C274" s="727" t="s">
        <v>16307</v>
      </c>
      <c r="D274" s="727" t="s">
        <v>16671</v>
      </c>
      <c r="E274" s="735">
        <v>393000</v>
      </c>
      <c r="F274" s="727" t="s">
        <v>16672</v>
      </c>
      <c r="G274" s="727" t="s">
        <v>16643</v>
      </c>
      <c r="H274" s="729">
        <v>44060</v>
      </c>
      <c r="I274" s="729" t="s">
        <v>15874</v>
      </c>
      <c r="J274" s="727"/>
    </row>
    <row r="275" spans="1:10" ht="45" x14ac:dyDescent="0.2">
      <c r="A275" s="731" t="s">
        <v>16673</v>
      </c>
      <c r="B275" s="731" t="s">
        <v>16324</v>
      </c>
      <c r="C275" s="727" t="s">
        <v>16307</v>
      </c>
      <c r="D275" s="727" t="s">
        <v>16674</v>
      </c>
      <c r="E275" s="735"/>
      <c r="F275" s="727"/>
      <c r="G275" s="727" t="s">
        <v>16675</v>
      </c>
      <c r="H275" s="729"/>
      <c r="I275" s="729"/>
      <c r="J275" s="727"/>
    </row>
    <row r="276" spans="1:10" ht="45" x14ac:dyDescent="0.2">
      <c r="A276" s="731" t="s">
        <v>16676</v>
      </c>
      <c r="B276" s="731" t="s">
        <v>16324</v>
      </c>
      <c r="C276" s="727" t="s">
        <v>16307</v>
      </c>
      <c r="D276" s="727" t="s">
        <v>16677</v>
      </c>
      <c r="E276" s="735"/>
      <c r="F276" s="727"/>
      <c r="G276" s="727" t="s">
        <v>16678</v>
      </c>
      <c r="H276" s="729"/>
      <c r="I276" s="729"/>
      <c r="J276" s="727"/>
    </row>
    <row r="277" spans="1:10" ht="45" x14ac:dyDescent="0.2">
      <c r="A277" s="731" t="s">
        <v>16679</v>
      </c>
      <c r="B277" s="731" t="s">
        <v>16680</v>
      </c>
      <c r="C277" s="727" t="s">
        <v>16307</v>
      </c>
      <c r="D277" s="727" t="s">
        <v>16681</v>
      </c>
      <c r="E277" s="735">
        <v>132240</v>
      </c>
      <c r="F277" s="727" t="s">
        <v>16682</v>
      </c>
      <c r="G277" s="727" t="s">
        <v>16683</v>
      </c>
      <c r="H277" s="729"/>
      <c r="I277" s="729" t="s">
        <v>15864</v>
      </c>
      <c r="J277" s="727"/>
    </row>
    <row r="278" spans="1:10" ht="33.75" x14ac:dyDescent="0.2">
      <c r="A278" s="731" t="s">
        <v>16684</v>
      </c>
      <c r="B278" s="731" t="s">
        <v>16619</v>
      </c>
      <c r="C278" s="727" t="s">
        <v>16307</v>
      </c>
      <c r="D278" s="727" t="s">
        <v>16685</v>
      </c>
      <c r="E278" s="735"/>
      <c r="F278" s="727"/>
      <c r="G278" s="727" t="s">
        <v>16686</v>
      </c>
      <c r="H278" s="729"/>
      <c r="I278" s="729"/>
      <c r="J278" s="727"/>
    </row>
    <row r="279" spans="1:10" ht="22.5" x14ac:dyDescent="0.2">
      <c r="A279" s="731" t="s">
        <v>16687</v>
      </c>
      <c r="B279" s="731" t="s">
        <v>15949</v>
      </c>
      <c r="C279" s="727" t="s">
        <v>16307</v>
      </c>
      <c r="D279" s="727" t="s">
        <v>16688</v>
      </c>
      <c r="E279" s="735">
        <v>117296.03</v>
      </c>
      <c r="F279" s="727" t="s">
        <v>16689</v>
      </c>
      <c r="G279" s="727" t="s">
        <v>16643</v>
      </c>
      <c r="H279" s="729">
        <v>44033</v>
      </c>
      <c r="I279" s="729" t="s">
        <v>15874</v>
      </c>
      <c r="J279" s="727"/>
    </row>
    <row r="280" spans="1:10" ht="22.5" x14ac:dyDescent="0.2">
      <c r="A280" s="731" t="s">
        <v>16690</v>
      </c>
      <c r="B280" s="731" t="s">
        <v>15949</v>
      </c>
      <c r="C280" s="727" t="s">
        <v>16307</v>
      </c>
      <c r="D280" s="727" t="s">
        <v>16691</v>
      </c>
      <c r="E280" s="735">
        <v>44000</v>
      </c>
      <c r="F280" s="727" t="s">
        <v>16692</v>
      </c>
      <c r="G280" s="727" t="s">
        <v>16643</v>
      </c>
      <c r="H280" s="729">
        <v>44078</v>
      </c>
      <c r="I280" s="729" t="s">
        <v>15874</v>
      </c>
      <c r="J280" s="727"/>
    </row>
    <row r="281" spans="1:10" ht="33.75" x14ac:dyDescent="0.2">
      <c r="A281" s="731" t="s">
        <v>16693</v>
      </c>
      <c r="B281" s="731" t="s">
        <v>16694</v>
      </c>
      <c r="C281" s="727" t="s">
        <v>16307</v>
      </c>
      <c r="D281" s="727" t="s">
        <v>16695</v>
      </c>
      <c r="E281" s="735">
        <v>188786.5</v>
      </c>
      <c r="F281" s="727" t="s">
        <v>16696</v>
      </c>
      <c r="G281" s="727" t="s">
        <v>16697</v>
      </c>
      <c r="H281" s="729">
        <v>43903</v>
      </c>
      <c r="I281" s="729" t="s">
        <v>16216</v>
      </c>
      <c r="J281" s="727"/>
    </row>
    <row r="282" spans="1:10" ht="45" x14ac:dyDescent="0.2">
      <c r="A282" s="731" t="s">
        <v>16698</v>
      </c>
      <c r="B282" s="731" t="s">
        <v>16324</v>
      </c>
      <c r="C282" s="727" t="s">
        <v>16307</v>
      </c>
      <c r="D282" s="727" t="s">
        <v>16699</v>
      </c>
      <c r="E282" s="735"/>
      <c r="F282" s="727"/>
      <c r="G282" s="727" t="s">
        <v>16652</v>
      </c>
      <c r="H282" s="729"/>
      <c r="I282" s="729"/>
      <c r="J282" s="727"/>
    </row>
    <row r="283" spans="1:10" ht="22.5" x14ac:dyDescent="0.2">
      <c r="A283" s="731" t="s">
        <v>16700</v>
      </c>
      <c r="B283" s="731" t="s">
        <v>16324</v>
      </c>
      <c r="C283" s="727" t="s">
        <v>16307</v>
      </c>
      <c r="D283" s="727" t="s">
        <v>16701</v>
      </c>
      <c r="E283" s="735">
        <v>124092.5</v>
      </c>
      <c r="F283" s="727" t="s">
        <v>16702</v>
      </c>
      <c r="G283" s="727" t="s">
        <v>16643</v>
      </c>
      <c r="H283" s="729">
        <v>43903</v>
      </c>
      <c r="I283" s="729" t="s">
        <v>15874</v>
      </c>
      <c r="J283" s="727"/>
    </row>
    <row r="284" spans="1:10" ht="22.5" x14ac:dyDescent="0.2">
      <c r="A284" s="731" t="s">
        <v>16703</v>
      </c>
      <c r="B284" s="731" t="s">
        <v>16324</v>
      </c>
      <c r="C284" s="727" t="s">
        <v>16307</v>
      </c>
      <c r="D284" s="727" t="s">
        <v>16704</v>
      </c>
      <c r="E284" s="735">
        <v>165428</v>
      </c>
      <c r="F284" s="727" t="s">
        <v>16705</v>
      </c>
      <c r="G284" s="727" t="s">
        <v>16643</v>
      </c>
      <c r="H284" s="729">
        <v>43895</v>
      </c>
      <c r="I284" s="729" t="s">
        <v>15874</v>
      </c>
      <c r="J284" s="727"/>
    </row>
    <row r="285" spans="1:10" ht="22.5" x14ac:dyDescent="0.2">
      <c r="A285" s="731" t="s">
        <v>16706</v>
      </c>
      <c r="B285" s="731" t="s">
        <v>16324</v>
      </c>
      <c r="C285" s="727" t="s">
        <v>16307</v>
      </c>
      <c r="D285" s="727" t="s">
        <v>16707</v>
      </c>
      <c r="E285" s="735"/>
      <c r="F285" s="727"/>
      <c r="G285" s="727" t="s">
        <v>16708</v>
      </c>
      <c r="H285" s="729"/>
      <c r="I285" s="729"/>
      <c r="J285" s="727"/>
    </row>
    <row r="286" spans="1:10" ht="22.5" x14ac:dyDescent="0.2">
      <c r="A286" s="731" t="s">
        <v>16709</v>
      </c>
      <c r="B286" s="731" t="s">
        <v>16324</v>
      </c>
      <c r="C286" s="727" t="s">
        <v>16307</v>
      </c>
      <c r="D286" s="727" t="s">
        <v>16710</v>
      </c>
      <c r="E286" s="735"/>
      <c r="F286" s="727"/>
      <c r="G286" s="727" t="s">
        <v>16708</v>
      </c>
      <c r="H286" s="729"/>
      <c r="I286" s="729"/>
      <c r="J286" s="727"/>
    </row>
    <row r="287" spans="1:10" ht="33.75" x14ac:dyDescent="0.2">
      <c r="A287" s="731" t="s">
        <v>16711</v>
      </c>
      <c r="B287" s="731" t="s">
        <v>16306</v>
      </c>
      <c r="C287" s="727" t="s">
        <v>16307</v>
      </c>
      <c r="D287" s="727"/>
      <c r="E287" s="735"/>
      <c r="F287" s="727"/>
      <c r="G287" s="727" t="s">
        <v>16708</v>
      </c>
      <c r="H287" s="729"/>
      <c r="I287" s="729"/>
      <c r="J287" s="727"/>
    </row>
    <row r="288" spans="1:10" ht="22.5" x14ac:dyDescent="0.2">
      <c r="A288" s="731" t="s">
        <v>16712</v>
      </c>
      <c r="B288" s="731" t="s">
        <v>16306</v>
      </c>
      <c r="C288" s="727" t="s">
        <v>16307</v>
      </c>
      <c r="D288" s="727"/>
      <c r="E288" s="735"/>
      <c r="F288" s="727"/>
      <c r="G288" s="727" t="s">
        <v>16708</v>
      </c>
      <c r="H288" s="729"/>
      <c r="I288" s="729"/>
      <c r="J288" s="727"/>
    </row>
    <row r="289" spans="1:10" ht="22.5" x14ac:dyDescent="0.2">
      <c r="A289" s="731" t="s">
        <v>16713</v>
      </c>
      <c r="B289" s="731" t="s">
        <v>16306</v>
      </c>
      <c r="C289" s="727" t="s">
        <v>16307</v>
      </c>
      <c r="D289" s="727"/>
      <c r="E289" s="735"/>
      <c r="F289" s="727"/>
      <c r="G289" s="727" t="s">
        <v>16708</v>
      </c>
      <c r="H289" s="729"/>
      <c r="I289" s="729"/>
      <c r="J289" s="727"/>
    </row>
    <row r="290" spans="1:10" ht="22.5" x14ac:dyDescent="0.2">
      <c r="A290" s="731" t="s">
        <v>16714</v>
      </c>
      <c r="B290" s="731" t="s">
        <v>16306</v>
      </c>
      <c r="C290" s="727" t="s">
        <v>16307</v>
      </c>
      <c r="D290" s="727"/>
      <c r="E290" s="735"/>
      <c r="F290" s="727"/>
      <c r="G290" s="727" t="s">
        <v>16708</v>
      </c>
      <c r="H290" s="729"/>
      <c r="I290" s="729"/>
      <c r="J290" s="727"/>
    </row>
    <row r="291" spans="1:10" ht="22.5" x14ac:dyDescent="0.2">
      <c r="A291" s="731" t="s">
        <v>16715</v>
      </c>
      <c r="B291" s="731" t="s">
        <v>16306</v>
      </c>
      <c r="C291" s="727" t="s">
        <v>16307</v>
      </c>
      <c r="D291" s="727"/>
      <c r="E291" s="735"/>
      <c r="F291" s="727"/>
      <c r="G291" s="727" t="s">
        <v>16708</v>
      </c>
      <c r="H291" s="729"/>
      <c r="I291" s="729"/>
      <c r="J291" s="727"/>
    </row>
    <row r="292" spans="1:10" ht="45" x14ac:dyDescent="0.2">
      <c r="A292" s="731" t="s">
        <v>16716</v>
      </c>
      <c r="B292" s="731" t="s">
        <v>16306</v>
      </c>
      <c r="C292" s="727" t="s">
        <v>16307</v>
      </c>
      <c r="D292" s="727"/>
      <c r="E292" s="735"/>
      <c r="F292" s="727"/>
      <c r="G292" s="727" t="s">
        <v>16717</v>
      </c>
      <c r="H292" s="729"/>
      <c r="I292" s="729"/>
      <c r="J292" s="727"/>
    </row>
    <row r="293" spans="1:10" ht="45" x14ac:dyDescent="0.2">
      <c r="A293" s="731" t="s">
        <v>16718</v>
      </c>
      <c r="B293" s="731" t="s">
        <v>16719</v>
      </c>
      <c r="C293" s="727" t="s">
        <v>16307</v>
      </c>
      <c r="D293" s="727"/>
      <c r="E293" s="735"/>
      <c r="F293" s="727"/>
      <c r="G293" s="727" t="s">
        <v>16708</v>
      </c>
      <c r="H293" s="729"/>
      <c r="I293" s="729"/>
      <c r="J293" s="727"/>
    </row>
    <row r="294" spans="1:10" ht="33.75" x14ac:dyDescent="0.2">
      <c r="A294" s="731" t="s">
        <v>16720</v>
      </c>
      <c r="B294" s="731" t="s">
        <v>16719</v>
      </c>
      <c r="C294" s="727" t="s">
        <v>16307</v>
      </c>
      <c r="D294" s="727"/>
      <c r="E294" s="735"/>
      <c r="F294" s="727"/>
      <c r="G294" s="727" t="s">
        <v>16708</v>
      </c>
      <c r="H294" s="729"/>
      <c r="I294" s="729"/>
      <c r="J294" s="727"/>
    </row>
    <row r="295" spans="1:10" ht="45" x14ac:dyDescent="0.2">
      <c r="A295" s="731" t="s">
        <v>16721</v>
      </c>
      <c r="B295" s="731" t="s">
        <v>16306</v>
      </c>
      <c r="C295" s="727" t="s">
        <v>16307</v>
      </c>
      <c r="D295" s="727"/>
      <c r="E295" s="735"/>
      <c r="F295" s="727"/>
      <c r="G295" s="727" t="s">
        <v>16717</v>
      </c>
      <c r="H295" s="729"/>
      <c r="I295" s="729"/>
      <c r="J295" s="727"/>
    </row>
    <row r="296" spans="1:10" ht="45" x14ac:dyDescent="0.2">
      <c r="A296" s="731" t="s">
        <v>16722</v>
      </c>
      <c r="B296" s="731" t="s">
        <v>16306</v>
      </c>
      <c r="C296" s="727" t="s">
        <v>16307</v>
      </c>
      <c r="D296" s="727"/>
      <c r="E296" s="735"/>
      <c r="F296" s="727"/>
      <c r="G296" s="727" t="s">
        <v>16717</v>
      </c>
      <c r="H296" s="729"/>
      <c r="I296" s="729"/>
      <c r="J296" s="727"/>
    </row>
    <row r="297" spans="1:10" ht="27.75" customHeight="1" x14ac:dyDescent="0.2">
      <c r="A297" s="731" t="s">
        <v>16723</v>
      </c>
      <c r="B297" s="731" t="s">
        <v>16306</v>
      </c>
      <c r="C297" s="727" t="s">
        <v>16307</v>
      </c>
      <c r="D297" s="727"/>
      <c r="E297" s="735"/>
      <c r="F297" s="727"/>
      <c r="G297" s="727" t="s">
        <v>16724</v>
      </c>
      <c r="H297" s="729"/>
      <c r="I297" s="729"/>
      <c r="J297" s="727"/>
    </row>
    <row r="298" spans="1:10" ht="23.25" customHeight="1" x14ac:dyDescent="0.2">
      <c r="A298" s="731" t="s">
        <v>16725</v>
      </c>
      <c r="B298" s="731" t="s">
        <v>16306</v>
      </c>
      <c r="C298" s="727" t="s">
        <v>16307</v>
      </c>
      <c r="D298" s="727"/>
      <c r="E298" s="735"/>
      <c r="F298" s="727"/>
      <c r="G298" s="727" t="s">
        <v>16708</v>
      </c>
      <c r="H298" s="729"/>
      <c r="I298" s="729"/>
      <c r="J298" s="727"/>
    </row>
    <row r="299" spans="1:10" ht="33.75" x14ac:dyDescent="0.2">
      <c r="A299" s="731" t="s">
        <v>16726</v>
      </c>
      <c r="B299" s="731" t="s">
        <v>16727</v>
      </c>
      <c r="C299" s="727"/>
      <c r="D299" s="727" t="s">
        <v>16728</v>
      </c>
      <c r="E299" s="735">
        <v>216700</v>
      </c>
      <c r="F299" s="727" t="s">
        <v>16729</v>
      </c>
      <c r="G299" s="727" t="s">
        <v>15874</v>
      </c>
      <c r="H299" s="729">
        <v>43837</v>
      </c>
      <c r="I299" s="729">
        <v>44569</v>
      </c>
      <c r="J299" s="727" t="s">
        <v>16730</v>
      </c>
    </row>
    <row r="300" spans="1:10" ht="33.75" x14ac:dyDescent="0.2">
      <c r="A300" s="731" t="s">
        <v>16731</v>
      </c>
      <c r="B300" s="731" t="s">
        <v>15860</v>
      </c>
      <c r="C300" s="727"/>
      <c r="D300" s="727" t="s">
        <v>16732</v>
      </c>
      <c r="E300" s="735">
        <v>65520</v>
      </c>
      <c r="F300" s="727" t="s">
        <v>16733</v>
      </c>
      <c r="G300" s="727" t="s">
        <v>15874</v>
      </c>
      <c r="H300" s="729">
        <v>43900</v>
      </c>
      <c r="I300" s="729">
        <v>43931</v>
      </c>
      <c r="J300" s="727" t="s">
        <v>16734</v>
      </c>
    </row>
    <row r="301" spans="1:10" ht="56.25" x14ac:dyDescent="0.2">
      <c r="A301" s="731" t="s">
        <v>16735</v>
      </c>
      <c r="B301" s="731" t="s">
        <v>15860</v>
      </c>
      <c r="C301" s="727"/>
      <c r="D301" s="727" t="s">
        <v>16736</v>
      </c>
      <c r="E301" s="735">
        <v>318000</v>
      </c>
      <c r="F301" s="727" t="s">
        <v>16737</v>
      </c>
      <c r="G301" s="727" t="s">
        <v>15874</v>
      </c>
      <c r="H301" s="729">
        <v>43496</v>
      </c>
      <c r="I301" s="729">
        <v>44227</v>
      </c>
      <c r="J301" s="727" t="s">
        <v>16738</v>
      </c>
    </row>
    <row r="302" spans="1:10" ht="33.75" x14ac:dyDescent="0.2">
      <c r="A302" s="731" t="s">
        <v>16739</v>
      </c>
      <c r="B302" s="731" t="s">
        <v>15939</v>
      </c>
      <c r="C302" s="727"/>
      <c r="D302" s="727" t="s">
        <v>16740</v>
      </c>
      <c r="E302" s="735">
        <v>228000</v>
      </c>
      <c r="F302" s="727" t="s">
        <v>16741</v>
      </c>
      <c r="G302" s="727" t="s">
        <v>15874</v>
      </c>
      <c r="H302" s="729">
        <v>43812</v>
      </c>
      <c r="I302" s="729">
        <v>44560</v>
      </c>
      <c r="J302" s="727" t="s">
        <v>16730</v>
      </c>
    </row>
    <row r="303" spans="1:10" ht="45" x14ac:dyDescent="0.2">
      <c r="A303" s="746" t="s">
        <v>16780</v>
      </c>
      <c r="B303" s="718" t="s">
        <v>16336</v>
      </c>
      <c r="C303" s="718" t="s">
        <v>16213</v>
      </c>
      <c r="D303" s="718" t="s">
        <v>16781</v>
      </c>
      <c r="E303" s="747">
        <v>131970.45000000001</v>
      </c>
      <c r="F303" s="718" t="s">
        <v>16782</v>
      </c>
      <c r="G303" s="718" t="s">
        <v>15874</v>
      </c>
      <c r="H303" s="748">
        <v>43808</v>
      </c>
      <c r="I303" s="718"/>
      <c r="J303" s="746" t="s">
        <v>16783</v>
      </c>
    </row>
    <row r="304" spans="1:10" ht="33.75" x14ac:dyDescent="0.2">
      <c r="A304" s="746" t="s">
        <v>16784</v>
      </c>
      <c r="B304" s="718" t="s">
        <v>16336</v>
      </c>
      <c r="C304" s="718" t="s">
        <v>16213</v>
      </c>
      <c r="D304" s="718" t="s">
        <v>16785</v>
      </c>
      <c r="E304" s="747">
        <v>37700</v>
      </c>
      <c r="F304" s="718" t="s">
        <v>16786</v>
      </c>
      <c r="G304" s="718" t="s">
        <v>16787</v>
      </c>
      <c r="H304" s="748">
        <v>43762</v>
      </c>
      <c r="I304" s="748">
        <v>43804</v>
      </c>
      <c r="J304" s="746" t="s">
        <v>16788</v>
      </c>
    </row>
    <row r="305" spans="1:10" ht="33.75" x14ac:dyDescent="0.2">
      <c r="A305" s="746" t="s">
        <v>16784</v>
      </c>
      <c r="B305" s="718" t="s">
        <v>16336</v>
      </c>
      <c r="C305" s="718" t="s">
        <v>16213</v>
      </c>
      <c r="D305" s="718" t="s">
        <v>16785</v>
      </c>
      <c r="E305" s="747">
        <v>35655</v>
      </c>
      <c r="F305" s="718" t="s">
        <v>16789</v>
      </c>
      <c r="G305" s="718" t="s">
        <v>16787</v>
      </c>
      <c r="H305" s="748">
        <v>43766</v>
      </c>
      <c r="I305" s="748">
        <v>43809</v>
      </c>
      <c r="J305" s="746" t="s">
        <v>16788</v>
      </c>
    </row>
    <row r="306" spans="1:10" ht="51.75" customHeight="1" x14ac:dyDescent="0.2">
      <c r="A306" s="746" t="s">
        <v>16780</v>
      </c>
      <c r="B306" s="718" t="s">
        <v>16336</v>
      </c>
      <c r="C306" s="718" t="s">
        <v>16213</v>
      </c>
      <c r="D306" s="749"/>
      <c r="E306" s="747">
        <v>150000</v>
      </c>
      <c r="F306" s="718"/>
      <c r="G306" s="718" t="s">
        <v>16790</v>
      </c>
      <c r="H306" s="718"/>
      <c r="I306" s="718"/>
      <c r="J306" s="745"/>
    </row>
    <row r="307" spans="1:10" ht="37.5" customHeight="1" x14ac:dyDescent="0.2">
      <c r="A307" s="746" t="s">
        <v>16784</v>
      </c>
      <c r="B307" s="718" t="s">
        <v>16336</v>
      </c>
      <c r="C307" s="718" t="s">
        <v>16213</v>
      </c>
      <c r="D307" s="749"/>
      <c r="E307" s="747">
        <v>80000</v>
      </c>
      <c r="F307" s="718"/>
      <c r="G307" s="718" t="s">
        <v>16790</v>
      </c>
      <c r="H307" s="718"/>
      <c r="I307" s="718"/>
      <c r="J307" s="745"/>
    </row>
    <row r="308" spans="1:10" ht="74.25" customHeight="1" x14ac:dyDescent="0.2">
      <c r="A308" s="746" t="s">
        <v>16791</v>
      </c>
      <c r="B308" s="718" t="s">
        <v>16792</v>
      </c>
      <c r="C308" s="718" t="s">
        <v>16213</v>
      </c>
      <c r="D308" s="749"/>
      <c r="E308" s="747">
        <v>450000</v>
      </c>
      <c r="F308" s="718"/>
      <c r="G308" s="718" t="s">
        <v>16790</v>
      </c>
      <c r="H308" s="718"/>
      <c r="I308" s="718"/>
      <c r="J308" s="745" t="s">
        <v>16793</v>
      </c>
    </row>
    <row r="309" spans="1:10" ht="45" x14ac:dyDescent="0.2">
      <c r="A309" s="746" t="s">
        <v>16780</v>
      </c>
      <c r="B309" s="718" t="s">
        <v>16336</v>
      </c>
      <c r="C309" s="718" t="s">
        <v>16213</v>
      </c>
      <c r="D309" s="749"/>
      <c r="E309" s="747">
        <v>180000</v>
      </c>
      <c r="F309" s="718"/>
      <c r="G309" s="718"/>
      <c r="H309" s="718"/>
      <c r="I309" s="718"/>
      <c r="J309" s="745"/>
    </row>
    <row r="310" spans="1:10" ht="33.75" x14ac:dyDescent="0.2">
      <c r="A310" s="746" t="s">
        <v>16784</v>
      </c>
      <c r="B310" s="718" t="s">
        <v>16336</v>
      </c>
      <c r="C310" s="718" t="s">
        <v>16213</v>
      </c>
      <c r="D310" s="749"/>
      <c r="E310" s="747">
        <v>90000</v>
      </c>
      <c r="F310" s="718"/>
      <c r="G310" s="718"/>
      <c r="H310" s="718"/>
      <c r="I310" s="718"/>
      <c r="J310" s="745"/>
    </row>
    <row r="311" spans="1:10" ht="22.5" x14ac:dyDescent="0.2">
      <c r="A311" s="746" t="s">
        <v>16794</v>
      </c>
      <c r="B311" s="718" t="s">
        <v>16336</v>
      </c>
      <c r="C311" s="718" t="s">
        <v>16213</v>
      </c>
      <c r="D311" s="751"/>
      <c r="E311" s="747">
        <v>64194.36</v>
      </c>
      <c r="F311" s="718"/>
      <c r="G311" s="718"/>
      <c r="H311" s="718"/>
      <c r="I311" s="718"/>
      <c r="J311" s="745"/>
    </row>
    <row r="312" spans="1:10" x14ac:dyDescent="0.2">
      <c r="A312" s="746" t="s">
        <v>16795</v>
      </c>
      <c r="B312" s="718" t="s">
        <v>16796</v>
      </c>
      <c r="C312" s="718" t="s">
        <v>16213</v>
      </c>
      <c r="D312" s="751"/>
      <c r="E312" s="747">
        <v>889880.76</v>
      </c>
      <c r="F312" s="718"/>
      <c r="G312" s="718"/>
      <c r="H312" s="718"/>
      <c r="I312" s="718"/>
      <c r="J312" s="745"/>
    </row>
    <row r="313" spans="1:10" x14ac:dyDescent="0.2">
      <c r="A313" s="746" t="s">
        <v>16797</v>
      </c>
      <c r="B313" s="718" t="s">
        <v>16796</v>
      </c>
      <c r="C313" s="718" t="s">
        <v>16213</v>
      </c>
      <c r="D313" s="751"/>
      <c r="E313" s="747">
        <v>540000</v>
      </c>
      <c r="F313" s="718"/>
      <c r="G313" s="718"/>
      <c r="H313" s="718"/>
      <c r="I313" s="718"/>
      <c r="J313" s="745"/>
    </row>
    <row r="314" spans="1:10" ht="33.75" x14ac:dyDescent="0.2">
      <c r="A314" s="717" t="s">
        <v>16798</v>
      </c>
      <c r="B314" s="752" t="s">
        <v>15860</v>
      </c>
      <c r="C314" s="753" t="s">
        <v>16153</v>
      </c>
      <c r="D314" s="719" t="s">
        <v>16799</v>
      </c>
      <c r="E314" s="754">
        <v>188323.04</v>
      </c>
      <c r="F314" s="752" t="s">
        <v>16800</v>
      </c>
      <c r="G314" s="752" t="s">
        <v>15864</v>
      </c>
      <c r="H314" s="756">
        <v>43857</v>
      </c>
      <c r="I314" s="756">
        <v>43901</v>
      </c>
      <c r="J314" s="752"/>
    </row>
    <row r="315" spans="1:10" ht="45" x14ac:dyDescent="0.2">
      <c r="A315" s="717" t="s">
        <v>16801</v>
      </c>
      <c r="B315" s="752" t="s">
        <v>15939</v>
      </c>
      <c r="C315" s="753" t="s">
        <v>16153</v>
      </c>
      <c r="D315" s="719" t="s">
        <v>16802</v>
      </c>
      <c r="E315" s="754">
        <v>163860.54</v>
      </c>
      <c r="F315" s="752" t="s">
        <v>16803</v>
      </c>
      <c r="G315" s="752" t="s">
        <v>15874</v>
      </c>
      <c r="H315" s="756">
        <v>43804</v>
      </c>
      <c r="I315" s="753"/>
      <c r="J315" s="752"/>
    </row>
    <row r="316" spans="1:10" ht="45" x14ac:dyDescent="0.2">
      <c r="A316" s="717" t="s">
        <v>16804</v>
      </c>
      <c r="B316" s="752" t="s">
        <v>15860</v>
      </c>
      <c r="C316" s="753" t="s">
        <v>16153</v>
      </c>
      <c r="D316" s="719" t="s">
        <v>16805</v>
      </c>
      <c r="E316" s="754">
        <v>106420</v>
      </c>
      <c r="F316" s="752" t="s">
        <v>16806</v>
      </c>
      <c r="G316" s="752" t="s">
        <v>15864</v>
      </c>
      <c r="H316" s="756">
        <v>43812</v>
      </c>
      <c r="I316" s="756">
        <v>43818</v>
      </c>
      <c r="J316" s="752"/>
    </row>
    <row r="317" spans="1:10" ht="33.75" x14ac:dyDescent="0.2">
      <c r="A317" s="717" t="s">
        <v>16807</v>
      </c>
      <c r="B317" s="752" t="s">
        <v>15860</v>
      </c>
      <c r="C317" s="753" t="s">
        <v>16153</v>
      </c>
      <c r="D317" s="719" t="s">
        <v>16808</v>
      </c>
      <c r="E317" s="754">
        <v>78488.88</v>
      </c>
      <c r="F317" s="752" t="s">
        <v>16809</v>
      </c>
      <c r="G317" s="752" t="s">
        <v>15864</v>
      </c>
      <c r="H317" s="756">
        <v>43805</v>
      </c>
      <c r="I317" s="756">
        <v>43825</v>
      </c>
      <c r="J317" s="752"/>
    </row>
    <row r="318" spans="1:10" ht="56.25" x14ac:dyDescent="0.2">
      <c r="A318" s="717" t="s">
        <v>16810</v>
      </c>
      <c r="B318" s="752" t="s">
        <v>15860</v>
      </c>
      <c r="C318" s="753" t="s">
        <v>16153</v>
      </c>
      <c r="D318" s="719" t="s">
        <v>16811</v>
      </c>
      <c r="E318" s="754">
        <v>290000</v>
      </c>
      <c r="F318" s="752" t="s">
        <v>16812</v>
      </c>
      <c r="G318" s="752" t="s">
        <v>15874</v>
      </c>
      <c r="H318" s="756">
        <v>43803</v>
      </c>
      <c r="I318" s="753"/>
      <c r="J318" s="752"/>
    </row>
    <row r="319" spans="1:10" ht="22.5" x14ac:dyDescent="0.2">
      <c r="A319" s="717" t="s">
        <v>16813</v>
      </c>
      <c r="B319" s="752" t="s">
        <v>15860</v>
      </c>
      <c r="C319" s="753" t="s">
        <v>16153</v>
      </c>
      <c r="D319" s="719" t="s">
        <v>16814</v>
      </c>
      <c r="E319" s="754">
        <v>219750.45</v>
      </c>
      <c r="F319" s="752" t="s">
        <v>16815</v>
      </c>
      <c r="G319" s="752" t="s">
        <v>15874</v>
      </c>
      <c r="H319" s="756">
        <v>43781</v>
      </c>
      <c r="I319" s="753"/>
      <c r="J319" s="752"/>
    </row>
    <row r="320" spans="1:10" ht="45" x14ac:dyDescent="0.2">
      <c r="A320" s="717" t="s">
        <v>16816</v>
      </c>
      <c r="B320" s="752" t="s">
        <v>15943</v>
      </c>
      <c r="C320" s="753" t="s">
        <v>16153</v>
      </c>
      <c r="D320" s="719" t="s">
        <v>16817</v>
      </c>
      <c r="E320" s="754">
        <v>473455.53</v>
      </c>
      <c r="F320" s="752" t="s">
        <v>16818</v>
      </c>
      <c r="G320" s="755" t="s">
        <v>15874</v>
      </c>
      <c r="H320" s="756">
        <v>43796</v>
      </c>
      <c r="I320" s="753"/>
      <c r="J320" s="752"/>
    </row>
    <row r="321" spans="1:10" ht="33.75" x14ac:dyDescent="0.2">
      <c r="A321" s="717" t="s">
        <v>16819</v>
      </c>
      <c r="B321" s="752" t="s">
        <v>15860</v>
      </c>
      <c r="C321" s="753" t="s">
        <v>16153</v>
      </c>
      <c r="D321" s="719" t="s">
        <v>16820</v>
      </c>
      <c r="E321" s="754">
        <v>170215.05</v>
      </c>
      <c r="F321" s="752" t="s">
        <v>16821</v>
      </c>
      <c r="G321" s="755" t="s">
        <v>15874</v>
      </c>
      <c r="H321" s="753" t="s">
        <v>16851</v>
      </c>
      <c r="I321" s="753"/>
      <c r="J321" s="752"/>
    </row>
    <row r="322" spans="1:10" ht="33.75" x14ac:dyDescent="0.2">
      <c r="A322" s="717" t="s">
        <v>16822</v>
      </c>
      <c r="B322" s="752" t="s">
        <v>15939</v>
      </c>
      <c r="C322" s="753" t="s">
        <v>16153</v>
      </c>
      <c r="D322" s="719" t="s">
        <v>16823</v>
      </c>
      <c r="E322" s="754">
        <v>944351.51</v>
      </c>
      <c r="F322" s="752" t="s">
        <v>16824</v>
      </c>
      <c r="G322" s="755" t="s">
        <v>15864</v>
      </c>
      <c r="H322" s="756">
        <v>43691</v>
      </c>
      <c r="I322" s="753"/>
      <c r="J322" s="752"/>
    </row>
    <row r="323" spans="1:10" ht="33.75" x14ac:dyDescent="0.2">
      <c r="A323" s="717" t="s">
        <v>16825</v>
      </c>
      <c r="B323" s="752" t="s">
        <v>15939</v>
      </c>
      <c r="C323" s="753" t="s">
        <v>16153</v>
      </c>
      <c r="D323" s="719" t="s">
        <v>16826</v>
      </c>
      <c r="E323" s="754">
        <v>316225.88</v>
      </c>
      <c r="F323" s="752" t="s">
        <v>16827</v>
      </c>
      <c r="G323" s="755"/>
      <c r="H323" s="756">
        <v>43606</v>
      </c>
      <c r="I323" s="753"/>
      <c r="J323" s="752"/>
    </row>
    <row r="324" spans="1:10" ht="45" x14ac:dyDescent="0.2">
      <c r="A324" s="717" t="s">
        <v>16828</v>
      </c>
      <c r="B324" s="752" t="s">
        <v>15943</v>
      </c>
      <c r="C324" s="753" t="s">
        <v>16153</v>
      </c>
      <c r="D324" s="719" t="s">
        <v>16829</v>
      </c>
      <c r="E324" s="754">
        <v>490550</v>
      </c>
      <c r="F324" s="752" t="s">
        <v>16830</v>
      </c>
      <c r="G324" s="755" t="s">
        <v>15874</v>
      </c>
      <c r="H324" s="756">
        <v>43693</v>
      </c>
      <c r="I324" s="753"/>
      <c r="J324" s="752"/>
    </row>
    <row r="325" spans="1:10" ht="33.75" x14ac:dyDescent="0.2">
      <c r="A325" s="717" t="s">
        <v>16831</v>
      </c>
      <c r="B325" s="752" t="s">
        <v>16832</v>
      </c>
      <c r="C325" s="753" t="s">
        <v>16153</v>
      </c>
      <c r="D325" s="719" t="s">
        <v>16833</v>
      </c>
      <c r="E325" s="754">
        <v>974484</v>
      </c>
      <c r="F325" s="752" t="s">
        <v>16834</v>
      </c>
      <c r="G325" s="755" t="s">
        <v>15874</v>
      </c>
      <c r="H325" s="756">
        <v>43648</v>
      </c>
      <c r="I325" s="753"/>
      <c r="J325" s="752"/>
    </row>
    <row r="326" spans="1:10" ht="67.5" x14ac:dyDescent="0.2">
      <c r="A326" s="717" t="s">
        <v>16825</v>
      </c>
      <c r="B326" s="752" t="s">
        <v>15943</v>
      </c>
      <c r="C326" s="753" t="s">
        <v>16153</v>
      </c>
      <c r="D326" s="719" t="s">
        <v>16835</v>
      </c>
      <c r="E326" s="754">
        <v>3643200</v>
      </c>
      <c r="F326" s="752" t="s">
        <v>16836</v>
      </c>
      <c r="G326" s="755" t="s">
        <v>16837</v>
      </c>
      <c r="H326" s="756">
        <v>43627</v>
      </c>
      <c r="I326" s="753"/>
      <c r="J326" s="752"/>
    </row>
    <row r="327" spans="1:10" ht="33.75" x14ac:dyDescent="0.2">
      <c r="A327" s="717" t="s">
        <v>16838</v>
      </c>
      <c r="B327" s="752" t="s">
        <v>15860</v>
      </c>
      <c r="C327" s="753" t="s">
        <v>16153</v>
      </c>
      <c r="D327" s="719" t="s">
        <v>16839</v>
      </c>
      <c r="E327" s="754"/>
      <c r="F327" s="752"/>
      <c r="G327" s="755" t="s">
        <v>16840</v>
      </c>
      <c r="H327" s="753"/>
      <c r="I327" s="753"/>
      <c r="J327" s="752"/>
    </row>
    <row r="328" spans="1:10" ht="33.75" x14ac:dyDescent="0.2">
      <c r="A328" s="717" t="s">
        <v>16841</v>
      </c>
      <c r="B328" s="752" t="s">
        <v>15860</v>
      </c>
      <c r="C328" s="753" t="s">
        <v>16153</v>
      </c>
      <c r="D328" s="719" t="s">
        <v>16842</v>
      </c>
      <c r="E328" s="754">
        <v>189000</v>
      </c>
      <c r="F328" s="752" t="s">
        <v>16843</v>
      </c>
      <c r="G328" s="752" t="s">
        <v>15864</v>
      </c>
      <c r="H328" s="756">
        <v>43543</v>
      </c>
      <c r="I328" s="753"/>
      <c r="J328" s="752"/>
    </row>
    <row r="329" spans="1:10" ht="67.5" x14ac:dyDescent="0.2">
      <c r="A329" s="717" t="s">
        <v>16844</v>
      </c>
      <c r="B329" s="752" t="s">
        <v>15860</v>
      </c>
      <c r="C329" s="753" t="s">
        <v>16153</v>
      </c>
      <c r="D329" s="719" t="s">
        <v>16845</v>
      </c>
      <c r="E329" s="754">
        <v>84500</v>
      </c>
      <c r="F329" s="752" t="s">
        <v>16846</v>
      </c>
      <c r="G329" s="752" t="s">
        <v>15864</v>
      </c>
      <c r="H329" s="756">
        <v>43545</v>
      </c>
      <c r="I329" s="753"/>
      <c r="J329" s="752"/>
    </row>
    <row r="330" spans="1:10" ht="22.5" x14ac:dyDescent="0.2">
      <c r="A330" s="717" t="s">
        <v>16847</v>
      </c>
      <c r="B330" s="752" t="s">
        <v>15949</v>
      </c>
      <c r="C330" s="753" t="s">
        <v>16848</v>
      </c>
      <c r="D330" s="719" t="s">
        <v>16849</v>
      </c>
      <c r="E330" s="754">
        <v>192180</v>
      </c>
      <c r="F330" s="752" t="s">
        <v>16850</v>
      </c>
      <c r="G330" s="752" t="s">
        <v>15874</v>
      </c>
      <c r="H330" s="756">
        <v>43537</v>
      </c>
      <c r="I330" s="756"/>
      <c r="J330" s="752"/>
    </row>
    <row r="331" spans="1:10" ht="33.75" x14ac:dyDescent="0.2">
      <c r="A331" s="757" t="s">
        <v>16852</v>
      </c>
      <c r="B331" s="758" t="s">
        <v>15860</v>
      </c>
      <c r="C331" s="733" t="s">
        <v>16213</v>
      </c>
      <c r="D331" s="758" t="s">
        <v>16853</v>
      </c>
      <c r="E331" s="763">
        <v>117600</v>
      </c>
      <c r="F331" s="758" t="s">
        <v>16854</v>
      </c>
      <c r="G331" s="758" t="s">
        <v>16855</v>
      </c>
      <c r="H331" s="759">
        <v>43726</v>
      </c>
      <c r="I331" s="759">
        <v>44091</v>
      </c>
      <c r="J331" s="750"/>
    </row>
    <row r="332" spans="1:10" ht="33.75" x14ac:dyDescent="0.2">
      <c r="A332" s="757" t="s">
        <v>16856</v>
      </c>
      <c r="B332" s="758" t="s">
        <v>16857</v>
      </c>
      <c r="C332" s="733" t="s">
        <v>16213</v>
      </c>
      <c r="D332" s="758" t="s">
        <v>16858</v>
      </c>
      <c r="E332" s="764">
        <v>118678.5</v>
      </c>
      <c r="F332" s="758" t="s">
        <v>16859</v>
      </c>
      <c r="G332" s="758" t="s">
        <v>16860</v>
      </c>
      <c r="H332" s="759">
        <v>43908</v>
      </c>
      <c r="I332" s="759"/>
      <c r="J332" s="750"/>
    </row>
    <row r="333" spans="1:10" ht="22.5" x14ac:dyDescent="0.2">
      <c r="A333" s="757" t="s">
        <v>16861</v>
      </c>
      <c r="B333" s="758" t="s">
        <v>15860</v>
      </c>
      <c r="C333" s="733" t="s">
        <v>16213</v>
      </c>
      <c r="D333" s="758" t="s">
        <v>16862</v>
      </c>
      <c r="E333" s="764">
        <v>2585616</v>
      </c>
      <c r="F333" s="758" t="s">
        <v>16863</v>
      </c>
      <c r="G333" s="758" t="s">
        <v>16864</v>
      </c>
      <c r="H333" s="759">
        <v>43200</v>
      </c>
      <c r="I333" s="759">
        <v>43930</v>
      </c>
      <c r="J333" s="750"/>
    </row>
    <row r="334" spans="1:10" ht="33.75" x14ac:dyDescent="0.2">
      <c r="A334" s="757" t="s">
        <v>16865</v>
      </c>
      <c r="B334" s="758" t="s">
        <v>16866</v>
      </c>
      <c r="C334" s="733" t="s">
        <v>16213</v>
      </c>
      <c r="D334" s="758" t="s">
        <v>16867</v>
      </c>
      <c r="E334" s="764">
        <v>135512.29999999999</v>
      </c>
      <c r="F334" s="760" t="s">
        <v>16868</v>
      </c>
      <c r="G334" s="760" t="s">
        <v>16869</v>
      </c>
      <c r="H334" s="759">
        <v>43797</v>
      </c>
      <c r="I334" s="759">
        <v>43905</v>
      </c>
      <c r="J334" s="750"/>
    </row>
    <row r="335" spans="1:10" ht="33.75" x14ac:dyDescent="0.2">
      <c r="A335" s="757" t="s">
        <v>16870</v>
      </c>
      <c r="B335" s="758" t="s">
        <v>15943</v>
      </c>
      <c r="C335" s="733" t="s">
        <v>16213</v>
      </c>
      <c r="D335" s="758" t="s">
        <v>16871</v>
      </c>
      <c r="E335" s="764">
        <v>1105512.3</v>
      </c>
      <c r="F335" s="760" t="s">
        <v>16872</v>
      </c>
      <c r="G335" s="760" t="s">
        <v>16873</v>
      </c>
      <c r="H335" s="759">
        <v>43628</v>
      </c>
      <c r="I335" s="759">
        <v>43993</v>
      </c>
      <c r="J335" s="750"/>
    </row>
    <row r="336" spans="1:10" ht="22.5" x14ac:dyDescent="0.2">
      <c r="A336" s="757" t="s">
        <v>16874</v>
      </c>
      <c r="B336" s="758" t="s">
        <v>16875</v>
      </c>
      <c r="C336" s="733" t="s">
        <v>16213</v>
      </c>
      <c r="D336" s="758" t="s">
        <v>16876</v>
      </c>
      <c r="E336" s="764">
        <v>331190</v>
      </c>
      <c r="F336" s="760" t="s">
        <v>16877</v>
      </c>
      <c r="G336" s="760" t="s">
        <v>16878</v>
      </c>
      <c r="H336" s="759" t="s">
        <v>16899</v>
      </c>
      <c r="I336" s="759">
        <v>44142</v>
      </c>
      <c r="J336" s="750"/>
    </row>
    <row r="337" spans="1:10" ht="33.75" x14ac:dyDescent="0.2">
      <c r="A337" s="757" t="s">
        <v>16879</v>
      </c>
      <c r="B337" s="758" t="s">
        <v>15860</v>
      </c>
      <c r="C337" s="733" t="s">
        <v>16213</v>
      </c>
      <c r="D337" s="758" t="s">
        <v>16880</v>
      </c>
      <c r="E337" s="764">
        <v>78163.199999999997</v>
      </c>
      <c r="F337" s="758" t="s">
        <v>16881</v>
      </c>
      <c r="G337" s="758" t="s">
        <v>16882</v>
      </c>
      <c r="H337" s="759">
        <v>43650</v>
      </c>
      <c r="I337" s="759">
        <v>44018</v>
      </c>
      <c r="J337" s="750"/>
    </row>
    <row r="338" spans="1:10" ht="22.5" x14ac:dyDescent="0.2">
      <c r="A338" s="757" t="s">
        <v>16883</v>
      </c>
      <c r="B338" s="758" t="s">
        <v>16884</v>
      </c>
      <c r="C338" s="733" t="s">
        <v>16213</v>
      </c>
      <c r="D338" s="758" t="s">
        <v>16885</v>
      </c>
      <c r="E338" s="764">
        <v>4273290</v>
      </c>
      <c r="F338" s="760" t="s">
        <v>16886</v>
      </c>
      <c r="G338" s="760" t="s">
        <v>16887</v>
      </c>
      <c r="H338" s="759">
        <v>43374</v>
      </c>
      <c r="I338" s="759">
        <v>44469</v>
      </c>
      <c r="J338" s="750"/>
    </row>
    <row r="339" spans="1:10" ht="33.75" x14ac:dyDescent="0.2">
      <c r="A339" s="757" t="s">
        <v>16888</v>
      </c>
      <c r="B339" s="758" t="s">
        <v>16889</v>
      </c>
      <c r="C339" s="733" t="s">
        <v>16213</v>
      </c>
      <c r="D339" s="758"/>
      <c r="E339" s="764"/>
      <c r="F339" s="760" t="s">
        <v>16890</v>
      </c>
      <c r="G339" s="760" t="s">
        <v>16873</v>
      </c>
      <c r="H339" s="759">
        <v>43634</v>
      </c>
      <c r="I339" s="759">
        <v>43999</v>
      </c>
      <c r="J339" s="750"/>
    </row>
    <row r="340" spans="1:10" ht="33.75" x14ac:dyDescent="0.2">
      <c r="A340" s="757" t="s">
        <v>16891</v>
      </c>
      <c r="B340" s="758" t="s">
        <v>16889</v>
      </c>
      <c r="C340" s="733" t="s">
        <v>16213</v>
      </c>
      <c r="D340" s="758"/>
      <c r="E340" s="764">
        <v>25214</v>
      </c>
      <c r="F340" s="760" t="s">
        <v>16863</v>
      </c>
      <c r="G340" s="760" t="s">
        <v>16873</v>
      </c>
      <c r="H340" s="759">
        <v>43637</v>
      </c>
      <c r="I340" s="759">
        <v>44002</v>
      </c>
      <c r="J340" s="750"/>
    </row>
    <row r="341" spans="1:10" ht="33.75" x14ac:dyDescent="0.2">
      <c r="A341" s="761" t="s">
        <v>16892</v>
      </c>
      <c r="B341" s="762" t="s">
        <v>16893</v>
      </c>
      <c r="C341" s="733" t="s">
        <v>16213</v>
      </c>
      <c r="D341" s="696" t="s">
        <v>16894</v>
      </c>
      <c r="E341" s="764">
        <v>625068</v>
      </c>
      <c r="F341" s="758" t="s">
        <v>16895</v>
      </c>
      <c r="G341" s="760" t="s">
        <v>16896</v>
      </c>
      <c r="H341" s="759">
        <v>43672</v>
      </c>
      <c r="I341" s="759">
        <v>44402</v>
      </c>
      <c r="J341" s="750"/>
    </row>
    <row r="342" spans="1:10" ht="33.75" x14ac:dyDescent="0.2">
      <c r="A342" s="761" t="s">
        <v>16897</v>
      </c>
      <c r="B342" s="762" t="s">
        <v>16893</v>
      </c>
      <c r="C342" s="733" t="s">
        <v>16213</v>
      </c>
      <c r="D342" s="696" t="s">
        <v>16894</v>
      </c>
      <c r="E342" s="764">
        <v>52320</v>
      </c>
      <c r="F342" s="758" t="s">
        <v>16895</v>
      </c>
      <c r="G342" s="760" t="s">
        <v>16896</v>
      </c>
      <c r="H342" s="759">
        <v>43678</v>
      </c>
      <c r="I342" s="759">
        <v>44408</v>
      </c>
      <c r="J342" s="750"/>
    </row>
    <row r="343" spans="1:10" ht="33.75" x14ac:dyDescent="0.2">
      <c r="A343" s="761" t="s">
        <v>16898</v>
      </c>
      <c r="B343" s="762" t="s">
        <v>16893</v>
      </c>
      <c r="C343" s="733" t="s">
        <v>16213</v>
      </c>
      <c r="D343" s="696" t="s">
        <v>16894</v>
      </c>
      <c r="E343" s="764">
        <v>86450</v>
      </c>
      <c r="F343" s="758" t="s">
        <v>16895</v>
      </c>
      <c r="G343" s="760" t="s">
        <v>16896</v>
      </c>
      <c r="H343" s="759">
        <v>43678</v>
      </c>
      <c r="I343" s="759">
        <v>44408</v>
      </c>
      <c r="J343" s="750"/>
    </row>
    <row r="344" spans="1:10" ht="45" x14ac:dyDescent="0.2">
      <c r="A344" s="731" t="s">
        <v>16900</v>
      </c>
      <c r="B344" s="727" t="s">
        <v>16901</v>
      </c>
      <c r="C344" s="733" t="s">
        <v>16213</v>
      </c>
      <c r="D344" s="733" t="s">
        <v>16902</v>
      </c>
      <c r="E344" s="767">
        <v>674500</v>
      </c>
      <c r="F344" s="727" t="s">
        <v>16903</v>
      </c>
      <c r="G344" s="733" t="s">
        <v>16878</v>
      </c>
      <c r="H344" s="743">
        <v>43853</v>
      </c>
      <c r="I344" s="743">
        <v>44218</v>
      </c>
      <c r="J344" s="741"/>
    </row>
    <row r="345" spans="1:10" ht="22.5" x14ac:dyDescent="0.2">
      <c r="A345" s="731" t="s">
        <v>16904</v>
      </c>
      <c r="B345" s="727" t="s">
        <v>16875</v>
      </c>
      <c r="C345" s="733" t="s">
        <v>16213</v>
      </c>
      <c r="D345" s="733" t="s">
        <v>16905</v>
      </c>
      <c r="E345" s="767">
        <v>220170.5</v>
      </c>
      <c r="F345" s="727" t="s">
        <v>16906</v>
      </c>
      <c r="G345" s="733"/>
      <c r="H345" s="743">
        <v>43859</v>
      </c>
      <c r="I345" s="733"/>
      <c r="J345" s="741"/>
    </row>
    <row r="346" spans="1:10" ht="22.5" x14ac:dyDescent="0.2">
      <c r="A346" s="732" t="s">
        <v>16907</v>
      </c>
      <c r="B346" s="727" t="s">
        <v>15860</v>
      </c>
      <c r="C346" s="733" t="s">
        <v>16213</v>
      </c>
      <c r="D346" s="733" t="s">
        <v>16908</v>
      </c>
      <c r="E346" s="767">
        <v>43053.18</v>
      </c>
      <c r="F346" s="733" t="s">
        <v>16909</v>
      </c>
      <c r="G346" s="733" t="s">
        <v>16910</v>
      </c>
      <c r="H346" s="743">
        <v>43861</v>
      </c>
      <c r="I346" s="743">
        <v>43951</v>
      </c>
      <c r="J346" s="741"/>
    </row>
    <row r="347" spans="1:10" ht="22.5" x14ac:dyDescent="0.2">
      <c r="A347" s="732" t="s">
        <v>16911</v>
      </c>
      <c r="B347" s="727" t="s">
        <v>16875</v>
      </c>
      <c r="C347" s="733" t="s">
        <v>16213</v>
      </c>
      <c r="D347" s="733" t="s">
        <v>16912</v>
      </c>
      <c r="E347" s="767">
        <v>527938.06999999995</v>
      </c>
      <c r="F347" s="727" t="s">
        <v>16913</v>
      </c>
      <c r="G347" s="733" t="s">
        <v>16878</v>
      </c>
      <c r="H347" s="743">
        <v>43892</v>
      </c>
      <c r="I347" s="733"/>
      <c r="J347" s="741"/>
    </row>
    <row r="348" spans="1:10" ht="22.5" x14ac:dyDescent="0.2">
      <c r="A348" s="732" t="s">
        <v>16914</v>
      </c>
      <c r="B348" s="727" t="s">
        <v>15939</v>
      </c>
      <c r="C348" s="733" t="s">
        <v>16213</v>
      </c>
      <c r="D348" s="733" t="s">
        <v>16915</v>
      </c>
      <c r="E348" s="767">
        <v>595009.74</v>
      </c>
      <c r="F348" s="727" t="s">
        <v>16916</v>
      </c>
      <c r="G348" s="733" t="s">
        <v>16878</v>
      </c>
      <c r="H348" s="743">
        <v>43893</v>
      </c>
      <c r="I348" s="733"/>
      <c r="J348" s="741"/>
    </row>
    <row r="349" spans="1:10" ht="22.5" x14ac:dyDescent="0.2">
      <c r="A349" s="731" t="s">
        <v>16917</v>
      </c>
      <c r="B349" s="727" t="s">
        <v>16875</v>
      </c>
      <c r="C349" s="733" t="s">
        <v>16213</v>
      </c>
      <c r="D349" s="733" t="s">
        <v>16918</v>
      </c>
      <c r="E349" s="767">
        <v>1320470.98</v>
      </c>
      <c r="F349" s="727" t="s">
        <v>16906</v>
      </c>
      <c r="G349" s="733" t="s">
        <v>16864</v>
      </c>
      <c r="H349" s="743">
        <v>43894</v>
      </c>
      <c r="I349" s="733"/>
      <c r="J349" s="741"/>
    </row>
    <row r="350" spans="1:10" ht="22.5" x14ac:dyDescent="0.2">
      <c r="A350" s="731" t="s">
        <v>16919</v>
      </c>
      <c r="B350" s="727" t="s">
        <v>16889</v>
      </c>
      <c r="C350" s="733" t="s">
        <v>16213</v>
      </c>
      <c r="D350" s="733"/>
      <c r="E350" s="767">
        <v>25200</v>
      </c>
      <c r="F350" s="727" t="s">
        <v>16906</v>
      </c>
      <c r="G350" s="733" t="s">
        <v>16878</v>
      </c>
      <c r="H350" s="743">
        <v>44018</v>
      </c>
      <c r="I350" s="733"/>
      <c r="J350" s="741"/>
    </row>
    <row r="351" spans="1:10" ht="22.5" x14ac:dyDescent="0.2">
      <c r="A351" s="731" t="s">
        <v>16920</v>
      </c>
      <c r="B351" s="727" t="s">
        <v>16875</v>
      </c>
      <c r="C351" s="733" t="s">
        <v>16213</v>
      </c>
      <c r="D351" s="733" t="s">
        <v>16921</v>
      </c>
      <c r="E351" s="767">
        <v>487520</v>
      </c>
      <c r="F351" s="727" t="s">
        <v>16906</v>
      </c>
      <c r="G351" s="733" t="s">
        <v>16878</v>
      </c>
      <c r="H351" s="743">
        <v>44015</v>
      </c>
      <c r="I351" s="733"/>
      <c r="J351" s="741"/>
    </row>
    <row r="352" spans="1:10" ht="33.75" x14ac:dyDescent="0.2">
      <c r="A352" s="731" t="s">
        <v>16922</v>
      </c>
      <c r="B352" s="727" t="s">
        <v>15939</v>
      </c>
      <c r="C352" s="733" t="s">
        <v>16213</v>
      </c>
      <c r="D352" s="766" t="s">
        <v>16923</v>
      </c>
      <c r="E352" s="767">
        <v>261445</v>
      </c>
      <c r="F352" s="727" t="s">
        <v>16924</v>
      </c>
      <c r="G352" s="733" t="s">
        <v>16925</v>
      </c>
      <c r="H352" s="743">
        <v>44025</v>
      </c>
      <c r="I352" s="733"/>
      <c r="J352" s="741"/>
    </row>
    <row r="353" spans="1:10" ht="22.5" x14ac:dyDescent="0.2">
      <c r="A353" s="731" t="s">
        <v>16907</v>
      </c>
      <c r="B353" s="727" t="s">
        <v>15860</v>
      </c>
      <c r="C353" s="733" t="s">
        <v>16213</v>
      </c>
      <c r="D353" s="733" t="s">
        <v>16902</v>
      </c>
      <c r="E353" s="767">
        <v>242306.71</v>
      </c>
      <c r="F353" s="727" t="s">
        <v>16909</v>
      </c>
      <c r="G353" s="733" t="s">
        <v>16878</v>
      </c>
      <c r="H353" s="743">
        <v>44028</v>
      </c>
      <c r="I353" s="733"/>
      <c r="J353" s="741"/>
    </row>
    <row r="354" spans="1:10" ht="22.5" x14ac:dyDescent="0.2">
      <c r="A354" s="731" t="s">
        <v>16926</v>
      </c>
      <c r="B354" s="727" t="s">
        <v>15939</v>
      </c>
      <c r="C354" s="733" t="s">
        <v>16213</v>
      </c>
      <c r="D354" s="733" t="s">
        <v>16927</v>
      </c>
      <c r="E354" s="767">
        <v>193497.5</v>
      </c>
      <c r="F354" s="727" t="s">
        <v>16928</v>
      </c>
      <c r="G354" s="733" t="s">
        <v>16929</v>
      </c>
      <c r="H354" s="743">
        <v>44029</v>
      </c>
      <c r="I354" s="733"/>
      <c r="J354" s="741"/>
    </row>
    <row r="355" spans="1:10" ht="33.75" x14ac:dyDescent="0.2">
      <c r="A355" s="731" t="s">
        <v>16930</v>
      </c>
      <c r="B355" s="727" t="s">
        <v>16931</v>
      </c>
      <c r="C355" s="733" t="s">
        <v>16213</v>
      </c>
      <c r="D355" s="733" t="s">
        <v>16932</v>
      </c>
      <c r="E355" s="767">
        <v>217056.3</v>
      </c>
      <c r="F355" s="727" t="s">
        <v>16933</v>
      </c>
      <c r="G355" s="733" t="s">
        <v>16934</v>
      </c>
      <c r="H355" s="743">
        <v>44042</v>
      </c>
      <c r="I355" s="733"/>
      <c r="J355" s="741"/>
    </row>
    <row r="356" spans="1:10" ht="22.5" x14ac:dyDescent="0.2">
      <c r="A356" s="731" t="s">
        <v>16935</v>
      </c>
      <c r="B356" s="727" t="s">
        <v>16889</v>
      </c>
      <c r="C356" s="733" t="s">
        <v>16213</v>
      </c>
      <c r="D356" s="733"/>
      <c r="E356" s="767">
        <v>21291.200000000001</v>
      </c>
      <c r="F356" s="727" t="s">
        <v>16936</v>
      </c>
      <c r="G356" s="733" t="s">
        <v>16878</v>
      </c>
      <c r="H356" s="743">
        <v>44029</v>
      </c>
      <c r="I356" s="733"/>
      <c r="J356" s="741"/>
    </row>
    <row r="357" spans="1:10" ht="22.5" x14ac:dyDescent="0.2">
      <c r="A357" s="731" t="s">
        <v>16937</v>
      </c>
      <c r="B357" s="727" t="s">
        <v>16889</v>
      </c>
      <c r="C357" s="733" t="s">
        <v>16213</v>
      </c>
      <c r="D357" s="733"/>
      <c r="E357" s="767">
        <v>27300</v>
      </c>
      <c r="F357" s="727" t="s">
        <v>16938</v>
      </c>
      <c r="G357" s="733" t="s">
        <v>16878</v>
      </c>
      <c r="H357" s="743">
        <v>44034</v>
      </c>
      <c r="I357" s="733"/>
      <c r="J357" s="741"/>
    </row>
    <row r="358" spans="1:10" ht="22.5" x14ac:dyDescent="0.2">
      <c r="A358" s="731" t="s">
        <v>16939</v>
      </c>
      <c r="B358" s="727" t="s">
        <v>15860</v>
      </c>
      <c r="C358" s="733" t="s">
        <v>16213</v>
      </c>
      <c r="D358" s="733" t="s">
        <v>16902</v>
      </c>
      <c r="E358" s="767">
        <v>96474.31</v>
      </c>
      <c r="F358" s="727" t="s">
        <v>16940</v>
      </c>
      <c r="G358" s="733" t="s">
        <v>16878</v>
      </c>
      <c r="H358" s="743">
        <v>44032</v>
      </c>
      <c r="I358" s="733"/>
      <c r="J358" s="741"/>
    </row>
    <row r="359" spans="1:10" ht="22.5" x14ac:dyDescent="0.2">
      <c r="A359" s="731" t="s">
        <v>16941</v>
      </c>
      <c r="B359" s="727" t="s">
        <v>15860</v>
      </c>
      <c r="C359" s="733" t="s">
        <v>16213</v>
      </c>
      <c r="D359" s="733" t="s">
        <v>16942</v>
      </c>
      <c r="E359" s="767">
        <v>646404</v>
      </c>
      <c r="F359" s="727" t="s">
        <v>16906</v>
      </c>
      <c r="G359" s="733"/>
      <c r="H359" s="743">
        <v>44034</v>
      </c>
      <c r="I359" s="733"/>
      <c r="J359" s="741"/>
    </row>
    <row r="360" spans="1:10" ht="22.5" x14ac:dyDescent="0.2">
      <c r="A360" s="731" t="s">
        <v>16943</v>
      </c>
      <c r="B360" s="727" t="s">
        <v>16944</v>
      </c>
      <c r="C360" s="733" t="s">
        <v>16213</v>
      </c>
      <c r="D360" s="733" t="s">
        <v>16945</v>
      </c>
      <c r="E360" s="767">
        <v>114000</v>
      </c>
      <c r="F360" s="727" t="s">
        <v>16946</v>
      </c>
      <c r="G360" s="733" t="s">
        <v>16947</v>
      </c>
      <c r="H360" s="743">
        <v>44074</v>
      </c>
      <c r="I360" s="733"/>
      <c r="J360" s="741"/>
    </row>
    <row r="361" spans="1:10" ht="45" x14ac:dyDescent="0.2">
      <c r="A361" s="731" t="s">
        <v>16900</v>
      </c>
      <c r="B361" s="732"/>
      <c r="C361" s="732"/>
      <c r="D361" s="732"/>
      <c r="E361" s="767">
        <v>674500</v>
      </c>
      <c r="F361" s="731"/>
      <c r="G361" s="741"/>
      <c r="H361" s="741"/>
      <c r="I361" s="741"/>
      <c r="J361" s="742"/>
    </row>
    <row r="362" spans="1:10" x14ac:dyDescent="0.2">
      <c r="A362" s="731" t="s">
        <v>16904</v>
      </c>
      <c r="B362" s="732"/>
      <c r="C362" s="732"/>
      <c r="D362" s="732"/>
      <c r="E362" s="767">
        <v>220170.5</v>
      </c>
      <c r="F362" s="731"/>
      <c r="G362" s="741"/>
      <c r="H362" s="741"/>
      <c r="I362" s="741"/>
      <c r="J362" s="742"/>
    </row>
    <row r="363" spans="1:10" x14ac:dyDescent="0.2">
      <c r="A363" s="732" t="s">
        <v>16907</v>
      </c>
      <c r="B363" s="732"/>
      <c r="C363" s="732"/>
      <c r="D363" s="732"/>
      <c r="E363" s="767">
        <v>43053.18</v>
      </c>
      <c r="F363" s="732"/>
      <c r="G363" s="741"/>
      <c r="H363" s="741"/>
      <c r="I363" s="741"/>
      <c r="J363" s="742"/>
    </row>
    <row r="364" spans="1:10" x14ac:dyDescent="0.2">
      <c r="A364" s="732" t="s">
        <v>16911</v>
      </c>
      <c r="B364" s="732"/>
      <c r="C364" s="732"/>
      <c r="D364" s="732"/>
      <c r="E364" s="767">
        <v>527938.06999999995</v>
      </c>
      <c r="F364" s="732"/>
      <c r="G364" s="741"/>
      <c r="H364" s="741"/>
      <c r="I364" s="741"/>
      <c r="J364" s="742"/>
    </row>
    <row r="365" spans="1:10" x14ac:dyDescent="0.2">
      <c r="A365" s="732" t="s">
        <v>16914</v>
      </c>
      <c r="B365" s="732"/>
      <c r="C365" s="732"/>
      <c r="D365" s="732"/>
      <c r="E365" s="767">
        <v>595009.74</v>
      </c>
      <c r="F365" s="732"/>
      <c r="G365" s="741"/>
      <c r="H365" s="741"/>
      <c r="I365" s="741"/>
      <c r="J365" s="742"/>
    </row>
    <row r="366" spans="1:10" x14ac:dyDescent="0.2">
      <c r="A366" s="731" t="s">
        <v>16917</v>
      </c>
      <c r="B366" s="732"/>
      <c r="C366" s="732"/>
      <c r="D366" s="732"/>
      <c r="E366" s="767">
        <v>1320470.98</v>
      </c>
      <c r="F366" s="732"/>
      <c r="G366" s="741"/>
      <c r="H366" s="741"/>
      <c r="I366" s="741"/>
      <c r="J366" s="742"/>
    </row>
    <row r="367" spans="1:10" ht="22.5" x14ac:dyDescent="0.2">
      <c r="A367" s="731" t="s">
        <v>16919</v>
      </c>
      <c r="B367" s="732"/>
      <c r="C367" s="732"/>
      <c r="D367" s="732"/>
      <c r="E367" s="767">
        <v>25200</v>
      </c>
      <c r="F367" s="732"/>
      <c r="G367" s="741"/>
      <c r="H367" s="741"/>
      <c r="I367" s="741"/>
      <c r="J367" s="742"/>
    </row>
    <row r="368" spans="1:10" x14ac:dyDescent="0.2">
      <c r="A368" s="731" t="s">
        <v>16920</v>
      </c>
      <c r="B368" s="732"/>
      <c r="C368" s="732"/>
      <c r="D368" s="732"/>
      <c r="E368" s="767">
        <v>487520</v>
      </c>
      <c r="F368" s="732"/>
      <c r="G368" s="741"/>
      <c r="H368" s="741"/>
      <c r="I368" s="741"/>
      <c r="J368" s="742"/>
    </row>
    <row r="369" spans="1:10" ht="33.75" x14ac:dyDescent="0.2">
      <c r="A369" s="731" t="s">
        <v>16922</v>
      </c>
      <c r="B369" s="732"/>
      <c r="C369" s="732"/>
      <c r="D369" s="765"/>
      <c r="E369" s="767">
        <v>261445</v>
      </c>
      <c r="F369" s="732"/>
      <c r="G369" s="741"/>
      <c r="H369" s="741"/>
      <c r="I369" s="741"/>
      <c r="J369" s="742"/>
    </row>
    <row r="370" spans="1:10" x14ac:dyDescent="0.2">
      <c r="A370" s="731" t="s">
        <v>16907</v>
      </c>
      <c r="B370" s="732"/>
      <c r="C370" s="732"/>
      <c r="D370" s="732"/>
      <c r="E370" s="767">
        <v>242306.71</v>
      </c>
      <c r="F370" s="732"/>
      <c r="G370" s="741"/>
      <c r="H370" s="741"/>
      <c r="I370" s="741"/>
      <c r="J370" s="742"/>
    </row>
    <row r="371" spans="1:10" ht="22.5" x14ac:dyDescent="0.2">
      <c r="A371" s="731" t="s">
        <v>16935</v>
      </c>
      <c r="B371" s="732"/>
      <c r="C371" s="732"/>
      <c r="D371" s="732"/>
      <c r="E371" s="767">
        <v>21291.200000000001</v>
      </c>
      <c r="F371" s="732"/>
      <c r="G371" s="741"/>
      <c r="H371" s="741"/>
      <c r="I371" s="741"/>
      <c r="J371" s="742"/>
    </row>
    <row r="372" spans="1:10" ht="22.5" x14ac:dyDescent="0.2">
      <c r="A372" s="731" t="s">
        <v>16937</v>
      </c>
      <c r="B372" s="732"/>
      <c r="C372" s="732"/>
      <c r="D372" s="732"/>
      <c r="E372" s="767">
        <v>27300</v>
      </c>
      <c r="F372" s="732"/>
      <c r="G372" s="741"/>
      <c r="H372" s="741"/>
      <c r="I372" s="741"/>
      <c r="J372" s="742"/>
    </row>
    <row r="373" spans="1:10" ht="22.5" x14ac:dyDescent="0.2">
      <c r="A373" s="731" t="s">
        <v>16939</v>
      </c>
      <c r="B373" s="732"/>
      <c r="C373" s="732"/>
      <c r="D373" s="732"/>
      <c r="E373" s="767">
        <v>96474.31</v>
      </c>
      <c r="F373" s="732"/>
      <c r="G373" s="741"/>
      <c r="H373" s="741"/>
      <c r="I373" s="741"/>
      <c r="J373" s="742"/>
    </row>
    <row r="374" spans="1:10" ht="22.5" x14ac:dyDescent="0.2">
      <c r="A374" s="731" t="s">
        <v>16941</v>
      </c>
      <c r="B374" s="732"/>
      <c r="C374" s="732"/>
      <c r="D374" s="732"/>
      <c r="E374" s="767">
        <v>646404</v>
      </c>
      <c r="F374" s="732"/>
      <c r="G374" s="741"/>
      <c r="H374" s="741"/>
      <c r="I374" s="741"/>
      <c r="J374" s="742"/>
    </row>
    <row r="375" spans="1:10" ht="22.5" x14ac:dyDescent="0.2">
      <c r="A375" s="731" t="s">
        <v>16943</v>
      </c>
      <c r="B375" s="732"/>
      <c r="C375" s="732"/>
      <c r="D375" s="732"/>
      <c r="E375" s="767">
        <v>114000</v>
      </c>
      <c r="F375" s="732"/>
      <c r="G375" s="741"/>
      <c r="H375" s="741"/>
      <c r="I375" s="741"/>
      <c r="J375" s="742"/>
    </row>
    <row r="376" spans="1:10" x14ac:dyDescent="0.2">
      <c r="A376" s="769" t="s">
        <v>0</v>
      </c>
      <c r="B376" s="770"/>
      <c r="C376" s="770"/>
      <c r="D376" s="770"/>
      <c r="E376" s="771">
        <f>SUM(E6:E375)</f>
        <v>166677378.42999995</v>
      </c>
      <c r="F376" s="770"/>
      <c r="G376" s="770"/>
      <c r="H376" s="770"/>
      <c r="I376" s="770"/>
      <c r="J376" s="770"/>
    </row>
  </sheetData>
  <phoneticPr fontId="13" type="noConversion"/>
  <printOptions horizontalCentered="1"/>
  <pageMargins left="0.25" right="0.25" top="0.75" bottom="0.75" header="0.3" footer="0.3"/>
  <pageSetup paperSize="9" scale="63"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31">
    <tabColor theme="9" tint="-0.249977111117893"/>
    <pageSetUpPr fitToPage="1"/>
  </sheetPr>
  <dimension ref="A1:W49"/>
  <sheetViews>
    <sheetView zoomScaleNormal="100" zoomScaleSheetLayoutView="100" zoomScalePageLayoutView="85" workbookViewId="0">
      <selection activeCell="E9" sqref="E9"/>
    </sheetView>
  </sheetViews>
  <sheetFormatPr baseColWidth="10" defaultColWidth="11.42578125" defaultRowHeight="12" x14ac:dyDescent="0.2"/>
  <cols>
    <col min="1" max="1" width="38.7109375" style="3" customWidth="1"/>
    <col min="2" max="2" width="30.7109375" style="3" customWidth="1"/>
    <col min="3" max="3" width="29.28515625" style="39" customWidth="1"/>
    <col min="4" max="4" width="23.28515625" style="3" customWidth="1"/>
    <col min="5" max="5" width="22.28515625" style="28" customWidth="1"/>
    <col min="6" max="6" width="26" style="3" customWidth="1"/>
    <col min="7" max="7" width="39.5703125" style="3" customWidth="1"/>
    <col min="8" max="8" width="23.5703125" style="3" customWidth="1"/>
    <col min="9" max="16384" width="11.42578125" style="3"/>
  </cols>
  <sheetData>
    <row r="1" spans="1:23" s="4" customFormat="1" x14ac:dyDescent="0.2">
      <c r="A1" s="43" t="s">
        <v>410</v>
      </c>
      <c r="B1" s="43"/>
      <c r="C1" s="43"/>
      <c r="D1" s="43"/>
      <c r="E1" s="43"/>
      <c r="F1" s="43"/>
      <c r="G1" s="43"/>
      <c r="H1" s="74"/>
    </row>
    <row r="2" spans="1:23" s="4" customFormat="1" x14ac:dyDescent="0.2">
      <c r="A2" s="43" t="s">
        <v>439</v>
      </c>
      <c r="B2" s="43"/>
      <c r="C2" s="43"/>
      <c r="D2" s="43"/>
      <c r="E2" s="43"/>
      <c r="F2" s="43"/>
      <c r="G2" s="43"/>
      <c r="H2" s="43"/>
      <c r="I2" s="40"/>
      <c r="J2" s="40"/>
      <c r="K2" s="40"/>
      <c r="L2" s="40"/>
      <c r="M2" s="40"/>
      <c r="N2" s="40"/>
      <c r="O2" s="40"/>
      <c r="P2" s="40"/>
      <c r="Q2" s="40"/>
      <c r="R2" s="40"/>
      <c r="S2" s="40"/>
      <c r="T2" s="40"/>
      <c r="U2" s="40"/>
      <c r="V2" s="40"/>
      <c r="W2" s="40"/>
    </row>
    <row r="3" spans="1:23" ht="12.75" thickBot="1" x14ac:dyDescent="0.25">
      <c r="A3" s="883"/>
      <c r="B3" s="883"/>
      <c r="C3" s="883"/>
      <c r="D3" s="884"/>
      <c r="E3" s="884"/>
      <c r="F3" s="884"/>
      <c r="G3" s="18"/>
      <c r="H3" s="18"/>
    </row>
    <row r="4" spans="1:23" ht="12.75" thickBot="1" x14ac:dyDescent="0.25">
      <c r="A4" s="981" t="s">
        <v>46</v>
      </c>
      <c r="B4" s="981" t="s">
        <v>343</v>
      </c>
      <c r="C4" s="981" t="s">
        <v>344</v>
      </c>
      <c r="D4" s="885" t="s">
        <v>17007</v>
      </c>
      <c r="E4" s="885" t="s">
        <v>17008</v>
      </c>
      <c r="F4" s="886" t="s">
        <v>17009</v>
      </c>
      <c r="G4" s="981" t="s">
        <v>56</v>
      </c>
      <c r="H4" s="981" t="s">
        <v>120</v>
      </c>
    </row>
    <row r="5" spans="1:23" ht="25.5" customHeight="1" thickBot="1" x14ac:dyDescent="0.25">
      <c r="A5" s="982"/>
      <c r="B5" s="982"/>
      <c r="C5" s="982"/>
      <c r="D5" s="887" t="s">
        <v>341</v>
      </c>
      <c r="E5" s="887" t="s">
        <v>341</v>
      </c>
      <c r="F5" s="887" t="s">
        <v>341</v>
      </c>
      <c r="G5" s="983"/>
      <c r="H5" s="983"/>
    </row>
    <row r="6" spans="1:23" ht="54" customHeight="1" x14ac:dyDescent="0.2">
      <c r="A6" s="776" t="s">
        <v>16948</v>
      </c>
      <c r="B6" s="777" t="s">
        <v>97</v>
      </c>
      <c r="C6" s="777" t="s">
        <v>16949</v>
      </c>
      <c r="D6" s="778">
        <v>12000</v>
      </c>
      <c r="E6" s="778"/>
      <c r="F6" s="778"/>
      <c r="G6" s="777" t="s">
        <v>16950</v>
      </c>
      <c r="H6" s="777" t="s">
        <v>16951</v>
      </c>
    </row>
    <row r="7" spans="1:23" s="39" customFormat="1" ht="54" customHeight="1" x14ac:dyDescent="0.2">
      <c r="A7" s="731" t="s">
        <v>16952</v>
      </c>
      <c r="B7" s="727" t="s">
        <v>97</v>
      </c>
      <c r="C7" s="727" t="s">
        <v>16949</v>
      </c>
      <c r="D7" s="730">
        <v>6000</v>
      </c>
      <c r="E7" s="730"/>
      <c r="F7" s="730"/>
      <c r="G7" s="727" t="s">
        <v>16952</v>
      </c>
      <c r="H7" s="727" t="s">
        <v>16951</v>
      </c>
    </row>
    <row r="8" spans="1:23" s="39" customFormat="1" ht="54" customHeight="1" x14ac:dyDescent="0.2">
      <c r="A8" s="731" t="s">
        <v>16953</v>
      </c>
      <c r="B8" s="727" t="s">
        <v>97</v>
      </c>
      <c r="C8" s="727" t="s">
        <v>16954</v>
      </c>
      <c r="D8" s="730">
        <v>5000</v>
      </c>
      <c r="E8" s="730"/>
      <c r="F8" s="730"/>
      <c r="G8" s="727" t="s">
        <v>16953</v>
      </c>
      <c r="H8" s="727" t="s">
        <v>16951</v>
      </c>
    </row>
    <row r="9" spans="1:23" s="39" customFormat="1" ht="54" customHeight="1" x14ac:dyDescent="0.2">
      <c r="A9" s="731" t="s">
        <v>16955</v>
      </c>
      <c r="B9" s="727" t="s">
        <v>97</v>
      </c>
      <c r="C9" s="727" t="s">
        <v>16956</v>
      </c>
      <c r="D9" s="730">
        <v>6866.64</v>
      </c>
      <c r="E9" s="730"/>
      <c r="F9" s="730"/>
      <c r="G9" s="727" t="s">
        <v>16955</v>
      </c>
      <c r="H9" s="727" t="s">
        <v>16951</v>
      </c>
    </row>
    <row r="10" spans="1:23" s="39" customFormat="1" ht="54" customHeight="1" x14ac:dyDescent="0.2">
      <c r="A10" s="731" t="s">
        <v>16957</v>
      </c>
      <c r="B10" s="727" t="s">
        <v>97</v>
      </c>
      <c r="C10" s="727" t="s">
        <v>16958</v>
      </c>
      <c r="D10" s="730">
        <v>4333</v>
      </c>
      <c r="E10" s="730"/>
      <c r="F10" s="730"/>
      <c r="G10" s="727" t="s">
        <v>16957</v>
      </c>
      <c r="H10" s="727" t="s">
        <v>16951</v>
      </c>
    </row>
    <row r="11" spans="1:23" s="39" customFormat="1" ht="54" customHeight="1" x14ac:dyDescent="0.2">
      <c r="A11" s="731" t="s">
        <v>16959</v>
      </c>
      <c r="B11" s="727"/>
      <c r="C11" s="727" t="s">
        <v>16958</v>
      </c>
      <c r="D11" s="730">
        <v>1594</v>
      </c>
      <c r="E11" s="730"/>
      <c r="F11" s="730"/>
      <c r="G11" s="727" t="s">
        <v>16959</v>
      </c>
      <c r="H11" s="727" t="s">
        <v>16951</v>
      </c>
    </row>
    <row r="12" spans="1:23" s="39" customFormat="1" ht="54" customHeight="1" x14ac:dyDescent="0.2">
      <c r="A12" s="731" t="s">
        <v>16960</v>
      </c>
      <c r="B12" s="727" t="s">
        <v>16961</v>
      </c>
      <c r="C12" s="727"/>
      <c r="D12" s="730"/>
      <c r="E12" s="730"/>
      <c r="F12" s="730">
        <v>7434</v>
      </c>
      <c r="G12" s="727" t="s">
        <v>16960</v>
      </c>
      <c r="H12" s="727" t="s">
        <v>16951</v>
      </c>
    </row>
    <row r="13" spans="1:23" s="39" customFormat="1" ht="66" customHeight="1" x14ac:dyDescent="0.2">
      <c r="A13" s="779" t="s">
        <v>16963</v>
      </c>
      <c r="B13" s="752" t="s">
        <v>16962</v>
      </c>
      <c r="C13" s="727"/>
      <c r="D13" s="730"/>
      <c r="E13" s="730"/>
      <c r="F13" s="730">
        <v>102000</v>
      </c>
      <c r="G13" s="727" t="s">
        <v>16963</v>
      </c>
      <c r="H13" s="727"/>
    </row>
    <row r="14" spans="1:23" s="39" customFormat="1" ht="116.25" customHeight="1" x14ac:dyDescent="0.2">
      <c r="A14" s="779" t="s">
        <v>16152</v>
      </c>
      <c r="B14" s="752" t="s">
        <v>16155</v>
      </c>
      <c r="C14" s="752"/>
      <c r="D14" s="730">
        <v>87000</v>
      </c>
      <c r="E14" s="730">
        <v>0</v>
      </c>
      <c r="F14" s="730">
        <v>203000</v>
      </c>
      <c r="G14" s="752" t="s">
        <v>16964</v>
      </c>
      <c r="H14" s="752" t="s">
        <v>16965</v>
      </c>
    </row>
    <row r="15" spans="1:23" s="39" customFormat="1" ht="120" customHeight="1" x14ac:dyDescent="0.2">
      <c r="A15" s="779" t="s">
        <v>16157</v>
      </c>
      <c r="B15" s="752" t="s">
        <v>16160</v>
      </c>
      <c r="C15" s="752"/>
      <c r="D15" s="730"/>
      <c r="E15" s="730">
        <v>20444.62</v>
      </c>
      <c r="F15" s="730">
        <v>184001.58</v>
      </c>
      <c r="G15" s="752" t="s">
        <v>16964</v>
      </c>
      <c r="H15" s="752" t="s">
        <v>16965</v>
      </c>
    </row>
    <row r="16" spans="1:23" s="39" customFormat="1" ht="114" customHeight="1" x14ac:dyDescent="0.2">
      <c r="A16" s="779" t="s">
        <v>16161</v>
      </c>
      <c r="B16" s="752" t="s">
        <v>16160</v>
      </c>
      <c r="C16" s="752"/>
      <c r="D16" s="730"/>
      <c r="E16" s="730">
        <v>76978.334000000003</v>
      </c>
      <c r="F16" s="730">
        <v>115467.50599999999</v>
      </c>
      <c r="G16" s="752" t="s">
        <v>16964</v>
      </c>
      <c r="H16" s="752" t="s">
        <v>16965</v>
      </c>
    </row>
    <row r="17" spans="1:8" s="39" customFormat="1" ht="84.75" customHeight="1" x14ac:dyDescent="0.2">
      <c r="A17" s="779" t="s">
        <v>16163</v>
      </c>
      <c r="B17" s="752" t="s">
        <v>16165</v>
      </c>
      <c r="C17" s="752" t="s">
        <v>97</v>
      </c>
      <c r="D17" s="730">
        <v>29833.58</v>
      </c>
      <c r="E17" s="730">
        <v>149167.94</v>
      </c>
      <c r="F17" s="730">
        <v>119334.34399999998</v>
      </c>
      <c r="G17" s="752" t="s">
        <v>16964</v>
      </c>
      <c r="H17" s="752" t="s">
        <v>16965</v>
      </c>
    </row>
    <row r="18" spans="1:8" s="39" customFormat="1" ht="91.5" customHeight="1" x14ac:dyDescent="0.2">
      <c r="A18" s="779" t="s">
        <v>16166</v>
      </c>
      <c r="B18" s="752" t="s">
        <v>16168</v>
      </c>
      <c r="C18" s="752" t="s">
        <v>97</v>
      </c>
      <c r="D18" s="730"/>
      <c r="E18" s="730"/>
      <c r="F18" s="730"/>
      <c r="G18" s="752" t="s">
        <v>16964</v>
      </c>
      <c r="H18" s="752" t="s">
        <v>16965</v>
      </c>
    </row>
    <row r="19" spans="1:8" s="39" customFormat="1" ht="80.25" customHeight="1" x14ac:dyDescent="0.2">
      <c r="A19" s="779" t="s">
        <v>16169</v>
      </c>
      <c r="B19" s="752" t="s">
        <v>16171</v>
      </c>
      <c r="C19" s="752"/>
      <c r="D19" s="730"/>
      <c r="E19" s="730"/>
      <c r="F19" s="730"/>
      <c r="G19" s="752" t="s">
        <v>16964</v>
      </c>
      <c r="H19" s="752" t="s">
        <v>16965</v>
      </c>
    </row>
    <row r="20" spans="1:8" s="39" customFormat="1" ht="103.5" customHeight="1" x14ac:dyDescent="0.2">
      <c r="A20" s="779" t="s">
        <v>16172</v>
      </c>
      <c r="B20" s="752" t="s">
        <v>16174</v>
      </c>
      <c r="C20" s="752"/>
      <c r="D20" s="730"/>
      <c r="E20" s="730">
        <v>166000</v>
      </c>
      <c r="F20" s="730">
        <v>249000</v>
      </c>
      <c r="G20" s="752" t="s">
        <v>16964</v>
      </c>
      <c r="H20" s="752" t="s">
        <v>16965</v>
      </c>
    </row>
    <row r="21" spans="1:8" s="39" customFormat="1" ht="91.5" customHeight="1" x14ac:dyDescent="0.2">
      <c r="A21" s="779" t="s">
        <v>16175</v>
      </c>
      <c r="B21" s="752" t="s">
        <v>16174</v>
      </c>
      <c r="C21" s="752"/>
      <c r="D21" s="730"/>
      <c r="E21" s="730">
        <v>72000</v>
      </c>
      <c r="F21" s="730">
        <v>168000</v>
      </c>
      <c r="G21" s="752" t="s">
        <v>16964</v>
      </c>
      <c r="H21" s="752" t="s">
        <v>16965</v>
      </c>
    </row>
    <row r="22" spans="1:8" s="39" customFormat="1" ht="84.75" customHeight="1" x14ac:dyDescent="0.2">
      <c r="A22" s="779" t="s">
        <v>16177</v>
      </c>
      <c r="B22" s="752" t="s">
        <v>16179</v>
      </c>
      <c r="C22" s="752"/>
      <c r="D22" s="730"/>
      <c r="E22" s="730">
        <v>20444.62</v>
      </c>
      <c r="F22" s="730">
        <v>184001.58000000002</v>
      </c>
      <c r="G22" s="752" t="s">
        <v>16964</v>
      </c>
      <c r="H22" s="752" t="s">
        <v>16965</v>
      </c>
    </row>
    <row r="23" spans="1:8" s="39" customFormat="1" ht="118.5" customHeight="1" x14ac:dyDescent="0.2">
      <c r="A23" s="779" t="s">
        <v>16180</v>
      </c>
      <c r="B23" s="752" t="s">
        <v>16179</v>
      </c>
      <c r="C23" s="752"/>
      <c r="D23" s="730"/>
      <c r="E23" s="730">
        <v>76978.334000000003</v>
      </c>
      <c r="F23" s="730">
        <v>115467.50599999999</v>
      </c>
      <c r="G23" s="752" t="s">
        <v>16964</v>
      </c>
      <c r="H23" s="752" t="s">
        <v>16965</v>
      </c>
    </row>
    <row r="24" spans="1:8" s="39" customFormat="1" ht="168" customHeight="1" x14ac:dyDescent="0.2">
      <c r="A24" s="779" t="s">
        <v>16182</v>
      </c>
      <c r="B24" s="752" t="s">
        <v>16184</v>
      </c>
      <c r="C24" s="752"/>
      <c r="D24" s="730"/>
      <c r="E24" s="730">
        <v>18040.924999999999</v>
      </c>
      <c r="F24" s="730">
        <v>162368.32500000001</v>
      </c>
      <c r="G24" s="752" t="s">
        <v>16964</v>
      </c>
      <c r="H24" s="752" t="s">
        <v>16965</v>
      </c>
    </row>
    <row r="25" spans="1:8" s="39" customFormat="1" ht="210.75" customHeight="1" x14ac:dyDescent="0.2">
      <c r="A25" s="779" t="s">
        <v>16185</v>
      </c>
      <c r="B25" s="752" t="s">
        <v>16165</v>
      </c>
      <c r="C25" s="752"/>
      <c r="D25" s="730"/>
      <c r="E25" s="730">
        <v>43750</v>
      </c>
      <c r="F25" s="730">
        <v>81250</v>
      </c>
      <c r="G25" s="752" t="s">
        <v>16964</v>
      </c>
      <c r="H25" s="752" t="s">
        <v>16965</v>
      </c>
    </row>
    <row r="26" spans="1:8" s="39" customFormat="1" ht="93" customHeight="1" x14ac:dyDescent="0.2">
      <c r="A26" s="779" t="s">
        <v>16187</v>
      </c>
      <c r="B26" s="752" t="s">
        <v>16189</v>
      </c>
      <c r="C26" s="752"/>
      <c r="D26" s="730"/>
      <c r="E26" s="730" t="s">
        <v>701</v>
      </c>
      <c r="F26" s="730">
        <v>1336122.0059999998</v>
      </c>
      <c r="G26" s="752" t="s">
        <v>16966</v>
      </c>
      <c r="H26" s="752" t="s">
        <v>16965</v>
      </c>
    </row>
    <row r="27" spans="1:8" s="39" customFormat="1" ht="114" customHeight="1" x14ac:dyDescent="0.2">
      <c r="A27" s="779" t="s">
        <v>16190</v>
      </c>
      <c r="B27" s="752" t="s">
        <v>16192</v>
      </c>
      <c r="C27" s="752"/>
      <c r="D27" s="730"/>
      <c r="E27" s="730">
        <v>398271.31</v>
      </c>
      <c r="F27" s="730" t="s">
        <v>701</v>
      </c>
      <c r="G27" s="752" t="s">
        <v>16967</v>
      </c>
      <c r="H27" s="752" t="s">
        <v>16965</v>
      </c>
    </row>
    <row r="28" spans="1:8" s="39" customFormat="1" ht="123.75" customHeight="1" x14ac:dyDescent="0.2">
      <c r="A28" s="779" t="s">
        <v>16193</v>
      </c>
      <c r="B28" s="752"/>
      <c r="C28" s="752" t="s">
        <v>16195</v>
      </c>
      <c r="D28" s="730"/>
      <c r="E28" s="730" t="s">
        <v>701</v>
      </c>
      <c r="F28" s="730">
        <v>119132.2825</v>
      </c>
      <c r="G28" s="752" t="s">
        <v>16966</v>
      </c>
      <c r="H28" s="752" t="s">
        <v>16965</v>
      </c>
    </row>
    <row r="29" spans="1:8" s="39" customFormat="1" ht="117" customHeight="1" x14ac:dyDescent="0.2">
      <c r="A29" s="779" t="s">
        <v>16196</v>
      </c>
      <c r="B29" s="752"/>
      <c r="C29" s="752" t="s">
        <v>16195</v>
      </c>
      <c r="D29" s="730"/>
      <c r="E29" s="730" t="s">
        <v>701</v>
      </c>
      <c r="F29" s="730">
        <v>96868.508000000002</v>
      </c>
      <c r="G29" s="752" t="s">
        <v>16966</v>
      </c>
      <c r="H29" s="752" t="s">
        <v>16965</v>
      </c>
    </row>
    <row r="30" spans="1:8" s="39" customFormat="1" ht="150.75" customHeight="1" x14ac:dyDescent="0.2">
      <c r="A30" s="779" t="s">
        <v>16198</v>
      </c>
      <c r="B30" s="752"/>
      <c r="C30" s="752" t="s">
        <v>16195</v>
      </c>
      <c r="D30" s="730"/>
      <c r="E30" s="730" t="s">
        <v>701</v>
      </c>
      <c r="F30" s="730">
        <v>84759.944499999998</v>
      </c>
      <c r="G30" s="752" t="s">
        <v>16966</v>
      </c>
      <c r="H30" s="752" t="s">
        <v>16965</v>
      </c>
    </row>
    <row r="31" spans="1:8" s="39" customFormat="1" ht="54" customHeight="1" x14ac:dyDescent="0.2">
      <c r="A31" s="779" t="s">
        <v>16983</v>
      </c>
      <c r="B31" s="752" t="s">
        <v>97</v>
      </c>
      <c r="C31" s="727" t="s">
        <v>16968</v>
      </c>
      <c r="D31" s="730">
        <v>15000</v>
      </c>
      <c r="E31" s="730"/>
      <c r="F31" s="730"/>
      <c r="G31" s="727" t="s">
        <v>16969</v>
      </c>
      <c r="H31" s="727" t="s">
        <v>16970</v>
      </c>
    </row>
    <row r="32" spans="1:8" s="39" customFormat="1" ht="54" customHeight="1" x14ac:dyDescent="0.2">
      <c r="A32" s="779" t="s">
        <v>16984</v>
      </c>
      <c r="B32" s="752" t="s">
        <v>16971</v>
      </c>
      <c r="C32" s="727" t="s">
        <v>97</v>
      </c>
      <c r="D32" s="730">
        <v>21900</v>
      </c>
      <c r="E32" s="730"/>
      <c r="F32" s="730"/>
      <c r="G32" s="727" t="s">
        <v>16972</v>
      </c>
      <c r="H32" s="727"/>
    </row>
    <row r="33" spans="1:8" s="39" customFormat="1" ht="54" customHeight="1" x14ac:dyDescent="0.2">
      <c r="A33" s="779" t="s">
        <v>16985</v>
      </c>
      <c r="B33" s="752" t="s">
        <v>16973</v>
      </c>
      <c r="C33" s="727" t="s">
        <v>97</v>
      </c>
      <c r="D33" s="730">
        <v>20000</v>
      </c>
      <c r="E33" s="730"/>
      <c r="F33" s="730"/>
      <c r="G33" s="727" t="s">
        <v>16974</v>
      </c>
      <c r="H33" s="727" t="s">
        <v>16965</v>
      </c>
    </row>
    <row r="34" spans="1:8" s="39" customFormat="1" ht="54" customHeight="1" x14ac:dyDescent="0.2">
      <c r="A34" s="779" t="s">
        <v>16986</v>
      </c>
      <c r="B34" s="752" t="s">
        <v>97</v>
      </c>
      <c r="C34" s="727" t="s">
        <v>16975</v>
      </c>
      <c r="D34" s="730">
        <v>30000</v>
      </c>
      <c r="E34" s="730"/>
      <c r="F34" s="730"/>
      <c r="G34" s="727" t="s">
        <v>16976</v>
      </c>
      <c r="H34" s="727"/>
    </row>
    <row r="35" spans="1:8" s="39" customFormat="1" ht="54" customHeight="1" x14ac:dyDescent="0.2">
      <c r="A35" s="779" t="s">
        <v>16977</v>
      </c>
      <c r="B35" s="749" t="s">
        <v>97</v>
      </c>
      <c r="C35" s="718" t="s">
        <v>16978</v>
      </c>
      <c r="D35" s="772"/>
      <c r="E35" s="773">
        <v>33000</v>
      </c>
      <c r="F35" s="772"/>
      <c r="G35" s="774" t="s">
        <v>16977</v>
      </c>
      <c r="H35" s="752" t="s">
        <v>16951</v>
      </c>
    </row>
    <row r="36" spans="1:8" s="39" customFormat="1" ht="72.75" customHeight="1" x14ac:dyDescent="0.2">
      <c r="A36" s="779" t="s">
        <v>16987</v>
      </c>
      <c r="B36" s="749" t="s">
        <v>97</v>
      </c>
      <c r="C36" s="774" t="s">
        <v>16980</v>
      </c>
      <c r="D36" s="772"/>
      <c r="E36" s="773">
        <v>33000</v>
      </c>
      <c r="F36" s="772"/>
      <c r="G36" s="752" t="s">
        <v>16979</v>
      </c>
      <c r="H36" s="752" t="s">
        <v>16951</v>
      </c>
    </row>
    <row r="37" spans="1:8" s="39" customFormat="1" ht="54" customHeight="1" x14ac:dyDescent="0.2">
      <c r="A37" s="779" t="s">
        <v>16370</v>
      </c>
      <c r="B37" s="774" t="s">
        <v>16981</v>
      </c>
      <c r="C37" s="749" t="s">
        <v>97</v>
      </c>
      <c r="D37" s="772"/>
      <c r="E37" s="773"/>
      <c r="F37" s="773">
        <v>65000</v>
      </c>
      <c r="G37" s="752" t="s">
        <v>16982</v>
      </c>
      <c r="H37" s="752" t="s">
        <v>16951</v>
      </c>
    </row>
    <row r="38" spans="1:8" s="39" customFormat="1" ht="83.25" customHeight="1" x14ac:dyDescent="0.2">
      <c r="A38" s="779" t="s">
        <v>16988</v>
      </c>
      <c r="B38" s="779"/>
      <c r="C38" s="752">
        <v>70152698</v>
      </c>
      <c r="D38" s="780">
        <v>8000</v>
      </c>
      <c r="E38" s="781"/>
      <c r="F38" s="780"/>
      <c r="G38" s="779" t="s">
        <v>16989</v>
      </c>
      <c r="H38" s="752" t="s">
        <v>16951</v>
      </c>
    </row>
    <row r="39" spans="1:8" s="39" customFormat="1" ht="83.25" customHeight="1" x14ac:dyDescent="0.2">
      <c r="A39" s="779" t="s">
        <v>16990</v>
      </c>
      <c r="B39" s="779"/>
      <c r="C39" s="752" t="s">
        <v>16991</v>
      </c>
      <c r="D39" s="780">
        <v>19500</v>
      </c>
      <c r="E39" s="781"/>
      <c r="F39" s="780"/>
      <c r="G39" s="779" t="s">
        <v>16992</v>
      </c>
      <c r="H39" s="752" t="s">
        <v>16951</v>
      </c>
    </row>
    <row r="40" spans="1:8" s="39" customFormat="1" ht="83.25" customHeight="1" x14ac:dyDescent="0.2">
      <c r="A40" s="779" t="s">
        <v>16993</v>
      </c>
      <c r="B40" s="779"/>
      <c r="C40" s="752" t="s">
        <v>16994</v>
      </c>
      <c r="D40" s="780">
        <v>15500</v>
      </c>
      <c r="E40" s="781"/>
      <c r="F40" s="780"/>
      <c r="G40" s="779" t="s">
        <v>16995</v>
      </c>
      <c r="H40" s="752" t="s">
        <v>16951</v>
      </c>
    </row>
    <row r="41" spans="1:8" s="39" customFormat="1" ht="83.25" customHeight="1" x14ac:dyDescent="0.2">
      <c r="A41" s="779" t="s">
        <v>16996</v>
      </c>
      <c r="B41" s="779"/>
      <c r="C41" s="752">
        <v>70152698</v>
      </c>
      <c r="D41" s="780">
        <v>9500</v>
      </c>
      <c r="E41" s="781"/>
      <c r="F41" s="780"/>
      <c r="G41" s="779" t="s">
        <v>16997</v>
      </c>
      <c r="H41" s="752" t="s">
        <v>16951</v>
      </c>
    </row>
    <row r="42" spans="1:8" s="39" customFormat="1" ht="83.25" customHeight="1" x14ac:dyDescent="0.2">
      <c r="A42" s="779" t="s">
        <v>16998</v>
      </c>
      <c r="B42" s="779"/>
      <c r="C42" s="752">
        <v>71238195</v>
      </c>
      <c r="D42" s="780">
        <v>17500</v>
      </c>
      <c r="E42" s="781"/>
      <c r="F42" s="780"/>
      <c r="G42" s="779" t="s">
        <v>16999</v>
      </c>
      <c r="H42" s="752" t="s">
        <v>16951</v>
      </c>
    </row>
    <row r="43" spans="1:8" s="39" customFormat="1" ht="83.25" customHeight="1" x14ac:dyDescent="0.2">
      <c r="A43" s="779" t="s">
        <v>17000</v>
      </c>
      <c r="B43" s="779"/>
      <c r="C43" s="752">
        <v>40217810</v>
      </c>
      <c r="D43" s="780">
        <v>30000</v>
      </c>
      <c r="E43" s="781"/>
      <c r="F43" s="780"/>
      <c r="G43" s="779" t="s">
        <v>17001</v>
      </c>
      <c r="H43" s="752" t="s">
        <v>16951</v>
      </c>
    </row>
    <row r="44" spans="1:8" s="39" customFormat="1" ht="83.25" customHeight="1" x14ac:dyDescent="0.2">
      <c r="A44" s="779" t="s">
        <v>17002</v>
      </c>
      <c r="B44" s="779"/>
      <c r="C44" s="752" t="s">
        <v>17003</v>
      </c>
      <c r="D44" s="780">
        <v>2500</v>
      </c>
      <c r="E44" s="781"/>
      <c r="F44" s="780"/>
      <c r="G44" s="779" t="s">
        <v>17004</v>
      </c>
      <c r="H44" s="752" t="s">
        <v>16951</v>
      </c>
    </row>
    <row r="45" spans="1:8" s="39" customFormat="1" ht="83.25" customHeight="1" thickBot="1" x14ac:dyDescent="0.25">
      <c r="A45" s="782" t="s">
        <v>17005</v>
      </c>
      <c r="B45" s="782"/>
      <c r="C45" s="783" t="s">
        <v>17003</v>
      </c>
      <c r="D45" s="780"/>
      <c r="E45" s="781"/>
      <c r="F45" s="780">
        <v>2500</v>
      </c>
      <c r="G45" s="779" t="s">
        <v>17006</v>
      </c>
      <c r="H45" s="752" t="s">
        <v>16951</v>
      </c>
    </row>
    <row r="46" spans="1:8" ht="12.75" thickBot="1" x14ac:dyDescent="0.25">
      <c r="A46" s="266" t="s">
        <v>47</v>
      </c>
      <c r="B46" s="10"/>
      <c r="C46" s="10"/>
      <c r="D46" s="784">
        <f>SUM(D6:D45)</f>
        <v>342027.22</v>
      </c>
      <c r="E46" s="784">
        <f t="shared" ref="E46:F46" si="0">SUM(E6:E45)</f>
        <v>1108076.0830000001</v>
      </c>
      <c r="F46" s="784">
        <f t="shared" si="0"/>
        <v>3395707.5820000004</v>
      </c>
      <c r="G46" s="12"/>
      <c r="H46" s="12"/>
    </row>
    <row r="47" spans="1:8" x14ac:dyDescent="0.2">
      <c r="A47" s="8"/>
      <c r="B47" s="8"/>
      <c r="C47" s="8"/>
      <c r="D47" s="2"/>
      <c r="E47" s="2"/>
      <c r="F47" s="2"/>
    </row>
    <row r="48" spans="1:8" x14ac:dyDescent="0.2">
      <c r="A48" s="7" t="s">
        <v>57</v>
      </c>
      <c r="B48" s="7"/>
      <c r="C48" s="7"/>
      <c r="D48" s="2"/>
      <c r="E48" s="2"/>
      <c r="F48" s="2"/>
    </row>
    <row r="49" spans="1:6" x14ac:dyDescent="0.2">
      <c r="A49" s="1" t="s">
        <v>121</v>
      </c>
      <c r="B49" s="1"/>
      <c r="C49" s="1"/>
      <c r="D49" s="2"/>
      <c r="E49" s="2"/>
      <c r="F49" s="2"/>
    </row>
  </sheetData>
  <mergeCells count="5">
    <mergeCell ref="B4:B5"/>
    <mergeCell ref="H4:H5"/>
    <mergeCell ref="A4:A5"/>
    <mergeCell ref="G4:G5"/>
    <mergeCell ref="C4:C5"/>
  </mergeCells>
  <phoneticPr fontId="0" type="noConversion"/>
  <printOptions horizontalCentered="1"/>
  <pageMargins left="0.25" right="0.29950980392156862" top="0.75" bottom="0.75" header="0.3" footer="0.3"/>
  <pageSetup paperSize="9" scale="6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9" tint="-0.249977111117893"/>
    <pageSetUpPr fitToPage="1"/>
  </sheetPr>
  <dimension ref="A1:V111"/>
  <sheetViews>
    <sheetView zoomScaleNormal="100" zoomScaleSheetLayoutView="100" zoomScalePageLayoutView="85" workbookViewId="0">
      <selection activeCell="C13" sqref="C13"/>
    </sheetView>
  </sheetViews>
  <sheetFormatPr baseColWidth="10" defaultColWidth="11.42578125" defaultRowHeight="11.25" x14ac:dyDescent="0.2"/>
  <cols>
    <col min="1" max="1" width="42" style="269" bestFit="1" customWidth="1"/>
    <col min="2" max="2" width="27.42578125" style="269" customWidth="1"/>
    <col min="3" max="3" width="35.42578125" style="269" customWidth="1"/>
    <col min="4" max="8" width="15.5703125" style="269" customWidth="1"/>
    <col min="9" max="16384" width="11.42578125" style="269"/>
  </cols>
  <sheetData>
    <row r="1" spans="1:22" s="582" customFormat="1" x14ac:dyDescent="0.2">
      <c r="A1" s="581" t="s">
        <v>411</v>
      </c>
      <c r="B1" s="581"/>
      <c r="C1" s="581"/>
      <c r="D1" s="581"/>
      <c r="E1" s="581"/>
      <c r="F1" s="581"/>
      <c r="G1" s="581"/>
      <c r="H1" s="581"/>
    </row>
    <row r="2" spans="1:22" s="583" customFormat="1" x14ac:dyDescent="0.2">
      <c r="A2" s="43" t="s">
        <v>439</v>
      </c>
      <c r="B2" s="43"/>
      <c r="C2" s="43"/>
      <c r="D2" s="43"/>
      <c r="E2" s="43"/>
      <c r="F2" s="43"/>
      <c r="G2" s="43"/>
      <c r="H2" s="43"/>
      <c r="I2" s="43"/>
      <c r="J2" s="43"/>
      <c r="K2" s="43"/>
      <c r="L2" s="43"/>
      <c r="M2" s="43"/>
      <c r="N2" s="43"/>
      <c r="O2" s="43"/>
      <c r="P2" s="43"/>
      <c r="Q2" s="43"/>
      <c r="R2" s="43"/>
      <c r="S2" s="43"/>
      <c r="T2" s="43"/>
      <c r="U2" s="43"/>
      <c r="V2" s="43"/>
    </row>
    <row r="3" spans="1:22" ht="12" thickBot="1" x14ac:dyDescent="0.25"/>
    <row r="4" spans="1:22" ht="19.5" customHeight="1" thickBot="1" x14ac:dyDescent="0.25">
      <c r="A4" s="984" t="s">
        <v>351</v>
      </c>
      <c r="B4" s="984" t="s">
        <v>99</v>
      </c>
      <c r="C4" s="956" t="s">
        <v>350</v>
      </c>
      <c r="D4" s="955"/>
      <c r="E4" s="955"/>
      <c r="F4" s="955"/>
      <c r="G4" s="955"/>
      <c r="H4" s="957"/>
    </row>
    <row r="5" spans="1:22" s="584" customFormat="1" ht="23.25" customHeight="1" thickBot="1" x14ac:dyDescent="0.25">
      <c r="A5" s="985"/>
      <c r="B5" s="985"/>
      <c r="C5" s="888" t="s">
        <v>349</v>
      </c>
      <c r="D5" s="725" t="s">
        <v>348</v>
      </c>
      <c r="E5" s="889" t="s">
        <v>347</v>
      </c>
      <c r="F5" s="726" t="s">
        <v>346</v>
      </c>
      <c r="G5" s="726" t="s">
        <v>17212</v>
      </c>
      <c r="H5" s="726" t="s">
        <v>17213</v>
      </c>
    </row>
    <row r="6" spans="1:22" x14ac:dyDescent="0.2">
      <c r="A6" s="325"/>
      <c r="B6" s="386"/>
      <c r="C6" s="585"/>
      <c r="D6" s="586"/>
      <c r="E6" s="443"/>
      <c r="F6" s="585"/>
      <c r="G6" s="585"/>
      <c r="H6" s="585"/>
    </row>
    <row r="7" spans="1:22" x14ac:dyDescent="0.2">
      <c r="A7" s="326" t="s">
        <v>48</v>
      </c>
      <c r="B7" s="329"/>
      <c r="C7" s="585"/>
      <c r="D7" s="586"/>
      <c r="E7" s="443"/>
      <c r="F7" s="585"/>
      <c r="G7" s="585"/>
      <c r="H7" s="585"/>
    </row>
    <row r="8" spans="1:22" x14ac:dyDescent="0.2">
      <c r="A8" s="326"/>
      <c r="B8" s="592" t="s">
        <v>591</v>
      </c>
      <c r="C8" s="592" t="s">
        <v>520</v>
      </c>
      <c r="D8" s="592" t="s">
        <v>521</v>
      </c>
      <c r="E8" s="592">
        <v>2010</v>
      </c>
      <c r="F8" s="592" t="s">
        <v>522</v>
      </c>
      <c r="G8" s="597">
        <v>0</v>
      </c>
      <c r="H8" s="597">
        <v>0</v>
      </c>
    </row>
    <row r="9" spans="1:22" x14ac:dyDescent="0.2">
      <c r="A9" s="326"/>
      <c r="B9" s="592" t="s">
        <v>592</v>
      </c>
      <c r="C9" s="592" t="s">
        <v>520</v>
      </c>
      <c r="D9" s="592" t="s">
        <v>523</v>
      </c>
      <c r="E9" s="592">
        <v>2010</v>
      </c>
      <c r="F9" s="592" t="s">
        <v>522</v>
      </c>
      <c r="G9" s="597">
        <v>0</v>
      </c>
      <c r="H9" s="597">
        <v>0</v>
      </c>
    </row>
    <row r="10" spans="1:22" x14ac:dyDescent="0.2">
      <c r="A10" s="326"/>
      <c r="B10" s="592" t="s">
        <v>593</v>
      </c>
      <c r="C10" s="592" t="s">
        <v>520</v>
      </c>
      <c r="D10" s="592" t="s">
        <v>524</v>
      </c>
      <c r="E10" s="592">
        <v>2010</v>
      </c>
      <c r="F10" s="592" t="s">
        <v>522</v>
      </c>
      <c r="G10" s="597">
        <v>0</v>
      </c>
      <c r="H10" s="597">
        <v>0</v>
      </c>
    </row>
    <row r="11" spans="1:22" x14ac:dyDescent="0.2">
      <c r="A11" s="326"/>
      <c r="B11" s="592" t="s">
        <v>594</v>
      </c>
      <c r="C11" s="592" t="s">
        <v>520</v>
      </c>
      <c r="D11" s="592" t="s">
        <v>525</v>
      </c>
      <c r="E11" s="592">
        <v>2011</v>
      </c>
      <c r="F11" s="592" t="s">
        <v>522</v>
      </c>
      <c r="G11" s="597">
        <v>0</v>
      </c>
      <c r="H11" s="597">
        <v>0</v>
      </c>
    </row>
    <row r="12" spans="1:22" x14ac:dyDescent="0.2">
      <c r="A12" s="326"/>
      <c r="B12" s="592" t="s">
        <v>595</v>
      </c>
      <c r="C12" s="592" t="s">
        <v>520</v>
      </c>
      <c r="D12" s="592" t="s">
        <v>526</v>
      </c>
      <c r="E12" s="592">
        <v>2011</v>
      </c>
      <c r="F12" s="592" t="s">
        <v>522</v>
      </c>
      <c r="G12" s="597">
        <v>0</v>
      </c>
      <c r="H12" s="597">
        <v>0</v>
      </c>
    </row>
    <row r="13" spans="1:22" x14ac:dyDescent="0.2">
      <c r="A13" s="326"/>
      <c r="B13" s="592" t="s">
        <v>596</v>
      </c>
      <c r="C13" s="592" t="s">
        <v>520</v>
      </c>
      <c r="D13" s="592" t="s">
        <v>527</v>
      </c>
      <c r="E13" s="592">
        <v>2014</v>
      </c>
      <c r="F13" s="592" t="s">
        <v>522</v>
      </c>
      <c r="G13" s="597">
        <v>0</v>
      </c>
      <c r="H13" s="597">
        <v>0</v>
      </c>
    </row>
    <row r="14" spans="1:22" x14ac:dyDescent="0.2">
      <c r="A14" s="326"/>
      <c r="B14" s="592" t="s">
        <v>597</v>
      </c>
      <c r="C14" s="592" t="s">
        <v>520</v>
      </c>
      <c r="D14" s="592" t="s">
        <v>528</v>
      </c>
      <c r="E14" s="592">
        <v>2015</v>
      </c>
      <c r="F14" s="592" t="s">
        <v>522</v>
      </c>
      <c r="G14" s="597">
        <v>0</v>
      </c>
      <c r="H14" s="597">
        <v>0</v>
      </c>
    </row>
    <row r="15" spans="1:22" ht="33.75" x14ac:dyDescent="0.2">
      <c r="A15" s="326"/>
      <c r="B15" s="594" t="s">
        <v>605</v>
      </c>
      <c r="C15" s="593" t="s">
        <v>529</v>
      </c>
      <c r="D15" s="593" t="s">
        <v>598</v>
      </c>
      <c r="E15" s="593">
        <v>2003</v>
      </c>
      <c r="F15" s="593" t="s">
        <v>522</v>
      </c>
      <c r="G15" s="597">
        <v>0</v>
      </c>
      <c r="H15" s="597">
        <v>0</v>
      </c>
    </row>
    <row r="16" spans="1:22" ht="22.5" x14ac:dyDescent="0.2">
      <c r="A16" s="326"/>
      <c r="B16" s="594" t="s">
        <v>618</v>
      </c>
      <c r="C16" s="593" t="s">
        <v>529</v>
      </c>
      <c r="D16" s="593" t="s">
        <v>606</v>
      </c>
      <c r="E16" s="593">
        <v>2003</v>
      </c>
      <c r="F16" s="593" t="s">
        <v>522</v>
      </c>
      <c r="G16" s="597">
        <v>0</v>
      </c>
      <c r="H16" s="597">
        <v>0</v>
      </c>
    </row>
    <row r="17" spans="1:8" ht="22.5" x14ac:dyDescent="0.2">
      <c r="A17" s="326"/>
      <c r="B17" s="594" t="s">
        <v>630</v>
      </c>
      <c r="C17" s="593" t="s">
        <v>529</v>
      </c>
      <c r="D17" s="593" t="s">
        <v>619</v>
      </c>
      <c r="E17" s="593">
        <v>2003</v>
      </c>
      <c r="F17" s="593" t="s">
        <v>522</v>
      </c>
      <c r="G17" s="597">
        <v>0</v>
      </c>
      <c r="H17" s="597">
        <v>0</v>
      </c>
    </row>
    <row r="18" spans="1:8" x14ac:dyDescent="0.2">
      <c r="A18" s="326"/>
      <c r="B18" s="329"/>
      <c r="C18" s="585"/>
      <c r="D18" s="586"/>
      <c r="E18" s="443"/>
      <c r="F18" s="585"/>
      <c r="G18" s="585"/>
      <c r="H18" s="585"/>
    </row>
    <row r="19" spans="1:8" x14ac:dyDescent="0.2">
      <c r="A19" s="326" t="s">
        <v>49</v>
      </c>
      <c r="B19" s="592"/>
      <c r="C19" s="592"/>
      <c r="D19" s="592"/>
      <c r="E19" s="592"/>
      <c r="F19" s="592"/>
      <c r="G19" s="592"/>
      <c r="H19" s="592"/>
    </row>
    <row r="20" spans="1:8" x14ac:dyDescent="0.2">
      <c r="A20" s="326"/>
      <c r="B20" s="592" t="s">
        <v>591</v>
      </c>
      <c r="C20" s="592" t="s">
        <v>520</v>
      </c>
      <c r="D20" s="592" t="s">
        <v>521</v>
      </c>
      <c r="E20" s="592">
        <v>2010</v>
      </c>
      <c r="F20" s="592" t="s">
        <v>522</v>
      </c>
      <c r="G20" s="396">
        <v>12169949.91</v>
      </c>
      <c r="H20" s="396">
        <v>13764918.130000001</v>
      </c>
    </row>
    <row r="21" spans="1:8" x14ac:dyDescent="0.2">
      <c r="A21" s="326"/>
      <c r="B21" s="592" t="s">
        <v>591</v>
      </c>
      <c r="C21" s="592" t="s">
        <v>529</v>
      </c>
      <c r="D21" s="592" t="s">
        <v>530</v>
      </c>
      <c r="E21" s="592">
        <v>2010</v>
      </c>
      <c r="F21" s="592" t="s">
        <v>522</v>
      </c>
      <c r="G21" s="396">
        <v>4612023.13</v>
      </c>
      <c r="H21" s="396">
        <v>2851834.3</v>
      </c>
    </row>
    <row r="22" spans="1:8" x14ac:dyDescent="0.2">
      <c r="A22" s="326"/>
      <c r="B22" s="592" t="s">
        <v>591</v>
      </c>
      <c r="C22" s="592" t="s">
        <v>529</v>
      </c>
      <c r="D22" s="592" t="s">
        <v>531</v>
      </c>
      <c r="E22" s="592">
        <v>2010</v>
      </c>
      <c r="F22" s="592" t="s">
        <v>532</v>
      </c>
      <c r="G22" s="396">
        <v>26.62</v>
      </c>
      <c r="H22" s="396">
        <v>26.62</v>
      </c>
    </row>
    <row r="23" spans="1:8" x14ac:dyDescent="0.2">
      <c r="A23" s="326"/>
      <c r="B23" s="592" t="s">
        <v>591</v>
      </c>
      <c r="C23" s="592" t="s">
        <v>529</v>
      </c>
      <c r="D23" s="592" t="s">
        <v>533</v>
      </c>
      <c r="E23" s="592">
        <v>2011</v>
      </c>
      <c r="F23" s="592" t="s">
        <v>522</v>
      </c>
      <c r="G23" s="396">
        <v>12358.1</v>
      </c>
      <c r="H23" s="396">
        <v>5786.89</v>
      </c>
    </row>
    <row r="24" spans="1:8" x14ac:dyDescent="0.2">
      <c r="A24" s="326"/>
      <c r="B24" s="592" t="s">
        <v>592</v>
      </c>
      <c r="C24" s="592" t="s">
        <v>520</v>
      </c>
      <c r="D24" s="592" t="s">
        <v>523</v>
      </c>
      <c r="E24" s="592">
        <v>2013</v>
      </c>
      <c r="F24" s="592" t="s">
        <v>522</v>
      </c>
      <c r="G24" s="396">
        <v>191864108.02000001</v>
      </c>
      <c r="H24" s="396">
        <v>177477235.18000001</v>
      </c>
    </row>
    <row r="25" spans="1:8" x14ac:dyDescent="0.2">
      <c r="A25" s="326"/>
      <c r="B25" s="592" t="s">
        <v>592</v>
      </c>
      <c r="C25" s="592" t="s">
        <v>529</v>
      </c>
      <c r="D25" s="592" t="s">
        <v>534</v>
      </c>
      <c r="E25" s="592">
        <v>2010</v>
      </c>
      <c r="F25" s="592" t="s">
        <v>522</v>
      </c>
      <c r="G25" s="396">
        <v>9883212.4499999993</v>
      </c>
      <c r="H25" s="396">
        <v>849644.48</v>
      </c>
    </row>
    <row r="26" spans="1:8" x14ac:dyDescent="0.2">
      <c r="A26" s="326"/>
      <c r="B26" s="592" t="s">
        <v>592</v>
      </c>
      <c r="C26" s="592" t="s">
        <v>529</v>
      </c>
      <c r="D26" s="592" t="s">
        <v>535</v>
      </c>
      <c r="E26" s="592">
        <v>2015</v>
      </c>
      <c r="F26" s="592" t="s">
        <v>522</v>
      </c>
      <c r="G26" s="396">
        <v>0</v>
      </c>
      <c r="H26" s="396">
        <v>0</v>
      </c>
    </row>
    <row r="27" spans="1:8" x14ac:dyDescent="0.2">
      <c r="A27" s="326"/>
      <c r="B27" s="592" t="s">
        <v>593</v>
      </c>
      <c r="C27" s="592" t="s">
        <v>520</v>
      </c>
      <c r="D27" s="592" t="s">
        <v>524</v>
      </c>
      <c r="E27" s="592">
        <v>2013</v>
      </c>
      <c r="F27" s="592" t="s">
        <v>522</v>
      </c>
      <c r="G27" s="396">
        <v>1393.29</v>
      </c>
      <c r="H27" s="396">
        <v>27000</v>
      </c>
    </row>
    <row r="28" spans="1:8" x14ac:dyDescent="0.2">
      <c r="A28" s="326"/>
      <c r="B28" s="592" t="s">
        <v>593</v>
      </c>
      <c r="C28" s="592" t="s">
        <v>529</v>
      </c>
      <c r="D28" s="592" t="s">
        <v>536</v>
      </c>
      <c r="E28" s="592">
        <v>2010</v>
      </c>
      <c r="F28" s="592" t="s">
        <v>522</v>
      </c>
      <c r="G28" s="396">
        <v>10955.1</v>
      </c>
      <c r="H28" s="396">
        <v>3598.82</v>
      </c>
    </row>
    <row r="29" spans="1:8" x14ac:dyDescent="0.2">
      <c r="A29" s="326"/>
      <c r="B29" s="592" t="s">
        <v>593</v>
      </c>
      <c r="C29" s="592" t="s">
        <v>529</v>
      </c>
      <c r="D29" s="592" t="s">
        <v>537</v>
      </c>
      <c r="E29" s="592">
        <v>2010</v>
      </c>
      <c r="F29" s="592" t="s">
        <v>532</v>
      </c>
      <c r="G29" s="396">
        <v>12417.79</v>
      </c>
      <c r="H29" s="396">
        <v>0</v>
      </c>
    </row>
    <row r="30" spans="1:8" x14ac:dyDescent="0.2">
      <c r="A30" s="326"/>
      <c r="B30" s="592" t="s">
        <v>594</v>
      </c>
      <c r="C30" s="592" t="s">
        <v>520</v>
      </c>
      <c r="D30" s="592" t="s">
        <v>525</v>
      </c>
      <c r="E30" s="592">
        <v>2013</v>
      </c>
      <c r="F30" s="592" t="s">
        <v>522</v>
      </c>
      <c r="G30" s="396">
        <v>149572.48000000001</v>
      </c>
      <c r="H30" s="396">
        <v>143774.14000000001</v>
      </c>
    </row>
    <row r="31" spans="1:8" x14ac:dyDescent="0.2">
      <c r="A31" s="326"/>
      <c r="B31" s="592" t="s">
        <v>594</v>
      </c>
      <c r="C31" s="592" t="s">
        <v>529</v>
      </c>
      <c r="D31" s="592" t="s">
        <v>538</v>
      </c>
      <c r="E31" s="592">
        <v>2013</v>
      </c>
      <c r="F31" s="592" t="s">
        <v>522</v>
      </c>
      <c r="G31" s="396">
        <v>61678.16</v>
      </c>
      <c r="H31" s="396">
        <v>15462.03</v>
      </c>
    </row>
    <row r="32" spans="1:8" x14ac:dyDescent="0.2">
      <c r="A32" s="326"/>
      <c r="B32" s="592" t="s">
        <v>595</v>
      </c>
      <c r="C32" s="592" t="s">
        <v>520</v>
      </c>
      <c r="D32" s="592" t="s">
        <v>526</v>
      </c>
      <c r="E32" s="592">
        <v>2011</v>
      </c>
      <c r="F32" s="592" t="s">
        <v>522</v>
      </c>
      <c r="G32" s="396">
        <v>4199.5600000000004</v>
      </c>
      <c r="H32" s="396">
        <v>4235.1400000000003</v>
      </c>
    </row>
    <row r="33" spans="1:8" x14ac:dyDescent="0.2">
      <c r="A33" s="326"/>
      <c r="B33" s="592" t="s">
        <v>595</v>
      </c>
      <c r="C33" s="592" t="s">
        <v>529</v>
      </c>
      <c r="D33" s="592" t="s">
        <v>539</v>
      </c>
      <c r="E33" s="592">
        <v>2011</v>
      </c>
      <c r="F33" s="592" t="s">
        <v>522</v>
      </c>
      <c r="G33" s="396">
        <v>0</v>
      </c>
      <c r="H33" s="396">
        <v>0</v>
      </c>
    </row>
    <row r="34" spans="1:8" x14ac:dyDescent="0.2">
      <c r="A34" s="326"/>
      <c r="B34" s="592" t="s">
        <v>596</v>
      </c>
      <c r="C34" s="592" t="s">
        <v>520</v>
      </c>
      <c r="D34" s="592" t="s">
        <v>527</v>
      </c>
      <c r="E34" s="592">
        <v>2014</v>
      </c>
      <c r="F34" s="592" t="s">
        <v>522</v>
      </c>
      <c r="G34" s="396">
        <v>570741.76000000001</v>
      </c>
      <c r="H34" s="396">
        <v>556949.22</v>
      </c>
    </row>
    <row r="35" spans="1:8" x14ac:dyDescent="0.2">
      <c r="A35" s="326"/>
      <c r="B35" s="592" t="s">
        <v>596</v>
      </c>
      <c r="C35" s="592" t="s">
        <v>529</v>
      </c>
      <c r="D35" s="592" t="s">
        <v>540</v>
      </c>
      <c r="E35" s="592">
        <v>2014</v>
      </c>
      <c r="F35" s="592" t="s">
        <v>522</v>
      </c>
      <c r="G35" s="396">
        <v>178</v>
      </c>
      <c r="H35" s="396">
        <v>2.8</v>
      </c>
    </row>
    <row r="36" spans="1:8" x14ac:dyDescent="0.2">
      <c r="A36" s="326"/>
      <c r="B36" s="592" t="s">
        <v>597</v>
      </c>
      <c r="C36" s="592" t="s">
        <v>520</v>
      </c>
      <c r="D36" s="592" t="s">
        <v>528</v>
      </c>
      <c r="E36" s="592">
        <v>2015</v>
      </c>
      <c r="F36" s="592" t="s">
        <v>522</v>
      </c>
      <c r="G36" s="396">
        <v>640090.32999999996</v>
      </c>
      <c r="H36" s="396">
        <v>1088040.26</v>
      </c>
    </row>
    <row r="37" spans="1:8" x14ac:dyDescent="0.2">
      <c r="A37" s="326"/>
      <c r="B37" s="592" t="s">
        <v>597</v>
      </c>
      <c r="C37" s="592" t="s">
        <v>529</v>
      </c>
      <c r="D37" s="592" t="s">
        <v>541</v>
      </c>
      <c r="E37" s="592">
        <v>2015</v>
      </c>
      <c r="F37" s="592" t="s">
        <v>522</v>
      </c>
      <c r="G37" s="396">
        <v>434558.28</v>
      </c>
      <c r="H37" s="396">
        <v>218585.73</v>
      </c>
    </row>
    <row r="38" spans="1:8" ht="33.75" x14ac:dyDescent="0.2">
      <c r="A38" s="326"/>
      <c r="B38" s="596" t="s">
        <v>605</v>
      </c>
      <c r="C38" s="593" t="s">
        <v>529</v>
      </c>
      <c r="D38" s="593" t="s">
        <v>599</v>
      </c>
      <c r="E38" s="593">
        <v>2001</v>
      </c>
      <c r="F38" s="593" t="s">
        <v>522</v>
      </c>
      <c r="G38" s="595">
        <v>22126</v>
      </c>
      <c r="H38" s="595">
        <v>99154</v>
      </c>
    </row>
    <row r="39" spans="1:8" ht="33.75" x14ac:dyDescent="0.2">
      <c r="A39" s="326"/>
      <c r="B39" s="596" t="s">
        <v>605</v>
      </c>
      <c r="C39" s="593" t="s">
        <v>529</v>
      </c>
      <c r="D39" s="593" t="s">
        <v>600</v>
      </c>
      <c r="E39" s="593">
        <v>2013</v>
      </c>
      <c r="F39" s="593" t="s">
        <v>522</v>
      </c>
      <c r="G39" s="595">
        <v>118754.22</v>
      </c>
      <c r="H39" s="595">
        <v>406173</v>
      </c>
    </row>
    <row r="40" spans="1:8" ht="33.75" x14ac:dyDescent="0.2">
      <c r="A40" s="326"/>
      <c r="B40" s="596" t="s">
        <v>605</v>
      </c>
      <c r="C40" s="593" t="s">
        <v>601</v>
      </c>
      <c r="D40" s="593" t="s">
        <v>602</v>
      </c>
      <c r="E40" s="593">
        <v>2015</v>
      </c>
      <c r="F40" s="593" t="s">
        <v>522</v>
      </c>
      <c r="G40" s="595">
        <v>27102</v>
      </c>
      <c r="H40" s="595">
        <v>23471</v>
      </c>
    </row>
    <row r="41" spans="1:8" ht="33.75" x14ac:dyDescent="0.2">
      <c r="A41" s="326"/>
      <c r="B41" s="596" t="s">
        <v>605</v>
      </c>
      <c r="C41" s="593" t="s">
        <v>529</v>
      </c>
      <c r="D41" s="593" t="s">
        <v>603</v>
      </c>
      <c r="E41" s="593">
        <v>2004</v>
      </c>
      <c r="F41" s="593" t="s">
        <v>522</v>
      </c>
      <c r="G41" s="595">
        <v>2970</v>
      </c>
      <c r="H41" s="595">
        <v>17921</v>
      </c>
    </row>
    <row r="42" spans="1:8" ht="22.5" x14ac:dyDescent="0.2">
      <c r="A42" s="326"/>
      <c r="B42" s="596" t="s">
        <v>618</v>
      </c>
      <c r="C42" s="593" t="s">
        <v>529</v>
      </c>
      <c r="D42" s="593" t="s">
        <v>607</v>
      </c>
      <c r="E42" s="593">
        <v>2001</v>
      </c>
      <c r="F42" s="593" t="s">
        <v>522</v>
      </c>
      <c r="G42" s="595">
        <v>513021.01</v>
      </c>
      <c r="H42" s="595">
        <v>793409.9</v>
      </c>
    </row>
    <row r="43" spans="1:8" ht="22.5" x14ac:dyDescent="0.2">
      <c r="A43" s="326"/>
      <c r="B43" s="596" t="s">
        <v>618</v>
      </c>
      <c r="C43" s="593" t="s">
        <v>529</v>
      </c>
      <c r="D43" s="593" t="s">
        <v>608</v>
      </c>
      <c r="E43" s="593">
        <v>2003</v>
      </c>
      <c r="F43" s="593" t="s">
        <v>532</v>
      </c>
      <c r="G43" s="595">
        <v>72377.56</v>
      </c>
      <c r="H43" s="595">
        <v>72493.56</v>
      </c>
    </row>
    <row r="44" spans="1:8" ht="22.5" x14ac:dyDescent="0.2">
      <c r="A44" s="326"/>
      <c r="B44" s="596" t="s">
        <v>618</v>
      </c>
      <c r="C44" s="593" t="s">
        <v>529</v>
      </c>
      <c r="D44" s="593" t="s">
        <v>609</v>
      </c>
      <c r="E44" s="593">
        <v>2004</v>
      </c>
      <c r="F44" s="593" t="s">
        <v>522</v>
      </c>
      <c r="G44" s="595">
        <v>802526.37</v>
      </c>
      <c r="H44" s="595">
        <v>806120.37</v>
      </c>
    </row>
    <row r="45" spans="1:8" ht="22.5" x14ac:dyDescent="0.2">
      <c r="A45" s="326"/>
      <c r="B45" s="596" t="s">
        <v>618</v>
      </c>
      <c r="C45" s="593" t="s">
        <v>529</v>
      </c>
      <c r="D45" s="593" t="s">
        <v>610</v>
      </c>
      <c r="E45" s="593">
        <v>2004</v>
      </c>
      <c r="F45" s="593" t="s">
        <v>532</v>
      </c>
      <c r="G45" s="595">
        <v>0</v>
      </c>
      <c r="H45" s="595">
        <v>0</v>
      </c>
    </row>
    <row r="46" spans="1:8" ht="22.5" x14ac:dyDescent="0.2">
      <c r="A46" s="326"/>
      <c r="B46" s="596" t="s">
        <v>618</v>
      </c>
      <c r="C46" s="593" t="s">
        <v>529</v>
      </c>
      <c r="D46" s="593" t="s">
        <v>611</v>
      </c>
      <c r="E46" s="593">
        <v>2011</v>
      </c>
      <c r="F46" s="593" t="s">
        <v>522</v>
      </c>
      <c r="G46" s="595">
        <v>2542.62</v>
      </c>
      <c r="H46" s="595">
        <v>0.62</v>
      </c>
    </row>
    <row r="47" spans="1:8" ht="22.5" x14ac:dyDescent="0.2">
      <c r="A47" s="326"/>
      <c r="B47" s="596" t="s">
        <v>618</v>
      </c>
      <c r="C47" s="593" t="s">
        <v>612</v>
      </c>
      <c r="D47" s="593" t="s">
        <v>613</v>
      </c>
      <c r="E47" s="593">
        <v>2017</v>
      </c>
      <c r="F47" s="593" t="s">
        <v>522</v>
      </c>
      <c r="G47" s="595">
        <v>220.86</v>
      </c>
      <c r="H47" s="595">
        <v>0</v>
      </c>
    </row>
    <row r="48" spans="1:8" ht="22.5" x14ac:dyDescent="0.2">
      <c r="A48" s="326"/>
      <c r="B48" s="596" t="s">
        <v>618</v>
      </c>
      <c r="C48" s="593" t="s">
        <v>529</v>
      </c>
      <c r="D48" s="593" t="s">
        <v>614</v>
      </c>
      <c r="E48" s="593">
        <v>2019</v>
      </c>
      <c r="F48" s="593" t="s">
        <v>522</v>
      </c>
      <c r="G48" s="595">
        <v>0</v>
      </c>
      <c r="H48" s="595">
        <v>0</v>
      </c>
    </row>
    <row r="49" spans="1:8" ht="22.5" x14ac:dyDescent="0.2">
      <c r="A49" s="326"/>
      <c r="B49" s="596" t="s">
        <v>630</v>
      </c>
      <c r="C49" s="596" t="s">
        <v>529</v>
      </c>
      <c r="D49" s="593" t="s">
        <v>620</v>
      </c>
      <c r="E49" s="593">
        <v>2001</v>
      </c>
      <c r="F49" s="593" t="s">
        <v>522</v>
      </c>
      <c r="G49" s="595">
        <v>479600.22</v>
      </c>
      <c r="H49" s="595">
        <v>641100.5</v>
      </c>
    </row>
    <row r="50" spans="1:8" ht="22.5" x14ac:dyDescent="0.2">
      <c r="A50" s="326"/>
      <c r="B50" s="596" t="s">
        <v>630</v>
      </c>
      <c r="C50" s="596" t="s">
        <v>529</v>
      </c>
      <c r="D50" s="593" t="s">
        <v>621</v>
      </c>
      <c r="E50" s="593">
        <v>2019</v>
      </c>
      <c r="F50" s="593" t="s">
        <v>522</v>
      </c>
      <c r="G50" s="595">
        <v>0</v>
      </c>
      <c r="H50" s="595">
        <v>3920</v>
      </c>
    </row>
    <row r="51" spans="1:8" ht="22.5" x14ac:dyDescent="0.2">
      <c r="A51" s="326"/>
      <c r="B51" s="596" t="s">
        <v>630</v>
      </c>
      <c r="C51" s="596" t="s">
        <v>529</v>
      </c>
      <c r="D51" s="593" t="s">
        <v>622</v>
      </c>
      <c r="E51" s="593">
        <v>2018</v>
      </c>
      <c r="F51" s="593" t="s">
        <v>522</v>
      </c>
      <c r="G51" s="595">
        <v>5188.63</v>
      </c>
      <c r="H51" s="595">
        <v>53136.83</v>
      </c>
    </row>
    <row r="52" spans="1:8" ht="22.5" x14ac:dyDescent="0.2">
      <c r="A52" s="326"/>
      <c r="B52" s="596" t="s">
        <v>630</v>
      </c>
      <c r="C52" s="596" t="s">
        <v>529</v>
      </c>
      <c r="D52" s="593" t="s">
        <v>623</v>
      </c>
      <c r="E52" s="593">
        <v>2012</v>
      </c>
      <c r="F52" s="593" t="s">
        <v>522</v>
      </c>
      <c r="G52" s="595">
        <v>284602.86</v>
      </c>
      <c r="H52" s="595">
        <v>174340</v>
      </c>
    </row>
    <row r="53" spans="1:8" ht="22.5" x14ac:dyDescent="0.2">
      <c r="A53" s="326"/>
      <c r="B53" s="596" t="s">
        <v>630</v>
      </c>
      <c r="C53" s="596" t="s">
        <v>529</v>
      </c>
      <c r="D53" s="593" t="s">
        <v>624</v>
      </c>
      <c r="E53" s="593">
        <v>2001</v>
      </c>
      <c r="F53" s="593" t="s">
        <v>532</v>
      </c>
      <c r="G53" s="595">
        <v>63381.7</v>
      </c>
      <c r="H53" s="595">
        <v>19359.71</v>
      </c>
    </row>
    <row r="54" spans="1:8" ht="22.5" x14ac:dyDescent="0.2">
      <c r="A54" s="326"/>
      <c r="B54" s="596" t="s">
        <v>630</v>
      </c>
      <c r="C54" s="596" t="s">
        <v>547</v>
      </c>
      <c r="D54" s="593" t="s">
        <v>625</v>
      </c>
      <c r="E54" s="593">
        <v>2016</v>
      </c>
      <c r="F54" s="593" t="s">
        <v>522</v>
      </c>
      <c r="G54" s="595">
        <v>14645.66</v>
      </c>
      <c r="H54" s="595">
        <v>-32.29</v>
      </c>
    </row>
    <row r="55" spans="1:8" ht="22.5" x14ac:dyDescent="0.2">
      <c r="A55" s="326"/>
      <c r="B55" s="596" t="s">
        <v>630</v>
      </c>
      <c r="C55" s="596" t="s">
        <v>529</v>
      </c>
      <c r="D55" s="593" t="s">
        <v>626</v>
      </c>
      <c r="E55" s="593">
        <v>2018</v>
      </c>
      <c r="F55" s="593" t="s">
        <v>522</v>
      </c>
      <c r="G55" s="595">
        <v>0</v>
      </c>
      <c r="H55" s="595">
        <v>0</v>
      </c>
    </row>
    <row r="56" spans="1:8" ht="22.5" x14ac:dyDescent="0.2">
      <c r="A56" s="326"/>
      <c r="B56" s="596" t="s">
        <v>630</v>
      </c>
      <c r="C56" s="596" t="s">
        <v>529</v>
      </c>
      <c r="D56" s="593" t="s">
        <v>627</v>
      </c>
      <c r="E56" s="593">
        <v>2013</v>
      </c>
      <c r="F56" s="593" t="s">
        <v>522</v>
      </c>
      <c r="G56" s="595">
        <v>935136.27</v>
      </c>
      <c r="H56" s="595">
        <v>662685.19999999995</v>
      </c>
    </row>
    <row r="57" spans="1:8" x14ac:dyDescent="0.2">
      <c r="A57" s="326"/>
      <c r="B57" s="329"/>
      <c r="C57" s="585"/>
      <c r="D57" s="586"/>
      <c r="E57" s="443"/>
      <c r="F57" s="585"/>
      <c r="G57" s="585"/>
      <c r="H57" s="585"/>
    </row>
    <row r="58" spans="1:8" x14ac:dyDescent="0.2">
      <c r="A58" s="326" t="s">
        <v>50</v>
      </c>
      <c r="B58" s="329"/>
      <c r="C58" s="585"/>
      <c r="D58" s="586"/>
      <c r="E58" s="443"/>
      <c r="F58" s="585"/>
      <c r="G58" s="585"/>
      <c r="H58" s="585"/>
    </row>
    <row r="59" spans="1:8" x14ac:dyDescent="0.2">
      <c r="A59" s="326" t="s">
        <v>345</v>
      </c>
      <c r="B59" s="329"/>
      <c r="C59" s="585"/>
      <c r="D59" s="586"/>
      <c r="E59" s="443"/>
      <c r="F59" s="585"/>
      <c r="G59" s="585"/>
      <c r="H59" s="585"/>
    </row>
    <row r="60" spans="1:8" x14ac:dyDescent="0.2">
      <c r="A60" s="326"/>
      <c r="B60" s="592" t="s">
        <v>591</v>
      </c>
      <c r="C60" s="592" t="s">
        <v>520</v>
      </c>
      <c r="D60" s="592" t="s">
        <v>521</v>
      </c>
      <c r="E60" s="592">
        <v>2016</v>
      </c>
      <c r="F60" s="592" t="s">
        <v>522</v>
      </c>
      <c r="G60" s="396">
        <v>3436803.98</v>
      </c>
      <c r="H60" s="396">
        <v>3431703.98</v>
      </c>
    </row>
    <row r="61" spans="1:8" x14ac:dyDescent="0.2">
      <c r="A61" s="326"/>
      <c r="B61" s="592" t="s">
        <v>594</v>
      </c>
      <c r="C61" s="592" t="s">
        <v>520</v>
      </c>
      <c r="D61" s="592" t="s">
        <v>525</v>
      </c>
      <c r="E61" s="592">
        <v>2016</v>
      </c>
      <c r="F61" s="592" t="s">
        <v>522</v>
      </c>
      <c r="G61" s="396">
        <v>304705.71000000002</v>
      </c>
      <c r="H61" s="396">
        <v>43418.1</v>
      </c>
    </row>
    <row r="62" spans="1:8" x14ac:dyDescent="0.2">
      <c r="A62" s="326"/>
      <c r="B62" s="592" t="s">
        <v>595</v>
      </c>
      <c r="C62" s="592" t="s">
        <v>520</v>
      </c>
      <c r="D62" s="592" t="s">
        <v>526</v>
      </c>
      <c r="E62" s="592">
        <v>2011</v>
      </c>
      <c r="F62" s="592" t="s">
        <v>522</v>
      </c>
      <c r="G62" s="396">
        <v>4889.6000000000004</v>
      </c>
      <c r="H62" s="396">
        <v>4889.6000000000004</v>
      </c>
    </row>
    <row r="63" spans="1:8" x14ac:dyDescent="0.2">
      <c r="A63" s="326"/>
      <c r="B63" s="592" t="s">
        <v>597</v>
      </c>
      <c r="C63" s="592" t="s">
        <v>520</v>
      </c>
      <c r="D63" s="592" t="s">
        <v>528</v>
      </c>
      <c r="E63" s="592">
        <v>2016</v>
      </c>
      <c r="F63" s="592" t="s">
        <v>522</v>
      </c>
      <c r="G63" s="396">
        <v>2954.87</v>
      </c>
      <c r="H63" s="396">
        <v>2954.87</v>
      </c>
    </row>
    <row r="64" spans="1:8" x14ac:dyDescent="0.2">
      <c r="A64" s="326"/>
      <c r="B64" s="592"/>
      <c r="C64" s="592"/>
      <c r="D64" s="592"/>
      <c r="E64" s="592"/>
      <c r="F64" s="592"/>
      <c r="G64" s="396"/>
      <c r="H64" s="396"/>
    </row>
    <row r="65" spans="1:8" x14ac:dyDescent="0.2">
      <c r="A65" s="326" t="s">
        <v>51</v>
      </c>
      <c r="B65" s="329"/>
      <c r="C65" s="587"/>
      <c r="D65" s="588"/>
      <c r="E65" s="589"/>
      <c r="F65" s="587"/>
      <c r="G65" s="585"/>
      <c r="H65" s="585"/>
    </row>
    <row r="66" spans="1:8" x14ac:dyDescent="0.2">
      <c r="A66" s="326"/>
      <c r="B66" s="592" t="s">
        <v>591</v>
      </c>
      <c r="C66" s="592" t="s">
        <v>520</v>
      </c>
      <c r="D66" s="592" t="s">
        <v>542</v>
      </c>
      <c r="E66" s="592">
        <v>2019</v>
      </c>
      <c r="F66" s="592" t="s">
        <v>522</v>
      </c>
      <c r="G66" s="396">
        <v>3766.67</v>
      </c>
      <c r="H66" s="396">
        <v>3766.67</v>
      </c>
    </row>
    <row r="67" spans="1:8" x14ac:dyDescent="0.2">
      <c r="A67" s="326"/>
      <c r="B67" s="592" t="s">
        <v>591</v>
      </c>
      <c r="C67" s="592" t="s">
        <v>529</v>
      </c>
      <c r="D67" s="592" t="s">
        <v>543</v>
      </c>
      <c r="E67" s="592">
        <v>2010</v>
      </c>
      <c r="F67" s="592" t="s">
        <v>522</v>
      </c>
      <c r="G67" s="396">
        <v>54634.7</v>
      </c>
      <c r="H67" s="396">
        <v>54634.7</v>
      </c>
    </row>
    <row r="68" spans="1:8" x14ac:dyDescent="0.2">
      <c r="A68" s="326"/>
      <c r="B68" s="592" t="s">
        <v>591</v>
      </c>
      <c r="C68" s="592" t="s">
        <v>529</v>
      </c>
      <c r="D68" s="592" t="s">
        <v>544</v>
      </c>
      <c r="E68" s="592">
        <v>2011</v>
      </c>
      <c r="F68" s="592" t="s">
        <v>522</v>
      </c>
      <c r="G68" s="396">
        <v>33548.14</v>
      </c>
      <c r="H68" s="396">
        <v>33548.14</v>
      </c>
    </row>
    <row r="69" spans="1:8" x14ac:dyDescent="0.2">
      <c r="A69" s="326"/>
      <c r="B69" s="592" t="s">
        <v>591</v>
      </c>
      <c r="C69" s="592" t="s">
        <v>529</v>
      </c>
      <c r="D69" s="592" t="s">
        <v>545</v>
      </c>
      <c r="E69" s="592">
        <v>2016</v>
      </c>
      <c r="F69" s="592" t="s">
        <v>522</v>
      </c>
      <c r="G69" s="396">
        <v>6521.27</v>
      </c>
      <c r="H69" s="396">
        <v>6521.27</v>
      </c>
    </row>
    <row r="70" spans="1:8" x14ac:dyDescent="0.2">
      <c r="A70" s="326"/>
      <c r="B70" s="592" t="s">
        <v>591</v>
      </c>
      <c r="C70" s="592" t="s">
        <v>529</v>
      </c>
      <c r="D70" s="592" t="s">
        <v>546</v>
      </c>
      <c r="E70" s="592">
        <v>2016</v>
      </c>
      <c r="F70" s="592" t="s">
        <v>522</v>
      </c>
      <c r="G70" s="396">
        <v>28403.040000000001</v>
      </c>
      <c r="H70" s="396">
        <v>28403.040000000001</v>
      </c>
    </row>
    <row r="71" spans="1:8" x14ac:dyDescent="0.2">
      <c r="A71" s="326"/>
      <c r="B71" s="592" t="s">
        <v>591</v>
      </c>
      <c r="C71" s="592" t="s">
        <v>547</v>
      </c>
      <c r="D71" s="592" t="s">
        <v>548</v>
      </c>
      <c r="E71" s="592">
        <v>2006</v>
      </c>
      <c r="F71" s="592" t="s">
        <v>532</v>
      </c>
      <c r="G71" s="396">
        <v>720493.61</v>
      </c>
      <c r="H71" s="396">
        <v>728336.36</v>
      </c>
    </row>
    <row r="72" spans="1:8" x14ac:dyDescent="0.2">
      <c r="A72" s="326"/>
      <c r="B72" s="592" t="s">
        <v>591</v>
      </c>
      <c r="C72" s="592" t="s">
        <v>547</v>
      </c>
      <c r="D72" s="592" t="s">
        <v>549</v>
      </c>
      <c r="E72" s="592">
        <v>2010</v>
      </c>
      <c r="F72" s="592" t="s">
        <v>522</v>
      </c>
      <c r="G72" s="396">
        <v>279441.53999999998</v>
      </c>
      <c r="H72" s="396">
        <v>194738.94</v>
      </c>
    </row>
    <row r="73" spans="1:8" x14ac:dyDescent="0.2">
      <c r="A73" s="326"/>
      <c r="B73" s="592" t="s">
        <v>591</v>
      </c>
      <c r="C73" s="592" t="s">
        <v>547</v>
      </c>
      <c r="D73" s="592" t="s">
        <v>550</v>
      </c>
      <c r="E73" s="592">
        <v>2014</v>
      </c>
      <c r="F73" s="592" t="s">
        <v>522</v>
      </c>
      <c r="G73" s="396">
        <v>115997.34</v>
      </c>
      <c r="H73" s="396">
        <v>96795.54</v>
      </c>
    </row>
    <row r="74" spans="1:8" x14ac:dyDescent="0.2">
      <c r="A74" s="326"/>
      <c r="B74" s="592" t="s">
        <v>592</v>
      </c>
      <c r="C74" s="592" t="s">
        <v>529</v>
      </c>
      <c r="D74" s="592" t="s">
        <v>551</v>
      </c>
      <c r="E74" s="592">
        <v>2013</v>
      </c>
      <c r="F74" s="592" t="s">
        <v>522</v>
      </c>
      <c r="G74" s="396">
        <f>16970+70937.71</f>
        <v>87907.71</v>
      </c>
      <c r="H74" s="396">
        <f>16970+70937.71</f>
        <v>87907.71</v>
      </c>
    </row>
    <row r="75" spans="1:8" x14ac:dyDescent="0.2">
      <c r="A75" s="326"/>
      <c r="B75" s="592" t="s">
        <v>593</v>
      </c>
      <c r="C75" s="592" t="s">
        <v>529</v>
      </c>
      <c r="D75" s="592" t="s">
        <v>552</v>
      </c>
      <c r="E75" s="592">
        <v>2010</v>
      </c>
      <c r="F75" s="592" t="s">
        <v>522</v>
      </c>
      <c r="G75" s="396">
        <v>28115.96</v>
      </c>
      <c r="H75" s="396">
        <v>28115.96</v>
      </c>
    </row>
    <row r="76" spans="1:8" x14ac:dyDescent="0.2">
      <c r="A76" s="326"/>
      <c r="B76" s="592" t="s">
        <v>593</v>
      </c>
      <c r="C76" s="592" t="s">
        <v>529</v>
      </c>
      <c r="D76" s="592" t="s">
        <v>553</v>
      </c>
      <c r="E76" s="592">
        <v>2010</v>
      </c>
      <c r="F76" s="592" t="s">
        <v>522</v>
      </c>
      <c r="G76" s="396">
        <v>825993.94</v>
      </c>
      <c r="H76" s="396">
        <v>825993.94</v>
      </c>
    </row>
    <row r="77" spans="1:8" x14ac:dyDescent="0.2">
      <c r="A77" s="326"/>
      <c r="B77" s="592" t="s">
        <v>593</v>
      </c>
      <c r="C77" s="592" t="s">
        <v>529</v>
      </c>
      <c r="D77" s="592" t="s">
        <v>554</v>
      </c>
      <c r="E77" s="592">
        <v>2010</v>
      </c>
      <c r="F77" s="592" t="s">
        <v>522</v>
      </c>
      <c r="G77" s="396">
        <v>16450.05</v>
      </c>
      <c r="H77" s="396">
        <v>32900.1</v>
      </c>
    </row>
    <row r="78" spans="1:8" x14ac:dyDescent="0.2">
      <c r="A78" s="326"/>
      <c r="B78" s="592" t="s">
        <v>593</v>
      </c>
      <c r="C78" s="592" t="s">
        <v>529</v>
      </c>
      <c r="D78" s="592" t="s">
        <v>555</v>
      </c>
      <c r="E78" s="592">
        <v>2010</v>
      </c>
      <c r="F78" s="592" t="s">
        <v>522</v>
      </c>
      <c r="G78" s="396">
        <v>801.67</v>
      </c>
      <c r="H78" s="396">
        <v>1603.34</v>
      </c>
    </row>
    <row r="79" spans="1:8" x14ac:dyDescent="0.2">
      <c r="A79" s="326"/>
      <c r="B79" s="592" t="s">
        <v>594</v>
      </c>
      <c r="C79" s="592" t="s">
        <v>529</v>
      </c>
      <c r="D79" s="592" t="s">
        <v>556</v>
      </c>
      <c r="E79" s="592">
        <v>2011</v>
      </c>
      <c r="F79" s="592" t="s">
        <v>522</v>
      </c>
      <c r="G79" s="396">
        <v>29761.31</v>
      </c>
      <c r="H79" s="396">
        <v>29761.31</v>
      </c>
    </row>
    <row r="80" spans="1:8" x14ac:dyDescent="0.2">
      <c r="A80" s="326"/>
      <c r="B80" s="592" t="s">
        <v>597</v>
      </c>
      <c r="C80" s="592" t="s">
        <v>557</v>
      </c>
      <c r="D80" s="592" t="s">
        <v>558</v>
      </c>
      <c r="E80" s="592">
        <v>2015</v>
      </c>
      <c r="F80" s="592" t="s">
        <v>522</v>
      </c>
      <c r="G80" s="396">
        <v>69274.34</v>
      </c>
      <c r="H80" s="396">
        <v>51274.34</v>
      </c>
    </row>
    <row r="81" spans="1:8" ht="33.75" x14ac:dyDescent="0.2">
      <c r="A81" s="326"/>
      <c r="B81" s="594" t="s">
        <v>605</v>
      </c>
      <c r="C81" s="593" t="s">
        <v>529</v>
      </c>
      <c r="D81" s="593" t="s">
        <v>604</v>
      </c>
      <c r="E81" s="593">
        <v>2001</v>
      </c>
      <c r="F81" s="593" t="s">
        <v>522</v>
      </c>
      <c r="G81" s="595">
        <v>6385</v>
      </c>
      <c r="H81" s="595">
        <v>6095</v>
      </c>
    </row>
    <row r="82" spans="1:8" ht="22.5" x14ac:dyDescent="0.2">
      <c r="A82" s="326"/>
      <c r="B82" s="594" t="s">
        <v>618</v>
      </c>
      <c r="C82" s="593" t="s">
        <v>529</v>
      </c>
      <c r="D82" s="593" t="s">
        <v>615</v>
      </c>
      <c r="E82" s="593">
        <v>2003</v>
      </c>
      <c r="F82" s="593" t="s">
        <v>522</v>
      </c>
      <c r="G82" s="595">
        <v>7628.07</v>
      </c>
      <c r="H82" s="595">
        <v>7628.07</v>
      </c>
    </row>
    <row r="83" spans="1:8" ht="22.5" x14ac:dyDescent="0.2">
      <c r="A83" s="326"/>
      <c r="B83" s="594" t="s">
        <v>618</v>
      </c>
      <c r="C83" s="593" t="s">
        <v>616</v>
      </c>
      <c r="D83" s="593" t="s">
        <v>617</v>
      </c>
      <c r="E83" s="593">
        <v>2003</v>
      </c>
      <c r="F83" s="593" t="s">
        <v>522</v>
      </c>
      <c r="G83" s="595">
        <v>1539.01</v>
      </c>
      <c r="H83" s="595">
        <v>1544.83</v>
      </c>
    </row>
    <row r="84" spans="1:8" ht="22.5" x14ac:dyDescent="0.2">
      <c r="A84" s="326"/>
      <c r="B84" s="594" t="s">
        <v>630</v>
      </c>
      <c r="C84" s="593" t="s">
        <v>529</v>
      </c>
      <c r="D84" s="593" t="s">
        <v>628</v>
      </c>
      <c r="E84" s="593">
        <v>2018</v>
      </c>
      <c r="F84" s="593" t="s">
        <v>522</v>
      </c>
      <c r="G84" s="595">
        <v>11638.42</v>
      </c>
      <c r="H84" s="595">
        <v>11538.42</v>
      </c>
    </row>
    <row r="85" spans="1:8" ht="22.5" x14ac:dyDescent="0.2">
      <c r="A85" s="326"/>
      <c r="B85" s="594" t="s">
        <v>630</v>
      </c>
      <c r="C85" s="593" t="s">
        <v>529</v>
      </c>
      <c r="D85" s="593" t="s">
        <v>629</v>
      </c>
      <c r="E85" s="593">
        <v>2020</v>
      </c>
      <c r="F85" s="593" t="s">
        <v>522</v>
      </c>
      <c r="G85" s="595">
        <v>0</v>
      </c>
      <c r="H85" s="595">
        <v>107095.42</v>
      </c>
    </row>
    <row r="86" spans="1:8" x14ac:dyDescent="0.2">
      <c r="A86" s="326"/>
      <c r="B86" s="594"/>
      <c r="C86" s="593"/>
      <c r="D86" s="598"/>
      <c r="E86" s="593"/>
      <c r="F86" s="593"/>
      <c r="G86" s="595"/>
      <c r="H86" s="595"/>
    </row>
    <row r="87" spans="1:8" x14ac:dyDescent="0.2">
      <c r="A87" s="326" t="s">
        <v>52</v>
      </c>
      <c r="B87" s="329"/>
      <c r="C87" s="585"/>
      <c r="D87" s="586"/>
      <c r="E87" s="443"/>
      <c r="F87" s="585"/>
      <c r="G87" s="585"/>
      <c r="H87" s="585"/>
    </row>
    <row r="88" spans="1:8" x14ac:dyDescent="0.2">
      <c r="A88" s="326"/>
      <c r="B88" s="329"/>
      <c r="C88" s="585"/>
      <c r="D88" s="586"/>
      <c r="E88" s="443"/>
      <c r="F88" s="585"/>
      <c r="G88" s="585"/>
      <c r="H88" s="585"/>
    </row>
    <row r="89" spans="1:8" x14ac:dyDescent="0.2">
      <c r="A89" s="326" t="s">
        <v>559</v>
      </c>
      <c r="B89" s="592"/>
      <c r="C89" s="592"/>
      <c r="D89" s="592"/>
      <c r="E89" s="592"/>
      <c r="F89" s="592"/>
      <c r="G89" s="396"/>
      <c r="H89" s="396"/>
    </row>
    <row r="90" spans="1:8" x14ac:dyDescent="0.2">
      <c r="A90" s="326" t="s">
        <v>560</v>
      </c>
      <c r="B90" s="592" t="s">
        <v>591</v>
      </c>
      <c r="C90" s="592" t="s">
        <v>529</v>
      </c>
      <c r="D90" s="592" t="s">
        <v>561</v>
      </c>
      <c r="E90" s="592">
        <v>2010</v>
      </c>
      <c r="F90" s="592" t="s">
        <v>522</v>
      </c>
      <c r="G90" s="396">
        <v>16742.72</v>
      </c>
      <c r="H90" s="396">
        <v>16589.810000000001</v>
      </c>
    </row>
    <row r="91" spans="1:8" x14ac:dyDescent="0.2">
      <c r="A91" s="326" t="s">
        <v>562</v>
      </c>
      <c r="B91" s="592" t="s">
        <v>591</v>
      </c>
      <c r="C91" s="592" t="s">
        <v>529</v>
      </c>
      <c r="D91" s="592" t="s">
        <v>563</v>
      </c>
      <c r="E91" s="592">
        <v>2010</v>
      </c>
      <c r="F91" s="592" t="s">
        <v>522</v>
      </c>
      <c r="G91" s="396">
        <v>273973.52</v>
      </c>
      <c r="H91" s="396">
        <v>358692.27</v>
      </c>
    </row>
    <row r="92" spans="1:8" x14ac:dyDescent="0.2">
      <c r="A92" s="326" t="s">
        <v>564</v>
      </c>
      <c r="B92" s="592" t="s">
        <v>591</v>
      </c>
      <c r="C92" s="592" t="s">
        <v>529</v>
      </c>
      <c r="D92" s="592" t="s">
        <v>565</v>
      </c>
      <c r="E92" s="592">
        <v>2012</v>
      </c>
      <c r="F92" s="592" t="s">
        <v>522</v>
      </c>
      <c r="G92" s="396">
        <v>178828.83</v>
      </c>
      <c r="H92" s="396">
        <v>485345.52</v>
      </c>
    </row>
    <row r="93" spans="1:8" x14ac:dyDescent="0.2">
      <c r="A93" s="326" t="s">
        <v>566</v>
      </c>
      <c r="B93" s="592" t="s">
        <v>591</v>
      </c>
      <c r="C93" s="592" t="s">
        <v>529</v>
      </c>
      <c r="D93" s="592" t="s">
        <v>567</v>
      </c>
      <c r="E93" s="592">
        <v>2018</v>
      </c>
      <c r="F93" s="592" t="s">
        <v>522</v>
      </c>
      <c r="G93" s="396">
        <v>987183.15</v>
      </c>
      <c r="H93" s="396">
        <v>1367719.17</v>
      </c>
    </row>
    <row r="94" spans="1:8" x14ac:dyDescent="0.2">
      <c r="A94" s="326" t="s">
        <v>568</v>
      </c>
      <c r="B94" s="592" t="s">
        <v>591</v>
      </c>
      <c r="C94" s="592" t="s">
        <v>547</v>
      </c>
      <c r="D94" s="592" t="s">
        <v>569</v>
      </c>
      <c r="E94" s="592">
        <v>2010</v>
      </c>
      <c r="F94" s="592" t="s">
        <v>532</v>
      </c>
      <c r="G94" s="396">
        <v>13261.48</v>
      </c>
      <c r="H94" s="396">
        <v>13148.56</v>
      </c>
    </row>
    <row r="95" spans="1:8" x14ac:dyDescent="0.2">
      <c r="A95" s="326" t="s">
        <v>568</v>
      </c>
      <c r="B95" s="592" t="s">
        <v>591</v>
      </c>
      <c r="C95" s="592" t="s">
        <v>547</v>
      </c>
      <c r="D95" s="592" t="s">
        <v>570</v>
      </c>
      <c r="E95" s="592">
        <v>2010</v>
      </c>
      <c r="F95" s="592" t="s">
        <v>522</v>
      </c>
      <c r="G95" s="396">
        <v>2018364.89</v>
      </c>
      <c r="H95" s="396">
        <v>2113522.66</v>
      </c>
    </row>
    <row r="96" spans="1:8" x14ac:dyDescent="0.2">
      <c r="A96" s="326" t="s">
        <v>571</v>
      </c>
      <c r="B96" s="592" t="s">
        <v>591</v>
      </c>
      <c r="C96" s="592" t="s">
        <v>547</v>
      </c>
      <c r="D96" s="592" t="s">
        <v>572</v>
      </c>
      <c r="E96" s="592">
        <v>2010</v>
      </c>
      <c r="F96" s="592" t="s">
        <v>522</v>
      </c>
      <c r="G96" s="396">
        <v>730256.3</v>
      </c>
      <c r="H96" s="396">
        <v>709540.04</v>
      </c>
    </row>
    <row r="97" spans="1:8" x14ac:dyDescent="0.2">
      <c r="A97" s="326" t="s">
        <v>573</v>
      </c>
      <c r="B97" s="592" t="s">
        <v>591</v>
      </c>
      <c r="C97" s="592" t="s">
        <v>547</v>
      </c>
      <c r="D97" s="592" t="s">
        <v>574</v>
      </c>
      <c r="E97" s="592">
        <v>2010</v>
      </c>
      <c r="F97" s="592" t="s">
        <v>522</v>
      </c>
      <c r="G97" s="396">
        <v>977343.24</v>
      </c>
      <c r="H97" s="396">
        <v>314052.40000000002</v>
      </c>
    </row>
    <row r="98" spans="1:8" x14ac:dyDescent="0.2">
      <c r="A98" s="326" t="s">
        <v>573</v>
      </c>
      <c r="B98" s="592" t="s">
        <v>591</v>
      </c>
      <c r="C98" s="592" t="s">
        <v>575</v>
      </c>
      <c r="D98" s="592" t="s">
        <v>576</v>
      </c>
      <c r="E98" s="592">
        <v>2014</v>
      </c>
      <c r="F98" s="592" t="s">
        <v>522</v>
      </c>
      <c r="G98" s="396">
        <v>5016.26</v>
      </c>
      <c r="H98" s="396">
        <v>4233.26</v>
      </c>
    </row>
    <row r="99" spans="1:8" x14ac:dyDescent="0.2">
      <c r="A99" s="326" t="s">
        <v>577</v>
      </c>
      <c r="B99" s="592" t="s">
        <v>592</v>
      </c>
      <c r="C99" s="592" t="s">
        <v>529</v>
      </c>
      <c r="D99" s="592" t="s">
        <v>578</v>
      </c>
      <c r="E99" s="592">
        <v>2019</v>
      </c>
      <c r="F99" s="592" t="s">
        <v>522</v>
      </c>
      <c r="G99" s="396">
        <v>0</v>
      </c>
      <c r="H99" s="396">
        <v>158459.96</v>
      </c>
    </row>
    <row r="100" spans="1:8" x14ac:dyDescent="0.2">
      <c r="A100" s="326" t="s">
        <v>579</v>
      </c>
      <c r="B100" s="592" t="s">
        <v>593</v>
      </c>
      <c r="C100" s="592" t="s">
        <v>529</v>
      </c>
      <c r="D100" s="592" t="s">
        <v>580</v>
      </c>
      <c r="E100" s="592">
        <v>2018</v>
      </c>
      <c r="F100" s="592" t="s">
        <v>522</v>
      </c>
      <c r="G100" s="396">
        <v>0</v>
      </c>
      <c r="H100" s="396">
        <v>0</v>
      </c>
    </row>
    <row r="101" spans="1:8" x14ac:dyDescent="0.2">
      <c r="A101" s="326" t="s">
        <v>581</v>
      </c>
      <c r="B101" s="592" t="s">
        <v>594</v>
      </c>
      <c r="C101" s="592" t="s">
        <v>529</v>
      </c>
      <c r="D101" s="592" t="s">
        <v>582</v>
      </c>
      <c r="E101" s="592">
        <v>2015</v>
      </c>
      <c r="F101" s="592" t="s">
        <v>522</v>
      </c>
      <c r="G101" s="396">
        <v>100239.62</v>
      </c>
      <c r="H101" s="396">
        <v>105539.62</v>
      </c>
    </row>
    <row r="102" spans="1:8" x14ac:dyDescent="0.2">
      <c r="A102" s="326" t="s">
        <v>583</v>
      </c>
      <c r="B102" s="592" t="s">
        <v>594</v>
      </c>
      <c r="C102" s="592" t="s">
        <v>529</v>
      </c>
      <c r="D102" s="592" t="s">
        <v>584</v>
      </c>
      <c r="E102" s="592">
        <v>2018</v>
      </c>
      <c r="F102" s="592" t="s">
        <v>522</v>
      </c>
      <c r="G102" s="396">
        <v>23146.799999999999</v>
      </c>
      <c r="H102" s="396">
        <v>23146.799999999999</v>
      </c>
    </row>
    <row r="103" spans="1:8" x14ac:dyDescent="0.2">
      <c r="A103" s="326" t="s">
        <v>585</v>
      </c>
      <c r="B103" s="592" t="s">
        <v>596</v>
      </c>
      <c r="C103" s="592" t="s">
        <v>529</v>
      </c>
      <c r="D103" s="592" t="s">
        <v>586</v>
      </c>
      <c r="E103" s="592">
        <v>2018</v>
      </c>
      <c r="F103" s="592" t="s">
        <v>522</v>
      </c>
      <c r="G103" s="396">
        <v>3651.66</v>
      </c>
      <c r="H103" s="396">
        <v>1319.01</v>
      </c>
    </row>
    <row r="104" spans="1:8" x14ac:dyDescent="0.2">
      <c r="A104" s="326" t="s">
        <v>587</v>
      </c>
      <c r="B104" s="592" t="s">
        <v>596</v>
      </c>
      <c r="C104" s="592" t="s">
        <v>529</v>
      </c>
      <c r="D104" s="592" t="s">
        <v>588</v>
      </c>
      <c r="E104" s="592">
        <v>2018</v>
      </c>
      <c r="F104" s="592" t="s">
        <v>522</v>
      </c>
      <c r="G104" s="396">
        <v>165595.82</v>
      </c>
      <c r="H104" s="396">
        <v>207429.41</v>
      </c>
    </row>
    <row r="105" spans="1:8" x14ac:dyDescent="0.2">
      <c r="A105" s="326" t="s">
        <v>589</v>
      </c>
      <c r="B105" s="592" t="s">
        <v>597</v>
      </c>
      <c r="C105" s="592" t="s">
        <v>557</v>
      </c>
      <c r="D105" s="592" t="s">
        <v>590</v>
      </c>
      <c r="E105" s="592">
        <v>2018</v>
      </c>
      <c r="F105" s="592" t="s">
        <v>522</v>
      </c>
      <c r="G105" s="396">
        <v>58490</v>
      </c>
      <c r="H105" s="396">
        <v>62940</v>
      </c>
    </row>
    <row r="106" spans="1:8" x14ac:dyDescent="0.2">
      <c r="A106" s="326"/>
      <c r="B106" s="592"/>
      <c r="C106" s="592"/>
      <c r="D106" s="592"/>
      <c r="E106" s="592"/>
      <c r="F106" s="592"/>
      <c r="G106" s="396"/>
      <c r="H106" s="396"/>
    </row>
    <row r="107" spans="1:8" ht="12" thickBot="1" x14ac:dyDescent="0.25">
      <c r="A107" s="333"/>
      <c r="B107" s="590"/>
      <c r="C107" s="329"/>
      <c r="D107" s="591"/>
      <c r="E107" s="326"/>
      <c r="F107" s="329"/>
      <c r="G107" s="329"/>
      <c r="H107" s="329"/>
    </row>
    <row r="108" spans="1:8" ht="13.5" customHeight="1" thickBot="1" x14ac:dyDescent="0.25">
      <c r="A108" s="986" t="s">
        <v>631</v>
      </c>
      <c r="B108" s="987"/>
      <c r="C108" s="987"/>
      <c r="D108" s="987"/>
      <c r="E108" s="987"/>
      <c r="F108" s="987"/>
      <c r="G108" s="599">
        <f>SUM(G20:G21,G23:G28,G30:G42,G44,G46:G52,G54:G70,G72:G93,G95:G105)</f>
        <v>234519450.44</v>
      </c>
      <c r="H108" s="599">
        <f>SUM(H20:H21,H23:H28,H30:H42,H44,H46:H52,H54:H70,H72:H93,H95:H105)</f>
        <v>211709830.46999991</v>
      </c>
    </row>
    <row r="109" spans="1:8" ht="13.5" customHeight="1" thickBot="1" x14ac:dyDescent="0.25">
      <c r="A109" s="986" t="s">
        <v>632</v>
      </c>
      <c r="B109" s="987"/>
      <c r="C109" s="987"/>
      <c r="D109" s="987"/>
      <c r="E109" s="987"/>
      <c r="F109" s="987"/>
      <c r="G109" s="599">
        <f>G94+G71+G53+G43+G29+G22</f>
        <v>881958.75999999989</v>
      </c>
      <c r="H109" s="599">
        <f>H94+H71+H53+H43+H29+H22</f>
        <v>833364.80999999994</v>
      </c>
    </row>
    <row r="110" spans="1:8" x14ac:dyDescent="0.2">
      <c r="A110" s="269" t="s">
        <v>412</v>
      </c>
    </row>
    <row r="111" spans="1:8" x14ac:dyDescent="0.2">
      <c r="A111" s="269" t="s">
        <v>413</v>
      </c>
    </row>
  </sheetData>
  <mergeCells count="5">
    <mergeCell ref="C4:H4"/>
    <mergeCell ref="B4:B5"/>
    <mergeCell ref="A4:A5"/>
    <mergeCell ref="A108:F108"/>
    <mergeCell ref="A109:F109"/>
  </mergeCells>
  <printOptions horizontalCentered="1"/>
  <pageMargins left="0.25" right="0.25" top="0.75" bottom="0.75" header="0.3" footer="0.3"/>
  <pageSetup paperSize="9" scale="30"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8"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5">
    <tabColor theme="9" tint="-0.249977111117893"/>
    <pageSetUpPr fitToPage="1"/>
  </sheetPr>
  <dimension ref="A1:V5682"/>
  <sheetViews>
    <sheetView zoomScaleNormal="100" zoomScaleSheetLayoutView="100" zoomScalePageLayoutView="75" workbookViewId="0">
      <selection activeCell="J6" sqref="J6"/>
    </sheetView>
  </sheetViews>
  <sheetFormatPr baseColWidth="10" defaultColWidth="11.42578125" defaultRowHeight="11.25" x14ac:dyDescent="0.2"/>
  <cols>
    <col min="1" max="1" width="18.7109375" style="19" customWidth="1"/>
    <col min="2" max="2" width="18.7109375" style="659" customWidth="1"/>
    <col min="3" max="3" width="18.7109375" style="18" customWidth="1"/>
    <col min="4" max="4" width="18.7109375" style="672" customWidth="1"/>
    <col min="5" max="5" width="18.7109375" style="18" customWidth="1"/>
    <col min="6" max="6" width="18.7109375" style="663" customWidth="1"/>
    <col min="7" max="8" width="18.7109375" style="672" customWidth="1"/>
    <col min="9" max="9" width="18.7109375" style="659" customWidth="1"/>
    <col min="10" max="10" width="18.7109375" style="672" customWidth="1"/>
    <col min="11" max="12" width="7.140625" style="674" customWidth="1"/>
    <col min="13" max="13" width="12.28515625" style="684" customWidth="1"/>
    <col min="14" max="15" width="7.140625" style="659" customWidth="1"/>
    <col min="16" max="16" width="10.7109375" style="684" customWidth="1"/>
    <col min="17" max="16384" width="11.42578125" style="18"/>
  </cols>
  <sheetData>
    <row r="1" spans="1:22" s="222" customFormat="1" x14ac:dyDescent="0.2">
      <c r="A1" s="87" t="s">
        <v>414</v>
      </c>
      <c r="B1" s="658"/>
      <c r="C1" s="87"/>
      <c r="D1" s="671"/>
      <c r="E1" s="87"/>
      <c r="F1" s="661"/>
      <c r="G1" s="671"/>
      <c r="H1" s="671"/>
      <c r="I1" s="658"/>
      <c r="J1" s="671"/>
      <c r="K1" s="658"/>
      <c r="L1" s="658"/>
      <c r="M1" s="682"/>
      <c r="N1" s="658"/>
      <c r="O1" s="658"/>
      <c r="P1" s="682"/>
    </row>
    <row r="2" spans="1:22" s="74" customFormat="1" x14ac:dyDescent="0.2">
      <c r="A2" s="43" t="s">
        <v>439</v>
      </c>
      <c r="B2" s="43"/>
      <c r="C2" s="43"/>
      <c r="D2" s="628"/>
      <c r="E2" s="43"/>
      <c r="F2" s="662"/>
      <c r="G2" s="628"/>
      <c r="H2" s="628"/>
      <c r="I2" s="43"/>
      <c r="J2" s="628"/>
      <c r="K2" s="43"/>
      <c r="L2" s="43"/>
      <c r="M2" s="683"/>
      <c r="N2" s="43"/>
      <c r="O2" s="43"/>
      <c r="P2" s="683"/>
      <c r="Q2" s="43"/>
      <c r="R2" s="43"/>
      <c r="S2" s="43"/>
      <c r="T2" s="43"/>
      <c r="U2" s="43"/>
      <c r="V2" s="43"/>
    </row>
    <row r="3" spans="1:22" ht="12" thickBot="1" x14ac:dyDescent="0.25"/>
    <row r="4" spans="1:22" s="621" customFormat="1" ht="22.5" customHeight="1" thickBot="1" x14ac:dyDescent="0.25">
      <c r="A4" s="932" t="s">
        <v>138</v>
      </c>
      <c r="B4" s="991"/>
      <c r="C4" s="991"/>
      <c r="D4" s="991"/>
      <c r="E4" s="933"/>
      <c r="F4" s="992" t="s">
        <v>139</v>
      </c>
      <c r="G4" s="993"/>
      <c r="H4" s="994"/>
      <c r="I4" s="994"/>
      <c r="J4" s="995"/>
      <c r="K4" s="988" t="s">
        <v>765</v>
      </c>
      <c r="L4" s="989"/>
      <c r="M4" s="990"/>
      <c r="N4" s="988" t="s">
        <v>766</v>
      </c>
      <c r="O4" s="989"/>
      <c r="P4" s="990"/>
    </row>
    <row r="5" spans="1:22" s="627" customFormat="1" ht="80.099999999999994" customHeight="1" thickBot="1" x14ac:dyDescent="0.25">
      <c r="A5" s="622" t="s">
        <v>99</v>
      </c>
      <c r="B5" s="623" t="s">
        <v>8</v>
      </c>
      <c r="C5" s="623" t="s">
        <v>95</v>
      </c>
      <c r="D5" s="624" t="s">
        <v>100</v>
      </c>
      <c r="E5" s="625" t="s">
        <v>122</v>
      </c>
      <c r="F5" s="622" t="s">
        <v>126</v>
      </c>
      <c r="G5" s="624" t="s">
        <v>127</v>
      </c>
      <c r="H5" s="624" t="s">
        <v>140</v>
      </c>
      <c r="I5" s="623" t="s">
        <v>141</v>
      </c>
      <c r="J5" s="626" t="s">
        <v>131</v>
      </c>
      <c r="K5" s="675" t="s">
        <v>128</v>
      </c>
      <c r="L5" s="676" t="s">
        <v>129</v>
      </c>
      <c r="M5" s="681" t="s">
        <v>130</v>
      </c>
      <c r="N5" s="675" t="s">
        <v>128</v>
      </c>
      <c r="O5" s="676" t="s">
        <v>129</v>
      </c>
      <c r="P5" s="681" t="s">
        <v>130</v>
      </c>
    </row>
    <row r="6" spans="1:22" ht="112.5" x14ac:dyDescent="0.2">
      <c r="A6" s="629" t="s">
        <v>767</v>
      </c>
      <c r="B6" s="630" t="s">
        <v>768</v>
      </c>
      <c r="C6" s="630" t="s">
        <v>769</v>
      </c>
      <c r="D6" s="631" t="s">
        <v>770</v>
      </c>
      <c r="E6" s="632">
        <v>3500</v>
      </c>
      <c r="F6" s="630" t="s">
        <v>771</v>
      </c>
      <c r="G6" s="631" t="s">
        <v>772</v>
      </c>
      <c r="H6" s="633" t="s">
        <v>773</v>
      </c>
      <c r="I6" s="634" t="s">
        <v>774</v>
      </c>
      <c r="J6" s="633" t="s">
        <v>773</v>
      </c>
      <c r="K6" s="635">
        <v>6</v>
      </c>
      <c r="L6" s="635">
        <v>12</v>
      </c>
      <c r="M6" s="636">
        <v>43601.590000000011</v>
      </c>
      <c r="N6" s="635">
        <v>3</v>
      </c>
      <c r="O6" s="635">
        <v>6</v>
      </c>
      <c r="P6" s="685">
        <v>21935.306000000004</v>
      </c>
    </row>
    <row r="7" spans="1:22" ht="33.75" x14ac:dyDescent="0.2">
      <c r="A7" s="637" t="s">
        <v>767</v>
      </c>
      <c r="B7" s="638" t="s">
        <v>775</v>
      </c>
      <c r="C7" s="638" t="s">
        <v>769</v>
      </c>
      <c r="D7" s="639" t="s">
        <v>776</v>
      </c>
      <c r="E7" s="640">
        <v>6000</v>
      </c>
      <c r="F7" s="638" t="s">
        <v>777</v>
      </c>
      <c r="G7" s="639" t="s">
        <v>778</v>
      </c>
      <c r="H7" s="641" t="s">
        <v>779</v>
      </c>
      <c r="I7" s="642" t="s">
        <v>780</v>
      </c>
      <c r="J7" s="641" t="s">
        <v>779</v>
      </c>
      <c r="K7" s="643">
        <v>6</v>
      </c>
      <c r="L7" s="643">
        <v>12</v>
      </c>
      <c r="M7" s="644">
        <v>54101.600000000006</v>
      </c>
      <c r="N7" s="643">
        <v>6</v>
      </c>
      <c r="O7" s="643">
        <v>6</v>
      </c>
      <c r="P7" s="686">
        <v>36696.516000000003</v>
      </c>
    </row>
    <row r="8" spans="1:22" ht="78.75" x14ac:dyDescent="0.2">
      <c r="A8" s="637" t="s">
        <v>767</v>
      </c>
      <c r="B8" s="638" t="s">
        <v>775</v>
      </c>
      <c r="C8" s="638" t="s">
        <v>769</v>
      </c>
      <c r="D8" s="639" t="s">
        <v>781</v>
      </c>
      <c r="E8" s="640">
        <v>4500</v>
      </c>
      <c r="F8" s="638" t="s">
        <v>782</v>
      </c>
      <c r="G8" s="639" t="s">
        <v>783</v>
      </c>
      <c r="H8" s="641" t="s">
        <v>784</v>
      </c>
      <c r="I8" s="642" t="s">
        <v>774</v>
      </c>
      <c r="J8" s="641" t="s">
        <v>784</v>
      </c>
      <c r="K8" s="643">
        <v>7</v>
      </c>
      <c r="L8" s="643">
        <v>12</v>
      </c>
      <c r="M8" s="644">
        <v>46673.87000000001</v>
      </c>
      <c r="N8" s="643">
        <v>6</v>
      </c>
      <c r="O8" s="643">
        <v>6</v>
      </c>
      <c r="P8" s="686">
        <v>28028.106</v>
      </c>
    </row>
    <row r="9" spans="1:22" ht="90" x14ac:dyDescent="0.2">
      <c r="A9" s="637" t="s">
        <v>767</v>
      </c>
      <c r="B9" s="638" t="s">
        <v>768</v>
      </c>
      <c r="C9" s="638" t="s">
        <v>769</v>
      </c>
      <c r="D9" s="639" t="s">
        <v>785</v>
      </c>
      <c r="E9" s="640">
        <v>8000</v>
      </c>
      <c r="F9" s="638" t="s">
        <v>786</v>
      </c>
      <c r="G9" s="639" t="s">
        <v>787</v>
      </c>
      <c r="H9" s="641" t="s">
        <v>788</v>
      </c>
      <c r="I9" s="642" t="s">
        <v>780</v>
      </c>
      <c r="J9" s="641" t="s">
        <v>788</v>
      </c>
      <c r="K9" s="643">
        <v>5</v>
      </c>
      <c r="L9" s="643">
        <v>12</v>
      </c>
      <c r="M9" s="644">
        <v>97473.729999999981</v>
      </c>
      <c r="N9" s="643">
        <v>3</v>
      </c>
      <c r="O9" s="643">
        <v>6</v>
      </c>
      <c r="P9" s="686">
        <v>48964.596000000005</v>
      </c>
    </row>
    <row r="10" spans="1:22" ht="78.75" x14ac:dyDescent="0.2">
      <c r="A10" s="637" t="s">
        <v>767</v>
      </c>
      <c r="B10" s="638" t="s">
        <v>775</v>
      </c>
      <c r="C10" s="638" t="s">
        <v>769</v>
      </c>
      <c r="D10" s="639" t="s">
        <v>789</v>
      </c>
      <c r="E10" s="640">
        <v>5500</v>
      </c>
      <c r="F10" s="638" t="s">
        <v>790</v>
      </c>
      <c r="G10" s="639" t="s">
        <v>791</v>
      </c>
      <c r="H10" s="641" t="s">
        <v>792</v>
      </c>
      <c r="I10" s="642" t="s">
        <v>780</v>
      </c>
      <c r="J10" s="641" t="s">
        <v>792</v>
      </c>
      <c r="K10" s="643">
        <v>5</v>
      </c>
      <c r="L10" s="643">
        <v>12</v>
      </c>
      <c r="M10" s="644">
        <v>66577.669999999969</v>
      </c>
      <c r="N10" s="643">
        <v>3</v>
      </c>
      <c r="O10" s="643">
        <v>6</v>
      </c>
      <c r="P10" s="686">
        <v>33731.956000000006</v>
      </c>
    </row>
    <row r="11" spans="1:22" ht="33.75" x14ac:dyDescent="0.2">
      <c r="A11" s="637" t="s">
        <v>767</v>
      </c>
      <c r="B11" s="638" t="s">
        <v>775</v>
      </c>
      <c r="C11" s="638" t="s">
        <v>769</v>
      </c>
      <c r="D11" s="639" t="s">
        <v>793</v>
      </c>
      <c r="E11" s="640">
        <v>1600</v>
      </c>
      <c r="F11" s="638" t="s">
        <v>794</v>
      </c>
      <c r="G11" s="639" t="s">
        <v>795</v>
      </c>
      <c r="H11" s="641" t="s">
        <v>796</v>
      </c>
      <c r="I11" s="642" t="s">
        <v>797</v>
      </c>
      <c r="J11" s="641" t="s">
        <v>796</v>
      </c>
      <c r="K11" s="643">
        <v>1</v>
      </c>
      <c r="L11" s="643">
        <v>2</v>
      </c>
      <c r="M11" s="644">
        <v>2644.4400000000005</v>
      </c>
      <c r="N11" s="643">
        <v>3</v>
      </c>
      <c r="O11" s="643">
        <v>6</v>
      </c>
      <c r="P11" s="686">
        <v>10471.075999999999</v>
      </c>
    </row>
    <row r="12" spans="1:22" ht="78.75" x14ac:dyDescent="0.2">
      <c r="A12" s="637" t="s">
        <v>767</v>
      </c>
      <c r="B12" s="638" t="s">
        <v>775</v>
      </c>
      <c r="C12" s="638" t="s">
        <v>769</v>
      </c>
      <c r="D12" s="639" t="s">
        <v>798</v>
      </c>
      <c r="E12" s="640">
        <v>4000</v>
      </c>
      <c r="F12" s="638" t="s">
        <v>799</v>
      </c>
      <c r="G12" s="639" t="s">
        <v>800</v>
      </c>
      <c r="H12" s="641" t="s">
        <v>801</v>
      </c>
      <c r="I12" s="642" t="s">
        <v>780</v>
      </c>
      <c r="J12" s="641" t="s">
        <v>801</v>
      </c>
      <c r="K12" s="643">
        <v>3</v>
      </c>
      <c r="L12" s="643">
        <v>5</v>
      </c>
      <c r="M12" s="644">
        <v>18191.819999999996</v>
      </c>
      <c r="N12" s="643">
        <v>0</v>
      </c>
      <c r="O12" s="643">
        <v>0</v>
      </c>
      <c r="P12" s="686">
        <v>0</v>
      </c>
    </row>
    <row r="13" spans="1:22" ht="45" x14ac:dyDescent="0.2">
      <c r="A13" s="637" t="s">
        <v>767</v>
      </c>
      <c r="B13" s="638" t="s">
        <v>768</v>
      </c>
      <c r="C13" s="638" t="s">
        <v>769</v>
      </c>
      <c r="D13" s="639" t="s">
        <v>802</v>
      </c>
      <c r="E13" s="640">
        <v>4500</v>
      </c>
      <c r="F13" s="638" t="s">
        <v>803</v>
      </c>
      <c r="G13" s="639" t="s">
        <v>804</v>
      </c>
      <c r="H13" s="641" t="s">
        <v>805</v>
      </c>
      <c r="I13" s="642" t="s">
        <v>780</v>
      </c>
      <c r="J13" s="641" t="s">
        <v>805</v>
      </c>
      <c r="K13" s="643">
        <v>6</v>
      </c>
      <c r="L13" s="643">
        <v>12</v>
      </c>
      <c r="M13" s="644">
        <v>55421.279999999999</v>
      </c>
      <c r="N13" s="643">
        <v>1</v>
      </c>
      <c r="O13" s="643">
        <v>4</v>
      </c>
      <c r="P13" s="686">
        <v>16319.325999999997</v>
      </c>
    </row>
    <row r="14" spans="1:22" ht="146.25" x14ac:dyDescent="0.2">
      <c r="A14" s="637" t="s">
        <v>767</v>
      </c>
      <c r="B14" s="638" t="s">
        <v>768</v>
      </c>
      <c r="C14" s="638" t="s">
        <v>769</v>
      </c>
      <c r="D14" s="639" t="s">
        <v>806</v>
      </c>
      <c r="E14" s="640">
        <v>930</v>
      </c>
      <c r="F14" s="638" t="s">
        <v>807</v>
      </c>
      <c r="G14" s="639" t="s">
        <v>808</v>
      </c>
      <c r="H14" s="641" t="s">
        <v>796</v>
      </c>
      <c r="I14" s="642" t="s">
        <v>797</v>
      </c>
      <c r="J14" s="641" t="s">
        <v>796</v>
      </c>
      <c r="K14" s="643">
        <v>5</v>
      </c>
      <c r="L14" s="643">
        <v>12</v>
      </c>
      <c r="M14" s="644">
        <v>12758.410000000003</v>
      </c>
      <c r="N14" s="643">
        <v>3</v>
      </c>
      <c r="O14" s="643">
        <v>6</v>
      </c>
      <c r="P14" s="686">
        <v>6089.2759999999998</v>
      </c>
    </row>
    <row r="15" spans="1:22" ht="33.75" x14ac:dyDescent="0.2">
      <c r="A15" s="637" t="s">
        <v>767</v>
      </c>
      <c r="B15" s="638" t="s">
        <v>775</v>
      </c>
      <c r="C15" s="638" t="s">
        <v>769</v>
      </c>
      <c r="D15" s="639" t="s">
        <v>809</v>
      </c>
      <c r="E15" s="640">
        <v>4000</v>
      </c>
      <c r="F15" s="638" t="s">
        <v>810</v>
      </c>
      <c r="G15" s="639" t="s">
        <v>811</v>
      </c>
      <c r="H15" s="641" t="s">
        <v>812</v>
      </c>
      <c r="I15" s="642" t="s">
        <v>780</v>
      </c>
      <c r="J15" s="641" t="s">
        <v>812</v>
      </c>
      <c r="K15" s="643">
        <v>1</v>
      </c>
      <c r="L15" s="643">
        <v>3</v>
      </c>
      <c r="M15" s="644">
        <v>10565.58</v>
      </c>
      <c r="N15" s="643">
        <v>1</v>
      </c>
      <c r="O15" s="643">
        <v>2</v>
      </c>
      <c r="P15" s="686">
        <v>4327.2959999999994</v>
      </c>
    </row>
    <row r="16" spans="1:22" ht="33.75" x14ac:dyDescent="0.2">
      <c r="A16" s="637" t="s">
        <v>767</v>
      </c>
      <c r="B16" s="638" t="s">
        <v>775</v>
      </c>
      <c r="C16" s="638" t="s">
        <v>769</v>
      </c>
      <c r="D16" s="639" t="s">
        <v>813</v>
      </c>
      <c r="E16" s="640">
        <v>3000</v>
      </c>
      <c r="F16" s="638" t="s">
        <v>814</v>
      </c>
      <c r="G16" s="639" t="s">
        <v>815</v>
      </c>
      <c r="H16" s="641" t="s">
        <v>816</v>
      </c>
      <c r="I16" s="642" t="s">
        <v>780</v>
      </c>
      <c r="J16" s="641" t="s">
        <v>816</v>
      </c>
      <c r="K16" s="643">
        <v>1</v>
      </c>
      <c r="L16" s="643">
        <v>4</v>
      </c>
      <c r="M16" s="644">
        <v>9896.4600000000009</v>
      </c>
      <c r="N16" s="643">
        <v>0</v>
      </c>
      <c r="O16" s="643">
        <v>0</v>
      </c>
      <c r="P16" s="686">
        <v>0</v>
      </c>
    </row>
    <row r="17" spans="1:16" ht="78.75" x14ac:dyDescent="0.2">
      <c r="A17" s="637" t="s">
        <v>767</v>
      </c>
      <c r="B17" s="638" t="s">
        <v>775</v>
      </c>
      <c r="C17" s="638" t="s">
        <v>769</v>
      </c>
      <c r="D17" s="639" t="s">
        <v>817</v>
      </c>
      <c r="E17" s="640">
        <v>1800</v>
      </c>
      <c r="F17" s="638" t="s">
        <v>818</v>
      </c>
      <c r="G17" s="639" t="s">
        <v>819</v>
      </c>
      <c r="H17" s="641" t="s">
        <v>796</v>
      </c>
      <c r="I17" s="642" t="s">
        <v>797</v>
      </c>
      <c r="J17" s="641" t="s">
        <v>796</v>
      </c>
      <c r="K17" s="643">
        <v>8</v>
      </c>
      <c r="L17" s="643">
        <v>12</v>
      </c>
      <c r="M17" s="644">
        <v>18403.21</v>
      </c>
      <c r="N17" s="643">
        <v>4</v>
      </c>
      <c r="O17" s="643">
        <v>6</v>
      </c>
      <c r="P17" s="686">
        <v>11550.835999999999</v>
      </c>
    </row>
    <row r="18" spans="1:16" ht="123.75" x14ac:dyDescent="0.2">
      <c r="A18" s="637" t="s">
        <v>767</v>
      </c>
      <c r="B18" s="638" t="s">
        <v>775</v>
      </c>
      <c r="C18" s="638" t="s">
        <v>769</v>
      </c>
      <c r="D18" s="639" t="s">
        <v>820</v>
      </c>
      <c r="E18" s="640">
        <v>8000</v>
      </c>
      <c r="F18" s="638" t="s">
        <v>821</v>
      </c>
      <c r="G18" s="639" t="s">
        <v>822</v>
      </c>
      <c r="H18" s="641" t="s">
        <v>823</v>
      </c>
      <c r="I18" s="642" t="s">
        <v>780</v>
      </c>
      <c r="J18" s="641" t="s">
        <v>823</v>
      </c>
      <c r="K18" s="643">
        <v>3</v>
      </c>
      <c r="L18" s="643">
        <v>5</v>
      </c>
      <c r="M18" s="644">
        <v>39857.440000000002</v>
      </c>
      <c r="N18" s="643">
        <v>0</v>
      </c>
      <c r="O18" s="643">
        <v>0</v>
      </c>
      <c r="P18" s="686">
        <v>0</v>
      </c>
    </row>
    <row r="19" spans="1:16" ht="67.5" x14ac:dyDescent="0.2">
      <c r="A19" s="637" t="s">
        <v>767</v>
      </c>
      <c r="B19" s="638" t="s">
        <v>768</v>
      </c>
      <c r="C19" s="638" t="s">
        <v>769</v>
      </c>
      <c r="D19" s="639" t="s">
        <v>824</v>
      </c>
      <c r="E19" s="640">
        <v>7000</v>
      </c>
      <c r="F19" s="638" t="s">
        <v>825</v>
      </c>
      <c r="G19" s="639" t="s">
        <v>826</v>
      </c>
      <c r="H19" s="641" t="s">
        <v>805</v>
      </c>
      <c r="I19" s="642" t="s">
        <v>780</v>
      </c>
      <c r="J19" s="641" t="s">
        <v>805</v>
      </c>
      <c r="K19" s="643">
        <v>5</v>
      </c>
      <c r="L19" s="643">
        <v>12</v>
      </c>
      <c r="M19" s="644">
        <v>85954.809999999983</v>
      </c>
      <c r="N19" s="643">
        <v>3</v>
      </c>
      <c r="O19" s="643">
        <v>6</v>
      </c>
      <c r="P19" s="686">
        <v>43051.976000000002</v>
      </c>
    </row>
    <row r="20" spans="1:16" ht="33.75" x14ac:dyDescent="0.2">
      <c r="A20" s="637" t="s">
        <v>767</v>
      </c>
      <c r="B20" s="638" t="s">
        <v>775</v>
      </c>
      <c r="C20" s="638" t="s">
        <v>769</v>
      </c>
      <c r="D20" s="639" t="s">
        <v>827</v>
      </c>
      <c r="E20" s="640">
        <v>7000</v>
      </c>
      <c r="F20" s="638" t="s">
        <v>828</v>
      </c>
      <c r="G20" s="639" t="s">
        <v>829</v>
      </c>
      <c r="H20" s="641" t="s">
        <v>830</v>
      </c>
      <c r="I20" s="642" t="s">
        <v>780</v>
      </c>
      <c r="J20" s="641" t="s">
        <v>830</v>
      </c>
      <c r="K20" s="643">
        <v>6</v>
      </c>
      <c r="L20" s="643">
        <v>12</v>
      </c>
      <c r="M20" s="644">
        <v>83794.539999999994</v>
      </c>
      <c r="N20" s="643">
        <v>3</v>
      </c>
      <c r="O20" s="643">
        <v>6</v>
      </c>
      <c r="P20" s="686">
        <v>42690.986000000004</v>
      </c>
    </row>
    <row r="21" spans="1:16" ht="33.75" x14ac:dyDescent="0.2">
      <c r="A21" s="637" t="s">
        <v>767</v>
      </c>
      <c r="B21" s="638" t="s">
        <v>775</v>
      </c>
      <c r="C21" s="638" t="s">
        <v>769</v>
      </c>
      <c r="D21" s="639" t="s">
        <v>831</v>
      </c>
      <c r="E21" s="640">
        <v>3200</v>
      </c>
      <c r="F21" s="638" t="s">
        <v>832</v>
      </c>
      <c r="G21" s="639" t="s">
        <v>833</v>
      </c>
      <c r="H21" s="641" t="s">
        <v>834</v>
      </c>
      <c r="I21" s="642" t="s">
        <v>780</v>
      </c>
      <c r="J21" s="641" t="s">
        <v>834</v>
      </c>
      <c r="K21" s="643">
        <v>1</v>
      </c>
      <c r="L21" s="643">
        <v>1</v>
      </c>
      <c r="M21" s="644">
        <v>931.04000000000008</v>
      </c>
      <c r="N21" s="643">
        <v>5</v>
      </c>
      <c r="O21" s="643">
        <v>6</v>
      </c>
      <c r="P21" s="686">
        <v>20251.976000000002</v>
      </c>
    </row>
    <row r="22" spans="1:16" ht="78.75" x14ac:dyDescent="0.2">
      <c r="A22" s="637" t="s">
        <v>767</v>
      </c>
      <c r="B22" s="638" t="s">
        <v>775</v>
      </c>
      <c r="C22" s="638" t="s">
        <v>769</v>
      </c>
      <c r="D22" s="639" t="s">
        <v>835</v>
      </c>
      <c r="E22" s="640">
        <v>3800</v>
      </c>
      <c r="F22" s="638" t="s">
        <v>836</v>
      </c>
      <c r="G22" s="639" t="s">
        <v>837</v>
      </c>
      <c r="H22" s="641" t="s">
        <v>838</v>
      </c>
      <c r="I22" s="642" t="s">
        <v>780</v>
      </c>
      <c r="J22" s="641" t="s">
        <v>838</v>
      </c>
      <c r="K22" s="643">
        <v>5</v>
      </c>
      <c r="L22" s="643">
        <v>12</v>
      </c>
      <c r="M22" s="644">
        <v>43326.970000000008</v>
      </c>
      <c r="N22" s="643">
        <v>3</v>
      </c>
      <c r="O22" s="643">
        <v>6</v>
      </c>
      <c r="P22" s="686">
        <v>23471.266000000003</v>
      </c>
    </row>
    <row r="23" spans="1:16" ht="67.5" x14ac:dyDescent="0.2">
      <c r="A23" s="637" t="s">
        <v>767</v>
      </c>
      <c r="B23" s="638" t="s">
        <v>775</v>
      </c>
      <c r="C23" s="638" t="s">
        <v>769</v>
      </c>
      <c r="D23" s="639" t="s">
        <v>839</v>
      </c>
      <c r="E23" s="640">
        <v>2000</v>
      </c>
      <c r="F23" s="638" t="s">
        <v>840</v>
      </c>
      <c r="G23" s="639" t="s">
        <v>841</v>
      </c>
      <c r="H23" s="641" t="s">
        <v>842</v>
      </c>
      <c r="I23" s="642" t="s">
        <v>780</v>
      </c>
      <c r="J23" s="641" t="s">
        <v>842</v>
      </c>
      <c r="K23" s="643">
        <v>8</v>
      </c>
      <c r="L23" s="643">
        <v>12</v>
      </c>
      <c r="M23" s="644">
        <v>25820.76</v>
      </c>
      <c r="N23" s="643">
        <v>3</v>
      </c>
      <c r="O23" s="643">
        <v>6</v>
      </c>
      <c r="P23" s="686">
        <v>13023.205999999998</v>
      </c>
    </row>
    <row r="24" spans="1:16" ht="101.25" x14ac:dyDescent="0.2">
      <c r="A24" s="637" t="s">
        <v>767</v>
      </c>
      <c r="B24" s="638" t="s">
        <v>775</v>
      </c>
      <c r="C24" s="638" t="s">
        <v>769</v>
      </c>
      <c r="D24" s="639" t="s">
        <v>843</v>
      </c>
      <c r="E24" s="640">
        <v>5500</v>
      </c>
      <c r="F24" s="638" t="s">
        <v>844</v>
      </c>
      <c r="G24" s="639" t="s">
        <v>845</v>
      </c>
      <c r="H24" s="641" t="s">
        <v>846</v>
      </c>
      <c r="I24" s="642" t="s">
        <v>780</v>
      </c>
      <c r="J24" s="641" t="s">
        <v>846</v>
      </c>
      <c r="K24" s="643">
        <v>6</v>
      </c>
      <c r="L24" s="643">
        <v>12</v>
      </c>
      <c r="M24" s="644">
        <v>67863.989999999976</v>
      </c>
      <c r="N24" s="643">
        <v>3</v>
      </c>
      <c r="O24" s="643">
        <v>6</v>
      </c>
      <c r="P24" s="686">
        <v>34043.996000000006</v>
      </c>
    </row>
    <row r="25" spans="1:16" ht="146.25" x14ac:dyDescent="0.2">
      <c r="A25" s="637" t="s">
        <v>767</v>
      </c>
      <c r="B25" s="638" t="s">
        <v>775</v>
      </c>
      <c r="C25" s="638" t="s">
        <v>769</v>
      </c>
      <c r="D25" s="639" t="s">
        <v>847</v>
      </c>
      <c r="E25" s="640">
        <v>4500</v>
      </c>
      <c r="F25" s="638" t="s">
        <v>848</v>
      </c>
      <c r="G25" s="639" t="s">
        <v>849</v>
      </c>
      <c r="H25" s="641" t="s">
        <v>850</v>
      </c>
      <c r="I25" s="642" t="s">
        <v>780</v>
      </c>
      <c r="J25" s="641" t="s">
        <v>850</v>
      </c>
      <c r="K25" s="643">
        <v>6</v>
      </c>
      <c r="L25" s="643">
        <v>8</v>
      </c>
      <c r="M25" s="644">
        <v>33541.93</v>
      </c>
      <c r="N25" s="643">
        <v>0</v>
      </c>
      <c r="O25" s="643">
        <v>0</v>
      </c>
      <c r="P25" s="686">
        <v>0</v>
      </c>
    </row>
    <row r="26" spans="1:16" ht="67.5" x14ac:dyDescent="0.2">
      <c r="A26" s="637" t="s">
        <v>767</v>
      </c>
      <c r="B26" s="638" t="s">
        <v>775</v>
      </c>
      <c r="C26" s="638" t="s">
        <v>769</v>
      </c>
      <c r="D26" s="639" t="s">
        <v>851</v>
      </c>
      <c r="E26" s="640">
        <v>8000</v>
      </c>
      <c r="F26" s="638" t="s">
        <v>852</v>
      </c>
      <c r="G26" s="639" t="s">
        <v>853</v>
      </c>
      <c r="H26" s="641" t="s">
        <v>854</v>
      </c>
      <c r="I26" s="642" t="s">
        <v>780</v>
      </c>
      <c r="J26" s="641" t="s">
        <v>854</v>
      </c>
      <c r="K26" s="643">
        <v>6</v>
      </c>
      <c r="L26" s="643">
        <v>12</v>
      </c>
      <c r="M26" s="644">
        <v>54506.49</v>
      </c>
      <c r="N26" s="643">
        <v>6</v>
      </c>
      <c r="O26" s="643">
        <v>6</v>
      </c>
      <c r="P26" s="686">
        <v>35596.566000000006</v>
      </c>
    </row>
    <row r="27" spans="1:16" ht="33.75" x14ac:dyDescent="0.2">
      <c r="A27" s="637" t="s">
        <v>767</v>
      </c>
      <c r="B27" s="638" t="s">
        <v>775</v>
      </c>
      <c r="C27" s="638" t="s">
        <v>769</v>
      </c>
      <c r="D27" s="639" t="s">
        <v>855</v>
      </c>
      <c r="E27" s="640">
        <v>4500</v>
      </c>
      <c r="F27" s="638" t="s">
        <v>856</v>
      </c>
      <c r="G27" s="639" t="s">
        <v>857</v>
      </c>
      <c r="H27" s="641" t="s">
        <v>858</v>
      </c>
      <c r="I27" s="642" t="s">
        <v>780</v>
      </c>
      <c r="J27" s="641" t="s">
        <v>858</v>
      </c>
      <c r="K27" s="643">
        <v>1</v>
      </c>
      <c r="L27" s="643">
        <v>2</v>
      </c>
      <c r="M27" s="644">
        <v>8766.16</v>
      </c>
      <c r="N27" s="643">
        <v>3</v>
      </c>
      <c r="O27" s="643">
        <v>6</v>
      </c>
      <c r="P27" s="686">
        <v>28042.056000000004</v>
      </c>
    </row>
    <row r="28" spans="1:16" ht="78.75" x14ac:dyDescent="0.2">
      <c r="A28" s="637" t="s">
        <v>767</v>
      </c>
      <c r="B28" s="638" t="s">
        <v>775</v>
      </c>
      <c r="C28" s="638" t="s">
        <v>769</v>
      </c>
      <c r="D28" s="639" t="s">
        <v>859</v>
      </c>
      <c r="E28" s="640">
        <v>3000</v>
      </c>
      <c r="F28" s="638" t="s">
        <v>860</v>
      </c>
      <c r="G28" s="639" t="s">
        <v>861</v>
      </c>
      <c r="H28" s="641" t="s">
        <v>862</v>
      </c>
      <c r="I28" s="642" t="s">
        <v>780</v>
      </c>
      <c r="J28" s="641" t="s">
        <v>862</v>
      </c>
      <c r="K28" s="643">
        <v>5</v>
      </c>
      <c r="L28" s="643">
        <v>12</v>
      </c>
      <c r="M28" s="644">
        <v>36315.200000000004</v>
      </c>
      <c r="N28" s="643">
        <v>3</v>
      </c>
      <c r="O28" s="643">
        <v>6</v>
      </c>
      <c r="P28" s="686">
        <v>19038.956000000002</v>
      </c>
    </row>
    <row r="29" spans="1:16" ht="33.75" x14ac:dyDescent="0.2">
      <c r="A29" s="637" t="s">
        <v>767</v>
      </c>
      <c r="B29" s="638" t="s">
        <v>775</v>
      </c>
      <c r="C29" s="638" t="s">
        <v>769</v>
      </c>
      <c r="D29" s="639" t="s">
        <v>863</v>
      </c>
      <c r="E29" s="640">
        <v>1300</v>
      </c>
      <c r="F29" s="638" t="s">
        <v>864</v>
      </c>
      <c r="G29" s="639" t="s">
        <v>865</v>
      </c>
      <c r="H29" s="641" t="s">
        <v>866</v>
      </c>
      <c r="I29" s="642" t="s">
        <v>780</v>
      </c>
      <c r="J29" s="641" t="s">
        <v>866</v>
      </c>
      <c r="K29" s="643">
        <v>2</v>
      </c>
      <c r="L29" s="643">
        <v>4</v>
      </c>
      <c r="M29" s="644">
        <v>5606.67</v>
      </c>
      <c r="N29" s="643">
        <v>3</v>
      </c>
      <c r="O29" s="643">
        <v>6</v>
      </c>
      <c r="P29" s="686">
        <v>8505.155999999999</v>
      </c>
    </row>
    <row r="30" spans="1:16" ht="56.25" x14ac:dyDescent="0.2">
      <c r="A30" s="637" t="s">
        <v>767</v>
      </c>
      <c r="B30" s="638" t="s">
        <v>775</v>
      </c>
      <c r="C30" s="638" t="s">
        <v>769</v>
      </c>
      <c r="D30" s="639" t="s">
        <v>867</v>
      </c>
      <c r="E30" s="640">
        <v>3500</v>
      </c>
      <c r="F30" s="638" t="s">
        <v>868</v>
      </c>
      <c r="G30" s="639" t="s">
        <v>869</v>
      </c>
      <c r="H30" s="641" t="s">
        <v>846</v>
      </c>
      <c r="I30" s="642" t="s">
        <v>780</v>
      </c>
      <c r="J30" s="641" t="s">
        <v>846</v>
      </c>
      <c r="K30" s="643">
        <v>3</v>
      </c>
      <c r="L30" s="643">
        <v>6</v>
      </c>
      <c r="M30" s="644">
        <v>21334.62</v>
      </c>
      <c r="N30" s="643">
        <v>0</v>
      </c>
      <c r="O30" s="643">
        <v>0</v>
      </c>
      <c r="P30" s="686">
        <v>0</v>
      </c>
    </row>
    <row r="31" spans="1:16" ht="101.25" x14ac:dyDescent="0.2">
      <c r="A31" s="637" t="s">
        <v>767</v>
      </c>
      <c r="B31" s="638" t="s">
        <v>768</v>
      </c>
      <c r="C31" s="638" t="s">
        <v>769</v>
      </c>
      <c r="D31" s="639" t="s">
        <v>870</v>
      </c>
      <c r="E31" s="640">
        <v>1000</v>
      </c>
      <c r="F31" s="638" t="s">
        <v>871</v>
      </c>
      <c r="G31" s="639" t="s">
        <v>872</v>
      </c>
      <c r="H31" s="641" t="s">
        <v>873</v>
      </c>
      <c r="I31" s="642" t="s">
        <v>797</v>
      </c>
      <c r="J31" s="641" t="s">
        <v>873</v>
      </c>
      <c r="K31" s="643">
        <v>5</v>
      </c>
      <c r="L31" s="643">
        <v>11</v>
      </c>
      <c r="M31" s="644">
        <v>6010.68</v>
      </c>
      <c r="N31" s="643">
        <v>0</v>
      </c>
      <c r="O31" s="643">
        <v>0</v>
      </c>
      <c r="P31" s="686">
        <v>0</v>
      </c>
    </row>
    <row r="32" spans="1:16" ht="78.75" x14ac:dyDescent="0.2">
      <c r="A32" s="637" t="s">
        <v>767</v>
      </c>
      <c r="B32" s="638" t="s">
        <v>775</v>
      </c>
      <c r="C32" s="638" t="s">
        <v>769</v>
      </c>
      <c r="D32" s="639" t="s">
        <v>874</v>
      </c>
      <c r="E32" s="640">
        <v>7000</v>
      </c>
      <c r="F32" s="638" t="s">
        <v>875</v>
      </c>
      <c r="G32" s="639" t="s">
        <v>876</v>
      </c>
      <c r="H32" s="641" t="s">
        <v>877</v>
      </c>
      <c r="I32" s="642" t="s">
        <v>780</v>
      </c>
      <c r="J32" s="641" t="s">
        <v>877</v>
      </c>
      <c r="K32" s="643">
        <v>3</v>
      </c>
      <c r="L32" s="643">
        <v>8</v>
      </c>
      <c r="M32" s="644">
        <v>53730.279999999992</v>
      </c>
      <c r="N32" s="643">
        <v>0</v>
      </c>
      <c r="O32" s="643">
        <v>0</v>
      </c>
      <c r="P32" s="686">
        <v>0</v>
      </c>
    </row>
    <row r="33" spans="1:16" ht="112.5" x14ac:dyDescent="0.2">
      <c r="A33" s="637" t="s">
        <v>767</v>
      </c>
      <c r="B33" s="638" t="s">
        <v>775</v>
      </c>
      <c r="C33" s="638" t="s">
        <v>769</v>
      </c>
      <c r="D33" s="639" t="s">
        <v>878</v>
      </c>
      <c r="E33" s="640">
        <v>2300</v>
      </c>
      <c r="F33" s="638" t="s">
        <v>879</v>
      </c>
      <c r="G33" s="639" t="s">
        <v>880</v>
      </c>
      <c r="H33" s="641" t="s">
        <v>881</v>
      </c>
      <c r="I33" s="642" t="s">
        <v>774</v>
      </c>
      <c r="J33" s="641" t="s">
        <v>881</v>
      </c>
      <c r="K33" s="643">
        <v>8</v>
      </c>
      <c r="L33" s="643">
        <v>12</v>
      </c>
      <c r="M33" s="644">
        <v>29520.889999999996</v>
      </c>
      <c r="N33" s="643">
        <v>3</v>
      </c>
      <c r="O33" s="643">
        <v>6</v>
      </c>
      <c r="P33" s="686">
        <v>14845.096</v>
      </c>
    </row>
    <row r="34" spans="1:16" ht="56.25" x14ac:dyDescent="0.2">
      <c r="A34" s="637" t="s">
        <v>767</v>
      </c>
      <c r="B34" s="638" t="s">
        <v>775</v>
      </c>
      <c r="C34" s="638" t="s">
        <v>769</v>
      </c>
      <c r="D34" s="639" t="s">
        <v>882</v>
      </c>
      <c r="E34" s="640">
        <v>11000</v>
      </c>
      <c r="F34" s="638" t="s">
        <v>883</v>
      </c>
      <c r="G34" s="639" t="s">
        <v>884</v>
      </c>
      <c r="H34" s="641" t="s">
        <v>885</v>
      </c>
      <c r="I34" s="642" t="s">
        <v>780</v>
      </c>
      <c r="J34" s="641" t="s">
        <v>885</v>
      </c>
      <c r="K34" s="643">
        <v>5</v>
      </c>
      <c r="L34" s="643">
        <v>12</v>
      </c>
      <c r="M34" s="644">
        <v>133396.62</v>
      </c>
      <c r="N34" s="643">
        <v>4</v>
      </c>
      <c r="O34" s="643">
        <v>6</v>
      </c>
      <c r="P34" s="686">
        <v>67006.376000000004</v>
      </c>
    </row>
    <row r="35" spans="1:16" ht="56.25" x14ac:dyDescent="0.2">
      <c r="A35" s="637" t="s">
        <v>767</v>
      </c>
      <c r="B35" s="638" t="s">
        <v>775</v>
      </c>
      <c r="C35" s="638" t="s">
        <v>769</v>
      </c>
      <c r="D35" s="639" t="s">
        <v>886</v>
      </c>
      <c r="E35" s="640">
        <v>930</v>
      </c>
      <c r="F35" s="638" t="s">
        <v>887</v>
      </c>
      <c r="G35" s="639" t="s">
        <v>888</v>
      </c>
      <c r="H35" s="641" t="s">
        <v>889</v>
      </c>
      <c r="I35" s="642" t="s">
        <v>797</v>
      </c>
      <c r="J35" s="641" t="s">
        <v>889</v>
      </c>
      <c r="K35" s="643">
        <v>5</v>
      </c>
      <c r="L35" s="643">
        <v>12</v>
      </c>
      <c r="M35" s="644">
        <v>12758.410000000003</v>
      </c>
      <c r="N35" s="643">
        <v>3</v>
      </c>
      <c r="O35" s="643">
        <v>6</v>
      </c>
      <c r="P35" s="686">
        <v>6089.2159999999994</v>
      </c>
    </row>
    <row r="36" spans="1:16" ht="45" x14ac:dyDescent="0.2">
      <c r="A36" s="637" t="s">
        <v>767</v>
      </c>
      <c r="B36" s="638" t="s">
        <v>775</v>
      </c>
      <c r="C36" s="638" t="s">
        <v>769</v>
      </c>
      <c r="D36" s="639" t="s">
        <v>890</v>
      </c>
      <c r="E36" s="640">
        <v>3800</v>
      </c>
      <c r="F36" s="638" t="s">
        <v>891</v>
      </c>
      <c r="G36" s="639" t="s">
        <v>892</v>
      </c>
      <c r="H36" s="641" t="s">
        <v>893</v>
      </c>
      <c r="I36" s="642" t="s">
        <v>797</v>
      </c>
      <c r="J36" s="641" t="s">
        <v>893</v>
      </c>
      <c r="K36" s="643">
        <v>5</v>
      </c>
      <c r="L36" s="643">
        <v>12</v>
      </c>
      <c r="M36" s="644">
        <v>45569.799999999996</v>
      </c>
      <c r="N36" s="643">
        <v>3</v>
      </c>
      <c r="O36" s="643">
        <v>6</v>
      </c>
      <c r="P36" s="686">
        <v>23713.406000000003</v>
      </c>
    </row>
    <row r="37" spans="1:16" ht="33.75" x14ac:dyDescent="0.2">
      <c r="A37" s="637" t="s">
        <v>767</v>
      </c>
      <c r="B37" s="638" t="s">
        <v>775</v>
      </c>
      <c r="C37" s="638" t="s">
        <v>769</v>
      </c>
      <c r="D37" s="639" t="s">
        <v>894</v>
      </c>
      <c r="E37" s="640">
        <v>3800</v>
      </c>
      <c r="F37" s="638" t="s">
        <v>895</v>
      </c>
      <c r="G37" s="639" t="s">
        <v>896</v>
      </c>
      <c r="H37" s="641" t="s">
        <v>897</v>
      </c>
      <c r="I37" s="642" t="s">
        <v>797</v>
      </c>
      <c r="J37" s="641" t="s">
        <v>897</v>
      </c>
      <c r="K37" s="643">
        <v>6</v>
      </c>
      <c r="L37" s="643">
        <v>12</v>
      </c>
      <c r="M37" s="644">
        <v>47358.459999999992</v>
      </c>
      <c r="N37" s="643">
        <v>3</v>
      </c>
      <c r="O37" s="643">
        <v>6</v>
      </c>
      <c r="P37" s="686">
        <v>23849.966000000004</v>
      </c>
    </row>
    <row r="38" spans="1:16" ht="33.75" x14ac:dyDescent="0.2">
      <c r="A38" s="637" t="s">
        <v>767</v>
      </c>
      <c r="B38" s="638" t="s">
        <v>775</v>
      </c>
      <c r="C38" s="638" t="s">
        <v>769</v>
      </c>
      <c r="D38" s="639" t="s">
        <v>898</v>
      </c>
      <c r="E38" s="640">
        <v>2000</v>
      </c>
      <c r="F38" s="638" t="s">
        <v>899</v>
      </c>
      <c r="G38" s="639" t="s">
        <v>900</v>
      </c>
      <c r="H38" s="641" t="s">
        <v>901</v>
      </c>
      <c r="I38" s="642" t="s">
        <v>797</v>
      </c>
      <c r="J38" s="641" t="s">
        <v>901</v>
      </c>
      <c r="K38" s="643">
        <v>8</v>
      </c>
      <c r="L38" s="643">
        <v>12</v>
      </c>
      <c r="M38" s="644">
        <v>25734.53</v>
      </c>
      <c r="N38" s="643">
        <v>3</v>
      </c>
      <c r="O38" s="643">
        <v>6</v>
      </c>
      <c r="P38" s="686">
        <v>12910.575999999997</v>
      </c>
    </row>
    <row r="39" spans="1:16" ht="56.25" x14ac:dyDescent="0.2">
      <c r="A39" s="637" t="s">
        <v>767</v>
      </c>
      <c r="B39" s="638" t="s">
        <v>775</v>
      </c>
      <c r="C39" s="638" t="s">
        <v>769</v>
      </c>
      <c r="D39" s="639" t="s">
        <v>902</v>
      </c>
      <c r="E39" s="640">
        <v>2000</v>
      </c>
      <c r="F39" s="638" t="s">
        <v>903</v>
      </c>
      <c r="G39" s="639" t="s">
        <v>904</v>
      </c>
      <c r="H39" s="641" t="s">
        <v>905</v>
      </c>
      <c r="I39" s="642" t="s">
        <v>774</v>
      </c>
      <c r="J39" s="641" t="s">
        <v>905</v>
      </c>
      <c r="K39" s="643">
        <v>5</v>
      </c>
      <c r="L39" s="643">
        <v>12</v>
      </c>
      <c r="M39" s="644">
        <v>25899.09</v>
      </c>
      <c r="N39" s="643">
        <v>3</v>
      </c>
      <c r="O39" s="643">
        <v>6</v>
      </c>
      <c r="P39" s="686">
        <v>13045.535999999998</v>
      </c>
    </row>
    <row r="40" spans="1:16" ht="33.75" x14ac:dyDescent="0.2">
      <c r="A40" s="637" t="s">
        <v>767</v>
      </c>
      <c r="B40" s="638" t="s">
        <v>775</v>
      </c>
      <c r="C40" s="638" t="s">
        <v>769</v>
      </c>
      <c r="D40" s="639" t="s">
        <v>894</v>
      </c>
      <c r="E40" s="640">
        <v>1200</v>
      </c>
      <c r="F40" s="638" t="s">
        <v>906</v>
      </c>
      <c r="G40" s="639" t="s">
        <v>907</v>
      </c>
      <c r="H40" s="641" t="s">
        <v>897</v>
      </c>
      <c r="I40" s="642" t="s">
        <v>797</v>
      </c>
      <c r="J40" s="641" t="s">
        <v>897</v>
      </c>
      <c r="K40" s="643">
        <v>5</v>
      </c>
      <c r="L40" s="643">
        <v>12</v>
      </c>
      <c r="M40" s="644">
        <v>15688.390000000001</v>
      </c>
      <c r="N40" s="643">
        <v>3</v>
      </c>
      <c r="O40" s="643">
        <v>6</v>
      </c>
      <c r="P40" s="686">
        <v>7811.4759999999997</v>
      </c>
    </row>
    <row r="41" spans="1:16" ht="67.5" x14ac:dyDescent="0.2">
      <c r="A41" s="637" t="s">
        <v>767</v>
      </c>
      <c r="B41" s="638" t="s">
        <v>775</v>
      </c>
      <c r="C41" s="638" t="s">
        <v>769</v>
      </c>
      <c r="D41" s="639" t="s">
        <v>908</v>
      </c>
      <c r="E41" s="640">
        <v>1400</v>
      </c>
      <c r="F41" s="638" t="s">
        <v>909</v>
      </c>
      <c r="G41" s="639" t="s">
        <v>910</v>
      </c>
      <c r="H41" s="641" t="s">
        <v>911</v>
      </c>
      <c r="I41" s="642" t="s">
        <v>780</v>
      </c>
      <c r="J41" s="641" t="s">
        <v>911</v>
      </c>
      <c r="K41" s="643">
        <v>1</v>
      </c>
      <c r="L41" s="643">
        <v>2</v>
      </c>
      <c r="M41" s="644">
        <v>2569.6500000000005</v>
      </c>
      <c r="N41" s="643">
        <v>0</v>
      </c>
      <c r="O41" s="643">
        <v>0</v>
      </c>
      <c r="P41" s="686">
        <v>0</v>
      </c>
    </row>
    <row r="42" spans="1:16" ht="67.5" x14ac:dyDescent="0.2">
      <c r="A42" s="637" t="s">
        <v>767</v>
      </c>
      <c r="B42" s="638" t="s">
        <v>775</v>
      </c>
      <c r="C42" s="638" t="s">
        <v>769</v>
      </c>
      <c r="D42" s="639" t="s">
        <v>912</v>
      </c>
      <c r="E42" s="640">
        <v>12000</v>
      </c>
      <c r="F42" s="638" t="s">
        <v>913</v>
      </c>
      <c r="G42" s="639" t="s">
        <v>914</v>
      </c>
      <c r="H42" s="641" t="s">
        <v>915</v>
      </c>
      <c r="I42" s="642" t="s">
        <v>780</v>
      </c>
      <c r="J42" s="641" t="s">
        <v>915</v>
      </c>
      <c r="K42" s="643">
        <v>5</v>
      </c>
      <c r="L42" s="643">
        <v>12</v>
      </c>
      <c r="M42" s="644">
        <v>141080.85</v>
      </c>
      <c r="N42" s="643">
        <v>3</v>
      </c>
      <c r="O42" s="643">
        <v>6</v>
      </c>
      <c r="P42" s="686">
        <v>72861.076000000001</v>
      </c>
    </row>
    <row r="43" spans="1:16" ht="33.75" x14ac:dyDescent="0.2">
      <c r="A43" s="637" t="s">
        <v>767</v>
      </c>
      <c r="B43" s="638" t="s">
        <v>775</v>
      </c>
      <c r="C43" s="638" t="s">
        <v>769</v>
      </c>
      <c r="D43" s="639" t="s">
        <v>916</v>
      </c>
      <c r="E43" s="640">
        <v>3000</v>
      </c>
      <c r="F43" s="638" t="s">
        <v>917</v>
      </c>
      <c r="G43" s="639" t="s">
        <v>918</v>
      </c>
      <c r="H43" s="641" t="s">
        <v>919</v>
      </c>
      <c r="I43" s="642" t="s">
        <v>780</v>
      </c>
      <c r="J43" s="641" t="s">
        <v>919</v>
      </c>
      <c r="K43" s="643">
        <v>2</v>
      </c>
      <c r="L43" s="643">
        <v>4</v>
      </c>
      <c r="M43" s="644">
        <v>12444.88</v>
      </c>
      <c r="N43" s="643">
        <v>0</v>
      </c>
      <c r="O43" s="643">
        <v>1</v>
      </c>
      <c r="P43" s="686">
        <v>890.60600000000011</v>
      </c>
    </row>
    <row r="44" spans="1:16" ht="90" x14ac:dyDescent="0.2">
      <c r="A44" s="637" t="s">
        <v>767</v>
      </c>
      <c r="B44" s="638" t="s">
        <v>775</v>
      </c>
      <c r="C44" s="638" t="s">
        <v>769</v>
      </c>
      <c r="D44" s="639" t="s">
        <v>920</v>
      </c>
      <c r="E44" s="640">
        <v>1600</v>
      </c>
      <c r="F44" s="638" t="s">
        <v>921</v>
      </c>
      <c r="G44" s="639" t="s">
        <v>922</v>
      </c>
      <c r="H44" s="641" t="s">
        <v>923</v>
      </c>
      <c r="I44" s="642" t="s">
        <v>797</v>
      </c>
      <c r="J44" s="641" t="s">
        <v>923</v>
      </c>
      <c r="K44" s="643">
        <v>5</v>
      </c>
      <c r="L44" s="643">
        <v>12</v>
      </c>
      <c r="M44" s="644">
        <v>21154.81</v>
      </c>
      <c r="N44" s="643">
        <v>5</v>
      </c>
      <c r="O44" s="643">
        <v>6</v>
      </c>
      <c r="P44" s="686">
        <v>10471.075999999999</v>
      </c>
    </row>
    <row r="45" spans="1:16" ht="56.25" x14ac:dyDescent="0.2">
      <c r="A45" s="637" t="s">
        <v>767</v>
      </c>
      <c r="B45" s="638" t="s">
        <v>775</v>
      </c>
      <c r="C45" s="638" t="s">
        <v>769</v>
      </c>
      <c r="D45" s="639" t="s">
        <v>924</v>
      </c>
      <c r="E45" s="640">
        <v>4500</v>
      </c>
      <c r="F45" s="638" t="s">
        <v>925</v>
      </c>
      <c r="G45" s="639" t="s">
        <v>926</v>
      </c>
      <c r="H45" s="641" t="s">
        <v>805</v>
      </c>
      <c r="I45" s="642" t="s">
        <v>780</v>
      </c>
      <c r="J45" s="641" t="s">
        <v>805</v>
      </c>
      <c r="K45" s="643">
        <v>10</v>
      </c>
      <c r="L45" s="643">
        <v>12</v>
      </c>
      <c r="M45" s="644">
        <v>55954.810000000012</v>
      </c>
      <c r="N45" s="643">
        <v>3</v>
      </c>
      <c r="O45" s="643">
        <v>6</v>
      </c>
      <c r="P45" s="686">
        <v>27901.976000000002</v>
      </c>
    </row>
    <row r="46" spans="1:16" ht="56.25" x14ac:dyDescent="0.2">
      <c r="A46" s="637" t="s">
        <v>767</v>
      </c>
      <c r="B46" s="638" t="s">
        <v>775</v>
      </c>
      <c r="C46" s="638" t="s">
        <v>769</v>
      </c>
      <c r="D46" s="639" t="s">
        <v>927</v>
      </c>
      <c r="E46" s="640">
        <v>6000</v>
      </c>
      <c r="F46" s="638" t="s">
        <v>928</v>
      </c>
      <c r="G46" s="639" t="s">
        <v>929</v>
      </c>
      <c r="H46" s="641" t="s">
        <v>915</v>
      </c>
      <c r="I46" s="642" t="s">
        <v>780</v>
      </c>
      <c r="J46" s="641" t="s">
        <v>915</v>
      </c>
      <c r="K46" s="643">
        <v>5</v>
      </c>
      <c r="L46" s="643">
        <v>12</v>
      </c>
      <c r="M46" s="644">
        <v>73849.809999999983</v>
      </c>
      <c r="N46" s="643">
        <v>2</v>
      </c>
      <c r="O46" s="643">
        <v>3</v>
      </c>
      <c r="P46" s="686">
        <v>20911.776000000002</v>
      </c>
    </row>
    <row r="47" spans="1:16" ht="45" x14ac:dyDescent="0.2">
      <c r="A47" s="637" t="s">
        <v>767</v>
      </c>
      <c r="B47" s="638" t="s">
        <v>775</v>
      </c>
      <c r="C47" s="638" t="s">
        <v>769</v>
      </c>
      <c r="D47" s="639" t="s">
        <v>930</v>
      </c>
      <c r="E47" s="640">
        <v>5500</v>
      </c>
      <c r="F47" s="638" t="s">
        <v>931</v>
      </c>
      <c r="G47" s="639" t="s">
        <v>932</v>
      </c>
      <c r="H47" s="641" t="s">
        <v>801</v>
      </c>
      <c r="I47" s="642" t="s">
        <v>780</v>
      </c>
      <c r="J47" s="641" t="s">
        <v>801</v>
      </c>
      <c r="K47" s="643">
        <v>6</v>
      </c>
      <c r="L47" s="643">
        <v>12</v>
      </c>
      <c r="M47" s="644">
        <v>71191.549999999988</v>
      </c>
      <c r="N47" s="643">
        <v>5</v>
      </c>
      <c r="O47" s="643">
        <v>6</v>
      </c>
      <c r="P47" s="686">
        <v>34024.616000000002</v>
      </c>
    </row>
    <row r="48" spans="1:16" ht="33.75" x14ac:dyDescent="0.2">
      <c r="A48" s="637" t="s">
        <v>767</v>
      </c>
      <c r="B48" s="638" t="s">
        <v>775</v>
      </c>
      <c r="C48" s="638" t="s">
        <v>769</v>
      </c>
      <c r="D48" s="639" t="s">
        <v>933</v>
      </c>
      <c r="E48" s="640">
        <v>8000</v>
      </c>
      <c r="F48" s="638" t="s">
        <v>934</v>
      </c>
      <c r="G48" s="639" t="s">
        <v>935</v>
      </c>
      <c r="H48" s="641" t="s">
        <v>936</v>
      </c>
      <c r="I48" s="642" t="s">
        <v>780</v>
      </c>
      <c r="J48" s="641" t="s">
        <v>936</v>
      </c>
      <c r="K48" s="643">
        <v>3</v>
      </c>
      <c r="L48" s="643">
        <v>7</v>
      </c>
      <c r="M48" s="644">
        <v>50945.520000000004</v>
      </c>
      <c r="N48" s="643">
        <v>3</v>
      </c>
      <c r="O48" s="643">
        <v>6</v>
      </c>
      <c r="P48" s="686">
        <v>49046.376000000004</v>
      </c>
    </row>
    <row r="49" spans="1:16" ht="56.25" x14ac:dyDescent="0.2">
      <c r="A49" s="637" t="s">
        <v>767</v>
      </c>
      <c r="B49" s="638" t="s">
        <v>775</v>
      </c>
      <c r="C49" s="638" t="s">
        <v>769</v>
      </c>
      <c r="D49" s="639" t="s">
        <v>937</v>
      </c>
      <c r="E49" s="640">
        <v>2500</v>
      </c>
      <c r="F49" s="638" t="s">
        <v>938</v>
      </c>
      <c r="G49" s="639" t="s">
        <v>939</v>
      </c>
      <c r="H49" s="641" t="s">
        <v>940</v>
      </c>
      <c r="I49" s="642" t="s">
        <v>774</v>
      </c>
      <c r="J49" s="641" t="s">
        <v>940</v>
      </c>
      <c r="K49" s="643">
        <v>5</v>
      </c>
      <c r="L49" s="643">
        <v>12</v>
      </c>
      <c r="M49" s="644">
        <v>31919.280000000002</v>
      </c>
      <c r="N49" s="643">
        <v>5</v>
      </c>
      <c r="O49" s="643">
        <v>6</v>
      </c>
      <c r="P49" s="686">
        <v>16020.205999999998</v>
      </c>
    </row>
    <row r="50" spans="1:16" ht="56.25" x14ac:dyDescent="0.2">
      <c r="A50" s="637" t="s">
        <v>767</v>
      </c>
      <c r="B50" s="638" t="s">
        <v>775</v>
      </c>
      <c r="C50" s="638" t="s">
        <v>769</v>
      </c>
      <c r="D50" s="639" t="s">
        <v>941</v>
      </c>
      <c r="E50" s="640">
        <v>2500</v>
      </c>
      <c r="F50" s="638" t="s">
        <v>942</v>
      </c>
      <c r="G50" s="639" t="s">
        <v>943</v>
      </c>
      <c r="H50" s="641" t="s">
        <v>796</v>
      </c>
      <c r="I50" s="642" t="s">
        <v>797</v>
      </c>
      <c r="J50" s="641" t="s">
        <v>796</v>
      </c>
      <c r="K50" s="643">
        <v>5</v>
      </c>
      <c r="L50" s="643">
        <v>12</v>
      </c>
      <c r="M50" s="644">
        <v>31682.790000000005</v>
      </c>
      <c r="N50" s="643">
        <v>3</v>
      </c>
      <c r="O50" s="643">
        <v>6</v>
      </c>
      <c r="P50" s="686">
        <v>16051.975999999999</v>
      </c>
    </row>
    <row r="51" spans="1:16" ht="56.25" x14ac:dyDescent="0.2">
      <c r="A51" s="637" t="s">
        <v>767</v>
      </c>
      <c r="B51" s="638" t="s">
        <v>775</v>
      </c>
      <c r="C51" s="638" t="s">
        <v>769</v>
      </c>
      <c r="D51" s="639" t="s">
        <v>944</v>
      </c>
      <c r="E51" s="640">
        <v>930</v>
      </c>
      <c r="F51" s="638" t="s">
        <v>945</v>
      </c>
      <c r="G51" s="639" t="s">
        <v>946</v>
      </c>
      <c r="H51" s="641" t="s">
        <v>796</v>
      </c>
      <c r="I51" s="642" t="s">
        <v>797</v>
      </c>
      <c r="J51" s="641" t="s">
        <v>796</v>
      </c>
      <c r="K51" s="643">
        <v>12</v>
      </c>
      <c r="L51" s="643">
        <v>12</v>
      </c>
      <c r="M51" s="644">
        <v>12727.410000000003</v>
      </c>
      <c r="N51" s="643">
        <v>5</v>
      </c>
      <c r="O51" s="643">
        <v>6</v>
      </c>
      <c r="P51" s="686">
        <v>6089.2759999999998</v>
      </c>
    </row>
    <row r="52" spans="1:16" ht="56.25" x14ac:dyDescent="0.2">
      <c r="A52" s="637" t="s">
        <v>767</v>
      </c>
      <c r="B52" s="638" t="s">
        <v>775</v>
      </c>
      <c r="C52" s="638" t="s">
        <v>769</v>
      </c>
      <c r="D52" s="639" t="s">
        <v>947</v>
      </c>
      <c r="E52" s="640">
        <v>2300</v>
      </c>
      <c r="F52" s="638" t="s">
        <v>948</v>
      </c>
      <c r="G52" s="639" t="s">
        <v>949</v>
      </c>
      <c r="H52" s="641" t="s">
        <v>950</v>
      </c>
      <c r="I52" s="642" t="s">
        <v>774</v>
      </c>
      <c r="J52" s="641" t="s">
        <v>950</v>
      </c>
      <c r="K52" s="643">
        <v>5</v>
      </c>
      <c r="L52" s="643">
        <v>12</v>
      </c>
      <c r="M52" s="644">
        <v>28978.529999999995</v>
      </c>
      <c r="N52" s="643">
        <v>3</v>
      </c>
      <c r="O52" s="643">
        <v>6</v>
      </c>
      <c r="P52" s="686">
        <v>14698.315999999999</v>
      </c>
    </row>
    <row r="53" spans="1:16" ht="56.25" x14ac:dyDescent="0.2">
      <c r="A53" s="637" t="s">
        <v>767</v>
      </c>
      <c r="B53" s="638" t="s">
        <v>775</v>
      </c>
      <c r="C53" s="638" t="s">
        <v>769</v>
      </c>
      <c r="D53" s="639" t="s">
        <v>951</v>
      </c>
      <c r="E53" s="640">
        <v>5500</v>
      </c>
      <c r="F53" s="638" t="s">
        <v>952</v>
      </c>
      <c r="G53" s="639" t="s">
        <v>953</v>
      </c>
      <c r="H53" s="641" t="s">
        <v>846</v>
      </c>
      <c r="I53" s="642" t="s">
        <v>780</v>
      </c>
      <c r="J53" s="641" t="s">
        <v>846</v>
      </c>
      <c r="K53" s="643">
        <v>6</v>
      </c>
      <c r="L53" s="643">
        <v>12</v>
      </c>
      <c r="M53" s="644">
        <v>67948.73</v>
      </c>
      <c r="N53" s="643">
        <v>3</v>
      </c>
      <c r="O53" s="643">
        <v>6</v>
      </c>
      <c r="P53" s="686">
        <v>34048.175999999999</v>
      </c>
    </row>
    <row r="54" spans="1:16" ht="45" x14ac:dyDescent="0.2">
      <c r="A54" s="637" t="s">
        <v>767</v>
      </c>
      <c r="B54" s="638" t="s">
        <v>775</v>
      </c>
      <c r="C54" s="638" t="s">
        <v>769</v>
      </c>
      <c r="D54" s="639" t="s">
        <v>954</v>
      </c>
      <c r="E54" s="640">
        <v>7800</v>
      </c>
      <c r="F54" s="638" t="s">
        <v>955</v>
      </c>
      <c r="G54" s="639" t="s">
        <v>956</v>
      </c>
      <c r="H54" s="641" t="s">
        <v>957</v>
      </c>
      <c r="I54" s="642" t="s">
        <v>780</v>
      </c>
      <c r="J54" s="641" t="s">
        <v>957</v>
      </c>
      <c r="K54" s="643">
        <v>5</v>
      </c>
      <c r="L54" s="643">
        <v>12</v>
      </c>
      <c r="M54" s="644">
        <v>95069.790000000008</v>
      </c>
      <c r="N54" s="643">
        <v>3</v>
      </c>
      <c r="O54" s="643">
        <v>6</v>
      </c>
      <c r="P54" s="686">
        <v>47704.996000000006</v>
      </c>
    </row>
    <row r="55" spans="1:16" ht="67.5" x14ac:dyDescent="0.2">
      <c r="A55" s="637" t="s">
        <v>767</v>
      </c>
      <c r="B55" s="638" t="s">
        <v>775</v>
      </c>
      <c r="C55" s="638" t="s">
        <v>769</v>
      </c>
      <c r="D55" s="639" t="s">
        <v>958</v>
      </c>
      <c r="E55" s="640">
        <v>3500</v>
      </c>
      <c r="F55" s="638" t="s">
        <v>959</v>
      </c>
      <c r="G55" s="639" t="s">
        <v>960</v>
      </c>
      <c r="H55" s="641" t="s">
        <v>961</v>
      </c>
      <c r="I55" s="642" t="s">
        <v>774</v>
      </c>
      <c r="J55" s="641" t="s">
        <v>961</v>
      </c>
      <c r="K55" s="643">
        <v>6</v>
      </c>
      <c r="L55" s="643">
        <v>12</v>
      </c>
      <c r="M55" s="644">
        <v>43528.030000000006</v>
      </c>
      <c r="N55" s="643">
        <v>4</v>
      </c>
      <c r="O55" s="643">
        <v>6</v>
      </c>
      <c r="P55" s="686">
        <v>21884.816000000003</v>
      </c>
    </row>
    <row r="56" spans="1:16" ht="67.5" x14ac:dyDescent="0.2">
      <c r="A56" s="637" t="s">
        <v>767</v>
      </c>
      <c r="B56" s="638" t="s">
        <v>775</v>
      </c>
      <c r="C56" s="638" t="s">
        <v>769</v>
      </c>
      <c r="D56" s="639" t="s">
        <v>962</v>
      </c>
      <c r="E56" s="640">
        <v>3000</v>
      </c>
      <c r="F56" s="638" t="s">
        <v>963</v>
      </c>
      <c r="G56" s="639" t="s">
        <v>964</v>
      </c>
      <c r="H56" s="641" t="s">
        <v>965</v>
      </c>
      <c r="I56" s="642" t="s">
        <v>774</v>
      </c>
      <c r="J56" s="641" t="s">
        <v>965</v>
      </c>
      <c r="K56" s="643">
        <v>6</v>
      </c>
      <c r="L56" s="643">
        <v>12</v>
      </c>
      <c r="M56" s="644">
        <v>37520.390000000007</v>
      </c>
      <c r="N56" s="643">
        <v>5</v>
      </c>
      <c r="O56" s="643">
        <v>6</v>
      </c>
      <c r="P56" s="686">
        <v>18976.376</v>
      </c>
    </row>
    <row r="57" spans="1:16" ht="33.75" x14ac:dyDescent="0.2">
      <c r="A57" s="637" t="s">
        <v>767</v>
      </c>
      <c r="B57" s="638" t="s">
        <v>768</v>
      </c>
      <c r="C57" s="638" t="s">
        <v>769</v>
      </c>
      <c r="D57" s="639" t="s">
        <v>966</v>
      </c>
      <c r="E57" s="640">
        <v>2000</v>
      </c>
      <c r="F57" s="638" t="s">
        <v>967</v>
      </c>
      <c r="G57" s="639" t="s">
        <v>968</v>
      </c>
      <c r="H57" s="641" t="s">
        <v>796</v>
      </c>
      <c r="I57" s="642" t="s">
        <v>797</v>
      </c>
      <c r="J57" s="641" t="s">
        <v>796</v>
      </c>
      <c r="K57" s="643">
        <v>3</v>
      </c>
      <c r="L57" s="643">
        <v>7</v>
      </c>
      <c r="M57" s="644">
        <v>13524.779999999999</v>
      </c>
      <c r="N57" s="643">
        <v>6</v>
      </c>
      <c r="O57" s="643">
        <v>6</v>
      </c>
      <c r="P57" s="686">
        <v>13051.975999999999</v>
      </c>
    </row>
    <row r="58" spans="1:16" ht="56.25" x14ac:dyDescent="0.2">
      <c r="A58" s="637" t="s">
        <v>767</v>
      </c>
      <c r="B58" s="638" t="s">
        <v>775</v>
      </c>
      <c r="C58" s="638" t="s">
        <v>769</v>
      </c>
      <c r="D58" s="639" t="s">
        <v>969</v>
      </c>
      <c r="E58" s="640">
        <v>2500</v>
      </c>
      <c r="F58" s="638" t="s">
        <v>970</v>
      </c>
      <c r="G58" s="639" t="s">
        <v>971</v>
      </c>
      <c r="H58" s="641" t="s">
        <v>796</v>
      </c>
      <c r="I58" s="642" t="s">
        <v>797</v>
      </c>
      <c r="J58" s="641" t="s">
        <v>796</v>
      </c>
      <c r="K58" s="643">
        <v>5</v>
      </c>
      <c r="L58" s="643">
        <v>12</v>
      </c>
      <c r="M58" s="644">
        <v>31954.810000000005</v>
      </c>
      <c r="N58" s="643">
        <v>3</v>
      </c>
      <c r="O58" s="643">
        <v>6</v>
      </c>
      <c r="P58" s="686">
        <v>16051.975999999999</v>
      </c>
    </row>
    <row r="59" spans="1:16" ht="78.75" x14ac:dyDescent="0.2">
      <c r="A59" s="637" t="s">
        <v>767</v>
      </c>
      <c r="B59" s="638" t="s">
        <v>775</v>
      </c>
      <c r="C59" s="638" t="s">
        <v>769</v>
      </c>
      <c r="D59" s="639" t="s">
        <v>972</v>
      </c>
      <c r="E59" s="640">
        <v>2300</v>
      </c>
      <c r="F59" s="638" t="s">
        <v>973</v>
      </c>
      <c r="G59" s="639" t="s">
        <v>974</v>
      </c>
      <c r="H59" s="641" t="s">
        <v>957</v>
      </c>
      <c r="I59" s="642" t="s">
        <v>780</v>
      </c>
      <c r="J59" s="641" t="s">
        <v>957</v>
      </c>
      <c r="K59" s="643">
        <v>5</v>
      </c>
      <c r="L59" s="643">
        <v>12</v>
      </c>
      <c r="M59" s="644">
        <v>29380.950000000004</v>
      </c>
      <c r="N59" s="643">
        <v>3</v>
      </c>
      <c r="O59" s="643">
        <v>6</v>
      </c>
      <c r="P59" s="686">
        <v>14814.575999999997</v>
      </c>
    </row>
    <row r="60" spans="1:16" ht="33.75" x14ac:dyDescent="0.2">
      <c r="A60" s="637" t="s">
        <v>767</v>
      </c>
      <c r="B60" s="638" t="s">
        <v>775</v>
      </c>
      <c r="C60" s="638" t="s">
        <v>769</v>
      </c>
      <c r="D60" s="639" t="s">
        <v>975</v>
      </c>
      <c r="E60" s="640">
        <v>4000</v>
      </c>
      <c r="F60" s="638" t="s">
        <v>976</v>
      </c>
      <c r="G60" s="639" t="s">
        <v>977</v>
      </c>
      <c r="H60" s="641" t="s">
        <v>779</v>
      </c>
      <c r="I60" s="642" t="s">
        <v>780</v>
      </c>
      <c r="J60" s="641" t="s">
        <v>779</v>
      </c>
      <c r="K60" s="643">
        <v>1</v>
      </c>
      <c r="L60" s="643">
        <v>1</v>
      </c>
      <c r="M60" s="644">
        <v>3040.7400000000002</v>
      </c>
      <c r="N60" s="643">
        <v>6</v>
      </c>
      <c r="O60" s="643">
        <v>6</v>
      </c>
      <c r="P60" s="686">
        <v>25037.416000000005</v>
      </c>
    </row>
    <row r="61" spans="1:16" ht="45" x14ac:dyDescent="0.2">
      <c r="A61" s="637" t="s">
        <v>767</v>
      </c>
      <c r="B61" s="638" t="s">
        <v>775</v>
      </c>
      <c r="C61" s="638" t="s">
        <v>769</v>
      </c>
      <c r="D61" s="639" t="s">
        <v>978</v>
      </c>
      <c r="E61" s="640">
        <v>6000</v>
      </c>
      <c r="F61" s="638" t="s">
        <v>979</v>
      </c>
      <c r="G61" s="639" t="s">
        <v>980</v>
      </c>
      <c r="H61" s="641" t="s">
        <v>981</v>
      </c>
      <c r="I61" s="642" t="s">
        <v>774</v>
      </c>
      <c r="J61" s="641" t="s">
        <v>981</v>
      </c>
      <c r="K61" s="643">
        <v>3</v>
      </c>
      <c r="L61" s="643">
        <v>6</v>
      </c>
      <c r="M61" s="644">
        <v>33984.870000000003</v>
      </c>
      <c r="N61" s="643">
        <v>0</v>
      </c>
      <c r="O61" s="643">
        <v>0</v>
      </c>
      <c r="P61" s="686">
        <v>0</v>
      </c>
    </row>
    <row r="62" spans="1:16" ht="56.25" x14ac:dyDescent="0.2">
      <c r="A62" s="637" t="s">
        <v>767</v>
      </c>
      <c r="B62" s="638" t="s">
        <v>775</v>
      </c>
      <c r="C62" s="638" t="s">
        <v>769</v>
      </c>
      <c r="D62" s="639" t="s">
        <v>982</v>
      </c>
      <c r="E62" s="640">
        <v>1200</v>
      </c>
      <c r="F62" s="638" t="s">
        <v>983</v>
      </c>
      <c r="G62" s="639" t="s">
        <v>984</v>
      </c>
      <c r="H62" s="641" t="s">
        <v>897</v>
      </c>
      <c r="I62" s="642" t="s">
        <v>797</v>
      </c>
      <c r="J62" s="641" t="s">
        <v>897</v>
      </c>
      <c r="K62" s="643">
        <v>5</v>
      </c>
      <c r="L62" s="643">
        <v>12</v>
      </c>
      <c r="M62" s="644">
        <v>16290.01</v>
      </c>
      <c r="N62" s="643">
        <v>3</v>
      </c>
      <c r="O62" s="643">
        <v>6</v>
      </c>
      <c r="P62" s="686">
        <v>7854.8360000000002</v>
      </c>
    </row>
    <row r="63" spans="1:16" ht="56.25" x14ac:dyDescent="0.2">
      <c r="A63" s="637" t="s">
        <v>767</v>
      </c>
      <c r="B63" s="638" t="s">
        <v>775</v>
      </c>
      <c r="C63" s="638" t="s">
        <v>769</v>
      </c>
      <c r="D63" s="639" t="s">
        <v>985</v>
      </c>
      <c r="E63" s="640">
        <v>1000</v>
      </c>
      <c r="F63" s="638" t="s">
        <v>986</v>
      </c>
      <c r="G63" s="639" t="s">
        <v>987</v>
      </c>
      <c r="H63" s="641" t="s">
        <v>988</v>
      </c>
      <c r="I63" s="642" t="s">
        <v>797</v>
      </c>
      <c r="J63" s="641" t="s">
        <v>988</v>
      </c>
      <c r="K63" s="643">
        <v>5</v>
      </c>
      <c r="L63" s="643">
        <v>12</v>
      </c>
      <c r="M63" s="644">
        <v>12989.51</v>
      </c>
      <c r="N63" s="643">
        <v>3</v>
      </c>
      <c r="O63" s="643">
        <v>6</v>
      </c>
      <c r="P63" s="686">
        <v>6482.116</v>
      </c>
    </row>
    <row r="64" spans="1:16" ht="90" x14ac:dyDescent="0.2">
      <c r="A64" s="637" t="s">
        <v>767</v>
      </c>
      <c r="B64" s="638" t="s">
        <v>768</v>
      </c>
      <c r="C64" s="638" t="s">
        <v>769</v>
      </c>
      <c r="D64" s="639" t="s">
        <v>989</v>
      </c>
      <c r="E64" s="640">
        <v>3500</v>
      </c>
      <c r="F64" s="638" t="s">
        <v>990</v>
      </c>
      <c r="G64" s="639" t="s">
        <v>991</v>
      </c>
      <c r="H64" s="641" t="s">
        <v>992</v>
      </c>
      <c r="I64" s="642" t="s">
        <v>774</v>
      </c>
      <c r="J64" s="641" t="s">
        <v>992</v>
      </c>
      <c r="K64" s="643">
        <v>5</v>
      </c>
      <c r="L64" s="643">
        <v>12</v>
      </c>
      <c r="M64" s="644">
        <v>43163.41</v>
      </c>
      <c r="N64" s="643">
        <v>3</v>
      </c>
      <c r="O64" s="643">
        <v>6</v>
      </c>
      <c r="P64" s="686">
        <v>21974.936000000002</v>
      </c>
    </row>
    <row r="65" spans="1:16" ht="45" x14ac:dyDescent="0.2">
      <c r="A65" s="637" t="s">
        <v>767</v>
      </c>
      <c r="B65" s="638" t="s">
        <v>775</v>
      </c>
      <c r="C65" s="638" t="s">
        <v>769</v>
      </c>
      <c r="D65" s="639" t="s">
        <v>993</v>
      </c>
      <c r="E65" s="640">
        <v>6000</v>
      </c>
      <c r="F65" s="638" t="s">
        <v>994</v>
      </c>
      <c r="G65" s="639" t="s">
        <v>995</v>
      </c>
      <c r="H65" s="641" t="s">
        <v>915</v>
      </c>
      <c r="I65" s="642" t="s">
        <v>780</v>
      </c>
      <c r="J65" s="641" t="s">
        <v>915</v>
      </c>
      <c r="K65" s="643">
        <v>6</v>
      </c>
      <c r="L65" s="643">
        <v>12</v>
      </c>
      <c r="M65" s="644">
        <v>67476.51999999999</v>
      </c>
      <c r="N65" s="643">
        <v>0</v>
      </c>
      <c r="O65" s="643">
        <v>0</v>
      </c>
      <c r="P65" s="686">
        <v>0</v>
      </c>
    </row>
    <row r="66" spans="1:16" ht="45" x14ac:dyDescent="0.2">
      <c r="A66" s="637" t="s">
        <v>767</v>
      </c>
      <c r="B66" s="638" t="s">
        <v>775</v>
      </c>
      <c r="C66" s="638" t="s">
        <v>769</v>
      </c>
      <c r="D66" s="639" t="s">
        <v>996</v>
      </c>
      <c r="E66" s="640">
        <v>15600</v>
      </c>
      <c r="F66" s="638" t="s">
        <v>997</v>
      </c>
      <c r="G66" s="639" t="s">
        <v>998</v>
      </c>
      <c r="H66" s="641" t="s">
        <v>999</v>
      </c>
      <c r="I66" s="642" t="s">
        <v>780</v>
      </c>
      <c r="J66" s="641" t="s">
        <v>999</v>
      </c>
      <c r="K66" s="643">
        <v>0</v>
      </c>
      <c r="L66" s="643">
        <v>0</v>
      </c>
      <c r="M66" s="644">
        <v>0</v>
      </c>
      <c r="N66" s="643">
        <v>1</v>
      </c>
      <c r="O66" s="643">
        <v>1</v>
      </c>
      <c r="P66" s="686">
        <v>16821.226000000002</v>
      </c>
    </row>
    <row r="67" spans="1:16" ht="33.75" x14ac:dyDescent="0.2">
      <c r="A67" s="637" t="s">
        <v>767</v>
      </c>
      <c r="B67" s="638" t="s">
        <v>775</v>
      </c>
      <c r="C67" s="638" t="s">
        <v>769</v>
      </c>
      <c r="D67" s="639" t="s">
        <v>1000</v>
      </c>
      <c r="E67" s="640">
        <v>2750</v>
      </c>
      <c r="F67" s="638" t="s">
        <v>1001</v>
      </c>
      <c r="G67" s="639" t="s">
        <v>1002</v>
      </c>
      <c r="H67" s="641" t="s">
        <v>1003</v>
      </c>
      <c r="I67" s="642" t="s">
        <v>780</v>
      </c>
      <c r="J67" s="641" t="s">
        <v>1003</v>
      </c>
      <c r="K67" s="643">
        <v>1</v>
      </c>
      <c r="L67" s="643">
        <v>3</v>
      </c>
      <c r="M67" s="644">
        <v>7835.08</v>
      </c>
      <c r="N67" s="643">
        <v>6</v>
      </c>
      <c r="O67" s="643">
        <v>6</v>
      </c>
      <c r="P67" s="686">
        <v>17515.876</v>
      </c>
    </row>
    <row r="68" spans="1:16" ht="56.25" x14ac:dyDescent="0.2">
      <c r="A68" s="637" t="s">
        <v>767</v>
      </c>
      <c r="B68" s="638" t="s">
        <v>775</v>
      </c>
      <c r="C68" s="638" t="s">
        <v>769</v>
      </c>
      <c r="D68" s="639" t="s">
        <v>1004</v>
      </c>
      <c r="E68" s="640">
        <v>3800</v>
      </c>
      <c r="F68" s="638" t="s">
        <v>1005</v>
      </c>
      <c r="G68" s="639" t="s">
        <v>1006</v>
      </c>
      <c r="H68" s="641" t="s">
        <v>1007</v>
      </c>
      <c r="I68" s="642" t="s">
        <v>774</v>
      </c>
      <c r="J68" s="641" t="s">
        <v>1007</v>
      </c>
      <c r="K68" s="643">
        <v>5</v>
      </c>
      <c r="L68" s="643">
        <v>12</v>
      </c>
      <c r="M68" s="644">
        <v>47449.81</v>
      </c>
      <c r="N68" s="643">
        <v>3</v>
      </c>
      <c r="O68" s="643">
        <v>6</v>
      </c>
      <c r="P68" s="686">
        <v>23851.276000000002</v>
      </c>
    </row>
    <row r="69" spans="1:16" ht="33.75" x14ac:dyDescent="0.2">
      <c r="A69" s="637" t="s">
        <v>767</v>
      </c>
      <c r="B69" s="638" t="s">
        <v>775</v>
      </c>
      <c r="C69" s="638" t="s">
        <v>769</v>
      </c>
      <c r="D69" s="639" t="s">
        <v>1008</v>
      </c>
      <c r="E69" s="640">
        <v>1800</v>
      </c>
      <c r="F69" s="638" t="s">
        <v>1009</v>
      </c>
      <c r="G69" s="639" t="s">
        <v>1010</v>
      </c>
      <c r="H69" s="641" t="s">
        <v>1011</v>
      </c>
      <c r="I69" s="642" t="s">
        <v>780</v>
      </c>
      <c r="J69" s="641" t="s">
        <v>1011</v>
      </c>
      <c r="K69" s="643">
        <v>0</v>
      </c>
      <c r="L69" s="643">
        <v>0</v>
      </c>
      <c r="M69" s="644">
        <v>0</v>
      </c>
      <c r="N69" s="643">
        <v>2</v>
      </c>
      <c r="O69" s="643">
        <v>4</v>
      </c>
      <c r="P69" s="686">
        <v>7593.4759999999997</v>
      </c>
    </row>
    <row r="70" spans="1:16" ht="56.25" x14ac:dyDescent="0.2">
      <c r="A70" s="637" t="s">
        <v>767</v>
      </c>
      <c r="B70" s="638" t="s">
        <v>775</v>
      </c>
      <c r="C70" s="638" t="s">
        <v>769</v>
      </c>
      <c r="D70" s="639" t="s">
        <v>1012</v>
      </c>
      <c r="E70" s="640">
        <v>6000</v>
      </c>
      <c r="F70" s="638" t="s">
        <v>1013</v>
      </c>
      <c r="G70" s="639" t="s">
        <v>1014</v>
      </c>
      <c r="H70" s="641" t="s">
        <v>1015</v>
      </c>
      <c r="I70" s="642" t="s">
        <v>780</v>
      </c>
      <c r="J70" s="641" t="s">
        <v>1015</v>
      </c>
      <c r="K70" s="643">
        <v>1</v>
      </c>
      <c r="L70" s="643">
        <v>2</v>
      </c>
      <c r="M70" s="644">
        <v>9554.14</v>
      </c>
      <c r="N70" s="643">
        <v>0</v>
      </c>
      <c r="O70" s="643">
        <v>0</v>
      </c>
      <c r="P70" s="686">
        <v>0</v>
      </c>
    </row>
    <row r="71" spans="1:16" ht="45" x14ac:dyDescent="0.2">
      <c r="A71" s="637" t="s">
        <v>767</v>
      </c>
      <c r="B71" s="638" t="s">
        <v>775</v>
      </c>
      <c r="C71" s="638" t="s">
        <v>769</v>
      </c>
      <c r="D71" s="639" t="s">
        <v>1016</v>
      </c>
      <c r="E71" s="640">
        <v>3000</v>
      </c>
      <c r="F71" s="638" t="s">
        <v>1017</v>
      </c>
      <c r="G71" s="639" t="s">
        <v>1018</v>
      </c>
      <c r="H71" s="641" t="s">
        <v>1019</v>
      </c>
      <c r="I71" s="642" t="s">
        <v>774</v>
      </c>
      <c r="J71" s="641" t="s">
        <v>1019</v>
      </c>
      <c r="K71" s="643">
        <v>2</v>
      </c>
      <c r="L71" s="643">
        <v>5</v>
      </c>
      <c r="M71" s="644">
        <v>15695.140000000001</v>
      </c>
      <c r="N71" s="643">
        <v>0</v>
      </c>
      <c r="O71" s="643">
        <v>0</v>
      </c>
      <c r="P71" s="686">
        <v>0</v>
      </c>
    </row>
    <row r="72" spans="1:16" ht="45" x14ac:dyDescent="0.2">
      <c r="A72" s="637" t="s">
        <v>767</v>
      </c>
      <c r="B72" s="638" t="s">
        <v>775</v>
      </c>
      <c r="C72" s="638" t="s">
        <v>769</v>
      </c>
      <c r="D72" s="639" t="s">
        <v>1020</v>
      </c>
      <c r="E72" s="640">
        <v>4500</v>
      </c>
      <c r="F72" s="638" t="s">
        <v>1021</v>
      </c>
      <c r="G72" s="639" t="s">
        <v>1022</v>
      </c>
      <c r="H72" s="641" t="s">
        <v>1023</v>
      </c>
      <c r="I72" s="642" t="s">
        <v>797</v>
      </c>
      <c r="J72" s="641" t="s">
        <v>1023</v>
      </c>
      <c r="K72" s="643">
        <v>3</v>
      </c>
      <c r="L72" s="643">
        <v>8</v>
      </c>
      <c r="M72" s="644">
        <v>36012.920000000006</v>
      </c>
      <c r="N72" s="643">
        <v>0</v>
      </c>
      <c r="O72" s="643">
        <v>0</v>
      </c>
      <c r="P72" s="686">
        <v>0</v>
      </c>
    </row>
    <row r="73" spans="1:16" ht="67.5" x14ac:dyDescent="0.2">
      <c r="A73" s="637" t="s">
        <v>767</v>
      </c>
      <c r="B73" s="638" t="s">
        <v>775</v>
      </c>
      <c r="C73" s="638" t="s">
        <v>769</v>
      </c>
      <c r="D73" s="639" t="s">
        <v>1024</v>
      </c>
      <c r="E73" s="640">
        <v>1200</v>
      </c>
      <c r="F73" s="638" t="s">
        <v>1025</v>
      </c>
      <c r="G73" s="639" t="s">
        <v>1026</v>
      </c>
      <c r="H73" s="641" t="s">
        <v>1027</v>
      </c>
      <c r="I73" s="642" t="s">
        <v>774</v>
      </c>
      <c r="J73" s="641" t="s">
        <v>1027</v>
      </c>
      <c r="K73" s="643">
        <v>1</v>
      </c>
      <c r="L73" s="643">
        <v>4</v>
      </c>
      <c r="M73" s="644">
        <v>4809.43</v>
      </c>
      <c r="N73" s="643">
        <v>0</v>
      </c>
      <c r="O73" s="643">
        <v>0</v>
      </c>
      <c r="P73" s="686">
        <v>0</v>
      </c>
    </row>
    <row r="74" spans="1:16" ht="45" x14ac:dyDescent="0.2">
      <c r="A74" s="637" t="s">
        <v>767</v>
      </c>
      <c r="B74" s="638" t="s">
        <v>775</v>
      </c>
      <c r="C74" s="638" t="s">
        <v>769</v>
      </c>
      <c r="D74" s="639" t="s">
        <v>1028</v>
      </c>
      <c r="E74" s="640">
        <v>7000</v>
      </c>
      <c r="F74" s="638" t="s">
        <v>1029</v>
      </c>
      <c r="G74" s="639" t="s">
        <v>1030</v>
      </c>
      <c r="H74" s="641" t="s">
        <v>957</v>
      </c>
      <c r="I74" s="642" t="s">
        <v>780</v>
      </c>
      <c r="J74" s="641" t="s">
        <v>957</v>
      </c>
      <c r="K74" s="643">
        <v>7</v>
      </c>
      <c r="L74" s="643">
        <v>12</v>
      </c>
      <c r="M74" s="644">
        <v>85660.72</v>
      </c>
      <c r="N74" s="643">
        <v>0</v>
      </c>
      <c r="O74" s="643">
        <v>1</v>
      </c>
      <c r="P74" s="686">
        <v>7162.116</v>
      </c>
    </row>
    <row r="75" spans="1:16" ht="56.25" x14ac:dyDescent="0.2">
      <c r="A75" s="637" t="s">
        <v>767</v>
      </c>
      <c r="B75" s="638" t="s">
        <v>775</v>
      </c>
      <c r="C75" s="638" t="s">
        <v>769</v>
      </c>
      <c r="D75" s="639" t="s">
        <v>1031</v>
      </c>
      <c r="E75" s="640">
        <v>10000</v>
      </c>
      <c r="F75" s="638" t="s">
        <v>1032</v>
      </c>
      <c r="G75" s="639" t="s">
        <v>1033</v>
      </c>
      <c r="H75" s="641" t="s">
        <v>846</v>
      </c>
      <c r="I75" s="642" t="s">
        <v>780</v>
      </c>
      <c r="J75" s="641" t="s">
        <v>846</v>
      </c>
      <c r="K75" s="643">
        <v>5</v>
      </c>
      <c r="L75" s="643">
        <v>12</v>
      </c>
      <c r="M75" s="644">
        <v>121912.72</v>
      </c>
      <c r="N75" s="643">
        <v>3</v>
      </c>
      <c r="O75" s="643">
        <v>6</v>
      </c>
      <c r="P75" s="686">
        <v>61045.076000000008</v>
      </c>
    </row>
    <row r="76" spans="1:16" ht="33.75" x14ac:dyDescent="0.2">
      <c r="A76" s="637" t="s">
        <v>767</v>
      </c>
      <c r="B76" s="638" t="s">
        <v>775</v>
      </c>
      <c r="C76" s="638" t="s">
        <v>769</v>
      </c>
      <c r="D76" s="639" t="s">
        <v>1034</v>
      </c>
      <c r="E76" s="640">
        <v>14000</v>
      </c>
      <c r="F76" s="638" t="s">
        <v>1035</v>
      </c>
      <c r="G76" s="639" t="s">
        <v>1036</v>
      </c>
      <c r="H76" s="641" t="s">
        <v>915</v>
      </c>
      <c r="I76" s="642" t="s">
        <v>780</v>
      </c>
      <c r="J76" s="641" t="s">
        <v>915</v>
      </c>
      <c r="K76" s="643">
        <v>6</v>
      </c>
      <c r="L76" s="643">
        <v>12</v>
      </c>
      <c r="M76" s="644">
        <v>169954.80999999997</v>
      </c>
      <c r="N76" s="643">
        <v>3</v>
      </c>
      <c r="O76" s="643">
        <v>6</v>
      </c>
      <c r="P76" s="686">
        <v>85051.975999999995</v>
      </c>
    </row>
    <row r="77" spans="1:16" ht="67.5" x14ac:dyDescent="0.2">
      <c r="A77" s="637" t="s">
        <v>767</v>
      </c>
      <c r="B77" s="638" t="s">
        <v>775</v>
      </c>
      <c r="C77" s="638" t="s">
        <v>769</v>
      </c>
      <c r="D77" s="639" t="s">
        <v>1037</v>
      </c>
      <c r="E77" s="640">
        <v>930</v>
      </c>
      <c r="F77" s="638" t="s">
        <v>1038</v>
      </c>
      <c r="G77" s="639" t="s">
        <v>1039</v>
      </c>
      <c r="H77" s="641" t="s">
        <v>873</v>
      </c>
      <c r="I77" s="642" t="s">
        <v>797</v>
      </c>
      <c r="J77" s="641" t="s">
        <v>873</v>
      </c>
      <c r="K77" s="643">
        <v>6</v>
      </c>
      <c r="L77" s="643">
        <v>12</v>
      </c>
      <c r="M77" s="644">
        <v>12758.410000000003</v>
      </c>
      <c r="N77" s="643">
        <v>5</v>
      </c>
      <c r="O77" s="643">
        <v>6</v>
      </c>
      <c r="P77" s="686">
        <v>6089.2759999999998</v>
      </c>
    </row>
    <row r="78" spans="1:16" ht="45" x14ac:dyDescent="0.2">
      <c r="A78" s="637" t="s">
        <v>767</v>
      </c>
      <c r="B78" s="638" t="s">
        <v>775</v>
      </c>
      <c r="C78" s="638" t="s">
        <v>769</v>
      </c>
      <c r="D78" s="639" t="s">
        <v>1040</v>
      </c>
      <c r="E78" s="640">
        <v>3000</v>
      </c>
      <c r="F78" s="638" t="s">
        <v>1041</v>
      </c>
      <c r="G78" s="639" t="s">
        <v>1042</v>
      </c>
      <c r="H78" s="641" t="s">
        <v>940</v>
      </c>
      <c r="I78" s="642" t="s">
        <v>774</v>
      </c>
      <c r="J78" s="641" t="s">
        <v>940</v>
      </c>
      <c r="K78" s="643">
        <v>5</v>
      </c>
      <c r="L78" s="643">
        <v>12</v>
      </c>
      <c r="M78" s="644">
        <v>37126.21</v>
      </c>
      <c r="N78" s="643">
        <v>5</v>
      </c>
      <c r="O78" s="643">
        <v>6</v>
      </c>
      <c r="P78" s="686">
        <v>18962.925999999999</v>
      </c>
    </row>
    <row r="79" spans="1:16" ht="67.5" x14ac:dyDescent="0.2">
      <c r="A79" s="637" t="s">
        <v>767</v>
      </c>
      <c r="B79" s="638" t="s">
        <v>775</v>
      </c>
      <c r="C79" s="638" t="s">
        <v>769</v>
      </c>
      <c r="D79" s="639" t="s">
        <v>1043</v>
      </c>
      <c r="E79" s="640">
        <v>11000</v>
      </c>
      <c r="F79" s="638" t="s">
        <v>1044</v>
      </c>
      <c r="G79" s="639" t="s">
        <v>1045</v>
      </c>
      <c r="H79" s="641" t="s">
        <v>915</v>
      </c>
      <c r="I79" s="642" t="s">
        <v>780</v>
      </c>
      <c r="J79" s="641" t="s">
        <v>915</v>
      </c>
      <c r="K79" s="643">
        <v>5</v>
      </c>
      <c r="L79" s="643">
        <v>12</v>
      </c>
      <c r="M79" s="644">
        <v>133954.80999999997</v>
      </c>
      <c r="N79" s="643">
        <v>4</v>
      </c>
      <c r="O79" s="643">
        <v>6</v>
      </c>
      <c r="P79" s="686">
        <v>67051.975999999995</v>
      </c>
    </row>
    <row r="80" spans="1:16" ht="56.25" x14ac:dyDescent="0.2">
      <c r="A80" s="637" t="s">
        <v>767</v>
      </c>
      <c r="B80" s="638" t="s">
        <v>775</v>
      </c>
      <c r="C80" s="638" t="s">
        <v>769</v>
      </c>
      <c r="D80" s="639" t="s">
        <v>1046</v>
      </c>
      <c r="E80" s="640">
        <v>1500</v>
      </c>
      <c r="F80" s="638" t="s">
        <v>1047</v>
      </c>
      <c r="G80" s="639" t="s">
        <v>1048</v>
      </c>
      <c r="H80" s="641" t="s">
        <v>796</v>
      </c>
      <c r="I80" s="642" t="s">
        <v>797</v>
      </c>
      <c r="J80" s="641" t="s">
        <v>796</v>
      </c>
      <c r="K80" s="643">
        <v>5</v>
      </c>
      <c r="L80" s="643">
        <v>12</v>
      </c>
      <c r="M80" s="644">
        <v>19906.16</v>
      </c>
      <c r="N80" s="643">
        <v>3</v>
      </c>
      <c r="O80" s="643">
        <v>6</v>
      </c>
      <c r="P80" s="686">
        <v>9817.0759999999991</v>
      </c>
    </row>
    <row r="81" spans="1:16" ht="67.5" x14ac:dyDescent="0.2">
      <c r="A81" s="637" t="s">
        <v>767</v>
      </c>
      <c r="B81" s="638" t="s">
        <v>775</v>
      </c>
      <c r="C81" s="638" t="s">
        <v>769</v>
      </c>
      <c r="D81" s="639" t="s">
        <v>1049</v>
      </c>
      <c r="E81" s="640">
        <v>2650</v>
      </c>
      <c r="F81" s="638" t="s">
        <v>1050</v>
      </c>
      <c r="G81" s="639" t="s">
        <v>1051</v>
      </c>
      <c r="H81" s="641" t="s">
        <v>1023</v>
      </c>
      <c r="I81" s="642" t="s">
        <v>797</v>
      </c>
      <c r="J81" s="641" t="s">
        <v>1023</v>
      </c>
      <c r="K81" s="643">
        <v>8</v>
      </c>
      <c r="L81" s="643">
        <v>12</v>
      </c>
      <c r="M81" s="644">
        <v>33164.840000000004</v>
      </c>
      <c r="N81" s="643">
        <v>3</v>
      </c>
      <c r="O81" s="643">
        <v>6</v>
      </c>
      <c r="P81" s="686">
        <v>16798.906000000003</v>
      </c>
    </row>
    <row r="82" spans="1:16" ht="123.75" x14ac:dyDescent="0.2">
      <c r="A82" s="637" t="s">
        <v>767</v>
      </c>
      <c r="B82" s="638" t="s">
        <v>775</v>
      </c>
      <c r="C82" s="638" t="s">
        <v>769</v>
      </c>
      <c r="D82" s="639" t="s">
        <v>1052</v>
      </c>
      <c r="E82" s="640">
        <v>3000</v>
      </c>
      <c r="F82" s="638" t="s">
        <v>1053</v>
      </c>
      <c r="G82" s="639" t="s">
        <v>1054</v>
      </c>
      <c r="H82" s="641" t="s">
        <v>1055</v>
      </c>
      <c r="I82" s="642" t="s">
        <v>774</v>
      </c>
      <c r="J82" s="641" t="s">
        <v>1055</v>
      </c>
      <c r="K82" s="643">
        <v>6</v>
      </c>
      <c r="L82" s="643">
        <v>12</v>
      </c>
      <c r="M82" s="644">
        <v>37839.060000000005</v>
      </c>
      <c r="N82" s="643">
        <v>5</v>
      </c>
      <c r="O82" s="643">
        <v>6</v>
      </c>
      <c r="P82" s="686">
        <v>19051.976000000002</v>
      </c>
    </row>
    <row r="83" spans="1:16" ht="90" x14ac:dyDescent="0.2">
      <c r="A83" s="637" t="s">
        <v>767</v>
      </c>
      <c r="B83" s="638" t="s">
        <v>775</v>
      </c>
      <c r="C83" s="638" t="s">
        <v>769</v>
      </c>
      <c r="D83" s="639" t="s">
        <v>1056</v>
      </c>
      <c r="E83" s="640">
        <v>7500</v>
      </c>
      <c r="F83" s="638" t="s">
        <v>1057</v>
      </c>
      <c r="G83" s="639" t="s">
        <v>1058</v>
      </c>
      <c r="H83" s="641" t="s">
        <v>801</v>
      </c>
      <c r="I83" s="642" t="s">
        <v>780</v>
      </c>
      <c r="J83" s="641" t="s">
        <v>801</v>
      </c>
      <c r="K83" s="643">
        <v>6</v>
      </c>
      <c r="L83" s="643">
        <v>12</v>
      </c>
      <c r="M83" s="644">
        <v>90561.339999999982</v>
      </c>
      <c r="N83" s="643">
        <v>4</v>
      </c>
      <c r="O83" s="643">
        <v>6</v>
      </c>
      <c r="P83" s="686">
        <v>42852.676000000007</v>
      </c>
    </row>
    <row r="84" spans="1:16" ht="67.5" x14ac:dyDescent="0.2">
      <c r="A84" s="637" t="s">
        <v>767</v>
      </c>
      <c r="B84" s="638" t="s">
        <v>775</v>
      </c>
      <c r="C84" s="638" t="s">
        <v>769</v>
      </c>
      <c r="D84" s="639" t="s">
        <v>1059</v>
      </c>
      <c r="E84" s="640">
        <v>4500</v>
      </c>
      <c r="F84" s="638" t="s">
        <v>1060</v>
      </c>
      <c r="G84" s="639" t="s">
        <v>1061</v>
      </c>
      <c r="H84" s="641" t="s">
        <v>805</v>
      </c>
      <c r="I84" s="642" t="s">
        <v>780</v>
      </c>
      <c r="J84" s="641" t="s">
        <v>805</v>
      </c>
      <c r="K84" s="643">
        <v>11</v>
      </c>
      <c r="L84" s="643">
        <v>12</v>
      </c>
      <c r="M84" s="644">
        <v>54967.590000000004</v>
      </c>
      <c r="N84" s="643">
        <v>3</v>
      </c>
      <c r="O84" s="643">
        <v>6</v>
      </c>
      <c r="P84" s="686">
        <v>27924.745999999999</v>
      </c>
    </row>
    <row r="85" spans="1:16" ht="45" x14ac:dyDescent="0.2">
      <c r="A85" s="637" t="s">
        <v>767</v>
      </c>
      <c r="B85" s="638" t="s">
        <v>775</v>
      </c>
      <c r="C85" s="638" t="s">
        <v>769</v>
      </c>
      <c r="D85" s="639" t="s">
        <v>1062</v>
      </c>
      <c r="E85" s="640">
        <v>8000</v>
      </c>
      <c r="F85" s="638" t="s">
        <v>1063</v>
      </c>
      <c r="G85" s="639" t="s">
        <v>1064</v>
      </c>
      <c r="H85" s="641" t="s">
        <v>801</v>
      </c>
      <c r="I85" s="642" t="s">
        <v>780</v>
      </c>
      <c r="J85" s="641" t="s">
        <v>801</v>
      </c>
      <c r="K85" s="643">
        <v>1</v>
      </c>
      <c r="L85" s="643">
        <v>4</v>
      </c>
      <c r="M85" s="644">
        <v>22680.399999999998</v>
      </c>
      <c r="N85" s="643">
        <v>0</v>
      </c>
      <c r="O85" s="643">
        <v>0</v>
      </c>
      <c r="P85" s="686">
        <v>0</v>
      </c>
    </row>
    <row r="86" spans="1:16" ht="112.5" x14ac:dyDescent="0.2">
      <c r="A86" s="637" t="s">
        <v>767</v>
      </c>
      <c r="B86" s="638" t="s">
        <v>775</v>
      </c>
      <c r="C86" s="638" t="s">
        <v>769</v>
      </c>
      <c r="D86" s="639" t="s">
        <v>1065</v>
      </c>
      <c r="E86" s="640">
        <v>8000</v>
      </c>
      <c r="F86" s="638" t="s">
        <v>1066</v>
      </c>
      <c r="G86" s="639" t="s">
        <v>1067</v>
      </c>
      <c r="H86" s="641" t="s">
        <v>842</v>
      </c>
      <c r="I86" s="642" t="s">
        <v>780</v>
      </c>
      <c r="J86" s="641" t="s">
        <v>842</v>
      </c>
      <c r="K86" s="643">
        <v>1</v>
      </c>
      <c r="L86" s="643">
        <v>2</v>
      </c>
      <c r="M86" s="644">
        <v>16255.06</v>
      </c>
      <c r="N86" s="643">
        <v>0</v>
      </c>
      <c r="O86" s="643">
        <v>0</v>
      </c>
      <c r="P86" s="686">
        <v>0</v>
      </c>
    </row>
    <row r="87" spans="1:16" ht="33.75" x14ac:dyDescent="0.2">
      <c r="A87" s="637" t="s">
        <v>767</v>
      </c>
      <c r="B87" s="638" t="s">
        <v>775</v>
      </c>
      <c r="C87" s="638" t="s">
        <v>769</v>
      </c>
      <c r="D87" s="639" t="s">
        <v>1068</v>
      </c>
      <c r="E87" s="640">
        <v>6500</v>
      </c>
      <c r="F87" s="638" t="s">
        <v>1069</v>
      </c>
      <c r="G87" s="639" t="s">
        <v>1070</v>
      </c>
      <c r="H87" s="641" t="s">
        <v>1071</v>
      </c>
      <c r="I87" s="642" t="s">
        <v>780</v>
      </c>
      <c r="J87" s="641" t="s">
        <v>1071</v>
      </c>
      <c r="K87" s="643">
        <v>1</v>
      </c>
      <c r="L87" s="643">
        <v>3</v>
      </c>
      <c r="M87" s="644">
        <v>17108.09</v>
      </c>
      <c r="N87" s="643">
        <v>6</v>
      </c>
      <c r="O87" s="643">
        <v>6</v>
      </c>
      <c r="P87" s="686">
        <v>40004.196000000004</v>
      </c>
    </row>
    <row r="88" spans="1:16" ht="56.25" x14ac:dyDescent="0.2">
      <c r="A88" s="637" t="s">
        <v>767</v>
      </c>
      <c r="B88" s="638" t="s">
        <v>775</v>
      </c>
      <c r="C88" s="638" t="s">
        <v>769</v>
      </c>
      <c r="D88" s="639" t="s">
        <v>1072</v>
      </c>
      <c r="E88" s="640">
        <v>2500</v>
      </c>
      <c r="F88" s="638" t="s">
        <v>1073</v>
      </c>
      <c r="G88" s="639" t="s">
        <v>1074</v>
      </c>
      <c r="H88" s="641" t="s">
        <v>1075</v>
      </c>
      <c r="I88" s="642" t="s">
        <v>797</v>
      </c>
      <c r="J88" s="641" t="s">
        <v>1075</v>
      </c>
      <c r="K88" s="643">
        <v>5</v>
      </c>
      <c r="L88" s="643">
        <v>12</v>
      </c>
      <c r="M88" s="644">
        <v>31922.020000000004</v>
      </c>
      <c r="N88" s="643">
        <v>3</v>
      </c>
      <c r="O88" s="643">
        <v>6</v>
      </c>
      <c r="P88" s="686">
        <v>16051.975999999999</v>
      </c>
    </row>
    <row r="89" spans="1:16" ht="56.25" x14ac:dyDescent="0.2">
      <c r="A89" s="637" t="s">
        <v>767</v>
      </c>
      <c r="B89" s="638" t="s">
        <v>775</v>
      </c>
      <c r="C89" s="638" t="s">
        <v>769</v>
      </c>
      <c r="D89" s="639" t="s">
        <v>1076</v>
      </c>
      <c r="E89" s="640">
        <v>3000</v>
      </c>
      <c r="F89" s="638" t="s">
        <v>1077</v>
      </c>
      <c r="G89" s="639" t="s">
        <v>1078</v>
      </c>
      <c r="H89" s="641" t="s">
        <v>805</v>
      </c>
      <c r="I89" s="642" t="s">
        <v>780</v>
      </c>
      <c r="J89" s="641" t="s">
        <v>805</v>
      </c>
      <c r="K89" s="643">
        <v>6</v>
      </c>
      <c r="L89" s="643">
        <v>12</v>
      </c>
      <c r="M89" s="644">
        <v>37905.760000000002</v>
      </c>
      <c r="N89" s="643">
        <v>3</v>
      </c>
      <c r="O89" s="643">
        <v>6</v>
      </c>
      <c r="P89" s="686">
        <v>19051.976000000002</v>
      </c>
    </row>
    <row r="90" spans="1:16" ht="33.75" x14ac:dyDescent="0.2">
      <c r="A90" s="637" t="s">
        <v>767</v>
      </c>
      <c r="B90" s="638" t="s">
        <v>775</v>
      </c>
      <c r="C90" s="638" t="s">
        <v>769</v>
      </c>
      <c r="D90" s="639" t="s">
        <v>1079</v>
      </c>
      <c r="E90" s="640">
        <v>5000</v>
      </c>
      <c r="F90" s="638" t="s">
        <v>1080</v>
      </c>
      <c r="G90" s="639" t="s">
        <v>1081</v>
      </c>
      <c r="H90" s="641" t="s">
        <v>1082</v>
      </c>
      <c r="I90" s="642" t="s">
        <v>780</v>
      </c>
      <c r="J90" s="641" t="s">
        <v>1082</v>
      </c>
      <c r="K90" s="643">
        <v>1</v>
      </c>
      <c r="L90" s="643">
        <v>1</v>
      </c>
      <c r="M90" s="644">
        <v>3440.7400000000002</v>
      </c>
      <c r="N90" s="643">
        <v>0</v>
      </c>
      <c r="O90" s="643">
        <v>0</v>
      </c>
      <c r="P90" s="686">
        <v>0</v>
      </c>
    </row>
    <row r="91" spans="1:16" ht="45" x14ac:dyDescent="0.2">
      <c r="A91" s="637" t="s">
        <v>767</v>
      </c>
      <c r="B91" s="638" t="s">
        <v>775</v>
      </c>
      <c r="C91" s="638" t="s">
        <v>769</v>
      </c>
      <c r="D91" s="639" t="s">
        <v>1083</v>
      </c>
      <c r="E91" s="640">
        <v>3800</v>
      </c>
      <c r="F91" s="638" t="s">
        <v>1084</v>
      </c>
      <c r="G91" s="639" t="s">
        <v>1085</v>
      </c>
      <c r="H91" s="641" t="s">
        <v>1086</v>
      </c>
      <c r="I91" s="642" t="s">
        <v>774</v>
      </c>
      <c r="J91" s="641" t="s">
        <v>1086</v>
      </c>
      <c r="K91" s="643">
        <v>5</v>
      </c>
      <c r="L91" s="643">
        <v>12</v>
      </c>
      <c r="M91" s="644">
        <v>47136.110000000008</v>
      </c>
      <c r="N91" s="643">
        <v>3</v>
      </c>
      <c r="O91" s="643">
        <v>6</v>
      </c>
      <c r="P91" s="686">
        <v>23598.636000000002</v>
      </c>
    </row>
    <row r="92" spans="1:16" ht="33.75" x14ac:dyDescent="0.2">
      <c r="A92" s="637" t="s">
        <v>767</v>
      </c>
      <c r="B92" s="638" t="s">
        <v>775</v>
      </c>
      <c r="C92" s="638" t="s">
        <v>769</v>
      </c>
      <c r="D92" s="639" t="s">
        <v>1087</v>
      </c>
      <c r="E92" s="640">
        <v>4500</v>
      </c>
      <c r="F92" s="638" t="s">
        <v>1088</v>
      </c>
      <c r="G92" s="639" t="s">
        <v>1089</v>
      </c>
      <c r="H92" s="641" t="s">
        <v>1090</v>
      </c>
      <c r="I92" s="642" t="s">
        <v>780</v>
      </c>
      <c r="J92" s="641" t="s">
        <v>1090</v>
      </c>
      <c r="K92" s="643">
        <v>1</v>
      </c>
      <c r="L92" s="643">
        <v>3</v>
      </c>
      <c r="M92" s="644">
        <v>10465.31</v>
      </c>
      <c r="N92" s="643">
        <v>2</v>
      </c>
      <c r="O92" s="643">
        <v>3</v>
      </c>
      <c r="P92" s="686">
        <v>10734.616</v>
      </c>
    </row>
    <row r="93" spans="1:16" ht="33.75" x14ac:dyDescent="0.2">
      <c r="A93" s="637" t="s">
        <v>767</v>
      </c>
      <c r="B93" s="638" t="s">
        <v>775</v>
      </c>
      <c r="C93" s="638" t="s">
        <v>769</v>
      </c>
      <c r="D93" s="639" t="s">
        <v>1091</v>
      </c>
      <c r="E93" s="640">
        <v>9500</v>
      </c>
      <c r="F93" s="638" t="s">
        <v>1092</v>
      </c>
      <c r="G93" s="639" t="s">
        <v>1093</v>
      </c>
      <c r="H93" s="641" t="s">
        <v>1094</v>
      </c>
      <c r="I93" s="642" t="s">
        <v>780</v>
      </c>
      <c r="J93" s="641" t="s">
        <v>1094</v>
      </c>
      <c r="K93" s="643">
        <v>3</v>
      </c>
      <c r="L93" s="643">
        <v>7</v>
      </c>
      <c r="M93" s="644">
        <v>62352.840000000011</v>
      </c>
      <c r="N93" s="643">
        <v>6</v>
      </c>
      <c r="O93" s="643">
        <v>6</v>
      </c>
      <c r="P93" s="686">
        <v>57916.675999999999</v>
      </c>
    </row>
    <row r="94" spans="1:16" ht="78.75" x14ac:dyDescent="0.2">
      <c r="A94" s="637" t="s">
        <v>767</v>
      </c>
      <c r="B94" s="638" t="s">
        <v>775</v>
      </c>
      <c r="C94" s="638" t="s">
        <v>769</v>
      </c>
      <c r="D94" s="639" t="s">
        <v>1095</v>
      </c>
      <c r="E94" s="640">
        <v>15600</v>
      </c>
      <c r="F94" s="638" t="s">
        <v>1096</v>
      </c>
      <c r="G94" s="639" t="s">
        <v>1097</v>
      </c>
      <c r="H94" s="641" t="s">
        <v>858</v>
      </c>
      <c r="I94" s="642" t="s">
        <v>780</v>
      </c>
      <c r="J94" s="641" t="s">
        <v>858</v>
      </c>
      <c r="K94" s="643">
        <v>1</v>
      </c>
      <c r="L94" s="643">
        <v>6</v>
      </c>
      <c r="M94" s="644">
        <v>82094.409999999989</v>
      </c>
      <c r="N94" s="643">
        <v>3</v>
      </c>
      <c r="O94" s="643">
        <v>6</v>
      </c>
      <c r="P94" s="686">
        <v>95348.785999999993</v>
      </c>
    </row>
    <row r="95" spans="1:16" ht="78.75" x14ac:dyDescent="0.2">
      <c r="A95" s="637" t="s">
        <v>767</v>
      </c>
      <c r="B95" s="638" t="s">
        <v>775</v>
      </c>
      <c r="C95" s="638" t="s">
        <v>769</v>
      </c>
      <c r="D95" s="639" t="s">
        <v>1098</v>
      </c>
      <c r="E95" s="640">
        <v>5000</v>
      </c>
      <c r="F95" s="638" t="s">
        <v>1099</v>
      </c>
      <c r="G95" s="639" t="s">
        <v>1100</v>
      </c>
      <c r="H95" s="641" t="s">
        <v>1101</v>
      </c>
      <c r="I95" s="642" t="s">
        <v>774</v>
      </c>
      <c r="J95" s="641" t="s">
        <v>1101</v>
      </c>
      <c r="K95" s="643">
        <v>5</v>
      </c>
      <c r="L95" s="643">
        <v>12</v>
      </c>
      <c r="M95" s="644">
        <v>67632.009999999995</v>
      </c>
      <c r="N95" s="643">
        <v>0</v>
      </c>
      <c r="O95" s="643">
        <v>0</v>
      </c>
      <c r="P95" s="686">
        <v>0</v>
      </c>
    </row>
    <row r="96" spans="1:16" ht="78.75" x14ac:dyDescent="0.2">
      <c r="A96" s="637" t="s">
        <v>767</v>
      </c>
      <c r="B96" s="638" t="s">
        <v>775</v>
      </c>
      <c r="C96" s="638" t="s">
        <v>769</v>
      </c>
      <c r="D96" s="639" t="s">
        <v>1102</v>
      </c>
      <c r="E96" s="640">
        <v>1700</v>
      </c>
      <c r="F96" s="638" t="s">
        <v>1103</v>
      </c>
      <c r="G96" s="639" t="s">
        <v>1104</v>
      </c>
      <c r="H96" s="641" t="s">
        <v>1105</v>
      </c>
      <c r="I96" s="642" t="s">
        <v>780</v>
      </c>
      <c r="J96" s="641" t="s">
        <v>1105</v>
      </c>
      <c r="K96" s="643">
        <v>4</v>
      </c>
      <c r="L96" s="643">
        <v>6</v>
      </c>
      <c r="M96" s="644">
        <v>10242.490000000002</v>
      </c>
      <c r="N96" s="643">
        <v>0</v>
      </c>
      <c r="O96" s="643">
        <v>0</v>
      </c>
      <c r="P96" s="686">
        <v>0</v>
      </c>
    </row>
    <row r="97" spans="1:16" ht="33.75" x14ac:dyDescent="0.2">
      <c r="A97" s="637" t="s">
        <v>767</v>
      </c>
      <c r="B97" s="638" t="s">
        <v>775</v>
      </c>
      <c r="C97" s="638" t="s">
        <v>769</v>
      </c>
      <c r="D97" s="639" t="s">
        <v>1106</v>
      </c>
      <c r="E97" s="640">
        <v>3000</v>
      </c>
      <c r="F97" s="638" t="s">
        <v>1107</v>
      </c>
      <c r="G97" s="639" t="s">
        <v>1108</v>
      </c>
      <c r="H97" s="641" t="s">
        <v>1109</v>
      </c>
      <c r="I97" s="642" t="s">
        <v>780</v>
      </c>
      <c r="J97" s="641" t="s">
        <v>1109</v>
      </c>
      <c r="K97" s="643">
        <v>3</v>
      </c>
      <c r="L97" s="643">
        <v>7</v>
      </c>
      <c r="M97" s="644">
        <v>21587.18</v>
      </c>
      <c r="N97" s="643">
        <v>3</v>
      </c>
      <c r="O97" s="643">
        <v>6</v>
      </c>
      <c r="P97" s="686">
        <v>19051.976000000002</v>
      </c>
    </row>
    <row r="98" spans="1:16" ht="33.75" x14ac:dyDescent="0.2">
      <c r="A98" s="637" t="s">
        <v>767</v>
      </c>
      <c r="B98" s="638" t="s">
        <v>775</v>
      </c>
      <c r="C98" s="638" t="s">
        <v>769</v>
      </c>
      <c r="D98" s="639" t="s">
        <v>1110</v>
      </c>
      <c r="E98" s="640">
        <v>8000</v>
      </c>
      <c r="F98" s="638" t="s">
        <v>1111</v>
      </c>
      <c r="G98" s="639" t="s">
        <v>1112</v>
      </c>
      <c r="H98" s="641" t="s">
        <v>919</v>
      </c>
      <c r="I98" s="642" t="s">
        <v>780</v>
      </c>
      <c r="J98" s="641" t="s">
        <v>919</v>
      </c>
      <c r="K98" s="643">
        <v>0</v>
      </c>
      <c r="L98" s="643">
        <v>0</v>
      </c>
      <c r="M98" s="644">
        <v>0</v>
      </c>
      <c r="N98" s="643">
        <v>2</v>
      </c>
      <c r="O98" s="643">
        <v>5</v>
      </c>
      <c r="P98" s="686">
        <v>36072.786</v>
      </c>
    </row>
    <row r="99" spans="1:16" ht="33.75" x14ac:dyDescent="0.2">
      <c r="A99" s="637" t="s">
        <v>767</v>
      </c>
      <c r="B99" s="638" t="s">
        <v>775</v>
      </c>
      <c r="C99" s="638" t="s">
        <v>769</v>
      </c>
      <c r="D99" s="639" t="s">
        <v>1113</v>
      </c>
      <c r="E99" s="640">
        <v>2000</v>
      </c>
      <c r="F99" s="638" t="s">
        <v>1114</v>
      </c>
      <c r="G99" s="639" t="s">
        <v>1115</v>
      </c>
      <c r="H99" s="641" t="s">
        <v>796</v>
      </c>
      <c r="I99" s="642" t="s">
        <v>797</v>
      </c>
      <c r="J99" s="641" t="s">
        <v>796</v>
      </c>
      <c r="K99" s="643">
        <v>5</v>
      </c>
      <c r="L99" s="643">
        <v>12</v>
      </c>
      <c r="M99" s="644">
        <v>25943.05</v>
      </c>
      <c r="N99" s="643">
        <v>3</v>
      </c>
      <c r="O99" s="643">
        <v>6</v>
      </c>
      <c r="P99" s="686">
        <v>13051.555999999999</v>
      </c>
    </row>
    <row r="100" spans="1:16" ht="78.75" x14ac:dyDescent="0.2">
      <c r="A100" s="637" t="s">
        <v>767</v>
      </c>
      <c r="B100" s="638" t="s">
        <v>775</v>
      </c>
      <c r="C100" s="638" t="s">
        <v>769</v>
      </c>
      <c r="D100" s="639" t="s">
        <v>1116</v>
      </c>
      <c r="E100" s="640">
        <v>8000</v>
      </c>
      <c r="F100" s="638" t="s">
        <v>1117</v>
      </c>
      <c r="G100" s="639" t="s">
        <v>1118</v>
      </c>
      <c r="H100" s="641" t="s">
        <v>801</v>
      </c>
      <c r="I100" s="642" t="s">
        <v>780</v>
      </c>
      <c r="J100" s="641" t="s">
        <v>801</v>
      </c>
      <c r="K100" s="643">
        <v>7</v>
      </c>
      <c r="L100" s="643">
        <v>8</v>
      </c>
      <c r="M100" s="644">
        <v>61214.21</v>
      </c>
      <c r="N100" s="643">
        <v>0</v>
      </c>
      <c r="O100" s="643">
        <v>0</v>
      </c>
      <c r="P100" s="686">
        <v>0</v>
      </c>
    </row>
    <row r="101" spans="1:16" ht="33.75" x14ac:dyDescent="0.2">
      <c r="A101" s="637" t="s">
        <v>767</v>
      </c>
      <c r="B101" s="638" t="s">
        <v>775</v>
      </c>
      <c r="C101" s="638" t="s">
        <v>769</v>
      </c>
      <c r="D101" s="639" t="s">
        <v>1119</v>
      </c>
      <c r="E101" s="640">
        <v>1500</v>
      </c>
      <c r="F101" s="638" t="s">
        <v>1120</v>
      </c>
      <c r="G101" s="639" t="s">
        <v>1121</v>
      </c>
      <c r="H101" s="641" t="s">
        <v>1122</v>
      </c>
      <c r="I101" s="642" t="s">
        <v>797</v>
      </c>
      <c r="J101" s="641" t="s">
        <v>1122</v>
      </c>
      <c r="K101" s="643">
        <v>5</v>
      </c>
      <c r="L101" s="643">
        <v>12</v>
      </c>
      <c r="M101" s="644">
        <v>19738.96</v>
      </c>
      <c r="N101" s="643">
        <v>4</v>
      </c>
      <c r="O101" s="643">
        <v>6</v>
      </c>
      <c r="P101" s="686">
        <v>9809.5559999999987</v>
      </c>
    </row>
    <row r="102" spans="1:16" ht="56.25" x14ac:dyDescent="0.2">
      <c r="A102" s="637" t="s">
        <v>767</v>
      </c>
      <c r="B102" s="638" t="s">
        <v>775</v>
      </c>
      <c r="C102" s="638" t="s">
        <v>769</v>
      </c>
      <c r="D102" s="639" t="s">
        <v>1123</v>
      </c>
      <c r="E102" s="640">
        <v>1500</v>
      </c>
      <c r="F102" s="638" t="s">
        <v>1124</v>
      </c>
      <c r="G102" s="639" t="s">
        <v>1125</v>
      </c>
      <c r="H102" s="641" t="s">
        <v>1126</v>
      </c>
      <c r="I102" s="642" t="s">
        <v>780</v>
      </c>
      <c r="J102" s="641" t="s">
        <v>1126</v>
      </c>
      <c r="K102" s="643">
        <v>5</v>
      </c>
      <c r="L102" s="643">
        <v>12</v>
      </c>
      <c r="M102" s="644">
        <v>19954.810000000001</v>
      </c>
      <c r="N102" s="643">
        <v>3</v>
      </c>
      <c r="O102" s="643">
        <v>6</v>
      </c>
      <c r="P102" s="686">
        <v>9817.0759999999991</v>
      </c>
    </row>
    <row r="103" spans="1:16" ht="33.75" x14ac:dyDescent="0.2">
      <c r="A103" s="637" t="s">
        <v>767</v>
      </c>
      <c r="B103" s="638" t="s">
        <v>775</v>
      </c>
      <c r="C103" s="638" t="s">
        <v>769</v>
      </c>
      <c r="D103" s="639" t="s">
        <v>1127</v>
      </c>
      <c r="E103" s="640">
        <v>2100</v>
      </c>
      <c r="F103" s="638" t="s">
        <v>1128</v>
      </c>
      <c r="G103" s="639" t="s">
        <v>1129</v>
      </c>
      <c r="H103" s="641" t="s">
        <v>1130</v>
      </c>
      <c r="I103" s="642" t="s">
        <v>797</v>
      </c>
      <c r="J103" s="641" t="s">
        <v>1130</v>
      </c>
      <c r="K103" s="643">
        <v>5</v>
      </c>
      <c r="L103" s="643">
        <v>12</v>
      </c>
      <c r="M103" s="644">
        <v>26629.43</v>
      </c>
      <c r="N103" s="643">
        <v>3</v>
      </c>
      <c r="O103" s="643">
        <v>6</v>
      </c>
      <c r="P103" s="686">
        <v>13573.125999999998</v>
      </c>
    </row>
    <row r="104" spans="1:16" ht="45" x14ac:dyDescent="0.2">
      <c r="A104" s="637" t="s">
        <v>767</v>
      </c>
      <c r="B104" s="638" t="s">
        <v>775</v>
      </c>
      <c r="C104" s="638" t="s">
        <v>769</v>
      </c>
      <c r="D104" s="639" t="s">
        <v>1083</v>
      </c>
      <c r="E104" s="640">
        <v>3800</v>
      </c>
      <c r="F104" s="638" t="s">
        <v>1131</v>
      </c>
      <c r="G104" s="639" t="s">
        <v>1132</v>
      </c>
      <c r="H104" s="641" t="s">
        <v>1133</v>
      </c>
      <c r="I104" s="642" t="s">
        <v>797</v>
      </c>
      <c r="J104" s="641" t="s">
        <v>1133</v>
      </c>
      <c r="K104" s="643">
        <v>5</v>
      </c>
      <c r="L104" s="643">
        <v>12</v>
      </c>
      <c r="M104" s="644">
        <v>46742.920000000006</v>
      </c>
      <c r="N104" s="643">
        <v>3</v>
      </c>
      <c r="O104" s="643">
        <v>6</v>
      </c>
      <c r="P104" s="686">
        <v>23650.046000000002</v>
      </c>
    </row>
    <row r="105" spans="1:16" ht="45" x14ac:dyDescent="0.2">
      <c r="A105" s="637" t="s">
        <v>767</v>
      </c>
      <c r="B105" s="638" t="s">
        <v>775</v>
      </c>
      <c r="C105" s="638" t="s">
        <v>769</v>
      </c>
      <c r="D105" s="639" t="s">
        <v>1134</v>
      </c>
      <c r="E105" s="640">
        <v>2000</v>
      </c>
      <c r="F105" s="638" t="s">
        <v>1135</v>
      </c>
      <c r="G105" s="639" t="s">
        <v>1136</v>
      </c>
      <c r="H105" s="641" t="s">
        <v>796</v>
      </c>
      <c r="I105" s="642" t="s">
        <v>797</v>
      </c>
      <c r="J105" s="641" t="s">
        <v>796</v>
      </c>
      <c r="K105" s="643">
        <v>5</v>
      </c>
      <c r="L105" s="643">
        <v>12</v>
      </c>
      <c r="M105" s="644">
        <v>25440.819999999996</v>
      </c>
      <c r="N105" s="643">
        <v>3</v>
      </c>
      <c r="O105" s="643">
        <v>6</v>
      </c>
      <c r="P105" s="686">
        <v>13003.395999999999</v>
      </c>
    </row>
    <row r="106" spans="1:16" ht="67.5" x14ac:dyDescent="0.2">
      <c r="A106" s="637" t="s">
        <v>767</v>
      </c>
      <c r="B106" s="638" t="s">
        <v>768</v>
      </c>
      <c r="C106" s="638" t="s">
        <v>769</v>
      </c>
      <c r="D106" s="639" t="s">
        <v>1137</v>
      </c>
      <c r="E106" s="640">
        <v>6500</v>
      </c>
      <c r="F106" s="638" t="s">
        <v>1138</v>
      </c>
      <c r="G106" s="639" t="s">
        <v>1139</v>
      </c>
      <c r="H106" s="641" t="s">
        <v>805</v>
      </c>
      <c r="I106" s="642" t="s">
        <v>780</v>
      </c>
      <c r="J106" s="641" t="s">
        <v>805</v>
      </c>
      <c r="K106" s="643">
        <v>6</v>
      </c>
      <c r="L106" s="643">
        <v>12</v>
      </c>
      <c r="M106" s="644">
        <v>79684.329999999973</v>
      </c>
      <c r="N106" s="643">
        <v>3</v>
      </c>
      <c r="O106" s="643">
        <v>6</v>
      </c>
      <c r="P106" s="686">
        <v>40051.976000000002</v>
      </c>
    </row>
    <row r="107" spans="1:16" ht="33.75" x14ac:dyDescent="0.2">
      <c r="A107" s="637" t="s">
        <v>767</v>
      </c>
      <c r="B107" s="638" t="s">
        <v>775</v>
      </c>
      <c r="C107" s="638" t="s">
        <v>769</v>
      </c>
      <c r="D107" s="639" t="s">
        <v>1140</v>
      </c>
      <c r="E107" s="640">
        <v>11000</v>
      </c>
      <c r="F107" s="638" t="s">
        <v>1141</v>
      </c>
      <c r="G107" s="639" t="s">
        <v>1142</v>
      </c>
      <c r="H107" s="641" t="s">
        <v>936</v>
      </c>
      <c r="I107" s="642" t="s">
        <v>780</v>
      </c>
      <c r="J107" s="641" t="s">
        <v>936</v>
      </c>
      <c r="K107" s="643">
        <v>1</v>
      </c>
      <c r="L107" s="643">
        <v>2</v>
      </c>
      <c r="M107" s="644">
        <v>21120.809999999998</v>
      </c>
      <c r="N107" s="643">
        <v>3</v>
      </c>
      <c r="O107" s="643">
        <v>6</v>
      </c>
      <c r="P107" s="686">
        <v>67043.615999999995</v>
      </c>
    </row>
    <row r="108" spans="1:16" ht="67.5" x14ac:dyDescent="0.2">
      <c r="A108" s="637" t="s">
        <v>767</v>
      </c>
      <c r="B108" s="638" t="s">
        <v>775</v>
      </c>
      <c r="C108" s="638" t="s">
        <v>769</v>
      </c>
      <c r="D108" s="639" t="s">
        <v>1143</v>
      </c>
      <c r="E108" s="640">
        <v>4000</v>
      </c>
      <c r="F108" s="638" t="s">
        <v>1144</v>
      </c>
      <c r="G108" s="639" t="s">
        <v>1145</v>
      </c>
      <c r="H108" s="641" t="s">
        <v>805</v>
      </c>
      <c r="I108" s="642" t="s">
        <v>780</v>
      </c>
      <c r="J108" s="641" t="s">
        <v>805</v>
      </c>
      <c r="K108" s="643">
        <v>6</v>
      </c>
      <c r="L108" s="643">
        <v>12</v>
      </c>
      <c r="M108" s="644">
        <v>49638.639999999992</v>
      </c>
      <c r="N108" s="643">
        <v>3</v>
      </c>
      <c r="O108" s="643">
        <v>6</v>
      </c>
      <c r="P108" s="686">
        <v>25023.696000000004</v>
      </c>
    </row>
    <row r="109" spans="1:16" ht="67.5" x14ac:dyDescent="0.2">
      <c r="A109" s="637" t="s">
        <v>767</v>
      </c>
      <c r="B109" s="638" t="s">
        <v>775</v>
      </c>
      <c r="C109" s="638" t="s">
        <v>769</v>
      </c>
      <c r="D109" s="639" t="s">
        <v>1146</v>
      </c>
      <c r="E109" s="640">
        <v>8000</v>
      </c>
      <c r="F109" s="638" t="s">
        <v>1147</v>
      </c>
      <c r="G109" s="639" t="s">
        <v>1148</v>
      </c>
      <c r="H109" s="641" t="s">
        <v>915</v>
      </c>
      <c r="I109" s="642" t="s">
        <v>780</v>
      </c>
      <c r="J109" s="641" t="s">
        <v>915</v>
      </c>
      <c r="K109" s="643">
        <v>6</v>
      </c>
      <c r="L109" s="643">
        <v>12</v>
      </c>
      <c r="M109" s="644">
        <v>93716.26</v>
      </c>
      <c r="N109" s="643">
        <v>1</v>
      </c>
      <c r="O109" s="643">
        <v>2</v>
      </c>
      <c r="P109" s="686">
        <v>8922.8359999999993</v>
      </c>
    </row>
    <row r="110" spans="1:16" ht="101.25" x14ac:dyDescent="0.2">
      <c r="A110" s="637" t="s">
        <v>767</v>
      </c>
      <c r="B110" s="638" t="s">
        <v>775</v>
      </c>
      <c r="C110" s="638" t="s">
        <v>769</v>
      </c>
      <c r="D110" s="639" t="s">
        <v>1149</v>
      </c>
      <c r="E110" s="640">
        <v>1500</v>
      </c>
      <c r="F110" s="638" t="s">
        <v>1150</v>
      </c>
      <c r="G110" s="639" t="s">
        <v>1151</v>
      </c>
      <c r="H110" s="641" t="s">
        <v>796</v>
      </c>
      <c r="I110" s="642" t="s">
        <v>797</v>
      </c>
      <c r="J110" s="641" t="s">
        <v>796</v>
      </c>
      <c r="K110" s="643">
        <v>3</v>
      </c>
      <c r="L110" s="643">
        <v>6</v>
      </c>
      <c r="M110" s="644">
        <v>10332.64</v>
      </c>
      <c r="N110" s="643">
        <v>0</v>
      </c>
      <c r="O110" s="643">
        <v>0</v>
      </c>
      <c r="P110" s="686">
        <v>0</v>
      </c>
    </row>
    <row r="111" spans="1:16" ht="45" x14ac:dyDescent="0.2">
      <c r="A111" s="637" t="s">
        <v>767</v>
      </c>
      <c r="B111" s="638" t="s">
        <v>775</v>
      </c>
      <c r="C111" s="638" t="s">
        <v>769</v>
      </c>
      <c r="D111" s="639" t="s">
        <v>1152</v>
      </c>
      <c r="E111" s="640">
        <v>6500</v>
      </c>
      <c r="F111" s="638" t="s">
        <v>1153</v>
      </c>
      <c r="G111" s="639" t="s">
        <v>1154</v>
      </c>
      <c r="H111" s="641" t="s">
        <v>805</v>
      </c>
      <c r="I111" s="642" t="s">
        <v>780</v>
      </c>
      <c r="J111" s="641" t="s">
        <v>805</v>
      </c>
      <c r="K111" s="643">
        <v>5</v>
      </c>
      <c r="L111" s="643">
        <v>12</v>
      </c>
      <c r="M111" s="644">
        <v>79954.809999999983</v>
      </c>
      <c r="N111" s="643">
        <v>3</v>
      </c>
      <c r="O111" s="643">
        <v>6</v>
      </c>
      <c r="P111" s="686">
        <v>40051.976000000002</v>
      </c>
    </row>
    <row r="112" spans="1:16" ht="67.5" x14ac:dyDescent="0.2">
      <c r="A112" s="637" t="s">
        <v>767</v>
      </c>
      <c r="B112" s="638" t="s">
        <v>775</v>
      </c>
      <c r="C112" s="638" t="s">
        <v>769</v>
      </c>
      <c r="D112" s="639" t="s">
        <v>1155</v>
      </c>
      <c r="E112" s="640">
        <v>1800</v>
      </c>
      <c r="F112" s="638" t="s">
        <v>1156</v>
      </c>
      <c r="G112" s="639" t="s">
        <v>1157</v>
      </c>
      <c r="H112" s="641" t="s">
        <v>1019</v>
      </c>
      <c r="I112" s="642" t="s">
        <v>774</v>
      </c>
      <c r="J112" s="641" t="s">
        <v>1019</v>
      </c>
      <c r="K112" s="643">
        <v>6</v>
      </c>
      <c r="L112" s="643">
        <v>12</v>
      </c>
      <c r="M112" s="644">
        <v>23482.89</v>
      </c>
      <c r="N112" s="643">
        <v>5</v>
      </c>
      <c r="O112" s="643">
        <v>6</v>
      </c>
      <c r="P112" s="686">
        <v>11777.516</v>
      </c>
    </row>
    <row r="113" spans="1:16" ht="78.75" x14ac:dyDescent="0.2">
      <c r="A113" s="637" t="s">
        <v>767</v>
      </c>
      <c r="B113" s="638" t="s">
        <v>775</v>
      </c>
      <c r="C113" s="638" t="s">
        <v>769</v>
      </c>
      <c r="D113" s="639" t="s">
        <v>1158</v>
      </c>
      <c r="E113" s="640">
        <v>930</v>
      </c>
      <c r="F113" s="638" t="s">
        <v>1159</v>
      </c>
      <c r="G113" s="639" t="s">
        <v>1160</v>
      </c>
      <c r="H113" s="641" t="s">
        <v>873</v>
      </c>
      <c r="I113" s="642" t="s">
        <v>797</v>
      </c>
      <c r="J113" s="641" t="s">
        <v>873</v>
      </c>
      <c r="K113" s="643">
        <v>6</v>
      </c>
      <c r="L113" s="643">
        <v>12</v>
      </c>
      <c r="M113" s="644">
        <v>12723.970000000001</v>
      </c>
      <c r="N113" s="643">
        <v>5</v>
      </c>
      <c r="O113" s="643">
        <v>6</v>
      </c>
      <c r="P113" s="686">
        <v>6074.1359999999995</v>
      </c>
    </row>
    <row r="114" spans="1:16" ht="101.25" x14ac:dyDescent="0.2">
      <c r="A114" s="637" t="s">
        <v>767</v>
      </c>
      <c r="B114" s="638" t="s">
        <v>775</v>
      </c>
      <c r="C114" s="638" t="s">
        <v>769</v>
      </c>
      <c r="D114" s="639" t="s">
        <v>1161</v>
      </c>
      <c r="E114" s="640">
        <v>1200</v>
      </c>
      <c r="F114" s="638" t="s">
        <v>1162</v>
      </c>
      <c r="G114" s="639" t="s">
        <v>1163</v>
      </c>
      <c r="H114" s="641" t="s">
        <v>923</v>
      </c>
      <c r="I114" s="642" t="s">
        <v>797</v>
      </c>
      <c r="J114" s="641" t="s">
        <v>923</v>
      </c>
      <c r="K114" s="643">
        <v>6</v>
      </c>
      <c r="L114" s="643">
        <v>12</v>
      </c>
      <c r="M114" s="644">
        <v>16290.01</v>
      </c>
      <c r="N114" s="643">
        <v>5</v>
      </c>
      <c r="O114" s="643">
        <v>6</v>
      </c>
      <c r="P114" s="686">
        <v>7855.076</v>
      </c>
    </row>
    <row r="115" spans="1:16" ht="33.75" x14ac:dyDescent="0.2">
      <c r="A115" s="637" t="s">
        <v>767</v>
      </c>
      <c r="B115" s="638" t="s">
        <v>775</v>
      </c>
      <c r="C115" s="638" t="s">
        <v>769</v>
      </c>
      <c r="D115" s="639" t="s">
        <v>1164</v>
      </c>
      <c r="E115" s="640">
        <v>2400</v>
      </c>
      <c r="F115" s="638" t="s">
        <v>1165</v>
      </c>
      <c r="G115" s="639" t="s">
        <v>1166</v>
      </c>
      <c r="H115" s="641" t="s">
        <v>816</v>
      </c>
      <c r="I115" s="642" t="s">
        <v>780</v>
      </c>
      <c r="J115" s="641" t="s">
        <v>816</v>
      </c>
      <c r="K115" s="643">
        <v>1</v>
      </c>
      <c r="L115" s="643">
        <v>1</v>
      </c>
      <c r="M115" s="644">
        <v>477.71</v>
      </c>
      <c r="N115" s="643">
        <v>3</v>
      </c>
      <c r="O115" s="643">
        <v>6</v>
      </c>
      <c r="P115" s="686">
        <v>15446.535999999998</v>
      </c>
    </row>
    <row r="116" spans="1:16" ht="56.25" x14ac:dyDescent="0.2">
      <c r="A116" s="637" t="s">
        <v>767</v>
      </c>
      <c r="B116" s="638" t="s">
        <v>775</v>
      </c>
      <c r="C116" s="638" t="s">
        <v>769</v>
      </c>
      <c r="D116" s="639" t="s">
        <v>1167</v>
      </c>
      <c r="E116" s="640">
        <v>1900</v>
      </c>
      <c r="F116" s="638" t="s">
        <v>1168</v>
      </c>
      <c r="G116" s="639" t="s">
        <v>1169</v>
      </c>
      <c r="H116" s="641" t="s">
        <v>1170</v>
      </c>
      <c r="I116" s="642" t="s">
        <v>780</v>
      </c>
      <c r="J116" s="641" t="s">
        <v>1170</v>
      </c>
      <c r="K116" s="643">
        <v>6</v>
      </c>
      <c r="L116" s="643">
        <v>12</v>
      </c>
      <c r="M116" s="644">
        <v>24501.360000000004</v>
      </c>
      <c r="N116" s="643">
        <v>3</v>
      </c>
      <c r="O116" s="643">
        <v>6</v>
      </c>
      <c r="P116" s="686">
        <v>12432.936</v>
      </c>
    </row>
    <row r="117" spans="1:16" ht="56.25" x14ac:dyDescent="0.2">
      <c r="A117" s="637" t="s">
        <v>767</v>
      </c>
      <c r="B117" s="638" t="s">
        <v>775</v>
      </c>
      <c r="C117" s="638" t="s">
        <v>769</v>
      </c>
      <c r="D117" s="639" t="s">
        <v>1171</v>
      </c>
      <c r="E117" s="640">
        <v>1900</v>
      </c>
      <c r="F117" s="638" t="s">
        <v>1172</v>
      </c>
      <c r="G117" s="639" t="s">
        <v>1173</v>
      </c>
      <c r="H117" s="641" t="s">
        <v>796</v>
      </c>
      <c r="I117" s="642" t="s">
        <v>797</v>
      </c>
      <c r="J117" s="641" t="s">
        <v>796</v>
      </c>
      <c r="K117" s="643">
        <v>5</v>
      </c>
      <c r="L117" s="643">
        <v>12</v>
      </c>
      <c r="M117" s="644">
        <v>24744.670000000002</v>
      </c>
      <c r="N117" s="643">
        <v>3</v>
      </c>
      <c r="O117" s="643">
        <v>6</v>
      </c>
      <c r="P117" s="686">
        <v>12429.675999999999</v>
      </c>
    </row>
    <row r="118" spans="1:16" ht="56.25" x14ac:dyDescent="0.2">
      <c r="A118" s="637" t="s">
        <v>767</v>
      </c>
      <c r="B118" s="638" t="s">
        <v>775</v>
      </c>
      <c r="C118" s="638" t="s">
        <v>769</v>
      </c>
      <c r="D118" s="639" t="s">
        <v>1174</v>
      </c>
      <c r="E118" s="640">
        <v>1200</v>
      </c>
      <c r="F118" s="638" t="s">
        <v>1175</v>
      </c>
      <c r="G118" s="639" t="s">
        <v>1176</v>
      </c>
      <c r="H118" s="641" t="s">
        <v>897</v>
      </c>
      <c r="I118" s="642" t="s">
        <v>797</v>
      </c>
      <c r="J118" s="641" t="s">
        <v>897</v>
      </c>
      <c r="K118" s="643">
        <v>5</v>
      </c>
      <c r="L118" s="643">
        <v>12</v>
      </c>
      <c r="M118" s="644">
        <v>16239.18</v>
      </c>
      <c r="N118" s="643">
        <v>3</v>
      </c>
      <c r="O118" s="643">
        <v>6</v>
      </c>
      <c r="P118" s="686">
        <v>7841.4059999999999</v>
      </c>
    </row>
    <row r="119" spans="1:16" ht="67.5" x14ac:dyDescent="0.2">
      <c r="A119" s="637" t="s">
        <v>767</v>
      </c>
      <c r="B119" s="638" t="s">
        <v>775</v>
      </c>
      <c r="C119" s="638" t="s">
        <v>769</v>
      </c>
      <c r="D119" s="639" t="s">
        <v>1177</v>
      </c>
      <c r="E119" s="640">
        <v>1500</v>
      </c>
      <c r="F119" s="638" t="s">
        <v>1178</v>
      </c>
      <c r="G119" s="639" t="s">
        <v>1179</v>
      </c>
      <c r="H119" s="641" t="s">
        <v>796</v>
      </c>
      <c r="I119" s="642" t="s">
        <v>797</v>
      </c>
      <c r="J119" s="641" t="s">
        <v>796</v>
      </c>
      <c r="K119" s="643">
        <v>5</v>
      </c>
      <c r="L119" s="643">
        <v>12</v>
      </c>
      <c r="M119" s="644">
        <v>19894.009999999998</v>
      </c>
      <c r="N119" s="643">
        <v>3</v>
      </c>
      <c r="O119" s="643">
        <v>6</v>
      </c>
      <c r="P119" s="686">
        <v>9817.0759999999991</v>
      </c>
    </row>
    <row r="120" spans="1:16" ht="101.25" x14ac:dyDescent="0.2">
      <c r="A120" s="637" t="s">
        <v>767</v>
      </c>
      <c r="B120" s="638" t="s">
        <v>775</v>
      </c>
      <c r="C120" s="638" t="s">
        <v>769</v>
      </c>
      <c r="D120" s="639" t="s">
        <v>1180</v>
      </c>
      <c r="E120" s="640">
        <v>6500</v>
      </c>
      <c r="F120" s="638" t="s">
        <v>1181</v>
      </c>
      <c r="G120" s="639" t="s">
        <v>1182</v>
      </c>
      <c r="H120" s="641" t="s">
        <v>1183</v>
      </c>
      <c r="I120" s="642" t="s">
        <v>780</v>
      </c>
      <c r="J120" s="641" t="s">
        <v>1183</v>
      </c>
      <c r="K120" s="643">
        <v>5</v>
      </c>
      <c r="L120" s="643">
        <v>12</v>
      </c>
      <c r="M120" s="644">
        <v>77592.579999999987</v>
      </c>
      <c r="N120" s="643">
        <v>3</v>
      </c>
      <c r="O120" s="643">
        <v>6</v>
      </c>
      <c r="P120" s="686">
        <v>39205.826000000001</v>
      </c>
    </row>
    <row r="121" spans="1:16" ht="33.75" x14ac:dyDescent="0.2">
      <c r="A121" s="637" t="s">
        <v>767</v>
      </c>
      <c r="B121" s="638" t="s">
        <v>775</v>
      </c>
      <c r="C121" s="638" t="s">
        <v>769</v>
      </c>
      <c r="D121" s="639" t="s">
        <v>1184</v>
      </c>
      <c r="E121" s="640">
        <v>2500</v>
      </c>
      <c r="F121" s="638" t="s">
        <v>1185</v>
      </c>
      <c r="G121" s="639" t="s">
        <v>1186</v>
      </c>
      <c r="H121" s="641" t="s">
        <v>796</v>
      </c>
      <c r="I121" s="642" t="s">
        <v>797</v>
      </c>
      <c r="J121" s="641" t="s">
        <v>796</v>
      </c>
      <c r="K121" s="643">
        <v>5</v>
      </c>
      <c r="L121" s="643">
        <v>12</v>
      </c>
      <c r="M121" s="644">
        <v>31775.360000000004</v>
      </c>
      <c r="N121" s="643">
        <v>3</v>
      </c>
      <c r="O121" s="643">
        <v>6</v>
      </c>
      <c r="P121" s="686">
        <v>16051.125999999998</v>
      </c>
    </row>
    <row r="122" spans="1:16" ht="101.25" x14ac:dyDescent="0.2">
      <c r="A122" s="637" t="s">
        <v>767</v>
      </c>
      <c r="B122" s="638" t="s">
        <v>775</v>
      </c>
      <c r="C122" s="638" t="s">
        <v>769</v>
      </c>
      <c r="D122" s="639" t="s">
        <v>1187</v>
      </c>
      <c r="E122" s="640">
        <v>4000</v>
      </c>
      <c r="F122" s="638" t="s">
        <v>1188</v>
      </c>
      <c r="G122" s="639" t="s">
        <v>1189</v>
      </c>
      <c r="H122" s="641" t="s">
        <v>1190</v>
      </c>
      <c r="I122" s="642" t="s">
        <v>774</v>
      </c>
      <c r="J122" s="641" t="s">
        <v>1190</v>
      </c>
      <c r="K122" s="643">
        <v>6</v>
      </c>
      <c r="L122" s="643">
        <v>9</v>
      </c>
      <c r="M122" s="644">
        <v>36897.800000000003</v>
      </c>
      <c r="N122" s="643">
        <v>0</v>
      </c>
      <c r="O122" s="643">
        <v>0</v>
      </c>
      <c r="P122" s="686">
        <v>0</v>
      </c>
    </row>
    <row r="123" spans="1:16" ht="33.75" x14ac:dyDescent="0.2">
      <c r="A123" s="637" t="s">
        <v>767</v>
      </c>
      <c r="B123" s="638" t="s">
        <v>768</v>
      </c>
      <c r="C123" s="638" t="s">
        <v>769</v>
      </c>
      <c r="D123" s="639" t="s">
        <v>1191</v>
      </c>
      <c r="E123" s="640">
        <v>2000</v>
      </c>
      <c r="F123" s="638" t="s">
        <v>1192</v>
      </c>
      <c r="G123" s="639" t="s">
        <v>1193</v>
      </c>
      <c r="H123" s="641" t="s">
        <v>1194</v>
      </c>
      <c r="I123" s="642" t="s">
        <v>774</v>
      </c>
      <c r="J123" s="641" t="s">
        <v>1194</v>
      </c>
      <c r="K123" s="643">
        <v>1</v>
      </c>
      <c r="L123" s="643">
        <v>1</v>
      </c>
      <c r="M123" s="644">
        <v>1907.41</v>
      </c>
      <c r="N123" s="643">
        <v>0</v>
      </c>
      <c r="O123" s="643">
        <v>0</v>
      </c>
      <c r="P123" s="686">
        <v>0</v>
      </c>
    </row>
    <row r="124" spans="1:16" ht="90" x14ac:dyDescent="0.2">
      <c r="A124" s="637" t="s">
        <v>767</v>
      </c>
      <c r="B124" s="638" t="s">
        <v>775</v>
      </c>
      <c r="C124" s="638" t="s">
        <v>769</v>
      </c>
      <c r="D124" s="639" t="s">
        <v>1195</v>
      </c>
      <c r="E124" s="640">
        <v>1600</v>
      </c>
      <c r="F124" s="638" t="s">
        <v>1196</v>
      </c>
      <c r="G124" s="639" t="s">
        <v>1197</v>
      </c>
      <c r="H124" s="641" t="s">
        <v>1198</v>
      </c>
      <c r="I124" s="642" t="s">
        <v>797</v>
      </c>
      <c r="J124" s="641" t="s">
        <v>1198</v>
      </c>
      <c r="K124" s="643">
        <v>5</v>
      </c>
      <c r="L124" s="643">
        <v>12</v>
      </c>
      <c r="M124" s="644">
        <v>21154.81</v>
      </c>
      <c r="N124" s="643">
        <v>5</v>
      </c>
      <c r="O124" s="643">
        <v>6</v>
      </c>
      <c r="P124" s="686">
        <v>10471.075999999999</v>
      </c>
    </row>
    <row r="125" spans="1:16" ht="90" x14ac:dyDescent="0.2">
      <c r="A125" s="637" t="s">
        <v>767</v>
      </c>
      <c r="B125" s="638" t="s">
        <v>775</v>
      </c>
      <c r="C125" s="638" t="s">
        <v>769</v>
      </c>
      <c r="D125" s="639" t="s">
        <v>1199</v>
      </c>
      <c r="E125" s="640">
        <v>1600</v>
      </c>
      <c r="F125" s="638" t="s">
        <v>1200</v>
      </c>
      <c r="G125" s="639" t="s">
        <v>1201</v>
      </c>
      <c r="H125" s="641" t="s">
        <v>1198</v>
      </c>
      <c r="I125" s="642" t="s">
        <v>797</v>
      </c>
      <c r="J125" s="641" t="s">
        <v>1198</v>
      </c>
      <c r="K125" s="643">
        <v>1</v>
      </c>
      <c r="L125" s="643">
        <v>2</v>
      </c>
      <c r="M125" s="644">
        <v>7687.48</v>
      </c>
      <c r="N125" s="643">
        <v>0</v>
      </c>
      <c r="O125" s="643">
        <v>0</v>
      </c>
      <c r="P125" s="686">
        <v>0</v>
      </c>
    </row>
    <row r="126" spans="1:16" ht="56.25" x14ac:dyDescent="0.2">
      <c r="A126" s="637" t="s">
        <v>767</v>
      </c>
      <c r="B126" s="638" t="s">
        <v>775</v>
      </c>
      <c r="C126" s="638" t="s">
        <v>769</v>
      </c>
      <c r="D126" s="639" t="s">
        <v>1202</v>
      </c>
      <c r="E126" s="640">
        <v>3000</v>
      </c>
      <c r="F126" s="638" t="s">
        <v>1203</v>
      </c>
      <c r="G126" s="639" t="s">
        <v>1204</v>
      </c>
      <c r="H126" s="641" t="s">
        <v>1205</v>
      </c>
      <c r="I126" s="642" t="s">
        <v>780</v>
      </c>
      <c r="J126" s="641" t="s">
        <v>1205</v>
      </c>
      <c r="K126" s="643">
        <v>5</v>
      </c>
      <c r="L126" s="643">
        <v>12</v>
      </c>
      <c r="M126" s="644">
        <v>37954.810000000012</v>
      </c>
      <c r="N126" s="643">
        <v>3</v>
      </c>
      <c r="O126" s="643">
        <v>6</v>
      </c>
      <c r="P126" s="686">
        <v>19051.976000000002</v>
      </c>
    </row>
    <row r="127" spans="1:16" ht="90" x14ac:dyDescent="0.2">
      <c r="A127" s="637" t="s">
        <v>767</v>
      </c>
      <c r="B127" s="638" t="s">
        <v>775</v>
      </c>
      <c r="C127" s="638" t="s">
        <v>769</v>
      </c>
      <c r="D127" s="639" t="s">
        <v>1206</v>
      </c>
      <c r="E127" s="640">
        <v>15000</v>
      </c>
      <c r="F127" s="638" t="s">
        <v>1207</v>
      </c>
      <c r="G127" s="639" t="s">
        <v>1208</v>
      </c>
      <c r="H127" s="641" t="s">
        <v>919</v>
      </c>
      <c r="I127" s="642" t="s">
        <v>780</v>
      </c>
      <c r="J127" s="641" t="s">
        <v>919</v>
      </c>
      <c r="K127" s="643">
        <v>1</v>
      </c>
      <c r="L127" s="643">
        <v>4</v>
      </c>
      <c r="M127" s="644">
        <v>60147.61</v>
      </c>
      <c r="N127" s="643">
        <v>3</v>
      </c>
      <c r="O127" s="643">
        <v>6</v>
      </c>
      <c r="P127" s="686">
        <v>89551.975999999995</v>
      </c>
    </row>
    <row r="128" spans="1:16" ht="78.75" x14ac:dyDescent="0.2">
      <c r="A128" s="637" t="s">
        <v>767</v>
      </c>
      <c r="B128" s="638" t="s">
        <v>775</v>
      </c>
      <c r="C128" s="638" t="s">
        <v>769</v>
      </c>
      <c r="D128" s="639" t="s">
        <v>1209</v>
      </c>
      <c r="E128" s="640">
        <v>11000</v>
      </c>
      <c r="F128" s="638" t="s">
        <v>1210</v>
      </c>
      <c r="G128" s="639" t="s">
        <v>1211</v>
      </c>
      <c r="H128" s="641" t="s">
        <v>915</v>
      </c>
      <c r="I128" s="642" t="s">
        <v>780</v>
      </c>
      <c r="J128" s="641" t="s">
        <v>915</v>
      </c>
      <c r="K128" s="643">
        <v>5</v>
      </c>
      <c r="L128" s="643">
        <v>12</v>
      </c>
      <c r="M128" s="644">
        <v>133262.85999999999</v>
      </c>
      <c r="N128" s="643">
        <v>5</v>
      </c>
      <c r="O128" s="643">
        <v>6</v>
      </c>
      <c r="P128" s="686">
        <v>83529.236000000004</v>
      </c>
    </row>
    <row r="129" spans="1:16" ht="78.75" x14ac:dyDescent="0.2">
      <c r="A129" s="637" t="s">
        <v>767</v>
      </c>
      <c r="B129" s="638" t="s">
        <v>768</v>
      </c>
      <c r="C129" s="638" t="s">
        <v>769</v>
      </c>
      <c r="D129" s="639" t="s">
        <v>1212</v>
      </c>
      <c r="E129" s="640">
        <v>4500</v>
      </c>
      <c r="F129" s="638" t="s">
        <v>1213</v>
      </c>
      <c r="G129" s="639" t="s">
        <v>1214</v>
      </c>
      <c r="H129" s="641" t="s">
        <v>950</v>
      </c>
      <c r="I129" s="642" t="s">
        <v>774</v>
      </c>
      <c r="J129" s="641" t="s">
        <v>950</v>
      </c>
      <c r="K129" s="643">
        <v>6</v>
      </c>
      <c r="L129" s="643">
        <v>12</v>
      </c>
      <c r="M129" s="644">
        <v>48043.700000000012</v>
      </c>
      <c r="N129" s="643">
        <v>3</v>
      </c>
      <c r="O129" s="643">
        <v>6</v>
      </c>
      <c r="P129" s="686">
        <v>28051.976000000002</v>
      </c>
    </row>
    <row r="130" spans="1:16" ht="56.25" x14ac:dyDescent="0.2">
      <c r="A130" s="637" t="s">
        <v>767</v>
      </c>
      <c r="B130" s="638" t="s">
        <v>775</v>
      </c>
      <c r="C130" s="638" t="s">
        <v>769</v>
      </c>
      <c r="D130" s="639" t="s">
        <v>1215</v>
      </c>
      <c r="E130" s="640">
        <v>3800</v>
      </c>
      <c r="F130" s="638" t="s">
        <v>1216</v>
      </c>
      <c r="G130" s="639" t="s">
        <v>1217</v>
      </c>
      <c r="H130" s="641" t="s">
        <v>1218</v>
      </c>
      <c r="I130" s="642" t="s">
        <v>797</v>
      </c>
      <c r="J130" s="641" t="s">
        <v>1218</v>
      </c>
      <c r="K130" s="643">
        <v>6</v>
      </c>
      <c r="L130" s="643">
        <v>12</v>
      </c>
      <c r="M130" s="644">
        <v>47428.130000000005</v>
      </c>
      <c r="N130" s="643">
        <v>3</v>
      </c>
      <c r="O130" s="643">
        <v>6</v>
      </c>
      <c r="P130" s="686">
        <v>23851.976000000002</v>
      </c>
    </row>
    <row r="131" spans="1:16" ht="56.25" x14ac:dyDescent="0.2">
      <c r="A131" s="637" t="s">
        <v>767</v>
      </c>
      <c r="B131" s="638" t="s">
        <v>775</v>
      </c>
      <c r="C131" s="638" t="s">
        <v>769</v>
      </c>
      <c r="D131" s="639" t="s">
        <v>1219</v>
      </c>
      <c r="E131" s="640">
        <v>3400</v>
      </c>
      <c r="F131" s="638" t="s">
        <v>1220</v>
      </c>
      <c r="G131" s="639" t="s">
        <v>1221</v>
      </c>
      <c r="H131" s="641" t="s">
        <v>812</v>
      </c>
      <c r="I131" s="642" t="s">
        <v>780</v>
      </c>
      <c r="J131" s="641" t="s">
        <v>812</v>
      </c>
      <c r="K131" s="643">
        <v>3</v>
      </c>
      <c r="L131" s="643">
        <v>8</v>
      </c>
      <c r="M131" s="644">
        <v>27911.98</v>
      </c>
      <c r="N131" s="643">
        <v>3</v>
      </c>
      <c r="O131" s="643">
        <v>6</v>
      </c>
      <c r="P131" s="686">
        <v>21433.256000000005</v>
      </c>
    </row>
    <row r="132" spans="1:16" ht="45" x14ac:dyDescent="0.2">
      <c r="A132" s="637" t="s">
        <v>767</v>
      </c>
      <c r="B132" s="638" t="s">
        <v>775</v>
      </c>
      <c r="C132" s="638" t="s">
        <v>769</v>
      </c>
      <c r="D132" s="639" t="s">
        <v>1222</v>
      </c>
      <c r="E132" s="640">
        <v>930</v>
      </c>
      <c r="F132" s="638" t="s">
        <v>1223</v>
      </c>
      <c r="G132" s="639" t="s">
        <v>1224</v>
      </c>
      <c r="H132" s="641" t="s">
        <v>1225</v>
      </c>
      <c r="I132" s="642" t="s">
        <v>774</v>
      </c>
      <c r="J132" s="641" t="s">
        <v>1225</v>
      </c>
      <c r="K132" s="643">
        <v>5</v>
      </c>
      <c r="L132" s="643">
        <v>12</v>
      </c>
      <c r="M132" s="644">
        <v>12756.430000000002</v>
      </c>
      <c r="N132" s="643">
        <v>3</v>
      </c>
      <c r="O132" s="643">
        <v>6</v>
      </c>
      <c r="P132" s="686">
        <v>6087.5360000000001</v>
      </c>
    </row>
    <row r="133" spans="1:16" ht="67.5" x14ac:dyDescent="0.2">
      <c r="A133" s="637" t="s">
        <v>767</v>
      </c>
      <c r="B133" s="638" t="s">
        <v>775</v>
      </c>
      <c r="C133" s="638" t="s">
        <v>769</v>
      </c>
      <c r="D133" s="639" t="s">
        <v>1226</v>
      </c>
      <c r="E133" s="640">
        <v>2500</v>
      </c>
      <c r="F133" s="638" t="s">
        <v>1227</v>
      </c>
      <c r="G133" s="639" t="s">
        <v>1228</v>
      </c>
      <c r="H133" s="641" t="s">
        <v>796</v>
      </c>
      <c r="I133" s="642" t="s">
        <v>797</v>
      </c>
      <c r="J133" s="641" t="s">
        <v>796</v>
      </c>
      <c r="K133" s="643">
        <v>5</v>
      </c>
      <c r="L133" s="643">
        <v>12</v>
      </c>
      <c r="M133" s="644">
        <v>31828.030000000002</v>
      </c>
      <c r="N133" s="643">
        <v>3</v>
      </c>
      <c r="O133" s="643">
        <v>6</v>
      </c>
      <c r="P133" s="686">
        <v>16035.775999999998</v>
      </c>
    </row>
    <row r="134" spans="1:16" ht="33.75" x14ac:dyDescent="0.2">
      <c r="A134" s="637" t="s">
        <v>767</v>
      </c>
      <c r="B134" s="638" t="s">
        <v>775</v>
      </c>
      <c r="C134" s="638" t="s">
        <v>769</v>
      </c>
      <c r="D134" s="639" t="s">
        <v>1229</v>
      </c>
      <c r="E134" s="640">
        <v>8000</v>
      </c>
      <c r="F134" s="638" t="s">
        <v>1230</v>
      </c>
      <c r="G134" s="639" t="s">
        <v>1231</v>
      </c>
      <c r="H134" s="641" t="s">
        <v>1232</v>
      </c>
      <c r="I134" s="642" t="s">
        <v>780</v>
      </c>
      <c r="J134" s="641" t="s">
        <v>1232</v>
      </c>
      <c r="K134" s="643">
        <v>0</v>
      </c>
      <c r="L134" s="643">
        <v>0</v>
      </c>
      <c r="M134" s="644">
        <v>0</v>
      </c>
      <c r="N134" s="643">
        <v>2</v>
      </c>
      <c r="O134" s="643">
        <v>5</v>
      </c>
      <c r="P134" s="686">
        <v>36077.826000000001</v>
      </c>
    </row>
    <row r="135" spans="1:16" ht="56.25" x14ac:dyDescent="0.2">
      <c r="A135" s="637" t="s">
        <v>767</v>
      </c>
      <c r="B135" s="638" t="s">
        <v>775</v>
      </c>
      <c r="C135" s="638" t="s">
        <v>769</v>
      </c>
      <c r="D135" s="639" t="s">
        <v>1233</v>
      </c>
      <c r="E135" s="640">
        <v>3800</v>
      </c>
      <c r="F135" s="638" t="s">
        <v>1234</v>
      </c>
      <c r="G135" s="639" t="s">
        <v>1235</v>
      </c>
      <c r="H135" s="641" t="s">
        <v>1236</v>
      </c>
      <c r="I135" s="642" t="s">
        <v>797</v>
      </c>
      <c r="J135" s="641" t="s">
        <v>1236</v>
      </c>
      <c r="K135" s="643">
        <v>6</v>
      </c>
      <c r="L135" s="643">
        <v>12</v>
      </c>
      <c r="M135" s="644">
        <v>47135.960000000006</v>
      </c>
      <c r="N135" s="643">
        <v>3</v>
      </c>
      <c r="O135" s="643">
        <v>6</v>
      </c>
      <c r="P135" s="686">
        <v>23839.246000000003</v>
      </c>
    </row>
    <row r="136" spans="1:16" ht="45" x14ac:dyDescent="0.2">
      <c r="A136" s="637" t="s">
        <v>767</v>
      </c>
      <c r="B136" s="638" t="s">
        <v>775</v>
      </c>
      <c r="C136" s="638" t="s">
        <v>769</v>
      </c>
      <c r="D136" s="639" t="s">
        <v>1237</v>
      </c>
      <c r="E136" s="640">
        <v>3800</v>
      </c>
      <c r="F136" s="638" t="s">
        <v>1238</v>
      </c>
      <c r="G136" s="639" t="s">
        <v>1239</v>
      </c>
      <c r="H136" s="641" t="s">
        <v>1240</v>
      </c>
      <c r="I136" s="642" t="s">
        <v>797</v>
      </c>
      <c r="J136" s="641" t="s">
        <v>1240</v>
      </c>
      <c r="K136" s="643">
        <v>5</v>
      </c>
      <c r="L136" s="643">
        <v>12</v>
      </c>
      <c r="M136" s="644">
        <v>47144.060000000012</v>
      </c>
      <c r="N136" s="643">
        <v>3</v>
      </c>
      <c r="O136" s="643">
        <v>6</v>
      </c>
      <c r="P136" s="686">
        <v>23823.356000000003</v>
      </c>
    </row>
    <row r="137" spans="1:16" ht="67.5" x14ac:dyDescent="0.2">
      <c r="A137" s="637" t="s">
        <v>767</v>
      </c>
      <c r="B137" s="638" t="s">
        <v>775</v>
      </c>
      <c r="C137" s="638" t="s">
        <v>769</v>
      </c>
      <c r="D137" s="639" t="s">
        <v>1241</v>
      </c>
      <c r="E137" s="640">
        <v>4500</v>
      </c>
      <c r="F137" s="638" t="s">
        <v>1242</v>
      </c>
      <c r="G137" s="639" t="s">
        <v>1243</v>
      </c>
      <c r="H137" s="641" t="s">
        <v>850</v>
      </c>
      <c r="I137" s="642" t="s">
        <v>780</v>
      </c>
      <c r="J137" s="641" t="s">
        <v>850</v>
      </c>
      <c r="K137" s="643">
        <v>10</v>
      </c>
      <c r="L137" s="643">
        <v>12</v>
      </c>
      <c r="M137" s="644">
        <v>55907.38</v>
      </c>
      <c r="N137" s="643">
        <v>3</v>
      </c>
      <c r="O137" s="643">
        <v>6</v>
      </c>
      <c r="P137" s="686">
        <v>28035.856</v>
      </c>
    </row>
    <row r="138" spans="1:16" ht="56.25" x14ac:dyDescent="0.2">
      <c r="A138" s="637" t="s">
        <v>767</v>
      </c>
      <c r="B138" s="638" t="s">
        <v>775</v>
      </c>
      <c r="C138" s="638" t="s">
        <v>769</v>
      </c>
      <c r="D138" s="639" t="s">
        <v>1244</v>
      </c>
      <c r="E138" s="640">
        <v>9000</v>
      </c>
      <c r="F138" s="638" t="s">
        <v>1245</v>
      </c>
      <c r="G138" s="639" t="s">
        <v>1246</v>
      </c>
      <c r="H138" s="641" t="s">
        <v>1247</v>
      </c>
      <c r="I138" s="642" t="s">
        <v>780</v>
      </c>
      <c r="J138" s="641" t="s">
        <v>1247</v>
      </c>
      <c r="K138" s="643">
        <v>5</v>
      </c>
      <c r="L138" s="643">
        <v>12</v>
      </c>
      <c r="M138" s="644">
        <v>108749.82999999997</v>
      </c>
      <c r="N138" s="643">
        <v>1</v>
      </c>
      <c r="O138" s="643">
        <v>2</v>
      </c>
      <c r="P138" s="686">
        <v>20675.766</v>
      </c>
    </row>
    <row r="139" spans="1:16" ht="90" x14ac:dyDescent="0.2">
      <c r="A139" s="637" t="s">
        <v>767</v>
      </c>
      <c r="B139" s="638" t="s">
        <v>775</v>
      </c>
      <c r="C139" s="638" t="s">
        <v>769</v>
      </c>
      <c r="D139" s="639" t="s">
        <v>1248</v>
      </c>
      <c r="E139" s="640">
        <v>1265</v>
      </c>
      <c r="F139" s="638" t="s">
        <v>1249</v>
      </c>
      <c r="G139" s="639" t="s">
        <v>1250</v>
      </c>
      <c r="H139" s="641" t="s">
        <v>1251</v>
      </c>
      <c r="I139" s="642" t="s">
        <v>780</v>
      </c>
      <c r="J139" s="641" t="s">
        <v>1251</v>
      </c>
      <c r="K139" s="643">
        <v>6</v>
      </c>
      <c r="L139" s="643">
        <v>12</v>
      </c>
      <c r="M139" s="644">
        <v>18324.47</v>
      </c>
      <c r="N139" s="643">
        <v>0</v>
      </c>
      <c r="O139" s="643">
        <v>0</v>
      </c>
      <c r="P139" s="686">
        <v>0</v>
      </c>
    </row>
    <row r="140" spans="1:16" ht="78.75" x14ac:dyDescent="0.2">
      <c r="A140" s="637" t="s">
        <v>767</v>
      </c>
      <c r="B140" s="638" t="s">
        <v>775</v>
      </c>
      <c r="C140" s="638" t="s">
        <v>769</v>
      </c>
      <c r="D140" s="639" t="s">
        <v>1252</v>
      </c>
      <c r="E140" s="640">
        <v>1800</v>
      </c>
      <c r="F140" s="638" t="s">
        <v>1253</v>
      </c>
      <c r="G140" s="639" t="s">
        <v>1254</v>
      </c>
      <c r="H140" s="641" t="s">
        <v>1255</v>
      </c>
      <c r="I140" s="642" t="s">
        <v>780</v>
      </c>
      <c r="J140" s="641" t="s">
        <v>1255</v>
      </c>
      <c r="K140" s="643">
        <v>7</v>
      </c>
      <c r="L140" s="643">
        <v>12</v>
      </c>
      <c r="M140" s="644">
        <v>23554.68</v>
      </c>
      <c r="N140" s="643">
        <v>3</v>
      </c>
      <c r="O140" s="643">
        <v>6</v>
      </c>
      <c r="P140" s="686">
        <v>11778.226000000001</v>
      </c>
    </row>
    <row r="141" spans="1:16" ht="33.75" x14ac:dyDescent="0.2">
      <c r="A141" s="637" t="s">
        <v>767</v>
      </c>
      <c r="B141" s="638" t="s">
        <v>775</v>
      </c>
      <c r="C141" s="638" t="s">
        <v>769</v>
      </c>
      <c r="D141" s="639" t="s">
        <v>1256</v>
      </c>
      <c r="E141" s="640">
        <v>930</v>
      </c>
      <c r="F141" s="638" t="s">
        <v>1257</v>
      </c>
      <c r="G141" s="639" t="s">
        <v>1258</v>
      </c>
      <c r="H141" s="641" t="s">
        <v>796</v>
      </c>
      <c r="I141" s="642" t="s">
        <v>797</v>
      </c>
      <c r="J141" s="641" t="s">
        <v>796</v>
      </c>
      <c r="K141" s="643">
        <v>1</v>
      </c>
      <c r="L141" s="643">
        <v>2</v>
      </c>
      <c r="M141" s="644">
        <v>1897.2300000000002</v>
      </c>
      <c r="N141" s="643">
        <v>3</v>
      </c>
      <c r="O141" s="643">
        <v>6</v>
      </c>
      <c r="P141" s="686">
        <v>6088.9159999999993</v>
      </c>
    </row>
    <row r="142" spans="1:16" ht="56.25" x14ac:dyDescent="0.2">
      <c r="A142" s="637" t="s">
        <v>767</v>
      </c>
      <c r="B142" s="638" t="s">
        <v>775</v>
      </c>
      <c r="C142" s="638" t="s">
        <v>769</v>
      </c>
      <c r="D142" s="639" t="s">
        <v>1259</v>
      </c>
      <c r="E142" s="640">
        <v>2750</v>
      </c>
      <c r="F142" s="638" t="s">
        <v>1260</v>
      </c>
      <c r="G142" s="639" t="s">
        <v>1261</v>
      </c>
      <c r="H142" s="641" t="s">
        <v>1262</v>
      </c>
      <c r="I142" s="642" t="s">
        <v>780</v>
      </c>
      <c r="J142" s="641" t="s">
        <v>1262</v>
      </c>
      <c r="K142" s="643">
        <v>5</v>
      </c>
      <c r="L142" s="643">
        <v>12</v>
      </c>
      <c r="M142" s="644">
        <v>34751.300000000003</v>
      </c>
      <c r="N142" s="643">
        <v>3</v>
      </c>
      <c r="O142" s="643">
        <v>6</v>
      </c>
      <c r="P142" s="686">
        <v>17371.146000000001</v>
      </c>
    </row>
    <row r="143" spans="1:16" ht="78.75" x14ac:dyDescent="0.2">
      <c r="A143" s="637" t="s">
        <v>767</v>
      </c>
      <c r="B143" s="638" t="s">
        <v>775</v>
      </c>
      <c r="C143" s="638" t="s">
        <v>769</v>
      </c>
      <c r="D143" s="639" t="s">
        <v>1263</v>
      </c>
      <c r="E143" s="640">
        <v>2500</v>
      </c>
      <c r="F143" s="638" t="s">
        <v>1264</v>
      </c>
      <c r="G143" s="639" t="s">
        <v>1265</v>
      </c>
      <c r="H143" s="641" t="s">
        <v>1266</v>
      </c>
      <c r="I143" s="642" t="s">
        <v>780</v>
      </c>
      <c r="J143" s="641" t="s">
        <v>1266</v>
      </c>
      <c r="K143" s="643">
        <v>10</v>
      </c>
      <c r="L143" s="643">
        <v>12</v>
      </c>
      <c r="M143" s="644">
        <v>31954.300000000007</v>
      </c>
      <c r="N143" s="643">
        <v>3</v>
      </c>
      <c r="O143" s="643">
        <v>6</v>
      </c>
      <c r="P143" s="686">
        <v>16049.085999999998</v>
      </c>
    </row>
    <row r="144" spans="1:16" ht="45" x14ac:dyDescent="0.2">
      <c r="A144" s="637" t="s">
        <v>767</v>
      </c>
      <c r="B144" s="638" t="s">
        <v>775</v>
      </c>
      <c r="C144" s="638" t="s">
        <v>769</v>
      </c>
      <c r="D144" s="639" t="s">
        <v>1267</v>
      </c>
      <c r="E144" s="640">
        <v>8000</v>
      </c>
      <c r="F144" s="638" t="s">
        <v>1268</v>
      </c>
      <c r="G144" s="639" t="s">
        <v>1269</v>
      </c>
      <c r="H144" s="641" t="s">
        <v>1205</v>
      </c>
      <c r="I144" s="642" t="s">
        <v>780</v>
      </c>
      <c r="J144" s="641" t="s">
        <v>1205</v>
      </c>
      <c r="K144" s="643">
        <v>2</v>
      </c>
      <c r="L144" s="643">
        <v>5</v>
      </c>
      <c r="M144" s="644">
        <v>52434.340000000004</v>
      </c>
      <c r="N144" s="643">
        <v>0</v>
      </c>
      <c r="O144" s="643">
        <v>0</v>
      </c>
      <c r="P144" s="686">
        <v>0</v>
      </c>
    </row>
    <row r="145" spans="1:16" ht="101.25" x14ac:dyDescent="0.2">
      <c r="A145" s="637" t="s">
        <v>767</v>
      </c>
      <c r="B145" s="638" t="s">
        <v>775</v>
      </c>
      <c r="C145" s="638" t="s">
        <v>769</v>
      </c>
      <c r="D145" s="639" t="s">
        <v>1270</v>
      </c>
      <c r="E145" s="640">
        <v>7000</v>
      </c>
      <c r="F145" s="638" t="s">
        <v>1271</v>
      </c>
      <c r="G145" s="639" t="s">
        <v>1272</v>
      </c>
      <c r="H145" s="641" t="s">
        <v>784</v>
      </c>
      <c r="I145" s="642" t="s">
        <v>774</v>
      </c>
      <c r="J145" s="641" t="s">
        <v>784</v>
      </c>
      <c r="K145" s="643">
        <v>3</v>
      </c>
      <c r="L145" s="643">
        <v>5</v>
      </c>
      <c r="M145" s="644">
        <v>35081.599999999999</v>
      </c>
      <c r="N145" s="643">
        <v>0</v>
      </c>
      <c r="O145" s="643">
        <v>0</v>
      </c>
      <c r="P145" s="686">
        <v>0</v>
      </c>
    </row>
    <row r="146" spans="1:16" ht="45" x14ac:dyDescent="0.2">
      <c r="A146" s="637" t="s">
        <v>767</v>
      </c>
      <c r="B146" s="638" t="s">
        <v>775</v>
      </c>
      <c r="C146" s="638" t="s">
        <v>769</v>
      </c>
      <c r="D146" s="639" t="s">
        <v>1273</v>
      </c>
      <c r="E146" s="640">
        <v>5000</v>
      </c>
      <c r="F146" s="638" t="s">
        <v>1274</v>
      </c>
      <c r="G146" s="639" t="s">
        <v>1275</v>
      </c>
      <c r="H146" s="641" t="s">
        <v>940</v>
      </c>
      <c r="I146" s="642" t="s">
        <v>774</v>
      </c>
      <c r="J146" s="641" t="s">
        <v>940</v>
      </c>
      <c r="K146" s="643">
        <v>6</v>
      </c>
      <c r="L146" s="643">
        <v>12</v>
      </c>
      <c r="M146" s="644">
        <v>42707.609999999993</v>
      </c>
      <c r="N146" s="643">
        <v>4</v>
      </c>
      <c r="O146" s="643">
        <v>6</v>
      </c>
      <c r="P146" s="686">
        <v>30994.226000000002</v>
      </c>
    </row>
    <row r="147" spans="1:16" ht="45" x14ac:dyDescent="0.2">
      <c r="A147" s="637" t="s">
        <v>767</v>
      </c>
      <c r="B147" s="638" t="s">
        <v>775</v>
      </c>
      <c r="C147" s="638" t="s">
        <v>769</v>
      </c>
      <c r="D147" s="639" t="s">
        <v>1276</v>
      </c>
      <c r="E147" s="640">
        <v>1500</v>
      </c>
      <c r="F147" s="638" t="s">
        <v>1277</v>
      </c>
      <c r="G147" s="639" t="s">
        <v>1278</v>
      </c>
      <c r="H147" s="641" t="s">
        <v>1225</v>
      </c>
      <c r="I147" s="642" t="s">
        <v>774</v>
      </c>
      <c r="J147" s="641" t="s">
        <v>1225</v>
      </c>
      <c r="K147" s="643">
        <v>5</v>
      </c>
      <c r="L147" s="643">
        <v>12</v>
      </c>
      <c r="M147" s="644">
        <v>19772.879999999997</v>
      </c>
      <c r="N147" s="643">
        <v>3</v>
      </c>
      <c r="O147" s="643">
        <v>6</v>
      </c>
      <c r="P147" s="686">
        <v>9803.4560000000001</v>
      </c>
    </row>
    <row r="148" spans="1:16" ht="45" x14ac:dyDescent="0.2">
      <c r="A148" s="637" t="s">
        <v>767</v>
      </c>
      <c r="B148" s="638" t="s">
        <v>775</v>
      </c>
      <c r="C148" s="638" t="s">
        <v>769</v>
      </c>
      <c r="D148" s="639" t="s">
        <v>1279</v>
      </c>
      <c r="E148" s="640">
        <v>6000</v>
      </c>
      <c r="F148" s="638" t="s">
        <v>1280</v>
      </c>
      <c r="G148" s="639" t="s">
        <v>1281</v>
      </c>
      <c r="H148" s="641" t="s">
        <v>1282</v>
      </c>
      <c r="I148" s="642" t="s">
        <v>780</v>
      </c>
      <c r="J148" s="641" t="s">
        <v>1282</v>
      </c>
      <c r="K148" s="643">
        <v>4</v>
      </c>
      <c r="L148" s="643">
        <v>12</v>
      </c>
      <c r="M148" s="644">
        <v>44997.43</v>
      </c>
      <c r="N148" s="643">
        <v>3</v>
      </c>
      <c r="O148" s="643">
        <v>6</v>
      </c>
      <c r="P148" s="686">
        <v>37044.416000000005</v>
      </c>
    </row>
    <row r="149" spans="1:16" ht="78.75" x14ac:dyDescent="0.2">
      <c r="A149" s="637" t="s">
        <v>767</v>
      </c>
      <c r="B149" s="638" t="s">
        <v>775</v>
      </c>
      <c r="C149" s="638" t="s">
        <v>769</v>
      </c>
      <c r="D149" s="639" t="s">
        <v>1283</v>
      </c>
      <c r="E149" s="640">
        <v>1200</v>
      </c>
      <c r="F149" s="638" t="s">
        <v>1284</v>
      </c>
      <c r="G149" s="639" t="s">
        <v>1285</v>
      </c>
      <c r="H149" s="641" t="s">
        <v>1286</v>
      </c>
      <c r="I149" s="642" t="s">
        <v>797</v>
      </c>
      <c r="J149" s="641" t="s">
        <v>1286</v>
      </c>
      <c r="K149" s="643">
        <v>6</v>
      </c>
      <c r="L149" s="643">
        <v>12</v>
      </c>
      <c r="M149" s="644">
        <v>16246.41</v>
      </c>
      <c r="N149" s="643">
        <v>5</v>
      </c>
      <c r="O149" s="643">
        <v>6</v>
      </c>
      <c r="P149" s="686">
        <v>7855.076</v>
      </c>
    </row>
    <row r="150" spans="1:16" ht="33.75" x14ac:dyDescent="0.2">
      <c r="A150" s="637" t="s">
        <v>767</v>
      </c>
      <c r="B150" s="638" t="s">
        <v>775</v>
      </c>
      <c r="C150" s="638" t="s">
        <v>769</v>
      </c>
      <c r="D150" s="639" t="s">
        <v>1287</v>
      </c>
      <c r="E150" s="640">
        <v>9000</v>
      </c>
      <c r="F150" s="638" t="s">
        <v>1288</v>
      </c>
      <c r="G150" s="639" t="s">
        <v>1289</v>
      </c>
      <c r="H150" s="641" t="s">
        <v>1290</v>
      </c>
      <c r="I150" s="642" t="s">
        <v>774</v>
      </c>
      <c r="J150" s="641" t="s">
        <v>1290</v>
      </c>
      <c r="K150" s="643">
        <v>5</v>
      </c>
      <c r="L150" s="643">
        <v>12</v>
      </c>
      <c r="M150" s="644">
        <v>108862.38999999998</v>
      </c>
      <c r="N150" s="643">
        <v>3</v>
      </c>
      <c r="O150" s="643">
        <v>6</v>
      </c>
      <c r="P150" s="686">
        <v>54764.066000000006</v>
      </c>
    </row>
    <row r="151" spans="1:16" ht="56.25" x14ac:dyDescent="0.2">
      <c r="A151" s="637" t="s">
        <v>767</v>
      </c>
      <c r="B151" s="638" t="s">
        <v>775</v>
      </c>
      <c r="C151" s="638" t="s">
        <v>769</v>
      </c>
      <c r="D151" s="639" t="s">
        <v>1291</v>
      </c>
      <c r="E151" s="640">
        <v>4200</v>
      </c>
      <c r="F151" s="638" t="s">
        <v>1292</v>
      </c>
      <c r="G151" s="639" t="s">
        <v>1293</v>
      </c>
      <c r="H151" s="641" t="s">
        <v>1294</v>
      </c>
      <c r="I151" s="642" t="s">
        <v>780</v>
      </c>
      <c r="J151" s="641" t="s">
        <v>1294</v>
      </c>
      <c r="K151" s="643">
        <v>5</v>
      </c>
      <c r="L151" s="643">
        <v>12</v>
      </c>
      <c r="M151" s="644">
        <v>51917.030000000006</v>
      </c>
      <c r="N151" s="643">
        <v>3</v>
      </c>
      <c r="O151" s="643">
        <v>6</v>
      </c>
      <c r="P151" s="686">
        <v>26251.976000000002</v>
      </c>
    </row>
    <row r="152" spans="1:16" ht="101.25" x14ac:dyDescent="0.2">
      <c r="A152" s="637" t="s">
        <v>767</v>
      </c>
      <c r="B152" s="638" t="s">
        <v>775</v>
      </c>
      <c r="C152" s="638" t="s">
        <v>769</v>
      </c>
      <c r="D152" s="639" t="s">
        <v>1295</v>
      </c>
      <c r="E152" s="640">
        <v>4500</v>
      </c>
      <c r="F152" s="638" t="s">
        <v>1296</v>
      </c>
      <c r="G152" s="639" t="s">
        <v>1297</v>
      </c>
      <c r="H152" s="641" t="s">
        <v>805</v>
      </c>
      <c r="I152" s="642" t="s">
        <v>780</v>
      </c>
      <c r="J152" s="641" t="s">
        <v>805</v>
      </c>
      <c r="K152" s="643">
        <v>10</v>
      </c>
      <c r="L152" s="643">
        <v>12</v>
      </c>
      <c r="M152" s="644">
        <v>55465.749999999993</v>
      </c>
      <c r="N152" s="643">
        <v>3</v>
      </c>
      <c r="O152" s="643">
        <v>6</v>
      </c>
      <c r="P152" s="686">
        <v>28019.736000000004</v>
      </c>
    </row>
    <row r="153" spans="1:16" ht="33.75" x14ac:dyDescent="0.2">
      <c r="A153" s="637" t="s">
        <v>767</v>
      </c>
      <c r="B153" s="638" t="s">
        <v>775</v>
      </c>
      <c r="C153" s="638" t="s">
        <v>769</v>
      </c>
      <c r="D153" s="639" t="s">
        <v>1298</v>
      </c>
      <c r="E153" s="640">
        <v>4500</v>
      </c>
      <c r="F153" s="638" t="s">
        <v>1299</v>
      </c>
      <c r="G153" s="639" t="s">
        <v>1300</v>
      </c>
      <c r="H153" s="641" t="s">
        <v>805</v>
      </c>
      <c r="I153" s="642" t="s">
        <v>780</v>
      </c>
      <c r="J153" s="641" t="s">
        <v>805</v>
      </c>
      <c r="K153" s="643">
        <v>3</v>
      </c>
      <c r="L153" s="643">
        <v>6</v>
      </c>
      <c r="M153" s="644">
        <v>26812.189999999991</v>
      </c>
      <c r="N153" s="643">
        <v>3</v>
      </c>
      <c r="O153" s="643">
        <v>6</v>
      </c>
      <c r="P153" s="686">
        <v>27973.236000000004</v>
      </c>
    </row>
    <row r="154" spans="1:16" ht="78.75" x14ac:dyDescent="0.2">
      <c r="A154" s="637" t="s">
        <v>767</v>
      </c>
      <c r="B154" s="638" t="s">
        <v>775</v>
      </c>
      <c r="C154" s="638" t="s">
        <v>769</v>
      </c>
      <c r="D154" s="639" t="s">
        <v>1301</v>
      </c>
      <c r="E154" s="640">
        <v>5500</v>
      </c>
      <c r="F154" s="638" t="s">
        <v>1302</v>
      </c>
      <c r="G154" s="639" t="s">
        <v>1303</v>
      </c>
      <c r="H154" s="641" t="s">
        <v>846</v>
      </c>
      <c r="I154" s="642" t="s">
        <v>780</v>
      </c>
      <c r="J154" s="641" t="s">
        <v>846</v>
      </c>
      <c r="K154" s="643">
        <v>5</v>
      </c>
      <c r="L154" s="643">
        <v>12</v>
      </c>
      <c r="M154" s="644">
        <v>68151.27</v>
      </c>
      <c r="N154" s="643">
        <v>3</v>
      </c>
      <c r="O154" s="643">
        <v>6</v>
      </c>
      <c r="P154" s="686">
        <v>34051.976000000002</v>
      </c>
    </row>
    <row r="155" spans="1:16" ht="78.75" x14ac:dyDescent="0.2">
      <c r="A155" s="637" t="s">
        <v>767</v>
      </c>
      <c r="B155" s="638" t="s">
        <v>775</v>
      </c>
      <c r="C155" s="638" t="s">
        <v>769</v>
      </c>
      <c r="D155" s="639" t="s">
        <v>1304</v>
      </c>
      <c r="E155" s="640">
        <v>3500</v>
      </c>
      <c r="F155" s="638" t="s">
        <v>1305</v>
      </c>
      <c r="G155" s="639" t="s">
        <v>1306</v>
      </c>
      <c r="H155" s="641" t="s">
        <v>788</v>
      </c>
      <c r="I155" s="642" t="s">
        <v>780</v>
      </c>
      <c r="J155" s="641" t="s">
        <v>788</v>
      </c>
      <c r="K155" s="643">
        <v>5</v>
      </c>
      <c r="L155" s="643">
        <v>12</v>
      </c>
      <c r="M155" s="644">
        <v>43768.420000000006</v>
      </c>
      <c r="N155" s="643">
        <v>3</v>
      </c>
      <c r="O155" s="643">
        <v>6</v>
      </c>
      <c r="P155" s="686">
        <v>22048.376000000004</v>
      </c>
    </row>
    <row r="156" spans="1:16" ht="33.75" x14ac:dyDescent="0.2">
      <c r="A156" s="637" t="s">
        <v>767</v>
      </c>
      <c r="B156" s="638" t="s">
        <v>775</v>
      </c>
      <c r="C156" s="638" t="s">
        <v>769</v>
      </c>
      <c r="D156" s="639" t="s">
        <v>1307</v>
      </c>
      <c r="E156" s="640">
        <v>5000</v>
      </c>
      <c r="F156" s="638" t="s">
        <v>1308</v>
      </c>
      <c r="G156" s="639" t="s">
        <v>1309</v>
      </c>
      <c r="H156" s="641" t="s">
        <v>1094</v>
      </c>
      <c r="I156" s="642" t="s">
        <v>780</v>
      </c>
      <c r="J156" s="641" t="s">
        <v>1094</v>
      </c>
      <c r="K156" s="643">
        <v>1</v>
      </c>
      <c r="L156" s="643">
        <v>1</v>
      </c>
      <c r="M156" s="644">
        <v>2274.0800000000004</v>
      </c>
      <c r="N156" s="643">
        <v>3</v>
      </c>
      <c r="O156" s="643">
        <v>6</v>
      </c>
      <c r="P156" s="686">
        <v>30884.666000000005</v>
      </c>
    </row>
    <row r="157" spans="1:16" ht="123.75" x14ac:dyDescent="0.2">
      <c r="A157" s="637" t="s">
        <v>767</v>
      </c>
      <c r="B157" s="638" t="s">
        <v>775</v>
      </c>
      <c r="C157" s="638" t="s">
        <v>769</v>
      </c>
      <c r="D157" s="639" t="s">
        <v>1310</v>
      </c>
      <c r="E157" s="640">
        <v>2750</v>
      </c>
      <c r="F157" s="638" t="s">
        <v>1311</v>
      </c>
      <c r="G157" s="639" t="s">
        <v>1312</v>
      </c>
      <c r="H157" s="641" t="s">
        <v>1313</v>
      </c>
      <c r="I157" s="642" t="s">
        <v>774</v>
      </c>
      <c r="J157" s="641" t="s">
        <v>1313</v>
      </c>
      <c r="K157" s="643">
        <v>10</v>
      </c>
      <c r="L157" s="643">
        <v>12</v>
      </c>
      <c r="M157" s="644">
        <v>34622.61</v>
      </c>
      <c r="N157" s="643">
        <v>3</v>
      </c>
      <c r="O157" s="643">
        <v>6</v>
      </c>
      <c r="P157" s="686">
        <v>17472.496000000003</v>
      </c>
    </row>
    <row r="158" spans="1:16" ht="56.25" x14ac:dyDescent="0.2">
      <c r="A158" s="637" t="s">
        <v>767</v>
      </c>
      <c r="B158" s="638" t="s">
        <v>775</v>
      </c>
      <c r="C158" s="638" t="s">
        <v>769</v>
      </c>
      <c r="D158" s="639" t="s">
        <v>1314</v>
      </c>
      <c r="E158" s="640">
        <v>5500</v>
      </c>
      <c r="F158" s="638" t="s">
        <v>1315</v>
      </c>
      <c r="G158" s="639" t="s">
        <v>1316</v>
      </c>
      <c r="H158" s="641" t="s">
        <v>846</v>
      </c>
      <c r="I158" s="642" t="s">
        <v>780</v>
      </c>
      <c r="J158" s="641" t="s">
        <v>846</v>
      </c>
      <c r="K158" s="643">
        <v>4</v>
      </c>
      <c r="L158" s="643">
        <v>9</v>
      </c>
      <c r="M158" s="644">
        <v>48929.259999999995</v>
      </c>
      <c r="N158" s="643">
        <v>0</v>
      </c>
      <c r="O158" s="643">
        <v>0</v>
      </c>
      <c r="P158" s="686">
        <v>0</v>
      </c>
    </row>
    <row r="159" spans="1:16" ht="33.75" x14ac:dyDescent="0.2">
      <c r="A159" s="637" t="s">
        <v>767</v>
      </c>
      <c r="B159" s="638" t="s">
        <v>775</v>
      </c>
      <c r="C159" s="638" t="s">
        <v>769</v>
      </c>
      <c r="D159" s="639" t="s">
        <v>1317</v>
      </c>
      <c r="E159" s="640">
        <v>3000</v>
      </c>
      <c r="F159" s="638" t="s">
        <v>1318</v>
      </c>
      <c r="G159" s="639" t="s">
        <v>1319</v>
      </c>
      <c r="H159" s="641" t="s">
        <v>1090</v>
      </c>
      <c r="I159" s="642" t="s">
        <v>780</v>
      </c>
      <c r="J159" s="641" t="s">
        <v>1090</v>
      </c>
      <c r="K159" s="643">
        <v>1</v>
      </c>
      <c r="L159" s="643">
        <v>1</v>
      </c>
      <c r="M159" s="644">
        <v>2907.4100000000003</v>
      </c>
      <c r="N159" s="643">
        <v>0</v>
      </c>
      <c r="O159" s="643">
        <v>0</v>
      </c>
      <c r="P159" s="686">
        <v>0</v>
      </c>
    </row>
    <row r="160" spans="1:16" ht="33.75" x14ac:dyDescent="0.2">
      <c r="A160" s="637" t="s">
        <v>767</v>
      </c>
      <c r="B160" s="638" t="s">
        <v>775</v>
      </c>
      <c r="C160" s="638" t="s">
        <v>769</v>
      </c>
      <c r="D160" s="639" t="s">
        <v>1320</v>
      </c>
      <c r="E160" s="640">
        <v>1875</v>
      </c>
      <c r="F160" s="638" t="s">
        <v>1321</v>
      </c>
      <c r="G160" s="639" t="s">
        <v>1322</v>
      </c>
      <c r="H160" s="641" t="s">
        <v>1286</v>
      </c>
      <c r="I160" s="642" t="s">
        <v>797</v>
      </c>
      <c r="J160" s="641" t="s">
        <v>1286</v>
      </c>
      <c r="K160" s="643">
        <v>8</v>
      </c>
      <c r="L160" s="643">
        <v>12</v>
      </c>
      <c r="M160" s="644">
        <v>24103.409999999996</v>
      </c>
      <c r="N160" s="643">
        <v>3</v>
      </c>
      <c r="O160" s="643">
        <v>6</v>
      </c>
      <c r="P160" s="686">
        <v>12185.195999999998</v>
      </c>
    </row>
    <row r="161" spans="1:16" ht="45" x14ac:dyDescent="0.2">
      <c r="A161" s="637" t="s">
        <v>767</v>
      </c>
      <c r="B161" s="638" t="s">
        <v>775</v>
      </c>
      <c r="C161" s="638" t="s">
        <v>769</v>
      </c>
      <c r="D161" s="639" t="s">
        <v>1083</v>
      </c>
      <c r="E161" s="640">
        <v>3800</v>
      </c>
      <c r="F161" s="638" t="s">
        <v>1323</v>
      </c>
      <c r="G161" s="639" t="s">
        <v>1324</v>
      </c>
      <c r="H161" s="641" t="s">
        <v>1325</v>
      </c>
      <c r="I161" s="642" t="s">
        <v>774</v>
      </c>
      <c r="J161" s="641" t="s">
        <v>1325</v>
      </c>
      <c r="K161" s="643">
        <v>5</v>
      </c>
      <c r="L161" s="643">
        <v>12</v>
      </c>
      <c r="M161" s="644">
        <v>47156.780000000006</v>
      </c>
      <c r="N161" s="643">
        <v>3</v>
      </c>
      <c r="O161" s="643">
        <v>6</v>
      </c>
      <c r="P161" s="686">
        <v>23851.976000000002</v>
      </c>
    </row>
    <row r="162" spans="1:16" ht="33.75" x14ac:dyDescent="0.2">
      <c r="A162" s="637" t="s">
        <v>767</v>
      </c>
      <c r="B162" s="638" t="s">
        <v>775</v>
      </c>
      <c r="C162" s="638" t="s">
        <v>769</v>
      </c>
      <c r="D162" s="639" t="s">
        <v>1326</v>
      </c>
      <c r="E162" s="640">
        <v>7000</v>
      </c>
      <c r="F162" s="638" t="s">
        <v>1327</v>
      </c>
      <c r="G162" s="639" t="s">
        <v>1328</v>
      </c>
      <c r="H162" s="641" t="s">
        <v>1329</v>
      </c>
      <c r="I162" s="642" t="s">
        <v>780</v>
      </c>
      <c r="J162" s="641" t="s">
        <v>1329</v>
      </c>
      <c r="K162" s="643">
        <v>2</v>
      </c>
      <c r="L162" s="643">
        <v>5</v>
      </c>
      <c r="M162" s="644">
        <v>35775.259999999995</v>
      </c>
      <c r="N162" s="643">
        <v>6</v>
      </c>
      <c r="O162" s="643">
        <v>6</v>
      </c>
      <c r="P162" s="686">
        <v>42961.326000000001</v>
      </c>
    </row>
    <row r="163" spans="1:16" ht="90" x14ac:dyDescent="0.2">
      <c r="A163" s="637" t="s">
        <v>767</v>
      </c>
      <c r="B163" s="638" t="s">
        <v>768</v>
      </c>
      <c r="C163" s="638" t="s">
        <v>769</v>
      </c>
      <c r="D163" s="639" t="s">
        <v>1330</v>
      </c>
      <c r="E163" s="640">
        <v>1200</v>
      </c>
      <c r="F163" s="638" t="s">
        <v>1331</v>
      </c>
      <c r="G163" s="639" t="s">
        <v>1332</v>
      </c>
      <c r="H163" s="641" t="s">
        <v>796</v>
      </c>
      <c r="I163" s="642" t="s">
        <v>797</v>
      </c>
      <c r="J163" s="641" t="s">
        <v>796</v>
      </c>
      <c r="K163" s="643">
        <v>6</v>
      </c>
      <c r="L163" s="643">
        <v>12</v>
      </c>
      <c r="M163" s="644">
        <v>15908.27</v>
      </c>
      <c r="N163" s="643">
        <v>3</v>
      </c>
      <c r="O163" s="643">
        <v>6</v>
      </c>
      <c r="P163" s="686">
        <v>7683.5060000000003</v>
      </c>
    </row>
    <row r="164" spans="1:16" ht="45" x14ac:dyDescent="0.2">
      <c r="A164" s="637" t="s">
        <v>767</v>
      </c>
      <c r="B164" s="638" t="s">
        <v>775</v>
      </c>
      <c r="C164" s="638" t="s">
        <v>769</v>
      </c>
      <c r="D164" s="639" t="s">
        <v>1333</v>
      </c>
      <c r="E164" s="640">
        <v>2800</v>
      </c>
      <c r="F164" s="638" t="s">
        <v>1334</v>
      </c>
      <c r="G164" s="639" t="s">
        <v>1335</v>
      </c>
      <c r="H164" s="641" t="s">
        <v>1336</v>
      </c>
      <c r="I164" s="642" t="s">
        <v>774</v>
      </c>
      <c r="J164" s="641" t="s">
        <v>1336</v>
      </c>
      <c r="K164" s="643">
        <v>5</v>
      </c>
      <c r="L164" s="643">
        <v>12</v>
      </c>
      <c r="M164" s="644">
        <v>35554.62000000001</v>
      </c>
      <c r="N164" s="643">
        <v>3</v>
      </c>
      <c r="O164" s="643">
        <v>6</v>
      </c>
      <c r="P164" s="686">
        <v>17851.786</v>
      </c>
    </row>
    <row r="165" spans="1:16" ht="78.75" x14ac:dyDescent="0.2">
      <c r="A165" s="637" t="s">
        <v>767</v>
      </c>
      <c r="B165" s="638" t="s">
        <v>775</v>
      </c>
      <c r="C165" s="638" t="s">
        <v>769</v>
      </c>
      <c r="D165" s="639" t="s">
        <v>1337</v>
      </c>
      <c r="E165" s="640">
        <v>6500</v>
      </c>
      <c r="F165" s="638" t="s">
        <v>1338</v>
      </c>
      <c r="G165" s="639" t="s">
        <v>1339</v>
      </c>
      <c r="H165" s="641" t="s">
        <v>1340</v>
      </c>
      <c r="I165" s="642" t="s">
        <v>780</v>
      </c>
      <c r="J165" s="641" t="s">
        <v>1340</v>
      </c>
      <c r="K165" s="643">
        <v>1</v>
      </c>
      <c r="L165" s="643">
        <v>4</v>
      </c>
      <c r="M165" s="644">
        <v>18314.039999999997</v>
      </c>
      <c r="N165" s="643">
        <v>0</v>
      </c>
      <c r="O165" s="643">
        <v>0</v>
      </c>
      <c r="P165" s="686">
        <v>0</v>
      </c>
    </row>
    <row r="166" spans="1:16" ht="67.5" x14ac:dyDescent="0.2">
      <c r="A166" s="637" t="s">
        <v>767</v>
      </c>
      <c r="B166" s="638" t="s">
        <v>775</v>
      </c>
      <c r="C166" s="638" t="s">
        <v>769</v>
      </c>
      <c r="D166" s="639" t="s">
        <v>1341</v>
      </c>
      <c r="E166" s="640">
        <v>2900</v>
      </c>
      <c r="F166" s="638" t="s">
        <v>1342</v>
      </c>
      <c r="G166" s="639" t="s">
        <v>1343</v>
      </c>
      <c r="H166" s="641" t="s">
        <v>805</v>
      </c>
      <c r="I166" s="642" t="s">
        <v>780</v>
      </c>
      <c r="J166" s="641" t="s">
        <v>805</v>
      </c>
      <c r="K166" s="643">
        <v>5</v>
      </c>
      <c r="L166" s="643">
        <v>12</v>
      </c>
      <c r="M166" s="644">
        <v>39615.000000000007</v>
      </c>
      <c r="N166" s="643">
        <v>6</v>
      </c>
      <c r="O166" s="643">
        <v>6</v>
      </c>
      <c r="P166" s="686">
        <v>18450.576000000001</v>
      </c>
    </row>
    <row r="167" spans="1:16" ht="67.5" x14ac:dyDescent="0.2">
      <c r="A167" s="637" t="s">
        <v>767</v>
      </c>
      <c r="B167" s="638" t="s">
        <v>775</v>
      </c>
      <c r="C167" s="638" t="s">
        <v>769</v>
      </c>
      <c r="D167" s="639" t="s">
        <v>1344</v>
      </c>
      <c r="E167" s="640">
        <v>2000</v>
      </c>
      <c r="F167" s="638" t="s">
        <v>1345</v>
      </c>
      <c r="G167" s="639" t="s">
        <v>1346</v>
      </c>
      <c r="H167" s="641" t="s">
        <v>1347</v>
      </c>
      <c r="I167" s="642" t="s">
        <v>780</v>
      </c>
      <c r="J167" s="641" t="s">
        <v>1347</v>
      </c>
      <c r="K167" s="643">
        <v>10</v>
      </c>
      <c r="L167" s="643">
        <v>12</v>
      </c>
      <c r="M167" s="644">
        <v>25590.16</v>
      </c>
      <c r="N167" s="643">
        <v>3</v>
      </c>
      <c r="O167" s="643">
        <v>6</v>
      </c>
      <c r="P167" s="686">
        <v>12962.445999999998</v>
      </c>
    </row>
    <row r="168" spans="1:16" ht="67.5" x14ac:dyDescent="0.2">
      <c r="A168" s="637" t="s">
        <v>767</v>
      </c>
      <c r="B168" s="638" t="s">
        <v>768</v>
      </c>
      <c r="C168" s="638" t="s">
        <v>769</v>
      </c>
      <c r="D168" s="639" t="s">
        <v>1348</v>
      </c>
      <c r="E168" s="640">
        <v>4000</v>
      </c>
      <c r="F168" s="638" t="s">
        <v>1349</v>
      </c>
      <c r="G168" s="639" t="s">
        <v>1350</v>
      </c>
      <c r="H168" s="641" t="s">
        <v>1351</v>
      </c>
      <c r="I168" s="642" t="s">
        <v>780</v>
      </c>
      <c r="J168" s="641" t="s">
        <v>1351</v>
      </c>
      <c r="K168" s="643">
        <v>5</v>
      </c>
      <c r="L168" s="643">
        <v>12</v>
      </c>
      <c r="M168" s="644">
        <v>49954.810000000012</v>
      </c>
      <c r="N168" s="643">
        <v>3</v>
      </c>
      <c r="O168" s="643">
        <v>6</v>
      </c>
      <c r="P168" s="686">
        <v>25051.976000000002</v>
      </c>
    </row>
    <row r="169" spans="1:16" ht="33.75" x14ac:dyDescent="0.2">
      <c r="A169" s="637" t="s">
        <v>767</v>
      </c>
      <c r="B169" s="638" t="s">
        <v>768</v>
      </c>
      <c r="C169" s="638" t="s">
        <v>769</v>
      </c>
      <c r="D169" s="639" t="s">
        <v>1352</v>
      </c>
      <c r="E169" s="640">
        <v>5000</v>
      </c>
      <c r="F169" s="638" t="s">
        <v>1353</v>
      </c>
      <c r="G169" s="639" t="s">
        <v>1354</v>
      </c>
      <c r="H169" s="641" t="s">
        <v>1355</v>
      </c>
      <c r="I169" s="642" t="s">
        <v>774</v>
      </c>
      <c r="J169" s="641" t="s">
        <v>1355</v>
      </c>
      <c r="K169" s="643">
        <v>5</v>
      </c>
      <c r="L169" s="643">
        <v>12</v>
      </c>
      <c r="M169" s="644">
        <v>61770.640000000007</v>
      </c>
      <c r="N169" s="643">
        <v>3</v>
      </c>
      <c r="O169" s="643">
        <v>6</v>
      </c>
      <c r="P169" s="686">
        <v>31051.976000000002</v>
      </c>
    </row>
    <row r="170" spans="1:16" ht="56.25" x14ac:dyDescent="0.2">
      <c r="A170" s="637" t="s">
        <v>767</v>
      </c>
      <c r="B170" s="638" t="s">
        <v>775</v>
      </c>
      <c r="C170" s="638" t="s">
        <v>769</v>
      </c>
      <c r="D170" s="639" t="s">
        <v>1356</v>
      </c>
      <c r="E170" s="640">
        <v>1200</v>
      </c>
      <c r="F170" s="638" t="s">
        <v>1357</v>
      </c>
      <c r="G170" s="639" t="s">
        <v>1358</v>
      </c>
      <c r="H170" s="641" t="s">
        <v>897</v>
      </c>
      <c r="I170" s="642" t="s">
        <v>797</v>
      </c>
      <c r="J170" s="641" t="s">
        <v>897</v>
      </c>
      <c r="K170" s="643">
        <v>2</v>
      </c>
      <c r="L170" s="643">
        <v>5</v>
      </c>
      <c r="M170" s="644">
        <v>6282.7800000000007</v>
      </c>
      <c r="N170" s="643">
        <v>0</v>
      </c>
      <c r="O170" s="643">
        <v>0</v>
      </c>
      <c r="P170" s="686">
        <v>0</v>
      </c>
    </row>
    <row r="171" spans="1:16" ht="56.25" x14ac:dyDescent="0.2">
      <c r="A171" s="637" t="s">
        <v>767</v>
      </c>
      <c r="B171" s="638" t="s">
        <v>775</v>
      </c>
      <c r="C171" s="638" t="s">
        <v>769</v>
      </c>
      <c r="D171" s="639" t="s">
        <v>1359</v>
      </c>
      <c r="E171" s="640">
        <v>4000</v>
      </c>
      <c r="F171" s="638" t="s">
        <v>1360</v>
      </c>
      <c r="G171" s="639" t="s">
        <v>1361</v>
      </c>
      <c r="H171" s="641" t="s">
        <v>1362</v>
      </c>
      <c r="I171" s="642" t="s">
        <v>774</v>
      </c>
      <c r="J171" s="641" t="s">
        <v>1362</v>
      </c>
      <c r="K171" s="643">
        <v>1</v>
      </c>
      <c r="L171" s="643">
        <v>2</v>
      </c>
      <c r="M171" s="644">
        <v>7576.58</v>
      </c>
      <c r="N171" s="643">
        <v>0</v>
      </c>
      <c r="O171" s="643">
        <v>0</v>
      </c>
      <c r="P171" s="686">
        <v>0</v>
      </c>
    </row>
    <row r="172" spans="1:16" ht="33.75" x14ac:dyDescent="0.2">
      <c r="A172" s="637" t="s">
        <v>767</v>
      </c>
      <c r="B172" s="638" t="s">
        <v>775</v>
      </c>
      <c r="C172" s="638" t="s">
        <v>769</v>
      </c>
      <c r="D172" s="639" t="s">
        <v>1363</v>
      </c>
      <c r="E172" s="640">
        <v>2800</v>
      </c>
      <c r="F172" s="638" t="s">
        <v>1364</v>
      </c>
      <c r="G172" s="639" t="s">
        <v>1365</v>
      </c>
      <c r="H172" s="641" t="s">
        <v>1366</v>
      </c>
      <c r="I172" s="642" t="s">
        <v>780</v>
      </c>
      <c r="J172" s="641" t="s">
        <v>1366</v>
      </c>
      <c r="K172" s="643">
        <v>0</v>
      </c>
      <c r="L172" s="643">
        <v>0</v>
      </c>
      <c r="M172" s="644">
        <v>0</v>
      </c>
      <c r="N172" s="643">
        <v>2</v>
      </c>
      <c r="O172" s="643">
        <v>4</v>
      </c>
      <c r="P172" s="686">
        <v>11903.675999999999</v>
      </c>
    </row>
    <row r="173" spans="1:16" ht="67.5" x14ac:dyDescent="0.2">
      <c r="A173" s="637" t="s">
        <v>767</v>
      </c>
      <c r="B173" s="638" t="s">
        <v>775</v>
      </c>
      <c r="C173" s="638" t="s">
        <v>769</v>
      </c>
      <c r="D173" s="639" t="s">
        <v>1367</v>
      </c>
      <c r="E173" s="640">
        <v>1500</v>
      </c>
      <c r="F173" s="638" t="s">
        <v>1368</v>
      </c>
      <c r="G173" s="639" t="s">
        <v>1369</v>
      </c>
      <c r="H173" s="641" t="s">
        <v>796</v>
      </c>
      <c r="I173" s="642" t="s">
        <v>797</v>
      </c>
      <c r="J173" s="641" t="s">
        <v>796</v>
      </c>
      <c r="K173" s="643">
        <v>3</v>
      </c>
      <c r="L173" s="643">
        <v>9</v>
      </c>
      <c r="M173" s="644">
        <v>14864.609999999999</v>
      </c>
      <c r="N173" s="643">
        <v>3</v>
      </c>
      <c r="O173" s="643">
        <v>6</v>
      </c>
      <c r="P173" s="686">
        <v>9817.0759999999991</v>
      </c>
    </row>
    <row r="174" spans="1:16" ht="56.25" x14ac:dyDescent="0.2">
      <c r="A174" s="637" t="s">
        <v>767</v>
      </c>
      <c r="B174" s="638" t="s">
        <v>775</v>
      </c>
      <c r="C174" s="638" t="s">
        <v>769</v>
      </c>
      <c r="D174" s="639" t="s">
        <v>1370</v>
      </c>
      <c r="E174" s="640">
        <v>3500</v>
      </c>
      <c r="F174" s="638" t="s">
        <v>1371</v>
      </c>
      <c r="G174" s="639" t="s">
        <v>1372</v>
      </c>
      <c r="H174" s="641" t="s">
        <v>1373</v>
      </c>
      <c r="I174" s="642" t="s">
        <v>774</v>
      </c>
      <c r="J174" s="641" t="s">
        <v>1373</v>
      </c>
      <c r="K174" s="643">
        <v>6</v>
      </c>
      <c r="L174" s="643">
        <v>12</v>
      </c>
      <c r="M174" s="644">
        <v>43951.210000000006</v>
      </c>
      <c r="N174" s="643">
        <v>3</v>
      </c>
      <c r="O174" s="643">
        <v>6</v>
      </c>
      <c r="P174" s="686">
        <v>22051.976000000002</v>
      </c>
    </row>
    <row r="175" spans="1:16" ht="33.75" x14ac:dyDescent="0.2">
      <c r="A175" s="637" t="s">
        <v>767</v>
      </c>
      <c r="B175" s="638" t="s">
        <v>775</v>
      </c>
      <c r="C175" s="638" t="s">
        <v>769</v>
      </c>
      <c r="D175" s="639" t="s">
        <v>1374</v>
      </c>
      <c r="E175" s="640">
        <v>2000</v>
      </c>
      <c r="F175" s="638" t="s">
        <v>1375</v>
      </c>
      <c r="G175" s="639" t="s">
        <v>1376</v>
      </c>
      <c r="H175" s="641" t="s">
        <v>1071</v>
      </c>
      <c r="I175" s="642" t="s">
        <v>780</v>
      </c>
      <c r="J175" s="641" t="s">
        <v>1071</v>
      </c>
      <c r="K175" s="643">
        <v>1</v>
      </c>
      <c r="L175" s="643">
        <v>1</v>
      </c>
      <c r="M175" s="644">
        <v>2040.74</v>
      </c>
      <c r="N175" s="643">
        <v>6</v>
      </c>
      <c r="O175" s="643">
        <v>6</v>
      </c>
      <c r="P175" s="686">
        <v>12931.135999999999</v>
      </c>
    </row>
    <row r="176" spans="1:16" ht="45" x14ac:dyDescent="0.2">
      <c r="A176" s="637" t="s">
        <v>767</v>
      </c>
      <c r="B176" s="638" t="s">
        <v>775</v>
      </c>
      <c r="C176" s="638" t="s">
        <v>769</v>
      </c>
      <c r="D176" s="639" t="s">
        <v>1377</v>
      </c>
      <c r="E176" s="640">
        <v>3000</v>
      </c>
      <c r="F176" s="638" t="s">
        <v>1378</v>
      </c>
      <c r="G176" s="639" t="s">
        <v>1379</v>
      </c>
      <c r="H176" s="641" t="s">
        <v>1380</v>
      </c>
      <c r="I176" s="642" t="s">
        <v>774</v>
      </c>
      <c r="J176" s="641" t="s">
        <v>1380</v>
      </c>
      <c r="K176" s="643">
        <v>3</v>
      </c>
      <c r="L176" s="643">
        <v>8</v>
      </c>
      <c r="M176" s="644">
        <v>21898.269999999997</v>
      </c>
      <c r="N176" s="643">
        <v>1</v>
      </c>
      <c r="O176" s="643">
        <v>1</v>
      </c>
      <c r="P176" s="686">
        <v>3181.2260000000001</v>
      </c>
    </row>
    <row r="177" spans="1:16" ht="90" x14ac:dyDescent="0.2">
      <c r="A177" s="637" t="s">
        <v>767</v>
      </c>
      <c r="B177" s="638" t="s">
        <v>775</v>
      </c>
      <c r="C177" s="638" t="s">
        <v>769</v>
      </c>
      <c r="D177" s="639" t="s">
        <v>1381</v>
      </c>
      <c r="E177" s="640">
        <v>4000</v>
      </c>
      <c r="F177" s="638" t="s">
        <v>1382</v>
      </c>
      <c r="G177" s="639" t="s">
        <v>1383</v>
      </c>
      <c r="H177" s="641" t="s">
        <v>1105</v>
      </c>
      <c r="I177" s="642" t="s">
        <v>780</v>
      </c>
      <c r="J177" s="641" t="s">
        <v>1105</v>
      </c>
      <c r="K177" s="643">
        <v>1</v>
      </c>
      <c r="L177" s="643">
        <v>3</v>
      </c>
      <c r="M177" s="644">
        <v>8579.4299999999985</v>
      </c>
      <c r="N177" s="643">
        <v>0</v>
      </c>
      <c r="O177" s="643">
        <v>0</v>
      </c>
      <c r="P177" s="686">
        <v>0</v>
      </c>
    </row>
    <row r="178" spans="1:16" ht="56.25" x14ac:dyDescent="0.2">
      <c r="A178" s="637" t="s">
        <v>767</v>
      </c>
      <c r="B178" s="638" t="s">
        <v>775</v>
      </c>
      <c r="C178" s="638" t="s">
        <v>769</v>
      </c>
      <c r="D178" s="639" t="s">
        <v>1384</v>
      </c>
      <c r="E178" s="640">
        <v>2750</v>
      </c>
      <c r="F178" s="638" t="s">
        <v>1385</v>
      </c>
      <c r="G178" s="639" t="s">
        <v>1386</v>
      </c>
      <c r="H178" s="641" t="s">
        <v>1387</v>
      </c>
      <c r="I178" s="642" t="s">
        <v>774</v>
      </c>
      <c r="J178" s="641" t="s">
        <v>1387</v>
      </c>
      <c r="K178" s="643">
        <v>11</v>
      </c>
      <c r="L178" s="643">
        <v>12</v>
      </c>
      <c r="M178" s="644">
        <v>31566.570000000007</v>
      </c>
      <c r="N178" s="643">
        <v>3</v>
      </c>
      <c r="O178" s="643">
        <v>6</v>
      </c>
      <c r="P178" s="686">
        <v>17458.976000000002</v>
      </c>
    </row>
    <row r="179" spans="1:16" ht="78.75" x14ac:dyDescent="0.2">
      <c r="A179" s="637" t="s">
        <v>767</v>
      </c>
      <c r="B179" s="638" t="s">
        <v>768</v>
      </c>
      <c r="C179" s="638" t="s">
        <v>769</v>
      </c>
      <c r="D179" s="639" t="s">
        <v>1388</v>
      </c>
      <c r="E179" s="640">
        <v>5500</v>
      </c>
      <c r="F179" s="638" t="s">
        <v>1389</v>
      </c>
      <c r="G179" s="639" t="s">
        <v>1390</v>
      </c>
      <c r="H179" s="641" t="s">
        <v>788</v>
      </c>
      <c r="I179" s="642" t="s">
        <v>780</v>
      </c>
      <c r="J179" s="641" t="s">
        <v>788</v>
      </c>
      <c r="K179" s="643">
        <v>5</v>
      </c>
      <c r="L179" s="643">
        <v>12</v>
      </c>
      <c r="M179" s="644">
        <v>67954.05</v>
      </c>
      <c r="N179" s="643">
        <v>3</v>
      </c>
      <c r="O179" s="643">
        <v>6</v>
      </c>
      <c r="P179" s="686">
        <v>34051.976000000002</v>
      </c>
    </row>
    <row r="180" spans="1:16" ht="33.75" x14ac:dyDescent="0.2">
      <c r="A180" s="637" t="s">
        <v>767</v>
      </c>
      <c r="B180" s="638" t="s">
        <v>775</v>
      </c>
      <c r="C180" s="638" t="s">
        <v>769</v>
      </c>
      <c r="D180" s="639" t="s">
        <v>1391</v>
      </c>
      <c r="E180" s="640">
        <v>3000</v>
      </c>
      <c r="F180" s="638" t="s">
        <v>1392</v>
      </c>
      <c r="G180" s="639" t="s">
        <v>1393</v>
      </c>
      <c r="H180" s="641" t="s">
        <v>812</v>
      </c>
      <c r="I180" s="642" t="s">
        <v>780</v>
      </c>
      <c r="J180" s="641" t="s">
        <v>812</v>
      </c>
      <c r="K180" s="643">
        <v>1</v>
      </c>
      <c r="L180" s="643">
        <v>1</v>
      </c>
      <c r="M180" s="644">
        <v>577.71</v>
      </c>
      <c r="N180" s="643">
        <v>3</v>
      </c>
      <c r="O180" s="643">
        <v>6</v>
      </c>
      <c r="P180" s="686">
        <v>19048.406000000003</v>
      </c>
    </row>
    <row r="181" spans="1:16" ht="33.75" x14ac:dyDescent="0.2">
      <c r="A181" s="637" t="s">
        <v>767</v>
      </c>
      <c r="B181" s="638" t="s">
        <v>775</v>
      </c>
      <c r="C181" s="638" t="s">
        <v>769</v>
      </c>
      <c r="D181" s="639" t="s">
        <v>894</v>
      </c>
      <c r="E181" s="640">
        <v>3800</v>
      </c>
      <c r="F181" s="638" t="s">
        <v>1394</v>
      </c>
      <c r="G181" s="639" t="s">
        <v>1395</v>
      </c>
      <c r="H181" s="641" t="s">
        <v>1396</v>
      </c>
      <c r="I181" s="642" t="s">
        <v>780</v>
      </c>
      <c r="J181" s="641" t="s">
        <v>1396</v>
      </c>
      <c r="K181" s="643">
        <v>6</v>
      </c>
      <c r="L181" s="643">
        <v>12</v>
      </c>
      <c r="M181" s="644">
        <v>47422.15</v>
      </c>
      <c r="N181" s="643">
        <v>3</v>
      </c>
      <c r="O181" s="643">
        <v>6</v>
      </c>
      <c r="P181" s="686">
        <v>23847.956000000002</v>
      </c>
    </row>
    <row r="182" spans="1:16" ht="45" x14ac:dyDescent="0.2">
      <c r="A182" s="637" t="s">
        <v>767</v>
      </c>
      <c r="B182" s="638" t="s">
        <v>775</v>
      </c>
      <c r="C182" s="638" t="s">
        <v>769</v>
      </c>
      <c r="D182" s="639" t="s">
        <v>1397</v>
      </c>
      <c r="E182" s="640">
        <v>5100</v>
      </c>
      <c r="F182" s="638" t="s">
        <v>1398</v>
      </c>
      <c r="G182" s="639" t="s">
        <v>1399</v>
      </c>
      <c r="H182" s="641" t="s">
        <v>1400</v>
      </c>
      <c r="I182" s="642" t="s">
        <v>797</v>
      </c>
      <c r="J182" s="641" t="s">
        <v>1400</v>
      </c>
      <c r="K182" s="643">
        <v>5</v>
      </c>
      <c r="L182" s="643">
        <v>12</v>
      </c>
      <c r="M182" s="644">
        <v>63107.310000000005</v>
      </c>
      <c r="N182" s="643">
        <v>3</v>
      </c>
      <c r="O182" s="643">
        <v>6</v>
      </c>
      <c r="P182" s="686">
        <v>31650.456000000006</v>
      </c>
    </row>
    <row r="183" spans="1:16" ht="33.75" x14ac:dyDescent="0.2">
      <c r="A183" s="637" t="s">
        <v>767</v>
      </c>
      <c r="B183" s="638" t="s">
        <v>775</v>
      </c>
      <c r="C183" s="638" t="s">
        <v>769</v>
      </c>
      <c r="D183" s="639" t="s">
        <v>1401</v>
      </c>
      <c r="E183" s="640">
        <v>1200</v>
      </c>
      <c r="F183" s="638" t="s">
        <v>1402</v>
      </c>
      <c r="G183" s="639" t="s">
        <v>1403</v>
      </c>
      <c r="H183" s="641" t="s">
        <v>1404</v>
      </c>
      <c r="I183" s="642" t="s">
        <v>774</v>
      </c>
      <c r="J183" s="641" t="s">
        <v>1404</v>
      </c>
      <c r="K183" s="643">
        <v>2</v>
      </c>
      <c r="L183" s="643">
        <v>5</v>
      </c>
      <c r="M183" s="644">
        <v>6208.0300000000007</v>
      </c>
      <c r="N183" s="643">
        <v>3</v>
      </c>
      <c r="O183" s="643">
        <v>6</v>
      </c>
      <c r="P183" s="686">
        <v>7836.6060000000007</v>
      </c>
    </row>
    <row r="184" spans="1:16" ht="56.25" x14ac:dyDescent="0.2">
      <c r="A184" s="637" t="s">
        <v>767</v>
      </c>
      <c r="B184" s="638" t="s">
        <v>775</v>
      </c>
      <c r="C184" s="638" t="s">
        <v>769</v>
      </c>
      <c r="D184" s="639" t="s">
        <v>1405</v>
      </c>
      <c r="E184" s="640">
        <v>1200</v>
      </c>
      <c r="F184" s="638" t="s">
        <v>1406</v>
      </c>
      <c r="G184" s="639" t="s">
        <v>1407</v>
      </c>
      <c r="H184" s="641" t="s">
        <v>897</v>
      </c>
      <c r="I184" s="642" t="s">
        <v>797</v>
      </c>
      <c r="J184" s="641" t="s">
        <v>897</v>
      </c>
      <c r="K184" s="643">
        <v>5</v>
      </c>
      <c r="L184" s="643">
        <v>12</v>
      </c>
      <c r="M184" s="644">
        <v>15671.929999999998</v>
      </c>
      <c r="N184" s="643">
        <v>3</v>
      </c>
      <c r="O184" s="643">
        <v>6</v>
      </c>
      <c r="P184" s="686">
        <v>7851.2359999999999</v>
      </c>
    </row>
    <row r="185" spans="1:16" ht="90" x14ac:dyDescent="0.2">
      <c r="A185" s="637" t="s">
        <v>767</v>
      </c>
      <c r="B185" s="638" t="s">
        <v>768</v>
      </c>
      <c r="C185" s="638" t="s">
        <v>769</v>
      </c>
      <c r="D185" s="639" t="s">
        <v>1408</v>
      </c>
      <c r="E185" s="640">
        <v>8000</v>
      </c>
      <c r="F185" s="638" t="s">
        <v>1409</v>
      </c>
      <c r="G185" s="639" t="s">
        <v>1410</v>
      </c>
      <c r="H185" s="641" t="s">
        <v>950</v>
      </c>
      <c r="I185" s="642" t="s">
        <v>774</v>
      </c>
      <c r="J185" s="641" t="s">
        <v>950</v>
      </c>
      <c r="K185" s="643">
        <v>5</v>
      </c>
      <c r="L185" s="643">
        <v>12</v>
      </c>
      <c r="M185" s="644">
        <v>95582.939999999988</v>
      </c>
      <c r="N185" s="643">
        <v>3</v>
      </c>
      <c r="O185" s="643">
        <v>6</v>
      </c>
      <c r="P185" s="686">
        <v>48548.706000000006</v>
      </c>
    </row>
    <row r="186" spans="1:16" ht="33.75" x14ac:dyDescent="0.2">
      <c r="A186" s="637" t="s">
        <v>767</v>
      </c>
      <c r="B186" s="638" t="s">
        <v>768</v>
      </c>
      <c r="C186" s="638" t="s">
        <v>769</v>
      </c>
      <c r="D186" s="639" t="s">
        <v>1411</v>
      </c>
      <c r="E186" s="640">
        <v>3500</v>
      </c>
      <c r="F186" s="638" t="s">
        <v>1412</v>
      </c>
      <c r="G186" s="639" t="s">
        <v>1413</v>
      </c>
      <c r="H186" s="641" t="s">
        <v>1414</v>
      </c>
      <c r="I186" s="642" t="s">
        <v>797</v>
      </c>
      <c r="J186" s="641" t="s">
        <v>1414</v>
      </c>
      <c r="K186" s="643">
        <v>5</v>
      </c>
      <c r="L186" s="643">
        <v>12</v>
      </c>
      <c r="M186" s="644">
        <v>43690.600000000013</v>
      </c>
      <c r="N186" s="643">
        <v>3</v>
      </c>
      <c r="O186" s="643">
        <v>6</v>
      </c>
      <c r="P186" s="686">
        <v>22051.016000000003</v>
      </c>
    </row>
    <row r="187" spans="1:16" ht="56.25" x14ac:dyDescent="0.2">
      <c r="A187" s="637" t="s">
        <v>767</v>
      </c>
      <c r="B187" s="638" t="s">
        <v>775</v>
      </c>
      <c r="C187" s="638" t="s">
        <v>769</v>
      </c>
      <c r="D187" s="639" t="s">
        <v>1415</v>
      </c>
      <c r="E187" s="640">
        <v>5000</v>
      </c>
      <c r="F187" s="638" t="s">
        <v>1416</v>
      </c>
      <c r="G187" s="639" t="s">
        <v>1417</v>
      </c>
      <c r="H187" s="641" t="s">
        <v>1355</v>
      </c>
      <c r="I187" s="642" t="s">
        <v>774</v>
      </c>
      <c r="J187" s="641" t="s">
        <v>1355</v>
      </c>
      <c r="K187" s="643">
        <v>6</v>
      </c>
      <c r="L187" s="643">
        <v>12</v>
      </c>
      <c r="M187" s="644">
        <v>59384.680000000015</v>
      </c>
      <c r="N187" s="643">
        <v>6</v>
      </c>
      <c r="O187" s="643">
        <v>6</v>
      </c>
      <c r="P187" s="686">
        <v>31004.366000000002</v>
      </c>
    </row>
    <row r="188" spans="1:16" ht="78.75" x14ac:dyDescent="0.2">
      <c r="A188" s="637" t="s">
        <v>767</v>
      </c>
      <c r="B188" s="638" t="s">
        <v>775</v>
      </c>
      <c r="C188" s="638" t="s">
        <v>769</v>
      </c>
      <c r="D188" s="639" t="s">
        <v>1418</v>
      </c>
      <c r="E188" s="640">
        <v>8500</v>
      </c>
      <c r="F188" s="638" t="s">
        <v>1419</v>
      </c>
      <c r="G188" s="639" t="s">
        <v>1420</v>
      </c>
      <c r="H188" s="641" t="s">
        <v>1421</v>
      </c>
      <c r="I188" s="642" t="s">
        <v>780</v>
      </c>
      <c r="J188" s="641" t="s">
        <v>1421</v>
      </c>
      <c r="K188" s="643">
        <v>6</v>
      </c>
      <c r="L188" s="643">
        <v>12</v>
      </c>
      <c r="M188" s="644">
        <v>95762.880000000005</v>
      </c>
      <c r="N188" s="643">
        <v>0</v>
      </c>
      <c r="O188" s="643">
        <v>0</v>
      </c>
      <c r="P188" s="686">
        <v>0</v>
      </c>
    </row>
    <row r="189" spans="1:16" ht="45" x14ac:dyDescent="0.2">
      <c r="A189" s="637" t="s">
        <v>767</v>
      </c>
      <c r="B189" s="638" t="s">
        <v>775</v>
      </c>
      <c r="C189" s="638" t="s">
        <v>769</v>
      </c>
      <c r="D189" s="639" t="s">
        <v>1083</v>
      </c>
      <c r="E189" s="640">
        <v>3800</v>
      </c>
      <c r="F189" s="638" t="s">
        <v>1422</v>
      </c>
      <c r="G189" s="639" t="s">
        <v>1423</v>
      </c>
      <c r="H189" s="641" t="s">
        <v>1424</v>
      </c>
      <c r="I189" s="642" t="s">
        <v>797</v>
      </c>
      <c r="J189" s="641" t="s">
        <v>1424</v>
      </c>
      <c r="K189" s="643">
        <v>5</v>
      </c>
      <c r="L189" s="643">
        <v>12</v>
      </c>
      <c r="M189" s="644">
        <v>47554.280000000013</v>
      </c>
      <c r="N189" s="643">
        <v>3</v>
      </c>
      <c r="O189" s="643">
        <v>6</v>
      </c>
      <c r="P189" s="686">
        <v>23851.976000000002</v>
      </c>
    </row>
    <row r="190" spans="1:16" ht="67.5" x14ac:dyDescent="0.2">
      <c r="A190" s="637" t="s">
        <v>767</v>
      </c>
      <c r="B190" s="638" t="s">
        <v>775</v>
      </c>
      <c r="C190" s="638" t="s">
        <v>769</v>
      </c>
      <c r="D190" s="639" t="s">
        <v>1425</v>
      </c>
      <c r="E190" s="640">
        <v>7500</v>
      </c>
      <c r="F190" s="638" t="s">
        <v>1426</v>
      </c>
      <c r="G190" s="639" t="s">
        <v>1427</v>
      </c>
      <c r="H190" s="641" t="s">
        <v>801</v>
      </c>
      <c r="I190" s="642" t="s">
        <v>780</v>
      </c>
      <c r="J190" s="641" t="s">
        <v>801</v>
      </c>
      <c r="K190" s="643">
        <v>5</v>
      </c>
      <c r="L190" s="643">
        <v>12</v>
      </c>
      <c r="M190" s="644">
        <v>91197.689999999988</v>
      </c>
      <c r="N190" s="643">
        <v>5</v>
      </c>
      <c r="O190" s="643">
        <v>6</v>
      </c>
      <c r="P190" s="686">
        <v>45909.496000000006</v>
      </c>
    </row>
    <row r="191" spans="1:16" ht="56.25" x14ac:dyDescent="0.2">
      <c r="A191" s="637" t="s">
        <v>767</v>
      </c>
      <c r="B191" s="638" t="s">
        <v>768</v>
      </c>
      <c r="C191" s="638" t="s">
        <v>769</v>
      </c>
      <c r="D191" s="639" t="s">
        <v>1428</v>
      </c>
      <c r="E191" s="640">
        <v>3500</v>
      </c>
      <c r="F191" s="638" t="s">
        <v>1429</v>
      </c>
      <c r="G191" s="639" t="s">
        <v>1430</v>
      </c>
      <c r="H191" s="641" t="s">
        <v>1431</v>
      </c>
      <c r="I191" s="642" t="s">
        <v>780</v>
      </c>
      <c r="J191" s="641" t="s">
        <v>1431</v>
      </c>
      <c r="K191" s="643">
        <v>5</v>
      </c>
      <c r="L191" s="643">
        <v>12</v>
      </c>
      <c r="M191" s="644">
        <v>43954.810000000012</v>
      </c>
      <c r="N191" s="643">
        <v>3</v>
      </c>
      <c r="O191" s="643">
        <v>6</v>
      </c>
      <c r="P191" s="686">
        <v>22051.976000000002</v>
      </c>
    </row>
    <row r="192" spans="1:16" ht="33.75" x14ac:dyDescent="0.2">
      <c r="A192" s="637" t="s">
        <v>767</v>
      </c>
      <c r="B192" s="638" t="s">
        <v>775</v>
      </c>
      <c r="C192" s="638" t="s">
        <v>769</v>
      </c>
      <c r="D192" s="639" t="s">
        <v>1432</v>
      </c>
      <c r="E192" s="640">
        <v>6000</v>
      </c>
      <c r="F192" s="638" t="s">
        <v>1433</v>
      </c>
      <c r="G192" s="639" t="s">
        <v>1434</v>
      </c>
      <c r="H192" s="641" t="s">
        <v>1090</v>
      </c>
      <c r="I192" s="642" t="s">
        <v>780</v>
      </c>
      <c r="J192" s="641" t="s">
        <v>1090</v>
      </c>
      <c r="K192" s="643">
        <v>1</v>
      </c>
      <c r="L192" s="643">
        <v>1</v>
      </c>
      <c r="M192" s="644">
        <v>5907.41</v>
      </c>
      <c r="N192" s="643">
        <v>4</v>
      </c>
      <c r="O192" s="643">
        <v>6</v>
      </c>
      <c r="P192" s="686">
        <v>37018.376000000004</v>
      </c>
    </row>
    <row r="193" spans="1:16" ht="67.5" x14ac:dyDescent="0.2">
      <c r="A193" s="637" t="s">
        <v>767</v>
      </c>
      <c r="B193" s="638" t="s">
        <v>775</v>
      </c>
      <c r="C193" s="638" t="s">
        <v>769</v>
      </c>
      <c r="D193" s="639" t="s">
        <v>1435</v>
      </c>
      <c r="E193" s="640">
        <v>7000</v>
      </c>
      <c r="F193" s="638" t="s">
        <v>1436</v>
      </c>
      <c r="G193" s="639" t="s">
        <v>1437</v>
      </c>
      <c r="H193" s="641" t="s">
        <v>1438</v>
      </c>
      <c r="I193" s="642" t="s">
        <v>780</v>
      </c>
      <c r="J193" s="641" t="s">
        <v>1438</v>
      </c>
      <c r="K193" s="643">
        <v>3</v>
      </c>
      <c r="L193" s="643">
        <v>7</v>
      </c>
      <c r="M193" s="644">
        <v>42225.78</v>
      </c>
      <c r="N193" s="643">
        <v>0</v>
      </c>
      <c r="O193" s="643">
        <v>0</v>
      </c>
      <c r="P193" s="686">
        <v>0</v>
      </c>
    </row>
    <row r="194" spans="1:16" ht="33.75" x14ac:dyDescent="0.2">
      <c r="A194" s="637" t="s">
        <v>767</v>
      </c>
      <c r="B194" s="638" t="s">
        <v>775</v>
      </c>
      <c r="C194" s="638" t="s">
        <v>769</v>
      </c>
      <c r="D194" s="639" t="s">
        <v>1439</v>
      </c>
      <c r="E194" s="640">
        <v>5000</v>
      </c>
      <c r="F194" s="638" t="s">
        <v>1440</v>
      </c>
      <c r="G194" s="639" t="s">
        <v>1441</v>
      </c>
      <c r="H194" s="641" t="s">
        <v>842</v>
      </c>
      <c r="I194" s="642" t="s">
        <v>780</v>
      </c>
      <c r="J194" s="641" t="s">
        <v>842</v>
      </c>
      <c r="K194" s="643">
        <v>5</v>
      </c>
      <c r="L194" s="643">
        <v>12</v>
      </c>
      <c r="M194" s="644">
        <v>61954.810000000012</v>
      </c>
      <c r="N194" s="643">
        <v>3</v>
      </c>
      <c r="O194" s="643">
        <v>6</v>
      </c>
      <c r="P194" s="686">
        <v>31051.976000000002</v>
      </c>
    </row>
    <row r="195" spans="1:16" ht="33.75" x14ac:dyDescent="0.2">
      <c r="A195" s="637" t="s">
        <v>767</v>
      </c>
      <c r="B195" s="638" t="s">
        <v>775</v>
      </c>
      <c r="C195" s="638" t="s">
        <v>769</v>
      </c>
      <c r="D195" s="639" t="s">
        <v>1442</v>
      </c>
      <c r="E195" s="640">
        <v>3800</v>
      </c>
      <c r="F195" s="638" t="s">
        <v>1443</v>
      </c>
      <c r="G195" s="639" t="s">
        <v>1444</v>
      </c>
      <c r="H195" s="641" t="s">
        <v>1445</v>
      </c>
      <c r="I195" s="642" t="s">
        <v>797</v>
      </c>
      <c r="J195" s="641" t="s">
        <v>1445</v>
      </c>
      <c r="K195" s="643">
        <v>1</v>
      </c>
      <c r="L195" s="643">
        <v>1</v>
      </c>
      <c r="M195" s="644">
        <v>3400.7400000000002</v>
      </c>
      <c r="N195" s="643">
        <v>6</v>
      </c>
      <c r="O195" s="643">
        <v>6</v>
      </c>
      <c r="P195" s="686">
        <v>19624.496000000003</v>
      </c>
    </row>
    <row r="196" spans="1:16" ht="33.75" x14ac:dyDescent="0.2">
      <c r="A196" s="637" t="s">
        <v>767</v>
      </c>
      <c r="B196" s="638" t="s">
        <v>775</v>
      </c>
      <c r="C196" s="638" t="s">
        <v>769</v>
      </c>
      <c r="D196" s="639" t="s">
        <v>1446</v>
      </c>
      <c r="E196" s="640">
        <v>3000</v>
      </c>
      <c r="F196" s="638" t="s">
        <v>1447</v>
      </c>
      <c r="G196" s="639" t="s">
        <v>1448</v>
      </c>
      <c r="H196" s="641" t="s">
        <v>1126</v>
      </c>
      <c r="I196" s="642" t="s">
        <v>780</v>
      </c>
      <c r="J196" s="641" t="s">
        <v>1126</v>
      </c>
      <c r="K196" s="643">
        <v>5</v>
      </c>
      <c r="L196" s="643">
        <v>12</v>
      </c>
      <c r="M196" s="644">
        <v>37515.94</v>
      </c>
      <c r="N196" s="643">
        <v>3</v>
      </c>
      <c r="O196" s="643">
        <v>6</v>
      </c>
      <c r="P196" s="686">
        <v>18993.596000000001</v>
      </c>
    </row>
    <row r="197" spans="1:16" ht="56.25" x14ac:dyDescent="0.2">
      <c r="A197" s="637" t="s">
        <v>767</v>
      </c>
      <c r="B197" s="638" t="s">
        <v>775</v>
      </c>
      <c r="C197" s="638" t="s">
        <v>769</v>
      </c>
      <c r="D197" s="639" t="s">
        <v>1449</v>
      </c>
      <c r="E197" s="640">
        <v>2000</v>
      </c>
      <c r="F197" s="638" t="s">
        <v>1450</v>
      </c>
      <c r="G197" s="639" t="s">
        <v>1451</v>
      </c>
      <c r="H197" s="641" t="s">
        <v>796</v>
      </c>
      <c r="I197" s="642" t="s">
        <v>797</v>
      </c>
      <c r="J197" s="641" t="s">
        <v>796</v>
      </c>
      <c r="K197" s="643">
        <v>6</v>
      </c>
      <c r="L197" s="643">
        <v>12</v>
      </c>
      <c r="M197" s="644">
        <v>25945.290000000005</v>
      </c>
      <c r="N197" s="643">
        <v>3</v>
      </c>
      <c r="O197" s="643">
        <v>6</v>
      </c>
      <c r="P197" s="686">
        <v>13051.975999999999</v>
      </c>
    </row>
    <row r="198" spans="1:16" ht="56.25" x14ac:dyDescent="0.2">
      <c r="A198" s="637" t="s">
        <v>767</v>
      </c>
      <c r="B198" s="638" t="s">
        <v>775</v>
      </c>
      <c r="C198" s="638" t="s">
        <v>769</v>
      </c>
      <c r="D198" s="639" t="s">
        <v>1452</v>
      </c>
      <c r="E198" s="640">
        <v>7000</v>
      </c>
      <c r="F198" s="638" t="s">
        <v>1453</v>
      </c>
      <c r="G198" s="639" t="s">
        <v>1454</v>
      </c>
      <c r="H198" s="641" t="s">
        <v>915</v>
      </c>
      <c r="I198" s="642" t="s">
        <v>780</v>
      </c>
      <c r="J198" s="641" t="s">
        <v>915</v>
      </c>
      <c r="K198" s="643">
        <v>1</v>
      </c>
      <c r="L198" s="643">
        <v>4</v>
      </c>
      <c r="M198" s="644">
        <v>24002.129999999994</v>
      </c>
      <c r="N198" s="643">
        <v>0</v>
      </c>
      <c r="O198" s="643">
        <v>0</v>
      </c>
      <c r="P198" s="686">
        <v>0</v>
      </c>
    </row>
    <row r="199" spans="1:16" ht="101.25" x14ac:dyDescent="0.2">
      <c r="A199" s="637" t="s">
        <v>767</v>
      </c>
      <c r="B199" s="638" t="s">
        <v>775</v>
      </c>
      <c r="C199" s="638" t="s">
        <v>769</v>
      </c>
      <c r="D199" s="639" t="s">
        <v>1455</v>
      </c>
      <c r="E199" s="640">
        <v>1500</v>
      </c>
      <c r="F199" s="638" t="s">
        <v>1456</v>
      </c>
      <c r="G199" s="639" t="s">
        <v>1457</v>
      </c>
      <c r="H199" s="641" t="s">
        <v>1458</v>
      </c>
      <c r="I199" s="642" t="s">
        <v>774</v>
      </c>
      <c r="J199" s="641" t="s">
        <v>1458</v>
      </c>
      <c r="K199" s="643">
        <v>5</v>
      </c>
      <c r="L199" s="643">
        <v>12</v>
      </c>
      <c r="M199" s="644">
        <v>19954.810000000001</v>
      </c>
      <c r="N199" s="643">
        <v>3</v>
      </c>
      <c r="O199" s="643">
        <v>6</v>
      </c>
      <c r="P199" s="686">
        <v>9816.5359999999982</v>
      </c>
    </row>
    <row r="200" spans="1:16" ht="101.25" x14ac:dyDescent="0.2">
      <c r="A200" s="637" t="s">
        <v>767</v>
      </c>
      <c r="B200" s="638" t="s">
        <v>768</v>
      </c>
      <c r="C200" s="638" t="s">
        <v>769</v>
      </c>
      <c r="D200" s="639" t="s">
        <v>1459</v>
      </c>
      <c r="E200" s="640">
        <v>4000</v>
      </c>
      <c r="F200" s="638" t="s">
        <v>1460</v>
      </c>
      <c r="G200" s="639" t="s">
        <v>1461</v>
      </c>
      <c r="H200" s="641" t="s">
        <v>842</v>
      </c>
      <c r="I200" s="642" t="s">
        <v>780</v>
      </c>
      <c r="J200" s="641" t="s">
        <v>842</v>
      </c>
      <c r="K200" s="643">
        <v>5</v>
      </c>
      <c r="L200" s="643">
        <v>12</v>
      </c>
      <c r="M200" s="644">
        <v>49954.810000000012</v>
      </c>
      <c r="N200" s="643">
        <v>3</v>
      </c>
      <c r="O200" s="643">
        <v>6</v>
      </c>
      <c r="P200" s="686">
        <v>25051.976000000002</v>
      </c>
    </row>
    <row r="201" spans="1:16" ht="90" x14ac:dyDescent="0.2">
      <c r="A201" s="637" t="s">
        <v>767</v>
      </c>
      <c r="B201" s="638" t="s">
        <v>775</v>
      </c>
      <c r="C201" s="638" t="s">
        <v>769</v>
      </c>
      <c r="D201" s="639" t="s">
        <v>1462</v>
      </c>
      <c r="E201" s="640">
        <v>5500</v>
      </c>
      <c r="F201" s="638" t="s">
        <v>1463</v>
      </c>
      <c r="G201" s="639" t="s">
        <v>1464</v>
      </c>
      <c r="H201" s="641" t="s">
        <v>1465</v>
      </c>
      <c r="I201" s="642" t="s">
        <v>780</v>
      </c>
      <c r="J201" s="641" t="s">
        <v>1465</v>
      </c>
      <c r="K201" s="643">
        <v>6</v>
      </c>
      <c r="L201" s="643">
        <v>12</v>
      </c>
      <c r="M201" s="644">
        <v>64271.460000000014</v>
      </c>
      <c r="N201" s="643">
        <v>3</v>
      </c>
      <c r="O201" s="643">
        <v>6</v>
      </c>
      <c r="P201" s="686">
        <v>33232.156000000003</v>
      </c>
    </row>
    <row r="202" spans="1:16" ht="90" x14ac:dyDescent="0.2">
      <c r="A202" s="637" t="s">
        <v>767</v>
      </c>
      <c r="B202" s="638" t="s">
        <v>775</v>
      </c>
      <c r="C202" s="638" t="s">
        <v>769</v>
      </c>
      <c r="D202" s="639" t="s">
        <v>1466</v>
      </c>
      <c r="E202" s="640">
        <v>4000</v>
      </c>
      <c r="F202" s="638" t="s">
        <v>1467</v>
      </c>
      <c r="G202" s="639" t="s">
        <v>1468</v>
      </c>
      <c r="H202" s="641" t="s">
        <v>1469</v>
      </c>
      <c r="I202" s="642" t="s">
        <v>774</v>
      </c>
      <c r="J202" s="641" t="s">
        <v>1469</v>
      </c>
      <c r="K202" s="643">
        <v>6</v>
      </c>
      <c r="L202" s="643">
        <v>12</v>
      </c>
      <c r="M202" s="644">
        <v>49954.810000000012</v>
      </c>
      <c r="N202" s="643">
        <v>3</v>
      </c>
      <c r="O202" s="643">
        <v>6</v>
      </c>
      <c r="P202" s="686">
        <v>25051.976000000002</v>
      </c>
    </row>
    <row r="203" spans="1:16" ht="56.25" x14ac:dyDescent="0.2">
      <c r="A203" s="637" t="s">
        <v>767</v>
      </c>
      <c r="B203" s="638" t="s">
        <v>775</v>
      </c>
      <c r="C203" s="638" t="s">
        <v>769</v>
      </c>
      <c r="D203" s="639" t="s">
        <v>1470</v>
      </c>
      <c r="E203" s="640">
        <v>930</v>
      </c>
      <c r="F203" s="638" t="s">
        <v>1471</v>
      </c>
      <c r="G203" s="639" t="s">
        <v>1472</v>
      </c>
      <c r="H203" s="641" t="s">
        <v>796</v>
      </c>
      <c r="I203" s="642" t="s">
        <v>797</v>
      </c>
      <c r="J203" s="641" t="s">
        <v>796</v>
      </c>
      <c r="K203" s="643">
        <v>12</v>
      </c>
      <c r="L203" s="643">
        <v>12</v>
      </c>
      <c r="M203" s="644">
        <v>12758.410000000003</v>
      </c>
      <c r="N203" s="643">
        <v>5</v>
      </c>
      <c r="O203" s="643">
        <v>6</v>
      </c>
      <c r="P203" s="686">
        <v>6089.2759999999998</v>
      </c>
    </row>
    <row r="204" spans="1:16" ht="56.25" x14ac:dyDescent="0.2">
      <c r="A204" s="637" t="s">
        <v>767</v>
      </c>
      <c r="B204" s="638" t="s">
        <v>775</v>
      </c>
      <c r="C204" s="638" t="s">
        <v>769</v>
      </c>
      <c r="D204" s="639" t="s">
        <v>1473</v>
      </c>
      <c r="E204" s="640">
        <v>3500</v>
      </c>
      <c r="F204" s="638" t="s">
        <v>1474</v>
      </c>
      <c r="G204" s="639" t="s">
        <v>1475</v>
      </c>
      <c r="H204" s="641" t="s">
        <v>816</v>
      </c>
      <c r="I204" s="642" t="s">
        <v>780</v>
      </c>
      <c r="J204" s="641" t="s">
        <v>816</v>
      </c>
      <c r="K204" s="643">
        <v>1</v>
      </c>
      <c r="L204" s="643">
        <v>4</v>
      </c>
      <c r="M204" s="644">
        <v>11135.070000000002</v>
      </c>
      <c r="N204" s="643">
        <v>0</v>
      </c>
      <c r="O204" s="643">
        <v>0</v>
      </c>
      <c r="P204" s="686">
        <v>0</v>
      </c>
    </row>
    <row r="205" spans="1:16" ht="56.25" x14ac:dyDescent="0.2">
      <c r="A205" s="637" t="s">
        <v>767</v>
      </c>
      <c r="B205" s="638" t="s">
        <v>775</v>
      </c>
      <c r="C205" s="638" t="s">
        <v>769</v>
      </c>
      <c r="D205" s="639" t="s">
        <v>1476</v>
      </c>
      <c r="E205" s="640">
        <v>6000</v>
      </c>
      <c r="F205" s="638" t="s">
        <v>1477</v>
      </c>
      <c r="G205" s="639" t="s">
        <v>1478</v>
      </c>
      <c r="H205" s="641" t="s">
        <v>1479</v>
      </c>
      <c r="I205" s="642" t="s">
        <v>774</v>
      </c>
      <c r="J205" s="641" t="s">
        <v>1479</v>
      </c>
      <c r="K205" s="643">
        <v>5</v>
      </c>
      <c r="L205" s="643">
        <v>12</v>
      </c>
      <c r="M205" s="644">
        <v>73099.539999999979</v>
      </c>
      <c r="N205" s="643">
        <v>3</v>
      </c>
      <c r="O205" s="643">
        <v>6</v>
      </c>
      <c r="P205" s="686">
        <v>36716.936000000002</v>
      </c>
    </row>
    <row r="206" spans="1:16" ht="67.5" x14ac:dyDescent="0.2">
      <c r="A206" s="637" t="s">
        <v>767</v>
      </c>
      <c r="B206" s="638" t="s">
        <v>775</v>
      </c>
      <c r="C206" s="638" t="s">
        <v>769</v>
      </c>
      <c r="D206" s="639" t="s">
        <v>1480</v>
      </c>
      <c r="E206" s="640">
        <v>6000</v>
      </c>
      <c r="F206" s="638" t="s">
        <v>1481</v>
      </c>
      <c r="G206" s="639" t="s">
        <v>1482</v>
      </c>
      <c r="H206" s="641" t="s">
        <v>915</v>
      </c>
      <c r="I206" s="642" t="s">
        <v>780</v>
      </c>
      <c r="J206" s="641" t="s">
        <v>915</v>
      </c>
      <c r="K206" s="643">
        <v>5</v>
      </c>
      <c r="L206" s="643">
        <v>6</v>
      </c>
      <c r="M206" s="644">
        <v>29865.55</v>
      </c>
      <c r="N206" s="643">
        <v>0</v>
      </c>
      <c r="O206" s="643">
        <v>0</v>
      </c>
      <c r="P206" s="686">
        <v>0</v>
      </c>
    </row>
    <row r="207" spans="1:16" ht="33.75" x14ac:dyDescent="0.2">
      <c r="A207" s="637" t="s">
        <v>767</v>
      </c>
      <c r="B207" s="638" t="s">
        <v>775</v>
      </c>
      <c r="C207" s="638" t="s">
        <v>769</v>
      </c>
      <c r="D207" s="639" t="s">
        <v>1483</v>
      </c>
      <c r="E207" s="640">
        <v>3000</v>
      </c>
      <c r="F207" s="638" t="s">
        <v>1484</v>
      </c>
      <c r="G207" s="639" t="s">
        <v>1485</v>
      </c>
      <c r="H207" s="641" t="s">
        <v>1486</v>
      </c>
      <c r="I207" s="642" t="s">
        <v>797</v>
      </c>
      <c r="J207" s="641" t="s">
        <v>1486</v>
      </c>
      <c r="K207" s="643">
        <v>3</v>
      </c>
      <c r="L207" s="643">
        <v>8</v>
      </c>
      <c r="M207" s="644">
        <v>23422.739999999998</v>
      </c>
      <c r="N207" s="643">
        <v>0</v>
      </c>
      <c r="O207" s="643">
        <v>0</v>
      </c>
      <c r="P207" s="686">
        <v>0</v>
      </c>
    </row>
    <row r="208" spans="1:16" ht="56.25" x14ac:dyDescent="0.2">
      <c r="A208" s="637" t="s">
        <v>767</v>
      </c>
      <c r="B208" s="638" t="s">
        <v>775</v>
      </c>
      <c r="C208" s="638" t="s">
        <v>769</v>
      </c>
      <c r="D208" s="639" t="s">
        <v>1487</v>
      </c>
      <c r="E208" s="640">
        <v>3000</v>
      </c>
      <c r="F208" s="638" t="s">
        <v>1488</v>
      </c>
      <c r="G208" s="639" t="s">
        <v>1489</v>
      </c>
      <c r="H208" s="641" t="s">
        <v>950</v>
      </c>
      <c r="I208" s="642" t="s">
        <v>774</v>
      </c>
      <c r="J208" s="641" t="s">
        <v>950</v>
      </c>
      <c r="K208" s="643">
        <v>6</v>
      </c>
      <c r="L208" s="643">
        <v>12</v>
      </c>
      <c r="M208" s="644">
        <v>37854.810000000012</v>
      </c>
      <c r="N208" s="643">
        <v>3</v>
      </c>
      <c r="O208" s="643">
        <v>6</v>
      </c>
      <c r="P208" s="686">
        <v>19051.976000000002</v>
      </c>
    </row>
    <row r="209" spans="1:16" ht="101.25" x14ac:dyDescent="0.2">
      <c r="A209" s="637" t="s">
        <v>767</v>
      </c>
      <c r="B209" s="638" t="s">
        <v>775</v>
      </c>
      <c r="C209" s="638" t="s">
        <v>769</v>
      </c>
      <c r="D209" s="639" t="s">
        <v>1490</v>
      </c>
      <c r="E209" s="640">
        <v>4500</v>
      </c>
      <c r="F209" s="638" t="s">
        <v>1491</v>
      </c>
      <c r="G209" s="639" t="s">
        <v>1492</v>
      </c>
      <c r="H209" s="641" t="s">
        <v>805</v>
      </c>
      <c r="I209" s="642" t="s">
        <v>780</v>
      </c>
      <c r="J209" s="641" t="s">
        <v>805</v>
      </c>
      <c r="K209" s="643">
        <v>10</v>
      </c>
      <c r="L209" s="643">
        <v>12</v>
      </c>
      <c r="M209" s="644">
        <v>55926.600000000006</v>
      </c>
      <c r="N209" s="643">
        <v>3</v>
      </c>
      <c r="O209" s="643">
        <v>6</v>
      </c>
      <c r="P209" s="686">
        <v>28051.976000000002</v>
      </c>
    </row>
    <row r="210" spans="1:16" ht="33.75" x14ac:dyDescent="0.2">
      <c r="A210" s="637" t="s">
        <v>767</v>
      </c>
      <c r="B210" s="638" t="s">
        <v>775</v>
      </c>
      <c r="C210" s="638" t="s">
        <v>769</v>
      </c>
      <c r="D210" s="639" t="s">
        <v>1493</v>
      </c>
      <c r="E210" s="640">
        <v>15600</v>
      </c>
      <c r="F210" s="638" t="s">
        <v>1494</v>
      </c>
      <c r="G210" s="639" t="s">
        <v>1495</v>
      </c>
      <c r="H210" s="641" t="s">
        <v>1262</v>
      </c>
      <c r="I210" s="642" t="s">
        <v>780</v>
      </c>
      <c r="J210" s="641" t="s">
        <v>1262</v>
      </c>
      <c r="K210" s="643">
        <v>1</v>
      </c>
      <c r="L210" s="643">
        <v>3</v>
      </c>
      <c r="M210" s="644">
        <v>29064.21</v>
      </c>
      <c r="N210" s="643">
        <v>0</v>
      </c>
      <c r="O210" s="643">
        <v>0</v>
      </c>
      <c r="P210" s="686">
        <v>0</v>
      </c>
    </row>
    <row r="211" spans="1:16" ht="33.75" x14ac:dyDescent="0.2">
      <c r="A211" s="637" t="s">
        <v>767</v>
      </c>
      <c r="B211" s="638" t="s">
        <v>775</v>
      </c>
      <c r="C211" s="638" t="s">
        <v>769</v>
      </c>
      <c r="D211" s="639" t="s">
        <v>916</v>
      </c>
      <c r="E211" s="640">
        <v>5000</v>
      </c>
      <c r="F211" s="638" t="s">
        <v>1496</v>
      </c>
      <c r="G211" s="639" t="s">
        <v>1497</v>
      </c>
      <c r="H211" s="641" t="s">
        <v>919</v>
      </c>
      <c r="I211" s="642" t="s">
        <v>780</v>
      </c>
      <c r="J211" s="641" t="s">
        <v>919</v>
      </c>
      <c r="K211" s="643">
        <v>1</v>
      </c>
      <c r="L211" s="643">
        <v>5</v>
      </c>
      <c r="M211" s="644">
        <v>16532.299999999996</v>
      </c>
      <c r="N211" s="643">
        <v>0</v>
      </c>
      <c r="O211" s="643">
        <v>0</v>
      </c>
      <c r="P211" s="686">
        <v>0</v>
      </c>
    </row>
    <row r="212" spans="1:16" ht="56.25" x14ac:dyDescent="0.2">
      <c r="A212" s="637" t="s">
        <v>767</v>
      </c>
      <c r="B212" s="638" t="s">
        <v>775</v>
      </c>
      <c r="C212" s="638" t="s">
        <v>769</v>
      </c>
      <c r="D212" s="639" t="s">
        <v>1356</v>
      </c>
      <c r="E212" s="640">
        <v>1200</v>
      </c>
      <c r="F212" s="638" t="s">
        <v>1498</v>
      </c>
      <c r="G212" s="639" t="s">
        <v>1499</v>
      </c>
      <c r="H212" s="641" t="s">
        <v>1362</v>
      </c>
      <c r="I212" s="642" t="s">
        <v>774</v>
      </c>
      <c r="J212" s="641" t="s">
        <v>1362</v>
      </c>
      <c r="K212" s="643">
        <v>5</v>
      </c>
      <c r="L212" s="643">
        <v>12</v>
      </c>
      <c r="M212" s="644">
        <v>16286.41</v>
      </c>
      <c r="N212" s="643">
        <v>3</v>
      </c>
      <c r="O212" s="643">
        <v>6</v>
      </c>
      <c r="P212" s="686">
        <v>7855.076</v>
      </c>
    </row>
    <row r="213" spans="1:16" ht="33.75" x14ac:dyDescent="0.2">
      <c r="A213" s="637" t="s">
        <v>767</v>
      </c>
      <c r="B213" s="638" t="s">
        <v>768</v>
      </c>
      <c r="C213" s="638" t="s">
        <v>769</v>
      </c>
      <c r="D213" s="639" t="s">
        <v>1500</v>
      </c>
      <c r="E213" s="640">
        <v>9000</v>
      </c>
      <c r="F213" s="638" t="s">
        <v>1501</v>
      </c>
      <c r="G213" s="639" t="s">
        <v>1502</v>
      </c>
      <c r="H213" s="641" t="s">
        <v>812</v>
      </c>
      <c r="I213" s="642" t="s">
        <v>780</v>
      </c>
      <c r="J213" s="641" t="s">
        <v>812</v>
      </c>
      <c r="K213" s="643">
        <v>2</v>
      </c>
      <c r="L213" s="643">
        <v>5</v>
      </c>
      <c r="M213" s="644">
        <v>45791.079999999994</v>
      </c>
      <c r="N213" s="643">
        <v>6</v>
      </c>
      <c r="O213" s="643">
        <v>6</v>
      </c>
      <c r="P213" s="686">
        <v>54900.116000000002</v>
      </c>
    </row>
    <row r="214" spans="1:16" ht="112.5" x14ac:dyDescent="0.2">
      <c r="A214" s="637" t="s">
        <v>767</v>
      </c>
      <c r="B214" s="638" t="s">
        <v>775</v>
      </c>
      <c r="C214" s="638" t="s">
        <v>769</v>
      </c>
      <c r="D214" s="639" t="s">
        <v>1503</v>
      </c>
      <c r="E214" s="640">
        <v>4500</v>
      </c>
      <c r="F214" s="638" t="s">
        <v>1504</v>
      </c>
      <c r="G214" s="639" t="s">
        <v>1505</v>
      </c>
      <c r="H214" s="641" t="s">
        <v>805</v>
      </c>
      <c r="I214" s="642" t="s">
        <v>780</v>
      </c>
      <c r="J214" s="641" t="s">
        <v>805</v>
      </c>
      <c r="K214" s="643">
        <v>10</v>
      </c>
      <c r="L214" s="643">
        <v>12</v>
      </c>
      <c r="M214" s="644">
        <v>55748.39</v>
      </c>
      <c r="N214" s="643">
        <v>3</v>
      </c>
      <c r="O214" s="643">
        <v>6</v>
      </c>
      <c r="P214" s="686">
        <v>28033.376000000004</v>
      </c>
    </row>
    <row r="215" spans="1:16" ht="33.75" x14ac:dyDescent="0.2">
      <c r="A215" s="637" t="s">
        <v>767</v>
      </c>
      <c r="B215" s="638" t="s">
        <v>775</v>
      </c>
      <c r="C215" s="638" t="s">
        <v>769</v>
      </c>
      <c r="D215" s="639" t="s">
        <v>1506</v>
      </c>
      <c r="E215" s="640">
        <v>5000</v>
      </c>
      <c r="F215" s="638" t="s">
        <v>1507</v>
      </c>
      <c r="G215" s="639" t="s">
        <v>1508</v>
      </c>
      <c r="H215" s="641" t="s">
        <v>1509</v>
      </c>
      <c r="I215" s="642" t="s">
        <v>780</v>
      </c>
      <c r="J215" s="641" t="s">
        <v>1509</v>
      </c>
      <c r="K215" s="643">
        <v>2</v>
      </c>
      <c r="L215" s="643">
        <v>4</v>
      </c>
      <c r="M215" s="644">
        <v>17457.839999999997</v>
      </c>
      <c r="N215" s="643">
        <v>6</v>
      </c>
      <c r="O215" s="643">
        <v>6</v>
      </c>
      <c r="P215" s="686">
        <v>30753.705999999998</v>
      </c>
    </row>
    <row r="216" spans="1:16" ht="135" x14ac:dyDescent="0.2">
      <c r="A216" s="637" t="s">
        <v>767</v>
      </c>
      <c r="B216" s="638" t="s">
        <v>775</v>
      </c>
      <c r="C216" s="638" t="s">
        <v>769</v>
      </c>
      <c r="D216" s="639" t="s">
        <v>1510</v>
      </c>
      <c r="E216" s="640">
        <v>2800</v>
      </c>
      <c r="F216" s="638" t="s">
        <v>1511</v>
      </c>
      <c r="G216" s="639" t="s">
        <v>1512</v>
      </c>
      <c r="H216" s="641" t="s">
        <v>950</v>
      </c>
      <c r="I216" s="642" t="s">
        <v>774</v>
      </c>
      <c r="J216" s="641" t="s">
        <v>950</v>
      </c>
      <c r="K216" s="643">
        <v>1</v>
      </c>
      <c r="L216" s="643">
        <v>4</v>
      </c>
      <c r="M216" s="644">
        <v>11810.750000000002</v>
      </c>
      <c r="N216" s="643">
        <v>0</v>
      </c>
      <c r="O216" s="643">
        <v>0</v>
      </c>
      <c r="P216" s="686">
        <v>0</v>
      </c>
    </row>
    <row r="217" spans="1:16" ht="67.5" x14ac:dyDescent="0.2">
      <c r="A217" s="637" t="s">
        <v>767</v>
      </c>
      <c r="B217" s="638" t="s">
        <v>775</v>
      </c>
      <c r="C217" s="638" t="s">
        <v>769</v>
      </c>
      <c r="D217" s="639" t="s">
        <v>1513</v>
      </c>
      <c r="E217" s="640">
        <v>8000</v>
      </c>
      <c r="F217" s="638" t="s">
        <v>1514</v>
      </c>
      <c r="G217" s="639" t="s">
        <v>1515</v>
      </c>
      <c r="H217" s="641" t="s">
        <v>919</v>
      </c>
      <c r="I217" s="642" t="s">
        <v>780</v>
      </c>
      <c r="J217" s="641" t="s">
        <v>919</v>
      </c>
      <c r="K217" s="643">
        <v>4</v>
      </c>
      <c r="L217" s="643">
        <v>9</v>
      </c>
      <c r="M217" s="644">
        <v>41768.28</v>
      </c>
      <c r="N217" s="643">
        <v>6</v>
      </c>
      <c r="O217" s="643">
        <v>6</v>
      </c>
      <c r="P217" s="686">
        <v>48928.216</v>
      </c>
    </row>
    <row r="218" spans="1:16" ht="56.25" x14ac:dyDescent="0.2">
      <c r="A218" s="637" t="s">
        <v>767</v>
      </c>
      <c r="B218" s="638" t="s">
        <v>775</v>
      </c>
      <c r="C218" s="638" t="s">
        <v>769</v>
      </c>
      <c r="D218" s="639" t="s">
        <v>951</v>
      </c>
      <c r="E218" s="640">
        <v>5500</v>
      </c>
      <c r="F218" s="638" t="s">
        <v>1516</v>
      </c>
      <c r="G218" s="639" t="s">
        <v>1517</v>
      </c>
      <c r="H218" s="641" t="s">
        <v>846</v>
      </c>
      <c r="I218" s="642" t="s">
        <v>780</v>
      </c>
      <c r="J218" s="641" t="s">
        <v>846</v>
      </c>
      <c r="K218" s="643">
        <v>5</v>
      </c>
      <c r="L218" s="643">
        <v>12</v>
      </c>
      <c r="M218" s="644">
        <v>65982.969999999987</v>
      </c>
      <c r="N218" s="643">
        <v>0</v>
      </c>
      <c r="O218" s="643">
        <v>0</v>
      </c>
      <c r="P218" s="686">
        <v>0</v>
      </c>
    </row>
    <row r="219" spans="1:16" ht="67.5" x14ac:dyDescent="0.2">
      <c r="A219" s="637" t="s">
        <v>767</v>
      </c>
      <c r="B219" s="638" t="s">
        <v>775</v>
      </c>
      <c r="C219" s="638" t="s">
        <v>769</v>
      </c>
      <c r="D219" s="639" t="s">
        <v>1518</v>
      </c>
      <c r="E219" s="640">
        <v>1300</v>
      </c>
      <c r="F219" s="638" t="s">
        <v>1519</v>
      </c>
      <c r="G219" s="639" t="s">
        <v>1520</v>
      </c>
      <c r="H219" s="641" t="s">
        <v>805</v>
      </c>
      <c r="I219" s="642" t="s">
        <v>780</v>
      </c>
      <c r="J219" s="641" t="s">
        <v>805</v>
      </c>
      <c r="K219" s="643">
        <v>5</v>
      </c>
      <c r="L219" s="643">
        <v>12</v>
      </c>
      <c r="M219" s="644">
        <v>16818.539999999997</v>
      </c>
      <c r="N219" s="643">
        <v>3</v>
      </c>
      <c r="O219" s="643">
        <v>6</v>
      </c>
      <c r="P219" s="686">
        <v>8238.1659999999993</v>
      </c>
    </row>
    <row r="220" spans="1:16" ht="101.25" x14ac:dyDescent="0.2">
      <c r="A220" s="637" t="s">
        <v>767</v>
      </c>
      <c r="B220" s="638" t="s">
        <v>775</v>
      </c>
      <c r="C220" s="638" t="s">
        <v>769</v>
      </c>
      <c r="D220" s="639" t="s">
        <v>1521</v>
      </c>
      <c r="E220" s="640">
        <v>8000</v>
      </c>
      <c r="F220" s="638" t="s">
        <v>1522</v>
      </c>
      <c r="G220" s="639" t="s">
        <v>1523</v>
      </c>
      <c r="H220" s="641" t="s">
        <v>1524</v>
      </c>
      <c r="I220" s="642" t="s">
        <v>774</v>
      </c>
      <c r="J220" s="641" t="s">
        <v>1524</v>
      </c>
      <c r="K220" s="643">
        <v>3</v>
      </c>
      <c r="L220" s="643">
        <v>5</v>
      </c>
      <c r="M220" s="644">
        <v>40524.050000000003</v>
      </c>
      <c r="N220" s="643">
        <v>0</v>
      </c>
      <c r="O220" s="643">
        <v>0</v>
      </c>
      <c r="P220" s="686">
        <v>0</v>
      </c>
    </row>
    <row r="221" spans="1:16" ht="33.75" x14ac:dyDescent="0.2">
      <c r="A221" s="637" t="s">
        <v>767</v>
      </c>
      <c r="B221" s="638" t="s">
        <v>768</v>
      </c>
      <c r="C221" s="638" t="s">
        <v>769</v>
      </c>
      <c r="D221" s="639" t="s">
        <v>1525</v>
      </c>
      <c r="E221" s="640">
        <v>5000</v>
      </c>
      <c r="F221" s="638" t="s">
        <v>1526</v>
      </c>
      <c r="G221" s="639" t="s">
        <v>1527</v>
      </c>
      <c r="H221" s="641" t="s">
        <v>805</v>
      </c>
      <c r="I221" s="642" t="s">
        <v>780</v>
      </c>
      <c r="J221" s="641" t="s">
        <v>805</v>
      </c>
      <c r="K221" s="643">
        <v>5</v>
      </c>
      <c r="L221" s="643">
        <v>12</v>
      </c>
      <c r="M221" s="644">
        <v>61543.470000000016</v>
      </c>
      <c r="N221" s="643">
        <v>3</v>
      </c>
      <c r="O221" s="643">
        <v>6</v>
      </c>
      <c r="P221" s="686">
        <v>31040.426000000007</v>
      </c>
    </row>
    <row r="222" spans="1:16" ht="33.75" x14ac:dyDescent="0.2">
      <c r="A222" s="637" t="s">
        <v>767</v>
      </c>
      <c r="B222" s="638" t="s">
        <v>775</v>
      </c>
      <c r="C222" s="638" t="s">
        <v>769</v>
      </c>
      <c r="D222" s="639" t="s">
        <v>1528</v>
      </c>
      <c r="E222" s="640">
        <v>1800</v>
      </c>
      <c r="F222" s="638" t="s">
        <v>1529</v>
      </c>
      <c r="G222" s="639" t="s">
        <v>1530</v>
      </c>
      <c r="H222" s="641" t="s">
        <v>796</v>
      </c>
      <c r="I222" s="642" t="s">
        <v>797</v>
      </c>
      <c r="J222" s="641" t="s">
        <v>796</v>
      </c>
      <c r="K222" s="643">
        <v>6</v>
      </c>
      <c r="L222" s="643">
        <v>12</v>
      </c>
      <c r="M222" s="644">
        <v>23554.81</v>
      </c>
      <c r="N222" s="643">
        <v>3</v>
      </c>
      <c r="O222" s="643">
        <v>6</v>
      </c>
      <c r="P222" s="686">
        <v>11778.085999999999</v>
      </c>
    </row>
    <row r="223" spans="1:16" ht="33.75" x14ac:dyDescent="0.2">
      <c r="A223" s="637" t="s">
        <v>767</v>
      </c>
      <c r="B223" s="638" t="s">
        <v>775</v>
      </c>
      <c r="C223" s="638" t="s">
        <v>769</v>
      </c>
      <c r="D223" s="639" t="s">
        <v>1531</v>
      </c>
      <c r="E223" s="640">
        <v>1800</v>
      </c>
      <c r="F223" s="638" t="s">
        <v>1532</v>
      </c>
      <c r="G223" s="639" t="s">
        <v>1533</v>
      </c>
      <c r="H223" s="641" t="s">
        <v>1534</v>
      </c>
      <c r="I223" s="642" t="s">
        <v>774</v>
      </c>
      <c r="J223" s="641" t="s">
        <v>1534</v>
      </c>
      <c r="K223" s="643">
        <v>2</v>
      </c>
      <c r="L223" s="643">
        <v>4</v>
      </c>
      <c r="M223" s="644">
        <v>7778.64</v>
      </c>
      <c r="N223" s="643">
        <v>6</v>
      </c>
      <c r="O223" s="643">
        <v>6</v>
      </c>
      <c r="P223" s="686">
        <v>11765.476000000001</v>
      </c>
    </row>
    <row r="224" spans="1:16" ht="33.75" x14ac:dyDescent="0.2">
      <c r="A224" s="637" t="s">
        <v>767</v>
      </c>
      <c r="B224" s="638" t="s">
        <v>775</v>
      </c>
      <c r="C224" s="638" t="s">
        <v>769</v>
      </c>
      <c r="D224" s="639" t="s">
        <v>1535</v>
      </c>
      <c r="E224" s="640">
        <v>5500</v>
      </c>
      <c r="F224" s="638" t="s">
        <v>1536</v>
      </c>
      <c r="G224" s="639" t="s">
        <v>1537</v>
      </c>
      <c r="H224" s="641" t="s">
        <v>846</v>
      </c>
      <c r="I224" s="642" t="s">
        <v>780</v>
      </c>
      <c r="J224" s="641" t="s">
        <v>846</v>
      </c>
      <c r="K224" s="643">
        <v>3</v>
      </c>
      <c r="L224" s="643">
        <v>7</v>
      </c>
      <c r="M224" s="644">
        <v>36318.54</v>
      </c>
      <c r="N224" s="643">
        <v>3</v>
      </c>
      <c r="O224" s="643">
        <v>6</v>
      </c>
      <c r="P224" s="686">
        <v>33020.816000000006</v>
      </c>
    </row>
    <row r="225" spans="1:16" ht="56.25" x14ac:dyDescent="0.2">
      <c r="A225" s="637" t="s">
        <v>767</v>
      </c>
      <c r="B225" s="638" t="s">
        <v>775</v>
      </c>
      <c r="C225" s="638" t="s">
        <v>769</v>
      </c>
      <c r="D225" s="639" t="s">
        <v>1538</v>
      </c>
      <c r="E225" s="640">
        <v>2300</v>
      </c>
      <c r="F225" s="638" t="s">
        <v>1539</v>
      </c>
      <c r="G225" s="639" t="s">
        <v>1540</v>
      </c>
      <c r="H225" s="641" t="s">
        <v>796</v>
      </c>
      <c r="I225" s="642" t="s">
        <v>797</v>
      </c>
      <c r="J225" s="641" t="s">
        <v>796</v>
      </c>
      <c r="K225" s="643">
        <v>6</v>
      </c>
      <c r="L225" s="643">
        <v>12</v>
      </c>
      <c r="M225" s="644">
        <v>29429.750000000004</v>
      </c>
      <c r="N225" s="643">
        <v>3</v>
      </c>
      <c r="O225" s="643">
        <v>6</v>
      </c>
      <c r="P225" s="686">
        <v>14836.795999999998</v>
      </c>
    </row>
    <row r="226" spans="1:16" ht="101.25" x14ac:dyDescent="0.2">
      <c r="A226" s="637" t="s">
        <v>767</v>
      </c>
      <c r="B226" s="638" t="s">
        <v>775</v>
      </c>
      <c r="C226" s="638" t="s">
        <v>769</v>
      </c>
      <c r="D226" s="639" t="s">
        <v>1541</v>
      </c>
      <c r="E226" s="640">
        <v>4200</v>
      </c>
      <c r="F226" s="638" t="s">
        <v>1542</v>
      </c>
      <c r="G226" s="639" t="s">
        <v>1543</v>
      </c>
      <c r="H226" s="641" t="s">
        <v>858</v>
      </c>
      <c r="I226" s="642" t="s">
        <v>780</v>
      </c>
      <c r="J226" s="641" t="s">
        <v>858</v>
      </c>
      <c r="K226" s="643">
        <v>5</v>
      </c>
      <c r="L226" s="643">
        <v>12</v>
      </c>
      <c r="M226" s="644">
        <v>52884.65</v>
      </c>
      <c r="N226" s="643">
        <v>6</v>
      </c>
      <c r="O226" s="643">
        <v>6</v>
      </c>
      <c r="P226" s="686">
        <v>25998.226000000002</v>
      </c>
    </row>
    <row r="227" spans="1:16" ht="78.75" x14ac:dyDescent="0.2">
      <c r="A227" s="637" t="s">
        <v>767</v>
      </c>
      <c r="B227" s="638" t="s">
        <v>775</v>
      </c>
      <c r="C227" s="638" t="s">
        <v>769</v>
      </c>
      <c r="D227" s="639" t="s">
        <v>1544</v>
      </c>
      <c r="E227" s="640">
        <v>4500</v>
      </c>
      <c r="F227" s="638" t="s">
        <v>1545</v>
      </c>
      <c r="G227" s="639" t="s">
        <v>1546</v>
      </c>
      <c r="H227" s="641" t="s">
        <v>1547</v>
      </c>
      <c r="I227" s="642" t="s">
        <v>780</v>
      </c>
      <c r="J227" s="641" t="s">
        <v>1547</v>
      </c>
      <c r="K227" s="643">
        <v>5</v>
      </c>
      <c r="L227" s="643">
        <v>12</v>
      </c>
      <c r="M227" s="644">
        <v>40613.710000000006</v>
      </c>
      <c r="N227" s="643">
        <v>3</v>
      </c>
      <c r="O227" s="643">
        <v>6</v>
      </c>
      <c r="P227" s="686">
        <v>28051.976000000002</v>
      </c>
    </row>
    <row r="228" spans="1:16" ht="67.5" x14ac:dyDescent="0.2">
      <c r="A228" s="637" t="s">
        <v>767</v>
      </c>
      <c r="B228" s="638" t="s">
        <v>775</v>
      </c>
      <c r="C228" s="638" t="s">
        <v>769</v>
      </c>
      <c r="D228" s="639" t="s">
        <v>1548</v>
      </c>
      <c r="E228" s="640">
        <v>2900</v>
      </c>
      <c r="F228" s="638" t="s">
        <v>1549</v>
      </c>
      <c r="G228" s="639" t="s">
        <v>1550</v>
      </c>
      <c r="H228" s="641" t="s">
        <v>1109</v>
      </c>
      <c r="I228" s="642" t="s">
        <v>780</v>
      </c>
      <c r="J228" s="641" t="s">
        <v>1109</v>
      </c>
      <c r="K228" s="643">
        <v>3</v>
      </c>
      <c r="L228" s="643">
        <v>8</v>
      </c>
      <c r="M228" s="644">
        <v>23341.010000000002</v>
      </c>
      <c r="N228" s="643">
        <v>3</v>
      </c>
      <c r="O228" s="643">
        <v>6</v>
      </c>
      <c r="P228" s="686">
        <v>18407.216</v>
      </c>
    </row>
    <row r="229" spans="1:16" ht="56.25" x14ac:dyDescent="0.2">
      <c r="A229" s="637" t="s">
        <v>767</v>
      </c>
      <c r="B229" s="638" t="s">
        <v>768</v>
      </c>
      <c r="C229" s="638" t="s">
        <v>769</v>
      </c>
      <c r="D229" s="639" t="s">
        <v>1551</v>
      </c>
      <c r="E229" s="640">
        <v>930</v>
      </c>
      <c r="F229" s="638" t="s">
        <v>1552</v>
      </c>
      <c r="G229" s="639" t="s">
        <v>1553</v>
      </c>
      <c r="H229" s="641" t="s">
        <v>1554</v>
      </c>
      <c r="I229" s="642" t="s">
        <v>780</v>
      </c>
      <c r="J229" s="641" t="s">
        <v>1554</v>
      </c>
      <c r="K229" s="643">
        <v>1</v>
      </c>
      <c r="L229" s="643">
        <v>4</v>
      </c>
      <c r="M229" s="644">
        <v>3969.8100000000004</v>
      </c>
      <c r="N229" s="643">
        <v>3</v>
      </c>
      <c r="O229" s="643">
        <v>6</v>
      </c>
      <c r="P229" s="686">
        <v>6089.2759999999998</v>
      </c>
    </row>
    <row r="230" spans="1:16" ht="45" x14ac:dyDescent="0.2">
      <c r="A230" s="637" t="s">
        <v>767</v>
      </c>
      <c r="B230" s="638" t="s">
        <v>775</v>
      </c>
      <c r="C230" s="638" t="s">
        <v>769</v>
      </c>
      <c r="D230" s="639" t="s">
        <v>1555</v>
      </c>
      <c r="E230" s="640">
        <v>3000</v>
      </c>
      <c r="F230" s="638" t="s">
        <v>1556</v>
      </c>
      <c r="G230" s="639" t="s">
        <v>1557</v>
      </c>
      <c r="H230" s="641" t="s">
        <v>1023</v>
      </c>
      <c r="I230" s="642" t="s">
        <v>797</v>
      </c>
      <c r="J230" s="641" t="s">
        <v>1023</v>
      </c>
      <c r="K230" s="643">
        <v>6</v>
      </c>
      <c r="L230" s="643">
        <v>12</v>
      </c>
      <c r="M230" s="644">
        <v>37954.810000000012</v>
      </c>
      <c r="N230" s="643">
        <v>4</v>
      </c>
      <c r="O230" s="643">
        <v>6</v>
      </c>
      <c r="P230" s="686">
        <v>19051.976000000002</v>
      </c>
    </row>
    <row r="231" spans="1:16" ht="45" x14ac:dyDescent="0.2">
      <c r="A231" s="637" t="s">
        <v>767</v>
      </c>
      <c r="B231" s="638" t="s">
        <v>775</v>
      </c>
      <c r="C231" s="638" t="s">
        <v>769</v>
      </c>
      <c r="D231" s="639" t="s">
        <v>1276</v>
      </c>
      <c r="E231" s="640">
        <v>1500</v>
      </c>
      <c r="F231" s="638" t="s">
        <v>1558</v>
      </c>
      <c r="G231" s="639" t="s">
        <v>1559</v>
      </c>
      <c r="H231" s="641" t="s">
        <v>1560</v>
      </c>
      <c r="I231" s="642" t="s">
        <v>774</v>
      </c>
      <c r="J231" s="641" t="s">
        <v>1560</v>
      </c>
      <c r="K231" s="643">
        <v>9</v>
      </c>
      <c r="L231" s="643">
        <v>12</v>
      </c>
      <c r="M231" s="644">
        <v>19582.819999999996</v>
      </c>
      <c r="N231" s="643">
        <v>3</v>
      </c>
      <c r="O231" s="643">
        <v>6</v>
      </c>
      <c r="P231" s="686">
        <v>9817.0759999999991</v>
      </c>
    </row>
    <row r="232" spans="1:16" ht="45" x14ac:dyDescent="0.2">
      <c r="A232" s="637" t="s">
        <v>767</v>
      </c>
      <c r="B232" s="638" t="s">
        <v>775</v>
      </c>
      <c r="C232" s="638" t="s">
        <v>769</v>
      </c>
      <c r="D232" s="639" t="s">
        <v>1561</v>
      </c>
      <c r="E232" s="640">
        <v>15600</v>
      </c>
      <c r="F232" s="638" t="s">
        <v>1562</v>
      </c>
      <c r="G232" s="639" t="s">
        <v>1563</v>
      </c>
      <c r="H232" s="641" t="s">
        <v>915</v>
      </c>
      <c r="I232" s="642" t="s">
        <v>780</v>
      </c>
      <c r="J232" s="641" t="s">
        <v>915</v>
      </c>
      <c r="K232" s="643">
        <v>2</v>
      </c>
      <c r="L232" s="643">
        <v>2</v>
      </c>
      <c r="M232" s="644">
        <v>14780.81</v>
      </c>
      <c r="N232" s="643">
        <v>1</v>
      </c>
      <c r="O232" s="643">
        <v>1</v>
      </c>
      <c r="P232" s="686">
        <v>4341.2259999999997</v>
      </c>
    </row>
    <row r="233" spans="1:16" ht="90" x14ac:dyDescent="0.2">
      <c r="A233" s="637" t="s">
        <v>767</v>
      </c>
      <c r="B233" s="638" t="s">
        <v>775</v>
      </c>
      <c r="C233" s="638" t="s">
        <v>769</v>
      </c>
      <c r="D233" s="639" t="s">
        <v>1564</v>
      </c>
      <c r="E233" s="640">
        <v>4000</v>
      </c>
      <c r="F233" s="638" t="s">
        <v>1565</v>
      </c>
      <c r="G233" s="639" t="s">
        <v>1566</v>
      </c>
      <c r="H233" s="641" t="s">
        <v>1567</v>
      </c>
      <c r="I233" s="642" t="s">
        <v>797</v>
      </c>
      <c r="J233" s="641" t="s">
        <v>1567</v>
      </c>
      <c r="K233" s="643">
        <v>5</v>
      </c>
      <c r="L233" s="643">
        <v>12</v>
      </c>
      <c r="M233" s="644">
        <v>49939.41</v>
      </c>
      <c r="N233" s="643">
        <v>5</v>
      </c>
      <c r="O233" s="643">
        <v>6</v>
      </c>
      <c r="P233" s="686">
        <v>25043.856</v>
      </c>
    </row>
    <row r="234" spans="1:16" ht="78.75" x14ac:dyDescent="0.2">
      <c r="A234" s="637" t="s">
        <v>767</v>
      </c>
      <c r="B234" s="638" t="s">
        <v>775</v>
      </c>
      <c r="C234" s="638" t="s">
        <v>769</v>
      </c>
      <c r="D234" s="639" t="s">
        <v>1568</v>
      </c>
      <c r="E234" s="640">
        <v>15600</v>
      </c>
      <c r="F234" s="638" t="s">
        <v>1569</v>
      </c>
      <c r="G234" s="639" t="s">
        <v>1570</v>
      </c>
      <c r="H234" s="641" t="s">
        <v>1571</v>
      </c>
      <c r="I234" s="642" t="s">
        <v>780</v>
      </c>
      <c r="J234" s="641" t="s">
        <v>1571</v>
      </c>
      <c r="K234" s="643">
        <v>1</v>
      </c>
      <c r="L234" s="643">
        <v>4</v>
      </c>
      <c r="M234" s="644">
        <v>47204.28</v>
      </c>
      <c r="N234" s="643">
        <v>0</v>
      </c>
      <c r="O234" s="643">
        <v>0</v>
      </c>
      <c r="P234" s="686">
        <v>0</v>
      </c>
    </row>
    <row r="235" spans="1:16" ht="67.5" x14ac:dyDescent="0.2">
      <c r="A235" s="637" t="s">
        <v>767</v>
      </c>
      <c r="B235" s="638" t="s">
        <v>775</v>
      </c>
      <c r="C235" s="638" t="s">
        <v>769</v>
      </c>
      <c r="D235" s="639" t="s">
        <v>1572</v>
      </c>
      <c r="E235" s="640">
        <v>2000</v>
      </c>
      <c r="F235" s="638" t="s">
        <v>1573</v>
      </c>
      <c r="G235" s="639" t="s">
        <v>1574</v>
      </c>
      <c r="H235" s="641" t="s">
        <v>1575</v>
      </c>
      <c r="I235" s="642" t="s">
        <v>797</v>
      </c>
      <c r="J235" s="641" t="s">
        <v>1575</v>
      </c>
      <c r="K235" s="643">
        <v>4</v>
      </c>
      <c r="L235" s="643">
        <v>5</v>
      </c>
      <c r="M235" s="644">
        <v>2906.6800000000003</v>
      </c>
      <c r="N235" s="643">
        <v>0</v>
      </c>
      <c r="O235" s="643">
        <v>0</v>
      </c>
      <c r="P235" s="686">
        <v>0</v>
      </c>
    </row>
    <row r="236" spans="1:16" ht="56.25" x14ac:dyDescent="0.2">
      <c r="A236" s="637" t="s">
        <v>767</v>
      </c>
      <c r="B236" s="638" t="s">
        <v>775</v>
      </c>
      <c r="C236" s="638" t="s">
        <v>769</v>
      </c>
      <c r="D236" s="639" t="s">
        <v>1576</v>
      </c>
      <c r="E236" s="640">
        <v>1800</v>
      </c>
      <c r="F236" s="638" t="s">
        <v>1577</v>
      </c>
      <c r="G236" s="639" t="s">
        <v>1578</v>
      </c>
      <c r="H236" s="641" t="s">
        <v>1579</v>
      </c>
      <c r="I236" s="642" t="s">
        <v>774</v>
      </c>
      <c r="J236" s="641" t="s">
        <v>1579</v>
      </c>
      <c r="K236" s="643">
        <v>5</v>
      </c>
      <c r="L236" s="643">
        <v>12</v>
      </c>
      <c r="M236" s="644">
        <v>23099.270000000004</v>
      </c>
      <c r="N236" s="643">
        <v>3</v>
      </c>
      <c r="O236" s="643">
        <v>6</v>
      </c>
      <c r="P236" s="686">
        <v>11718.875999999998</v>
      </c>
    </row>
    <row r="237" spans="1:16" ht="112.5" x14ac:dyDescent="0.2">
      <c r="A237" s="637" t="s">
        <v>767</v>
      </c>
      <c r="B237" s="638" t="s">
        <v>775</v>
      </c>
      <c r="C237" s="638" t="s">
        <v>769</v>
      </c>
      <c r="D237" s="639" t="s">
        <v>1580</v>
      </c>
      <c r="E237" s="640">
        <v>5500</v>
      </c>
      <c r="F237" s="638" t="s">
        <v>1581</v>
      </c>
      <c r="G237" s="639" t="s">
        <v>1582</v>
      </c>
      <c r="H237" s="641" t="s">
        <v>1583</v>
      </c>
      <c r="I237" s="642" t="s">
        <v>780</v>
      </c>
      <c r="J237" s="641" t="s">
        <v>1583</v>
      </c>
      <c r="K237" s="643">
        <v>2</v>
      </c>
      <c r="L237" s="643">
        <v>4</v>
      </c>
      <c r="M237" s="644">
        <v>14777.919999999998</v>
      </c>
      <c r="N237" s="643">
        <v>0</v>
      </c>
      <c r="O237" s="643">
        <v>0</v>
      </c>
      <c r="P237" s="686">
        <v>0</v>
      </c>
    </row>
    <row r="238" spans="1:16" ht="56.25" x14ac:dyDescent="0.2">
      <c r="A238" s="637" t="s">
        <v>767</v>
      </c>
      <c r="B238" s="638" t="s">
        <v>768</v>
      </c>
      <c r="C238" s="638" t="s">
        <v>769</v>
      </c>
      <c r="D238" s="639" t="s">
        <v>1584</v>
      </c>
      <c r="E238" s="640">
        <v>3000</v>
      </c>
      <c r="F238" s="638" t="s">
        <v>1585</v>
      </c>
      <c r="G238" s="639" t="s">
        <v>1586</v>
      </c>
      <c r="H238" s="641" t="s">
        <v>796</v>
      </c>
      <c r="I238" s="642" t="s">
        <v>797</v>
      </c>
      <c r="J238" s="641" t="s">
        <v>796</v>
      </c>
      <c r="K238" s="643">
        <v>5</v>
      </c>
      <c r="L238" s="643">
        <v>12</v>
      </c>
      <c r="M238" s="644">
        <v>37954.810000000012</v>
      </c>
      <c r="N238" s="643">
        <v>3</v>
      </c>
      <c r="O238" s="643">
        <v>6</v>
      </c>
      <c r="P238" s="686">
        <v>19051.976000000002</v>
      </c>
    </row>
    <row r="239" spans="1:16" ht="67.5" x14ac:dyDescent="0.2">
      <c r="A239" s="637" t="s">
        <v>767</v>
      </c>
      <c r="B239" s="638" t="s">
        <v>775</v>
      </c>
      <c r="C239" s="638" t="s">
        <v>769</v>
      </c>
      <c r="D239" s="639" t="s">
        <v>1587</v>
      </c>
      <c r="E239" s="640">
        <v>3000</v>
      </c>
      <c r="F239" s="638" t="s">
        <v>1588</v>
      </c>
      <c r="G239" s="639" t="s">
        <v>1589</v>
      </c>
      <c r="H239" s="641" t="s">
        <v>801</v>
      </c>
      <c r="I239" s="642" t="s">
        <v>780</v>
      </c>
      <c r="J239" s="641" t="s">
        <v>801</v>
      </c>
      <c r="K239" s="643">
        <v>6</v>
      </c>
      <c r="L239" s="643">
        <v>12</v>
      </c>
      <c r="M239" s="644">
        <v>37822.9</v>
      </c>
      <c r="N239" s="643">
        <v>6</v>
      </c>
      <c r="O239" s="643">
        <v>6</v>
      </c>
      <c r="P239" s="686">
        <v>19044.626</v>
      </c>
    </row>
    <row r="240" spans="1:16" ht="67.5" x14ac:dyDescent="0.2">
      <c r="A240" s="637" t="s">
        <v>767</v>
      </c>
      <c r="B240" s="638" t="s">
        <v>775</v>
      </c>
      <c r="C240" s="638" t="s">
        <v>769</v>
      </c>
      <c r="D240" s="639" t="s">
        <v>1590</v>
      </c>
      <c r="E240" s="640">
        <v>930</v>
      </c>
      <c r="F240" s="638" t="s">
        <v>1591</v>
      </c>
      <c r="G240" s="639" t="s">
        <v>1592</v>
      </c>
      <c r="H240" s="641" t="s">
        <v>796</v>
      </c>
      <c r="I240" s="642" t="s">
        <v>797</v>
      </c>
      <c r="J240" s="641" t="s">
        <v>796</v>
      </c>
      <c r="K240" s="643">
        <v>4</v>
      </c>
      <c r="L240" s="643">
        <v>9</v>
      </c>
      <c r="M240" s="644">
        <v>9628.8000000000011</v>
      </c>
      <c r="N240" s="643">
        <v>0</v>
      </c>
      <c r="O240" s="643">
        <v>0</v>
      </c>
      <c r="P240" s="686">
        <v>0</v>
      </c>
    </row>
    <row r="241" spans="1:16" ht="33.75" x14ac:dyDescent="0.2">
      <c r="A241" s="637" t="s">
        <v>767</v>
      </c>
      <c r="B241" s="638" t="s">
        <v>775</v>
      </c>
      <c r="C241" s="638" t="s">
        <v>769</v>
      </c>
      <c r="D241" s="639" t="s">
        <v>1593</v>
      </c>
      <c r="E241" s="640">
        <v>6000</v>
      </c>
      <c r="F241" s="638" t="s">
        <v>1594</v>
      </c>
      <c r="G241" s="639" t="s">
        <v>1595</v>
      </c>
      <c r="H241" s="641" t="s">
        <v>999</v>
      </c>
      <c r="I241" s="642" t="s">
        <v>780</v>
      </c>
      <c r="J241" s="641" t="s">
        <v>999</v>
      </c>
      <c r="K241" s="643">
        <v>3</v>
      </c>
      <c r="L241" s="643">
        <v>7</v>
      </c>
      <c r="M241" s="644">
        <v>39068.99</v>
      </c>
      <c r="N241" s="643">
        <v>5</v>
      </c>
      <c r="O241" s="643">
        <v>6</v>
      </c>
      <c r="P241" s="686">
        <v>36363.756000000001</v>
      </c>
    </row>
    <row r="242" spans="1:16" ht="67.5" x14ac:dyDescent="0.2">
      <c r="A242" s="637" t="s">
        <v>767</v>
      </c>
      <c r="B242" s="638" t="s">
        <v>775</v>
      </c>
      <c r="C242" s="638" t="s">
        <v>769</v>
      </c>
      <c r="D242" s="639" t="s">
        <v>1596</v>
      </c>
      <c r="E242" s="640">
        <v>3000</v>
      </c>
      <c r="F242" s="638" t="s">
        <v>1597</v>
      </c>
      <c r="G242" s="639" t="s">
        <v>1598</v>
      </c>
      <c r="H242" s="641" t="s">
        <v>846</v>
      </c>
      <c r="I242" s="642" t="s">
        <v>780</v>
      </c>
      <c r="J242" s="641" t="s">
        <v>846</v>
      </c>
      <c r="K242" s="643">
        <v>8</v>
      </c>
      <c r="L242" s="643">
        <v>12</v>
      </c>
      <c r="M242" s="644">
        <v>40754.82</v>
      </c>
      <c r="N242" s="643">
        <v>0</v>
      </c>
      <c r="O242" s="643">
        <v>0</v>
      </c>
      <c r="P242" s="686">
        <v>0</v>
      </c>
    </row>
    <row r="243" spans="1:16" ht="45" x14ac:dyDescent="0.2">
      <c r="A243" s="637" t="s">
        <v>767</v>
      </c>
      <c r="B243" s="638" t="s">
        <v>775</v>
      </c>
      <c r="C243" s="638" t="s">
        <v>769</v>
      </c>
      <c r="D243" s="639" t="s">
        <v>1599</v>
      </c>
      <c r="E243" s="640">
        <v>930</v>
      </c>
      <c r="F243" s="638" t="s">
        <v>1600</v>
      </c>
      <c r="G243" s="639" t="s">
        <v>1601</v>
      </c>
      <c r="H243" s="641" t="s">
        <v>796</v>
      </c>
      <c r="I243" s="642" t="s">
        <v>797</v>
      </c>
      <c r="J243" s="641" t="s">
        <v>796</v>
      </c>
      <c r="K243" s="643">
        <v>5</v>
      </c>
      <c r="L243" s="643">
        <v>12</v>
      </c>
      <c r="M243" s="644">
        <v>12724.080000000004</v>
      </c>
      <c r="N243" s="643">
        <v>3</v>
      </c>
      <c r="O243" s="643">
        <v>6</v>
      </c>
      <c r="P243" s="686">
        <v>6089.2759999999998</v>
      </c>
    </row>
    <row r="244" spans="1:16" ht="45" x14ac:dyDescent="0.2">
      <c r="A244" s="637" t="s">
        <v>767</v>
      </c>
      <c r="B244" s="638" t="s">
        <v>775</v>
      </c>
      <c r="C244" s="638" t="s">
        <v>769</v>
      </c>
      <c r="D244" s="639" t="s">
        <v>1602</v>
      </c>
      <c r="E244" s="640">
        <v>3800</v>
      </c>
      <c r="F244" s="638" t="s">
        <v>1603</v>
      </c>
      <c r="G244" s="639" t="s">
        <v>1604</v>
      </c>
      <c r="H244" s="641" t="s">
        <v>1605</v>
      </c>
      <c r="I244" s="642" t="s">
        <v>797</v>
      </c>
      <c r="J244" s="641" t="s">
        <v>1605</v>
      </c>
      <c r="K244" s="643">
        <v>5</v>
      </c>
      <c r="L244" s="643">
        <v>12</v>
      </c>
      <c r="M244" s="644">
        <v>47468.010000000009</v>
      </c>
      <c r="N244" s="643">
        <v>3</v>
      </c>
      <c r="O244" s="643">
        <v>6</v>
      </c>
      <c r="P244" s="686">
        <v>23851.976000000002</v>
      </c>
    </row>
    <row r="245" spans="1:16" ht="90" x14ac:dyDescent="0.2">
      <c r="A245" s="637" t="s">
        <v>767</v>
      </c>
      <c r="B245" s="638" t="s">
        <v>775</v>
      </c>
      <c r="C245" s="638" t="s">
        <v>769</v>
      </c>
      <c r="D245" s="639" t="s">
        <v>1606</v>
      </c>
      <c r="E245" s="640">
        <v>2500</v>
      </c>
      <c r="F245" s="638" t="s">
        <v>1607</v>
      </c>
      <c r="G245" s="639" t="s">
        <v>1608</v>
      </c>
      <c r="H245" s="641" t="s">
        <v>1609</v>
      </c>
      <c r="I245" s="642" t="s">
        <v>797</v>
      </c>
      <c r="J245" s="641" t="s">
        <v>1609</v>
      </c>
      <c r="K245" s="643">
        <v>8</v>
      </c>
      <c r="L245" s="643">
        <v>12</v>
      </c>
      <c r="M245" s="644">
        <v>29441.210000000003</v>
      </c>
      <c r="N245" s="643">
        <v>3</v>
      </c>
      <c r="O245" s="643">
        <v>6</v>
      </c>
      <c r="P245" s="686">
        <v>15628.015999999998</v>
      </c>
    </row>
    <row r="246" spans="1:16" ht="78.75" x14ac:dyDescent="0.2">
      <c r="A246" s="637" t="s">
        <v>767</v>
      </c>
      <c r="B246" s="638" t="s">
        <v>775</v>
      </c>
      <c r="C246" s="638" t="s">
        <v>769</v>
      </c>
      <c r="D246" s="639" t="s">
        <v>1610</v>
      </c>
      <c r="E246" s="640">
        <v>750</v>
      </c>
      <c r="F246" s="638" t="s">
        <v>1611</v>
      </c>
      <c r="G246" s="639" t="s">
        <v>1612</v>
      </c>
      <c r="H246" s="641" t="s">
        <v>1613</v>
      </c>
      <c r="I246" s="642" t="s">
        <v>780</v>
      </c>
      <c r="J246" s="641" t="s">
        <v>1613</v>
      </c>
      <c r="K246" s="643">
        <v>0</v>
      </c>
      <c r="L246" s="643">
        <v>1</v>
      </c>
      <c r="M246" s="644">
        <v>811.51</v>
      </c>
      <c r="N246" s="643">
        <v>0</v>
      </c>
      <c r="O246" s="643">
        <v>0</v>
      </c>
      <c r="P246" s="686">
        <v>0</v>
      </c>
    </row>
    <row r="247" spans="1:16" ht="33.75" x14ac:dyDescent="0.2">
      <c r="A247" s="637" t="s">
        <v>767</v>
      </c>
      <c r="B247" s="638" t="s">
        <v>775</v>
      </c>
      <c r="C247" s="638" t="s">
        <v>769</v>
      </c>
      <c r="D247" s="639" t="s">
        <v>1614</v>
      </c>
      <c r="E247" s="640">
        <v>8500</v>
      </c>
      <c r="F247" s="638" t="s">
        <v>1615</v>
      </c>
      <c r="G247" s="639" t="s">
        <v>1616</v>
      </c>
      <c r="H247" s="641" t="s">
        <v>1617</v>
      </c>
      <c r="I247" s="642" t="s">
        <v>780</v>
      </c>
      <c r="J247" s="641" t="s">
        <v>1617</v>
      </c>
      <c r="K247" s="643">
        <v>1</v>
      </c>
      <c r="L247" s="643">
        <v>1</v>
      </c>
      <c r="M247" s="644">
        <v>4357.41</v>
      </c>
      <c r="N247" s="643">
        <v>3</v>
      </c>
      <c r="O247" s="643">
        <v>6</v>
      </c>
      <c r="P247" s="686">
        <v>51383.925999999999</v>
      </c>
    </row>
    <row r="248" spans="1:16" ht="33.75" x14ac:dyDescent="0.2">
      <c r="A248" s="637" t="s">
        <v>767</v>
      </c>
      <c r="B248" s="638" t="s">
        <v>775</v>
      </c>
      <c r="C248" s="638" t="s">
        <v>769</v>
      </c>
      <c r="D248" s="639" t="s">
        <v>1008</v>
      </c>
      <c r="E248" s="640">
        <v>2600</v>
      </c>
      <c r="F248" s="638" t="s">
        <v>1618</v>
      </c>
      <c r="G248" s="639" t="s">
        <v>1619</v>
      </c>
      <c r="H248" s="641" t="s">
        <v>1620</v>
      </c>
      <c r="I248" s="642" t="s">
        <v>774</v>
      </c>
      <c r="J248" s="641" t="s">
        <v>1620</v>
      </c>
      <c r="K248" s="643">
        <v>4</v>
      </c>
      <c r="L248" s="643">
        <v>10</v>
      </c>
      <c r="M248" s="644">
        <v>27546.809999999998</v>
      </c>
      <c r="N248" s="643">
        <v>5</v>
      </c>
      <c r="O248" s="643">
        <v>6</v>
      </c>
      <c r="P248" s="686">
        <v>16649.456000000002</v>
      </c>
    </row>
    <row r="249" spans="1:16" ht="101.25" x14ac:dyDescent="0.2">
      <c r="A249" s="637" t="s">
        <v>767</v>
      </c>
      <c r="B249" s="638" t="s">
        <v>775</v>
      </c>
      <c r="C249" s="638" t="s">
        <v>769</v>
      </c>
      <c r="D249" s="639" t="s">
        <v>1621</v>
      </c>
      <c r="E249" s="640">
        <v>4500</v>
      </c>
      <c r="F249" s="638" t="s">
        <v>1622</v>
      </c>
      <c r="G249" s="639" t="s">
        <v>1623</v>
      </c>
      <c r="H249" s="641" t="s">
        <v>850</v>
      </c>
      <c r="I249" s="642" t="s">
        <v>780</v>
      </c>
      <c r="J249" s="641" t="s">
        <v>850</v>
      </c>
      <c r="K249" s="643">
        <v>10</v>
      </c>
      <c r="L249" s="643">
        <v>12</v>
      </c>
      <c r="M249" s="644">
        <v>55808.179999999993</v>
      </c>
      <c r="N249" s="643">
        <v>3</v>
      </c>
      <c r="O249" s="643">
        <v>6</v>
      </c>
      <c r="P249" s="686">
        <v>28009.815999999999</v>
      </c>
    </row>
    <row r="250" spans="1:16" ht="56.25" x14ac:dyDescent="0.2">
      <c r="A250" s="637" t="s">
        <v>767</v>
      </c>
      <c r="B250" s="638" t="s">
        <v>775</v>
      </c>
      <c r="C250" s="638" t="s">
        <v>769</v>
      </c>
      <c r="D250" s="639" t="s">
        <v>1624</v>
      </c>
      <c r="E250" s="640">
        <v>2800</v>
      </c>
      <c r="F250" s="638" t="s">
        <v>1625</v>
      </c>
      <c r="G250" s="639" t="s">
        <v>1626</v>
      </c>
      <c r="H250" s="641" t="s">
        <v>1627</v>
      </c>
      <c r="I250" s="642" t="s">
        <v>780</v>
      </c>
      <c r="J250" s="641" t="s">
        <v>1627</v>
      </c>
      <c r="K250" s="643">
        <v>6</v>
      </c>
      <c r="L250" s="643">
        <v>12</v>
      </c>
      <c r="M250" s="644">
        <v>35051.260000000009</v>
      </c>
      <c r="N250" s="643">
        <v>3</v>
      </c>
      <c r="O250" s="643">
        <v>6</v>
      </c>
      <c r="P250" s="686">
        <v>17653.066000000003</v>
      </c>
    </row>
    <row r="251" spans="1:16" ht="56.25" x14ac:dyDescent="0.2">
      <c r="A251" s="637" t="s">
        <v>767</v>
      </c>
      <c r="B251" s="638" t="s">
        <v>775</v>
      </c>
      <c r="C251" s="638" t="s">
        <v>769</v>
      </c>
      <c r="D251" s="639" t="s">
        <v>1628</v>
      </c>
      <c r="E251" s="640">
        <v>3750</v>
      </c>
      <c r="F251" s="638" t="s">
        <v>1629</v>
      </c>
      <c r="G251" s="639" t="s">
        <v>1630</v>
      </c>
      <c r="H251" s="641" t="s">
        <v>842</v>
      </c>
      <c r="I251" s="642" t="s">
        <v>780</v>
      </c>
      <c r="J251" s="641" t="s">
        <v>842</v>
      </c>
      <c r="K251" s="643">
        <v>6</v>
      </c>
      <c r="L251" s="643">
        <v>12</v>
      </c>
      <c r="M251" s="644">
        <v>50204.810000000012</v>
      </c>
      <c r="N251" s="643">
        <v>0</v>
      </c>
      <c r="O251" s="643">
        <v>0</v>
      </c>
      <c r="P251" s="686">
        <v>0</v>
      </c>
    </row>
    <row r="252" spans="1:16" ht="33.75" x14ac:dyDescent="0.2">
      <c r="A252" s="637" t="s">
        <v>767</v>
      </c>
      <c r="B252" s="638" t="s">
        <v>775</v>
      </c>
      <c r="C252" s="638" t="s">
        <v>769</v>
      </c>
      <c r="D252" s="639" t="s">
        <v>1631</v>
      </c>
      <c r="E252" s="640">
        <v>3500</v>
      </c>
      <c r="F252" s="638" t="s">
        <v>1632</v>
      </c>
      <c r="G252" s="639" t="s">
        <v>1633</v>
      </c>
      <c r="H252" s="641" t="s">
        <v>796</v>
      </c>
      <c r="I252" s="642" t="s">
        <v>797</v>
      </c>
      <c r="J252" s="641" t="s">
        <v>796</v>
      </c>
      <c r="K252" s="643">
        <v>5</v>
      </c>
      <c r="L252" s="643">
        <v>12</v>
      </c>
      <c r="M252" s="644">
        <v>43954.810000000012</v>
      </c>
      <c r="N252" s="643">
        <v>3</v>
      </c>
      <c r="O252" s="643">
        <v>6</v>
      </c>
      <c r="P252" s="686">
        <v>22051.976000000002</v>
      </c>
    </row>
    <row r="253" spans="1:16" ht="56.25" x14ac:dyDescent="0.2">
      <c r="A253" s="637" t="s">
        <v>767</v>
      </c>
      <c r="B253" s="638" t="s">
        <v>775</v>
      </c>
      <c r="C253" s="638" t="s">
        <v>769</v>
      </c>
      <c r="D253" s="639" t="s">
        <v>1004</v>
      </c>
      <c r="E253" s="640">
        <v>3800</v>
      </c>
      <c r="F253" s="638" t="s">
        <v>1634</v>
      </c>
      <c r="G253" s="639" t="s">
        <v>1635</v>
      </c>
      <c r="H253" s="641" t="s">
        <v>1636</v>
      </c>
      <c r="I253" s="642" t="s">
        <v>780</v>
      </c>
      <c r="J253" s="641" t="s">
        <v>1636</v>
      </c>
      <c r="K253" s="643">
        <v>5</v>
      </c>
      <c r="L253" s="643">
        <v>12</v>
      </c>
      <c r="M253" s="644">
        <v>45477.970000000008</v>
      </c>
      <c r="N253" s="643">
        <v>3</v>
      </c>
      <c r="O253" s="643">
        <v>6</v>
      </c>
      <c r="P253" s="686">
        <v>23598.636000000002</v>
      </c>
    </row>
    <row r="254" spans="1:16" ht="112.5" x14ac:dyDescent="0.2">
      <c r="A254" s="637" t="s">
        <v>767</v>
      </c>
      <c r="B254" s="638" t="s">
        <v>775</v>
      </c>
      <c r="C254" s="638" t="s">
        <v>769</v>
      </c>
      <c r="D254" s="639" t="s">
        <v>1637</v>
      </c>
      <c r="E254" s="640">
        <v>6500</v>
      </c>
      <c r="F254" s="638" t="s">
        <v>1638</v>
      </c>
      <c r="G254" s="639" t="s">
        <v>1639</v>
      </c>
      <c r="H254" s="641" t="s">
        <v>1431</v>
      </c>
      <c r="I254" s="642" t="s">
        <v>780</v>
      </c>
      <c r="J254" s="641" t="s">
        <v>1431</v>
      </c>
      <c r="K254" s="643">
        <v>6</v>
      </c>
      <c r="L254" s="643">
        <v>12</v>
      </c>
      <c r="M254" s="644">
        <v>79725.069999999992</v>
      </c>
      <c r="N254" s="643">
        <v>3</v>
      </c>
      <c r="O254" s="643">
        <v>6</v>
      </c>
      <c r="P254" s="686">
        <v>39999.246000000006</v>
      </c>
    </row>
    <row r="255" spans="1:16" ht="45" x14ac:dyDescent="0.2">
      <c r="A255" s="637" t="s">
        <v>767</v>
      </c>
      <c r="B255" s="638" t="s">
        <v>768</v>
      </c>
      <c r="C255" s="638" t="s">
        <v>769</v>
      </c>
      <c r="D255" s="639" t="s">
        <v>1640</v>
      </c>
      <c r="E255" s="640">
        <v>1600</v>
      </c>
      <c r="F255" s="638" t="s">
        <v>1641</v>
      </c>
      <c r="G255" s="639" t="s">
        <v>1642</v>
      </c>
      <c r="H255" s="641" t="s">
        <v>873</v>
      </c>
      <c r="I255" s="642" t="s">
        <v>780</v>
      </c>
      <c r="J255" s="641" t="s">
        <v>873</v>
      </c>
      <c r="K255" s="643">
        <v>1</v>
      </c>
      <c r="L255" s="643">
        <v>3</v>
      </c>
      <c r="M255" s="644">
        <v>4351.18</v>
      </c>
      <c r="N255" s="643">
        <v>6</v>
      </c>
      <c r="O255" s="643">
        <v>6</v>
      </c>
      <c r="P255" s="686">
        <v>10471.075999999999</v>
      </c>
    </row>
    <row r="256" spans="1:16" ht="45" x14ac:dyDescent="0.2">
      <c r="A256" s="637" t="s">
        <v>767</v>
      </c>
      <c r="B256" s="638" t="s">
        <v>775</v>
      </c>
      <c r="C256" s="638" t="s">
        <v>769</v>
      </c>
      <c r="D256" s="639" t="s">
        <v>1643</v>
      </c>
      <c r="E256" s="640">
        <v>3000</v>
      </c>
      <c r="F256" s="638" t="s">
        <v>1644</v>
      </c>
      <c r="G256" s="639" t="s">
        <v>1645</v>
      </c>
      <c r="H256" s="641" t="s">
        <v>1646</v>
      </c>
      <c r="I256" s="642" t="s">
        <v>780</v>
      </c>
      <c r="J256" s="641" t="s">
        <v>1646</v>
      </c>
      <c r="K256" s="643">
        <v>6</v>
      </c>
      <c r="L256" s="643">
        <v>12</v>
      </c>
      <c r="M256" s="644">
        <v>37571.700000000004</v>
      </c>
      <c r="N256" s="643">
        <v>3</v>
      </c>
      <c r="O256" s="643">
        <v>6</v>
      </c>
      <c r="P256" s="686">
        <v>18938.116000000002</v>
      </c>
    </row>
    <row r="257" spans="1:16" ht="56.25" x14ac:dyDescent="0.2">
      <c r="A257" s="637" t="s">
        <v>767</v>
      </c>
      <c r="B257" s="638" t="s">
        <v>775</v>
      </c>
      <c r="C257" s="638" t="s">
        <v>769</v>
      </c>
      <c r="D257" s="639" t="s">
        <v>1647</v>
      </c>
      <c r="E257" s="640">
        <v>3000</v>
      </c>
      <c r="F257" s="638" t="s">
        <v>1648</v>
      </c>
      <c r="G257" s="639" t="s">
        <v>1649</v>
      </c>
      <c r="H257" s="641" t="s">
        <v>1650</v>
      </c>
      <c r="I257" s="642" t="s">
        <v>780</v>
      </c>
      <c r="J257" s="641" t="s">
        <v>1650</v>
      </c>
      <c r="K257" s="643">
        <v>8</v>
      </c>
      <c r="L257" s="643">
        <v>9</v>
      </c>
      <c r="M257" s="644">
        <v>27805.16</v>
      </c>
      <c r="N257" s="643">
        <v>0</v>
      </c>
      <c r="O257" s="643">
        <v>0</v>
      </c>
      <c r="P257" s="686">
        <v>0</v>
      </c>
    </row>
    <row r="258" spans="1:16" ht="45" x14ac:dyDescent="0.2">
      <c r="A258" s="637" t="s">
        <v>767</v>
      </c>
      <c r="B258" s="638" t="s">
        <v>775</v>
      </c>
      <c r="C258" s="638" t="s">
        <v>769</v>
      </c>
      <c r="D258" s="639" t="s">
        <v>1651</v>
      </c>
      <c r="E258" s="640">
        <v>5500</v>
      </c>
      <c r="F258" s="638" t="s">
        <v>1652</v>
      </c>
      <c r="G258" s="639" t="s">
        <v>1653</v>
      </c>
      <c r="H258" s="641" t="s">
        <v>1654</v>
      </c>
      <c r="I258" s="642" t="s">
        <v>780</v>
      </c>
      <c r="J258" s="641" t="s">
        <v>1654</v>
      </c>
      <c r="K258" s="643">
        <v>5</v>
      </c>
      <c r="L258" s="643">
        <v>12</v>
      </c>
      <c r="M258" s="644">
        <v>75520.799999999988</v>
      </c>
      <c r="N258" s="643">
        <v>2</v>
      </c>
      <c r="O258" s="643">
        <v>3</v>
      </c>
      <c r="P258" s="686">
        <v>15406.625999999998</v>
      </c>
    </row>
    <row r="259" spans="1:16" ht="33.75" x14ac:dyDescent="0.2">
      <c r="A259" s="637" t="s">
        <v>767</v>
      </c>
      <c r="B259" s="638" t="s">
        <v>775</v>
      </c>
      <c r="C259" s="638" t="s">
        <v>769</v>
      </c>
      <c r="D259" s="639" t="s">
        <v>1655</v>
      </c>
      <c r="E259" s="640">
        <v>5500</v>
      </c>
      <c r="F259" s="638" t="s">
        <v>1656</v>
      </c>
      <c r="G259" s="639" t="s">
        <v>1657</v>
      </c>
      <c r="H259" s="641" t="s">
        <v>1071</v>
      </c>
      <c r="I259" s="642" t="s">
        <v>780</v>
      </c>
      <c r="J259" s="641" t="s">
        <v>1071</v>
      </c>
      <c r="K259" s="643">
        <v>0</v>
      </c>
      <c r="L259" s="643">
        <v>0</v>
      </c>
      <c r="M259" s="644">
        <v>0</v>
      </c>
      <c r="N259" s="643">
        <v>4</v>
      </c>
      <c r="O259" s="643">
        <v>5</v>
      </c>
      <c r="P259" s="686">
        <v>24502.175999999999</v>
      </c>
    </row>
    <row r="260" spans="1:16" ht="33.75" x14ac:dyDescent="0.2">
      <c r="A260" s="637" t="s">
        <v>767</v>
      </c>
      <c r="B260" s="638" t="s">
        <v>775</v>
      </c>
      <c r="C260" s="638" t="s">
        <v>769</v>
      </c>
      <c r="D260" s="639" t="s">
        <v>1658</v>
      </c>
      <c r="E260" s="640">
        <v>3000</v>
      </c>
      <c r="F260" s="638" t="s">
        <v>1659</v>
      </c>
      <c r="G260" s="639" t="s">
        <v>1660</v>
      </c>
      <c r="H260" s="641" t="s">
        <v>805</v>
      </c>
      <c r="I260" s="642" t="s">
        <v>780</v>
      </c>
      <c r="J260" s="641" t="s">
        <v>805</v>
      </c>
      <c r="K260" s="643">
        <v>5</v>
      </c>
      <c r="L260" s="643">
        <v>12</v>
      </c>
      <c r="M260" s="644">
        <v>37953.340000000011</v>
      </c>
      <c r="N260" s="643">
        <v>3</v>
      </c>
      <c r="O260" s="643">
        <v>6</v>
      </c>
      <c r="P260" s="686">
        <v>19051.976000000002</v>
      </c>
    </row>
    <row r="261" spans="1:16" ht="78.75" x14ac:dyDescent="0.2">
      <c r="A261" s="637" t="s">
        <v>767</v>
      </c>
      <c r="B261" s="638" t="s">
        <v>775</v>
      </c>
      <c r="C261" s="638" t="s">
        <v>769</v>
      </c>
      <c r="D261" s="639" t="s">
        <v>1661</v>
      </c>
      <c r="E261" s="640">
        <v>13000</v>
      </c>
      <c r="F261" s="638" t="s">
        <v>1662</v>
      </c>
      <c r="G261" s="639" t="s">
        <v>1663</v>
      </c>
      <c r="H261" s="641" t="s">
        <v>915</v>
      </c>
      <c r="I261" s="642" t="s">
        <v>780</v>
      </c>
      <c r="J261" s="641" t="s">
        <v>915</v>
      </c>
      <c r="K261" s="643">
        <v>1</v>
      </c>
      <c r="L261" s="643">
        <v>2</v>
      </c>
      <c r="M261" s="644">
        <v>17502.699999999997</v>
      </c>
      <c r="N261" s="643">
        <v>0</v>
      </c>
      <c r="O261" s="643">
        <v>0</v>
      </c>
      <c r="P261" s="686">
        <v>0</v>
      </c>
    </row>
    <row r="262" spans="1:16" ht="45" x14ac:dyDescent="0.2">
      <c r="A262" s="637" t="s">
        <v>767</v>
      </c>
      <c r="B262" s="638" t="s">
        <v>775</v>
      </c>
      <c r="C262" s="638" t="s">
        <v>769</v>
      </c>
      <c r="D262" s="639" t="s">
        <v>1664</v>
      </c>
      <c r="E262" s="640">
        <v>15600</v>
      </c>
      <c r="F262" s="638" t="s">
        <v>1665</v>
      </c>
      <c r="G262" s="639" t="s">
        <v>1666</v>
      </c>
      <c r="H262" s="641" t="s">
        <v>1667</v>
      </c>
      <c r="I262" s="642" t="s">
        <v>780</v>
      </c>
      <c r="J262" s="641" t="s">
        <v>1667</v>
      </c>
      <c r="K262" s="643">
        <v>1</v>
      </c>
      <c r="L262" s="643">
        <v>4</v>
      </c>
      <c r="M262" s="644">
        <v>35260.879999999997</v>
      </c>
      <c r="N262" s="643">
        <v>0</v>
      </c>
      <c r="O262" s="643">
        <v>0</v>
      </c>
      <c r="P262" s="686">
        <v>0</v>
      </c>
    </row>
    <row r="263" spans="1:16" ht="33.75" x14ac:dyDescent="0.2">
      <c r="A263" s="637" t="s">
        <v>767</v>
      </c>
      <c r="B263" s="638" t="s">
        <v>775</v>
      </c>
      <c r="C263" s="638" t="s">
        <v>769</v>
      </c>
      <c r="D263" s="639" t="s">
        <v>1668</v>
      </c>
      <c r="E263" s="640">
        <v>3000</v>
      </c>
      <c r="F263" s="638" t="s">
        <v>1669</v>
      </c>
      <c r="G263" s="639" t="s">
        <v>1670</v>
      </c>
      <c r="H263" s="641" t="s">
        <v>1671</v>
      </c>
      <c r="I263" s="642" t="s">
        <v>774</v>
      </c>
      <c r="J263" s="641" t="s">
        <v>1671</v>
      </c>
      <c r="K263" s="643">
        <v>3</v>
      </c>
      <c r="L263" s="643">
        <v>7</v>
      </c>
      <c r="M263" s="644">
        <v>20876.89</v>
      </c>
      <c r="N263" s="643">
        <v>2</v>
      </c>
      <c r="O263" s="643">
        <v>3</v>
      </c>
      <c r="P263" s="686">
        <v>8674.0660000000007</v>
      </c>
    </row>
    <row r="264" spans="1:16" ht="45" x14ac:dyDescent="0.2">
      <c r="A264" s="637" t="s">
        <v>767</v>
      </c>
      <c r="B264" s="638" t="s">
        <v>775</v>
      </c>
      <c r="C264" s="638" t="s">
        <v>769</v>
      </c>
      <c r="D264" s="639" t="s">
        <v>1672</v>
      </c>
      <c r="E264" s="640">
        <v>6000</v>
      </c>
      <c r="F264" s="638" t="s">
        <v>1673</v>
      </c>
      <c r="G264" s="639" t="s">
        <v>1674</v>
      </c>
      <c r="H264" s="641" t="s">
        <v>1438</v>
      </c>
      <c r="I264" s="642" t="s">
        <v>780</v>
      </c>
      <c r="J264" s="641" t="s">
        <v>1438</v>
      </c>
      <c r="K264" s="643">
        <v>5</v>
      </c>
      <c r="L264" s="643">
        <v>12</v>
      </c>
      <c r="M264" s="644">
        <v>73954.81</v>
      </c>
      <c r="N264" s="643">
        <v>5</v>
      </c>
      <c r="O264" s="643">
        <v>6</v>
      </c>
      <c r="P264" s="686">
        <v>37051.976000000002</v>
      </c>
    </row>
    <row r="265" spans="1:16" ht="67.5" x14ac:dyDescent="0.2">
      <c r="A265" s="637" t="s">
        <v>767</v>
      </c>
      <c r="B265" s="638" t="s">
        <v>775</v>
      </c>
      <c r="C265" s="638" t="s">
        <v>769</v>
      </c>
      <c r="D265" s="639" t="s">
        <v>1675</v>
      </c>
      <c r="E265" s="640">
        <v>1200</v>
      </c>
      <c r="F265" s="638" t="s">
        <v>1676</v>
      </c>
      <c r="G265" s="639" t="s">
        <v>1677</v>
      </c>
      <c r="H265" s="641" t="s">
        <v>923</v>
      </c>
      <c r="I265" s="642" t="s">
        <v>797</v>
      </c>
      <c r="J265" s="641" t="s">
        <v>923</v>
      </c>
      <c r="K265" s="643">
        <v>6</v>
      </c>
      <c r="L265" s="643">
        <v>12</v>
      </c>
      <c r="M265" s="644">
        <v>16290.01</v>
      </c>
      <c r="N265" s="643">
        <v>5</v>
      </c>
      <c r="O265" s="643">
        <v>6</v>
      </c>
      <c r="P265" s="686">
        <v>7855.076</v>
      </c>
    </row>
    <row r="266" spans="1:16" ht="33.75" x14ac:dyDescent="0.2">
      <c r="A266" s="637" t="s">
        <v>767</v>
      </c>
      <c r="B266" s="638" t="s">
        <v>775</v>
      </c>
      <c r="C266" s="638" t="s">
        <v>769</v>
      </c>
      <c r="D266" s="639" t="s">
        <v>1678</v>
      </c>
      <c r="E266" s="640">
        <v>1200</v>
      </c>
      <c r="F266" s="638" t="s">
        <v>1679</v>
      </c>
      <c r="G266" s="639" t="s">
        <v>1680</v>
      </c>
      <c r="H266" s="641" t="s">
        <v>923</v>
      </c>
      <c r="I266" s="642" t="s">
        <v>797</v>
      </c>
      <c r="J266" s="641" t="s">
        <v>923</v>
      </c>
      <c r="K266" s="643">
        <v>1</v>
      </c>
      <c r="L266" s="643">
        <v>3</v>
      </c>
      <c r="M266" s="644">
        <v>3473.71</v>
      </c>
      <c r="N266" s="643">
        <v>6</v>
      </c>
      <c r="O266" s="643">
        <v>6</v>
      </c>
      <c r="P266" s="686">
        <v>7855.076</v>
      </c>
    </row>
    <row r="267" spans="1:16" ht="101.25" x14ac:dyDescent="0.2">
      <c r="A267" s="637" t="s">
        <v>767</v>
      </c>
      <c r="B267" s="638" t="s">
        <v>775</v>
      </c>
      <c r="C267" s="638" t="s">
        <v>769</v>
      </c>
      <c r="D267" s="639" t="s">
        <v>1681</v>
      </c>
      <c r="E267" s="640">
        <v>2600</v>
      </c>
      <c r="F267" s="638" t="s">
        <v>1682</v>
      </c>
      <c r="G267" s="639" t="s">
        <v>1683</v>
      </c>
      <c r="H267" s="641" t="s">
        <v>957</v>
      </c>
      <c r="I267" s="642" t="s">
        <v>780</v>
      </c>
      <c r="J267" s="641" t="s">
        <v>957</v>
      </c>
      <c r="K267" s="643">
        <v>5</v>
      </c>
      <c r="L267" s="643">
        <v>12</v>
      </c>
      <c r="M267" s="644">
        <v>33154.810000000005</v>
      </c>
      <c r="N267" s="643">
        <v>3</v>
      </c>
      <c r="O267" s="643">
        <v>6</v>
      </c>
      <c r="P267" s="686">
        <v>16651.976000000002</v>
      </c>
    </row>
    <row r="268" spans="1:16" ht="78.75" x14ac:dyDescent="0.2">
      <c r="A268" s="637" t="s">
        <v>767</v>
      </c>
      <c r="B268" s="638" t="s">
        <v>775</v>
      </c>
      <c r="C268" s="638" t="s">
        <v>769</v>
      </c>
      <c r="D268" s="639" t="s">
        <v>1684</v>
      </c>
      <c r="E268" s="640">
        <v>8000</v>
      </c>
      <c r="F268" s="638" t="s">
        <v>1685</v>
      </c>
      <c r="G268" s="639" t="s">
        <v>1686</v>
      </c>
      <c r="H268" s="641" t="s">
        <v>830</v>
      </c>
      <c r="I268" s="642" t="s">
        <v>780</v>
      </c>
      <c r="J268" s="641" t="s">
        <v>830</v>
      </c>
      <c r="K268" s="643">
        <v>5</v>
      </c>
      <c r="L268" s="643">
        <v>12</v>
      </c>
      <c r="M268" s="644">
        <v>88729.889999999985</v>
      </c>
      <c r="N268" s="643">
        <v>5</v>
      </c>
      <c r="O268" s="643">
        <v>6</v>
      </c>
      <c r="P268" s="686">
        <v>48343.986000000004</v>
      </c>
    </row>
    <row r="269" spans="1:16" ht="45" x14ac:dyDescent="0.2">
      <c r="A269" s="637" t="s">
        <v>767</v>
      </c>
      <c r="B269" s="638" t="s">
        <v>775</v>
      </c>
      <c r="C269" s="638" t="s">
        <v>769</v>
      </c>
      <c r="D269" s="639" t="s">
        <v>1687</v>
      </c>
      <c r="E269" s="640">
        <v>5000</v>
      </c>
      <c r="F269" s="638" t="s">
        <v>1688</v>
      </c>
      <c r="G269" s="639" t="s">
        <v>1689</v>
      </c>
      <c r="H269" s="641" t="s">
        <v>915</v>
      </c>
      <c r="I269" s="642" t="s">
        <v>780</v>
      </c>
      <c r="J269" s="641" t="s">
        <v>915</v>
      </c>
      <c r="K269" s="643">
        <v>5</v>
      </c>
      <c r="L269" s="643">
        <v>12</v>
      </c>
      <c r="M269" s="644">
        <v>60118.53</v>
      </c>
      <c r="N269" s="643">
        <v>3</v>
      </c>
      <c r="O269" s="643">
        <v>6</v>
      </c>
      <c r="P269" s="686">
        <v>30527.626000000004</v>
      </c>
    </row>
    <row r="270" spans="1:16" ht="56.25" x14ac:dyDescent="0.2">
      <c r="A270" s="637" t="s">
        <v>767</v>
      </c>
      <c r="B270" s="638" t="s">
        <v>775</v>
      </c>
      <c r="C270" s="638" t="s">
        <v>769</v>
      </c>
      <c r="D270" s="639" t="s">
        <v>1690</v>
      </c>
      <c r="E270" s="640">
        <v>1200</v>
      </c>
      <c r="F270" s="638" t="s">
        <v>1691</v>
      </c>
      <c r="G270" s="639" t="s">
        <v>1692</v>
      </c>
      <c r="H270" s="641" t="s">
        <v>1007</v>
      </c>
      <c r="I270" s="642" t="s">
        <v>774</v>
      </c>
      <c r="J270" s="641" t="s">
        <v>1007</v>
      </c>
      <c r="K270" s="643">
        <v>5</v>
      </c>
      <c r="L270" s="643">
        <v>12</v>
      </c>
      <c r="M270" s="644">
        <v>16267.929999999998</v>
      </c>
      <c r="N270" s="643">
        <v>3</v>
      </c>
      <c r="O270" s="643">
        <v>6</v>
      </c>
      <c r="P270" s="686">
        <v>7855.076</v>
      </c>
    </row>
    <row r="271" spans="1:16" ht="67.5" x14ac:dyDescent="0.2">
      <c r="A271" s="637" t="s">
        <v>767</v>
      </c>
      <c r="B271" s="638" t="s">
        <v>775</v>
      </c>
      <c r="C271" s="638" t="s">
        <v>769</v>
      </c>
      <c r="D271" s="639" t="s">
        <v>1693</v>
      </c>
      <c r="E271" s="640">
        <v>3500</v>
      </c>
      <c r="F271" s="638" t="s">
        <v>1694</v>
      </c>
      <c r="G271" s="639" t="s">
        <v>1695</v>
      </c>
      <c r="H271" s="641" t="s">
        <v>788</v>
      </c>
      <c r="I271" s="642" t="s">
        <v>780</v>
      </c>
      <c r="J271" s="641" t="s">
        <v>788</v>
      </c>
      <c r="K271" s="643">
        <v>5</v>
      </c>
      <c r="L271" s="643">
        <v>12</v>
      </c>
      <c r="M271" s="644">
        <v>43838.140000000007</v>
      </c>
      <c r="N271" s="643">
        <v>3</v>
      </c>
      <c r="O271" s="643">
        <v>6</v>
      </c>
      <c r="P271" s="686">
        <v>22051.496000000003</v>
      </c>
    </row>
    <row r="272" spans="1:16" ht="90" x14ac:dyDescent="0.2">
      <c r="A272" s="637" t="s">
        <v>767</v>
      </c>
      <c r="B272" s="638" t="s">
        <v>775</v>
      </c>
      <c r="C272" s="638" t="s">
        <v>769</v>
      </c>
      <c r="D272" s="639" t="s">
        <v>1696</v>
      </c>
      <c r="E272" s="640">
        <v>4500</v>
      </c>
      <c r="F272" s="638" t="s">
        <v>1697</v>
      </c>
      <c r="G272" s="639" t="s">
        <v>1698</v>
      </c>
      <c r="H272" s="641" t="s">
        <v>1699</v>
      </c>
      <c r="I272" s="642" t="s">
        <v>774</v>
      </c>
      <c r="J272" s="641" t="s">
        <v>1699</v>
      </c>
      <c r="K272" s="643">
        <v>5</v>
      </c>
      <c r="L272" s="643">
        <v>12</v>
      </c>
      <c r="M272" s="644">
        <v>55862.429999999993</v>
      </c>
      <c r="N272" s="643">
        <v>3</v>
      </c>
      <c r="O272" s="643">
        <v>6</v>
      </c>
      <c r="P272" s="686">
        <v>27945.806000000004</v>
      </c>
    </row>
    <row r="273" spans="1:16" ht="33.75" x14ac:dyDescent="0.2">
      <c r="A273" s="637" t="s">
        <v>767</v>
      </c>
      <c r="B273" s="638" t="s">
        <v>775</v>
      </c>
      <c r="C273" s="638" t="s">
        <v>769</v>
      </c>
      <c r="D273" s="639" t="s">
        <v>1700</v>
      </c>
      <c r="E273" s="640">
        <v>930</v>
      </c>
      <c r="F273" s="638" t="s">
        <v>1701</v>
      </c>
      <c r="G273" s="639" t="s">
        <v>1702</v>
      </c>
      <c r="H273" s="641" t="s">
        <v>873</v>
      </c>
      <c r="I273" s="642" t="s">
        <v>797</v>
      </c>
      <c r="J273" s="641" t="s">
        <v>873</v>
      </c>
      <c r="K273" s="643">
        <v>5</v>
      </c>
      <c r="L273" s="643">
        <v>12</v>
      </c>
      <c r="M273" s="644">
        <v>12756.130000000003</v>
      </c>
      <c r="N273" s="643">
        <v>3</v>
      </c>
      <c r="O273" s="643">
        <v>6</v>
      </c>
      <c r="P273" s="686">
        <v>6089.0959999999995</v>
      </c>
    </row>
    <row r="274" spans="1:16" ht="45" x14ac:dyDescent="0.2">
      <c r="A274" s="637" t="s">
        <v>767</v>
      </c>
      <c r="B274" s="638" t="s">
        <v>775</v>
      </c>
      <c r="C274" s="638" t="s">
        <v>769</v>
      </c>
      <c r="D274" s="639" t="s">
        <v>1602</v>
      </c>
      <c r="E274" s="640">
        <v>3800</v>
      </c>
      <c r="F274" s="638" t="s">
        <v>1703</v>
      </c>
      <c r="G274" s="639" t="s">
        <v>1704</v>
      </c>
      <c r="H274" s="641" t="s">
        <v>1605</v>
      </c>
      <c r="I274" s="642" t="s">
        <v>797</v>
      </c>
      <c r="J274" s="641" t="s">
        <v>1605</v>
      </c>
      <c r="K274" s="643">
        <v>5</v>
      </c>
      <c r="L274" s="643">
        <v>12</v>
      </c>
      <c r="M274" s="644">
        <v>47454.01</v>
      </c>
      <c r="N274" s="643">
        <v>3</v>
      </c>
      <c r="O274" s="643">
        <v>6</v>
      </c>
      <c r="P274" s="686">
        <v>23851.276000000002</v>
      </c>
    </row>
    <row r="275" spans="1:16" ht="33.75" x14ac:dyDescent="0.2">
      <c r="A275" s="637" t="s">
        <v>767</v>
      </c>
      <c r="B275" s="638" t="s">
        <v>775</v>
      </c>
      <c r="C275" s="638" t="s">
        <v>769</v>
      </c>
      <c r="D275" s="639" t="s">
        <v>1705</v>
      </c>
      <c r="E275" s="640">
        <v>6500</v>
      </c>
      <c r="F275" s="638" t="s">
        <v>1706</v>
      </c>
      <c r="G275" s="639" t="s">
        <v>1707</v>
      </c>
      <c r="H275" s="641" t="s">
        <v>812</v>
      </c>
      <c r="I275" s="642" t="s">
        <v>780</v>
      </c>
      <c r="J275" s="641" t="s">
        <v>812</v>
      </c>
      <c r="K275" s="643">
        <v>1</v>
      </c>
      <c r="L275" s="643">
        <v>2</v>
      </c>
      <c r="M275" s="644">
        <v>12558.21</v>
      </c>
      <c r="N275" s="643">
        <v>5</v>
      </c>
      <c r="O275" s="643">
        <v>6</v>
      </c>
      <c r="P275" s="686">
        <v>39483.636000000006</v>
      </c>
    </row>
    <row r="276" spans="1:16" ht="45" x14ac:dyDescent="0.2">
      <c r="A276" s="637" t="s">
        <v>767</v>
      </c>
      <c r="B276" s="638" t="s">
        <v>775</v>
      </c>
      <c r="C276" s="638" t="s">
        <v>769</v>
      </c>
      <c r="D276" s="639" t="s">
        <v>890</v>
      </c>
      <c r="E276" s="640">
        <v>3800</v>
      </c>
      <c r="F276" s="638" t="s">
        <v>1708</v>
      </c>
      <c r="G276" s="639" t="s">
        <v>1709</v>
      </c>
      <c r="H276" s="641" t="s">
        <v>1710</v>
      </c>
      <c r="I276" s="642" t="s">
        <v>797</v>
      </c>
      <c r="J276" s="641" t="s">
        <v>1710</v>
      </c>
      <c r="K276" s="643">
        <v>5</v>
      </c>
      <c r="L276" s="643">
        <v>12</v>
      </c>
      <c r="M276" s="644">
        <v>47547.110000000008</v>
      </c>
      <c r="N276" s="643">
        <v>3</v>
      </c>
      <c r="O276" s="643">
        <v>6</v>
      </c>
      <c r="P276" s="686">
        <v>23845.676000000003</v>
      </c>
    </row>
    <row r="277" spans="1:16" ht="67.5" x14ac:dyDescent="0.2">
      <c r="A277" s="637" t="s">
        <v>767</v>
      </c>
      <c r="B277" s="638" t="s">
        <v>768</v>
      </c>
      <c r="C277" s="638" t="s">
        <v>769</v>
      </c>
      <c r="D277" s="639" t="s">
        <v>1711</v>
      </c>
      <c r="E277" s="640">
        <v>5500</v>
      </c>
      <c r="F277" s="638" t="s">
        <v>1712</v>
      </c>
      <c r="G277" s="639" t="s">
        <v>1713</v>
      </c>
      <c r="H277" s="641" t="s">
        <v>788</v>
      </c>
      <c r="I277" s="642" t="s">
        <v>780</v>
      </c>
      <c r="J277" s="641" t="s">
        <v>788</v>
      </c>
      <c r="K277" s="643">
        <v>5</v>
      </c>
      <c r="L277" s="643">
        <v>12</v>
      </c>
      <c r="M277" s="644">
        <v>67802.210000000006</v>
      </c>
      <c r="N277" s="643">
        <v>3</v>
      </c>
      <c r="O277" s="643">
        <v>6</v>
      </c>
      <c r="P277" s="686">
        <v>34040.576000000001</v>
      </c>
    </row>
    <row r="278" spans="1:16" ht="56.25" x14ac:dyDescent="0.2">
      <c r="A278" s="637" t="s">
        <v>767</v>
      </c>
      <c r="B278" s="638" t="s">
        <v>775</v>
      </c>
      <c r="C278" s="638" t="s">
        <v>769</v>
      </c>
      <c r="D278" s="639" t="s">
        <v>1714</v>
      </c>
      <c r="E278" s="640">
        <v>6000</v>
      </c>
      <c r="F278" s="638" t="s">
        <v>1715</v>
      </c>
      <c r="G278" s="639" t="s">
        <v>1716</v>
      </c>
      <c r="H278" s="641" t="s">
        <v>1717</v>
      </c>
      <c r="I278" s="642" t="s">
        <v>774</v>
      </c>
      <c r="J278" s="641" t="s">
        <v>1717</v>
      </c>
      <c r="K278" s="643">
        <v>5</v>
      </c>
      <c r="L278" s="643">
        <v>12</v>
      </c>
      <c r="M278" s="644">
        <v>73411.76999999999</v>
      </c>
      <c r="N278" s="643">
        <v>3</v>
      </c>
      <c r="O278" s="643">
        <v>6</v>
      </c>
      <c r="P278" s="686">
        <v>36980.356000000007</v>
      </c>
    </row>
    <row r="279" spans="1:16" ht="33.75" x14ac:dyDescent="0.2">
      <c r="A279" s="637" t="s">
        <v>767</v>
      </c>
      <c r="B279" s="638" t="s">
        <v>775</v>
      </c>
      <c r="C279" s="638" t="s">
        <v>769</v>
      </c>
      <c r="D279" s="639" t="s">
        <v>1718</v>
      </c>
      <c r="E279" s="640">
        <v>6000</v>
      </c>
      <c r="F279" s="638" t="s">
        <v>1719</v>
      </c>
      <c r="G279" s="639" t="s">
        <v>1720</v>
      </c>
      <c r="H279" s="641" t="s">
        <v>1721</v>
      </c>
      <c r="I279" s="642" t="s">
        <v>774</v>
      </c>
      <c r="J279" s="641" t="s">
        <v>1721</v>
      </c>
      <c r="K279" s="643">
        <v>8</v>
      </c>
      <c r="L279" s="643">
        <v>12</v>
      </c>
      <c r="M279" s="644">
        <v>73382.75</v>
      </c>
      <c r="N279" s="643">
        <v>3</v>
      </c>
      <c r="O279" s="643">
        <v>6</v>
      </c>
      <c r="P279" s="686">
        <v>36912.096000000005</v>
      </c>
    </row>
    <row r="280" spans="1:16" ht="67.5" x14ac:dyDescent="0.2">
      <c r="A280" s="637" t="s">
        <v>767</v>
      </c>
      <c r="B280" s="638" t="s">
        <v>775</v>
      </c>
      <c r="C280" s="638" t="s">
        <v>769</v>
      </c>
      <c r="D280" s="639" t="s">
        <v>1435</v>
      </c>
      <c r="E280" s="640">
        <v>6500</v>
      </c>
      <c r="F280" s="638" t="s">
        <v>1722</v>
      </c>
      <c r="G280" s="639" t="s">
        <v>1723</v>
      </c>
      <c r="H280" s="641" t="s">
        <v>1724</v>
      </c>
      <c r="I280" s="642" t="s">
        <v>780</v>
      </c>
      <c r="J280" s="641" t="s">
        <v>1724</v>
      </c>
      <c r="K280" s="643">
        <v>3</v>
      </c>
      <c r="L280" s="643">
        <v>8</v>
      </c>
      <c r="M280" s="644">
        <v>51623.73</v>
      </c>
      <c r="N280" s="643">
        <v>0</v>
      </c>
      <c r="O280" s="643">
        <v>0</v>
      </c>
      <c r="P280" s="686">
        <v>0</v>
      </c>
    </row>
    <row r="281" spans="1:16" ht="67.5" x14ac:dyDescent="0.2">
      <c r="A281" s="637" t="s">
        <v>767</v>
      </c>
      <c r="B281" s="638" t="s">
        <v>775</v>
      </c>
      <c r="C281" s="638" t="s">
        <v>769</v>
      </c>
      <c r="D281" s="639" t="s">
        <v>1725</v>
      </c>
      <c r="E281" s="640">
        <v>3000</v>
      </c>
      <c r="F281" s="638" t="s">
        <v>1726</v>
      </c>
      <c r="G281" s="639" t="s">
        <v>1727</v>
      </c>
      <c r="H281" s="641" t="s">
        <v>915</v>
      </c>
      <c r="I281" s="642" t="s">
        <v>780</v>
      </c>
      <c r="J281" s="641" t="s">
        <v>915</v>
      </c>
      <c r="K281" s="643">
        <v>1</v>
      </c>
      <c r="L281" s="643">
        <v>2</v>
      </c>
      <c r="M281" s="644">
        <v>1555.6499999999999</v>
      </c>
      <c r="N281" s="643">
        <v>0</v>
      </c>
      <c r="O281" s="643">
        <v>0</v>
      </c>
      <c r="P281" s="686">
        <v>0</v>
      </c>
    </row>
    <row r="282" spans="1:16" ht="33.75" x14ac:dyDescent="0.2">
      <c r="A282" s="637" t="s">
        <v>767</v>
      </c>
      <c r="B282" s="638" t="s">
        <v>775</v>
      </c>
      <c r="C282" s="638" t="s">
        <v>769</v>
      </c>
      <c r="D282" s="639" t="s">
        <v>1728</v>
      </c>
      <c r="E282" s="640">
        <v>4300</v>
      </c>
      <c r="F282" s="638" t="s">
        <v>1729</v>
      </c>
      <c r="G282" s="639" t="s">
        <v>1730</v>
      </c>
      <c r="H282" s="641" t="s">
        <v>1404</v>
      </c>
      <c r="I282" s="642" t="s">
        <v>774</v>
      </c>
      <c r="J282" s="641" t="s">
        <v>1404</v>
      </c>
      <c r="K282" s="643">
        <v>1</v>
      </c>
      <c r="L282" s="643">
        <v>1</v>
      </c>
      <c r="M282" s="644">
        <v>2114.0800000000004</v>
      </c>
      <c r="N282" s="643">
        <v>6</v>
      </c>
      <c r="O282" s="643">
        <v>6</v>
      </c>
      <c r="P282" s="686">
        <v>22091.156000000003</v>
      </c>
    </row>
    <row r="283" spans="1:16" ht="78.75" x14ac:dyDescent="0.2">
      <c r="A283" s="637" t="s">
        <v>767</v>
      </c>
      <c r="B283" s="638" t="s">
        <v>768</v>
      </c>
      <c r="C283" s="638" t="s">
        <v>769</v>
      </c>
      <c r="D283" s="639" t="s">
        <v>1731</v>
      </c>
      <c r="E283" s="640">
        <v>1200</v>
      </c>
      <c r="F283" s="638" t="s">
        <v>1732</v>
      </c>
      <c r="G283" s="639" t="s">
        <v>1733</v>
      </c>
      <c r="H283" s="641" t="s">
        <v>796</v>
      </c>
      <c r="I283" s="642" t="s">
        <v>797</v>
      </c>
      <c r="J283" s="641" t="s">
        <v>796</v>
      </c>
      <c r="K283" s="643">
        <v>1</v>
      </c>
      <c r="L283" s="643">
        <v>2</v>
      </c>
      <c r="M283" s="644">
        <v>1934.2299999999998</v>
      </c>
      <c r="N283" s="643">
        <v>0</v>
      </c>
      <c r="O283" s="643">
        <v>0</v>
      </c>
      <c r="P283" s="686">
        <v>0</v>
      </c>
    </row>
    <row r="284" spans="1:16" ht="33.75" x14ac:dyDescent="0.2">
      <c r="A284" s="637" t="s">
        <v>767</v>
      </c>
      <c r="B284" s="638" t="s">
        <v>775</v>
      </c>
      <c r="C284" s="638" t="s">
        <v>769</v>
      </c>
      <c r="D284" s="639" t="s">
        <v>1734</v>
      </c>
      <c r="E284" s="640">
        <v>4800</v>
      </c>
      <c r="F284" s="638" t="s">
        <v>1735</v>
      </c>
      <c r="G284" s="639" t="s">
        <v>1736</v>
      </c>
      <c r="H284" s="641" t="s">
        <v>1737</v>
      </c>
      <c r="I284" s="642" t="s">
        <v>780</v>
      </c>
      <c r="J284" s="641" t="s">
        <v>1737</v>
      </c>
      <c r="K284" s="643">
        <v>1</v>
      </c>
      <c r="L284" s="643">
        <v>1</v>
      </c>
      <c r="M284" s="644">
        <v>4747.41</v>
      </c>
      <c r="N284" s="643">
        <v>3</v>
      </c>
      <c r="O284" s="643">
        <v>6</v>
      </c>
      <c r="P284" s="686">
        <v>29851.976000000002</v>
      </c>
    </row>
    <row r="285" spans="1:16" ht="78.75" x14ac:dyDescent="0.2">
      <c r="A285" s="637" t="s">
        <v>767</v>
      </c>
      <c r="B285" s="638" t="s">
        <v>775</v>
      </c>
      <c r="C285" s="638" t="s">
        <v>769</v>
      </c>
      <c r="D285" s="639" t="s">
        <v>1738</v>
      </c>
      <c r="E285" s="640">
        <v>6700</v>
      </c>
      <c r="F285" s="638" t="s">
        <v>1739</v>
      </c>
      <c r="G285" s="639" t="s">
        <v>1740</v>
      </c>
      <c r="H285" s="641" t="s">
        <v>1741</v>
      </c>
      <c r="I285" s="642" t="s">
        <v>780</v>
      </c>
      <c r="J285" s="641" t="s">
        <v>1741</v>
      </c>
      <c r="K285" s="643">
        <v>5</v>
      </c>
      <c r="L285" s="643">
        <v>12</v>
      </c>
      <c r="M285" s="644">
        <v>81670.779999999984</v>
      </c>
      <c r="N285" s="643">
        <v>3</v>
      </c>
      <c r="O285" s="643">
        <v>6</v>
      </c>
      <c r="P285" s="686">
        <v>41060.866000000002</v>
      </c>
    </row>
    <row r="286" spans="1:16" ht="56.25" x14ac:dyDescent="0.2">
      <c r="A286" s="637" t="s">
        <v>767</v>
      </c>
      <c r="B286" s="638" t="s">
        <v>775</v>
      </c>
      <c r="C286" s="638" t="s">
        <v>769</v>
      </c>
      <c r="D286" s="639" t="s">
        <v>1742</v>
      </c>
      <c r="E286" s="640">
        <v>1200</v>
      </c>
      <c r="F286" s="638" t="s">
        <v>1743</v>
      </c>
      <c r="G286" s="639" t="s">
        <v>1744</v>
      </c>
      <c r="H286" s="641" t="s">
        <v>1745</v>
      </c>
      <c r="I286" s="642" t="s">
        <v>780</v>
      </c>
      <c r="J286" s="641" t="s">
        <v>1745</v>
      </c>
      <c r="K286" s="643">
        <v>5</v>
      </c>
      <c r="L286" s="643">
        <v>12</v>
      </c>
      <c r="M286" s="644">
        <v>16230.3</v>
      </c>
      <c r="N286" s="643">
        <v>3</v>
      </c>
      <c r="O286" s="643">
        <v>6</v>
      </c>
      <c r="P286" s="686">
        <v>7855.076</v>
      </c>
    </row>
    <row r="287" spans="1:16" ht="90" x14ac:dyDescent="0.2">
      <c r="A287" s="637" t="s">
        <v>767</v>
      </c>
      <c r="B287" s="638" t="s">
        <v>775</v>
      </c>
      <c r="C287" s="638" t="s">
        <v>769</v>
      </c>
      <c r="D287" s="639" t="s">
        <v>1746</v>
      </c>
      <c r="E287" s="640">
        <v>4500</v>
      </c>
      <c r="F287" s="638" t="s">
        <v>1747</v>
      </c>
      <c r="G287" s="639" t="s">
        <v>1748</v>
      </c>
      <c r="H287" s="641" t="s">
        <v>805</v>
      </c>
      <c r="I287" s="642" t="s">
        <v>780</v>
      </c>
      <c r="J287" s="641" t="s">
        <v>805</v>
      </c>
      <c r="K287" s="643">
        <v>10</v>
      </c>
      <c r="L287" s="643">
        <v>12</v>
      </c>
      <c r="M287" s="644">
        <v>55334.000000000007</v>
      </c>
      <c r="N287" s="643">
        <v>3</v>
      </c>
      <c r="O287" s="643">
        <v>6</v>
      </c>
      <c r="P287" s="686">
        <v>27901.976000000002</v>
      </c>
    </row>
    <row r="288" spans="1:16" ht="67.5" x14ac:dyDescent="0.2">
      <c r="A288" s="637" t="s">
        <v>767</v>
      </c>
      <c r="B288" s="638" t="s">
        <v>775</v>
      </c>
      <c r="C288" s="638" t="s">
        <v>769</v>
      </c>
      <c r="D288" s="639" t="s">
        <v>1749</v>
      </c>
      <c r="E288" s="640">
        <v>4000</v>
      </c>
      <c r="F288" s="638" t="s">
        <v>1750</v>
      </c>
      <c r="G288" s="639" t="s">
        <v>1751</v>
      </c>
      <c r="H288" s="641" t="s">
        <v>1752</v>
      </c>
      <c r="I288" s="642" t="s">
        <v>774</v>
      </c>
      <c r="J288" s="641" t="s">
        <v>1752</v>
      </c>
      <c r="K288" s="643">
        <v>5</v>
      </c>
      <c r="L288" s="643">
        <v>12</v>
      </c>
      <c r="M288" s="644">
        <v>49869.409999999996</v>
      </c>
      <c r="N288" s="643">
        <v>3</v>
      </c>
      <c r="O288" s="643">
        <v>6</v>
      </c>
      <c r="P288" s="686">
        <v>25037.136000000006</v>
      </c>
    </row>
    <row r="289" spans="1:16" ht="45" x14ac:dyDescent="0.2">
      <c r="A289" s="637" t="s">
        <v>767</v>
      </c>
      <c r="B289" s="638" t="s">
        <v>775</v>
      </c>
      <c r="C289" s="638" t="s">
        <v>769</v>
      </c>
      <c r="D289" s="639" t="s">
        <v>1753</v>
      </c>
      <c r="E289" s="640">
        <v>5000</v>
      </c>
      <c r="F289" s="638" t="s">
        <v>1754</v>
      </c>
      <c r="G289" s="639" t="s">
        <v>1755</v>
      </c>
      <c r="H289" s="641" t="s">
        <v>1756</v>
      </c>
      <c r="I289" s="642" t="s">
        <v>780</v>
      </c>
      <c r="J289" s="641" t="s">
        <v>1756</v>
      </c>
      <c r="K289" s="643">
        <v>12</v>
      </c>
      <c r="L289" s="643">
        <v>12</v>
      </c>
      <c r="M289" s="644">
        <v>61954.810000000012</v>
      </c>
      <c r="N289" s="643">
        <v>3</v>
      </c>
      <c r="O289" s="643">
        <v>6</v>
      </c>
      <c r="P289" s="686">
        <v>31051.976000000002</v>
      </c>
    </row>
    <row r="290" spans="1:16" ht="56.25" x14ac:dyDescent="0.2">
      <c r="A290" s="637" t="s">
        <v>767</v>
      </c>
      <c r="B290" s="638" t="s">
        <v>775</v>
      </c>
      <c r="C290" s="638" t="s">
        <v>769</v>
      </c>
      <c r="D290" s="639" t="s">
        <v>1757</v>
      </c>
      <c r="E290" s="640">
        <v>1500</v>
      </c>
      <c r="F290" s="638" t="s">
        <v>1758</v>
      </c>
      <c r="G290" s="639" t="s">
        <v>1759</v>
      </c>
      <c r="H290" s="641" t="s">
        <v>1760</v>
      </c>
      <c r="I290" s="642" t="s">
        <v>780</v>
      </c>
      <c r="J290" s="641" t="s">
        <v>1760</v>
      </c>
      <c r="K290" s="643">
        <v>5</v>
      </c>
      <c r="L290" s="643">
        <v>12</v>
      </c>
      <c r="M290" s="644">
        <v>19775.160000000003</v>
      </c>
      <c r="N290" s="643">
        <v>3</v>
      </c>
      <c r="O290" s="643">
        <v>6</v>
      </c>
      <c r="P290" s="686">
        <v>9810.2659999999996</v>
      </c>
    </row>
    <row r="291" spans="1:16" ht="67.5" x14ac:dyDescent="0.2">
      <c r="A291" s="637" t="s">
        <v>767</v>
      </c>
      <c r="B291" s="638" t="s">
        <v>775</v>
      </c>
      <c r="C291" s="638" t="s">
        <v>769</v>
      </c>
      <c r="D291" s="639" t="s">
        <v>1761</v>
      </c>
      <c r="E291" s="640">
        <v>3000</v>
      </c>
      <c r="F291" s="638" t="s">
        <v>1762</v>
      </c>
      <c r="G291" s="639" t="s">
        <v>1763</v>
      </c>
      <c r="H291" s="641" t="s">
        <v>1764</v>
      </c>
      <c r="I291" s="642" t="s">
        <v>774</v>
      </c>
      <c r="J291" s="641" t="s">
        <v>1764</v>
      </c>
      <c r="K291" s="643">
        <v>4</v>
      </c>
      <c r="L291" s="643">
        <v>5</v>
      </c>
      <c r="M291" s="644">
        <v>9267.2100000000009</v>
      </c>
      <c r="N291" s="643">
        <v>0</v>
      </c>
      <c r="O291" s="643">
        <v>0</v>
      </c>
      <c r="P291" s="686">
        <v>0</v>
      </c>
    </row>
    <row r="292" spans="1:16" ht="90" x14ac:dyDescent="0.2">
      <c r="A292" s="637" t="s">
        <v>767</v>
      </c>
      <c r="B292" s="638" t="s">
        <v>775</v>
      </c>
      <c r="C292" s="638" t="s">
        <v>769</v>
      </c>
      <c r="D292" s="639" t="s">
        <v>1765</v>
      </c>
      <c r="E292" s="640">
        <v>5500</v>
      </c>
      <c r="F292" s="638" t="s">
        <v>1766</v>
      </c>
      <c r="G292" s="639" t="s">
        <v>1767</v>
      </c>
      <c r="H292" s="641" t="s">
        <v>846</v>
      </c>
      <c r="I292" s="642" t="s">
        <v>780</v>
      </c>
      <c r="J292" s="641" t="s">
        <v>846</v>
      </c>
      <c r="K292" s="643">
        <v>6</v>
      </c>
      <c r="L292" s="643">
        <v>12</v>
      </c>
      <c r="M292" s="644">
        <v>67954.81</v>
      </c>
      <c r="N292" s="643">
        <v>3</v>
      </c>
      <c r="O292" s="643">
        <v>6</v>
      </c>
      <c r="P292" s="686">
        <v>34051.976000000002</v>
      </c>
    </row>
    <row r="293" spans="1:16" ht="33.75" x14ac:dyDescent="0.2">
      <c r="A293" s="637" t="s">
        <v>767</v>
      </c>
      <c r="B293" s="638" t="s">
        <v>775</v>
      </c>
      <c r="C293" s="638" t="s">
        <v>769</v>
      </c>
      <c r="D293" s="639" t="s">
        <v>1768</v>
      </c>
      <c r="E293" s="640">
        <v>10000</v>
      </c>
      <c r="F293" s="638" t="s">
        <v>1769</v>
      </c>
      <c r="G293" s="639" t="s">
        <v>1770</v>
      </c>
      <c r="H293" s="641" t="s">
        <v>1082</v>
      </c>
      <c r="I293" s="642" t="s">
        <v>780</v>
      </c>
      <c r="J293" s="641" t="s">
        <v>1082</v>
      </c>
      <c r="K293" s="643">
        <v>2</v>
      </c>
      <c r="L293" s="643">
        <v>5</v>
      </c>
      <c r="M293" s="644">
        <v>46858.94</v>
      </c>
      <c r="N293" s="643">
        <v>3</v>
      </c>
      <c r="O293" s="643">
        <v>6</v>
      </c>
      <c r="P293" s="686">
        <v>60919.376000000004</v>
      </c>
    </row>
    <row r="294" spans="1:16" ht="123.75" x14ac:dyDescent="0.2">
      <c r="A294" s="637" t="s">
        <v>767</v>
      </c>
      <c r="B294" s="638" t="s">
        <v>775</v>
      </c>
      <c r="C294" s="638" t="s">
        <v>769</v>
      </c>
      <c r="D294" s="639" t="s">
        <v>1771</v>
      </c>
      <c r="E294" s="640">
        <v>4200</v>
      </c>
      <c r="F294" s="638" t="s">
        <v>1772</v>
      </c>
      <c r="G294" s="639" t="s">
        <v>1773</v>
      </c>
      <c r="H294" s="641" t="s">
        <v>784</v>
      </c>
      <c r="I294" s="642" t="s">
        <v>774</v>
      </c>
      <c r="J294" s="641" t="s">
        <v>784</v>
      </c>
      <c r="K294" s="643">
        <v>7</v>
      </c>
      <c r="L294" s="643">
        <v>12</v>
      </c>
      <c r="M294" s="644">
        <v>39908.140000000014</v>
      </c>
      <c r="N294" s="643">
        <v>5</v>
      </c>
      <c r="O294" s="643">
        <v>6</v>
      </c>
      <c r="P294" s="686">
        <v>26251.976000000002</v>
      </c>
    </row>
    <row r="295" spans="1:16" ht="33.75" x14ac:dyDescent="0.2">
      <c r="A295" s="637" t="s">
        <v>767</v>
      </c>
      <c r="B295" s="638" t="s">
        <v>775</v>
      </c>
      <c r="C295" s="638" t="s">
        <v>769</v>
      </c>
      <c r="D295" s="639" t="s">
        <v>1774</v>
      </c>
      <c r="E295" s="640">
        <v>1200</v>
      </c>
      <c r="F295" s="638" t="s">
        <v>1775</v>
      </c>
      <c r="G295" s="639" t="s">
        <v>1776</v>
      </c>
      <c r="H295" s="641" t="s">
        <v>1777</v>
      </c>
      <c r="I295" s="642" t="s">
        <v>797</v>
      </c>
      <c r="J295" s="641" t="s">
        <v>1777</v>
      </c>
      <c r="K295" s="643">
        <v>1</v>
      </c>
      <c r="L295" s="643">
        <v>2</v>
      </c>
      <c r="M295" s="644">
        <v>1865.71</v>
      </c>
      <c r="N295" s="643">
        <v>3</v>
      </c>
      <c r="O295" s="643">
        <v>6</v>
      </c>
      <c r="P295" s="686">
        <v>7846.9260000000004</v>
      </c>
    </row>
    <row r="296" spans="1:16" ht="101.25" x14ac:dyDescent="0.2">
      <c r="A296" s="637" t="s">
        <v>767</v>
      </c>
      <c r="B296" s="638" t="s">
        <v>775</v>
      </c>
      <c r="C296" s="638" t="s">
        <v>769</v>
      </c>
      <c r="D296" s="639" t="s">
        <v>1778</v>
      </c>
      <c r="E296" s="640">
        <v>2900</v>
      </c>
      <c r="F296" s="638" t="s">
        <v>1779</v>
      </c>
      <c r="G296" s="639" t="s">
        <v>1780</v>
      </c>
      <c r="H296" s="641" t="s">
        <v>846</v>
      </c>
      <c r="I296" s="642" t="s">
        <v>780</v>
      </c>
      <c r="J296" s="641" t="s">
        <v>846</v>
      </c>
      <c r="K296" s="643">
        <v>12</v>
      </c>
      <c r="L296" s="643">
        <v>12</v>
      </c>
      <c r="M296" s="644">
        <v>36162.25</v>
      </c>
      <c r="N296" s="643">
        <v>5</v>
      </c>
      <c r="O296" s="643">
        <v>6</v>
      </c>
      <c r="P296" s="686">
        <v>18324.226000000002</v>
      </c>
    </row>
    <row r="297" spans="1:16" ht="78.75" x14ac:dyDescent="0.2">
      <c r="A297" s="637" t="s">
        <v>767</v>
      </c>
      <c r="B297" s="638" t="s">
        <v>775</v>
      </c>
      <c r="C297" s="638" t="s">
        <v>769</v>
      </c>
      <c r="D297" s="639" t="s">
        <v>1781</v>
      </c>
      <c r="E297" s="640">
        <v>6000</v>
      </c>
      <c r="F297" s="638" t="s">
        <v>1782</v>
      </c>
      <c r="G297" s="639" t="s">
        <v>1783</v>
      </c>
      <c r="H297" s="641" t="s">
        <v>915</v>
      </c>
      <c r="I297" s="642" t="s">
        <v>780</v>
      </c>
      <c r="J297" s="641" t="s">
        <v>915</v>
      </c>
      <c r="K297" s="643">
        <v>8</v>
      </c>
      <c r="L297" s="643">
        <v>12</v>
      </c>
      <c r="M297" s="644">
        <v>73869.969999999987</v>
      </c>
      <c r="N297" s="643">
        <v>1</v>
      </c>
      <c r="O297" s="643">
        <v>2</v>
      </c>
      <c r="P297" s="686">
        <v>13996.436</v>
      </c>
    </row>
    <row r="298" spans="1:16" ht="78.75" x14ac:dyDescent="0.2">
      <c r="A298" s="637" t="s">
        <v>767</v>
      </c>
      <c r="B298" s="638" t="s">
        <v>775</v>
      </c>
      <c r="C298" s="638" t="s">
        <v>769</v>
      </c>
      <c r="D298" s="639" t="s">
        <v>1784</v>
      </c>
      <c r="E298" s="640">
        <v>6500</v>
      </c>
      <c r="F298" s="638" t="s">
        <v>1785</v>
      </c>
      <c r="G298" s="639" t="s">
        <v>1786</v>
      </c>
      <c r="H298" s="641" t="s">
        <v>1787</v>
      </c>
      <c r="I298" s="642" t="s">
        <v>780</v>
      </c>
      <c r="J298" s="641" t="s">
        <v>1787</v>
      </c>
      <c r="K298" s="643">
        <v>6</v>
      </c>
      <c r="L298" s="643">
        <v>12</v>
      </c>
      <c r="M298" s="644">
        <v>78558.409999999989</v>
      </c>
      <c r="N298" s="643">
        <v>3</v>
      </c>
      <c r="O298" s="643">
        <v>6</v>
      </c>
      <c r="P298" s="686">
        <v>39556.986000000004</v>
      </c>
    </row>
    <row r="299" spans="1:16" ht="45" x14ac:dyDescent="0.2">
      <c r="A299" s="637" t="s">
        <v>767</v>
      </c>
      <c r="B299" s="638" t="s">
        <v>775</v>
      </c>
      <c r="C299" s="638" t="s">
        <v>769</v>
      </c>
      <c r="D299" s="639" t="s">
        <v>1788</v>
      </c>
      <c r="E299" s="640">
        <v>4000</v>
      </c>
      <c r="F299" s="638" t="s">
        <v>1789</v>
      </c>
      <c r="G299" s="639" t="s">
        <v>1790</v>
      </c>
      <c r="H299" s="641" t="s">
        <v>801</v>
      </c>
      <c r="I299" s="642" t="s">
        <v>780</v>
      </c>
      <c r="J299" s="641" t="s">
        <v>801</v>
      </c>
      <c r="K299" s="643">
        <v>6</v>
      </c>
      <c r="L299" s="643">
        <v>12</v>
      </c>
      <c r="M299" s="644">
        <v>49672.42</v>
      </c>
      <c r="N299" s="643">
        <v>4</v>
      </c>
      <c r="O299" s="643">
        <v>6</v>
      </c>
      <c r="P299" s="686">
        <v>24914.326000000001</v>
      </c>
    </row>
    <row r="300" spans="1:16" ht="33.75" x14ac:dyDescent="0.2">
      <c r="A300" s="637" t="s">
        <v>767</v>
      </c>
      <c r="B300" s="638" t="s">
        <v>775</v>
      </c>
      <c r="C300" s="638" t="s">
        <v>769</v>
      </c>
      <c r="D300" s="639" t="s">
        <v>1791</v>
      </c>
      <c r="E300" s="640">
        <v>1800</v>
      </c>
      <c r="F300" s="638" t="s">
        <v>1792</v>
      </c>
      <c r="G300" s="639" t="s">
        <v>1793</v>
      </c>
      <c r="H300" s="641" t="s">
        <v>1794</v>
      </c>
      <c r="I300" s="642" t="s">
        <v>774</v>
      </c>
      <c r="J300" s="641" t="s">
        <v>1794</v>
      </c>
      <c r="K300" s="643">
        <v>1</v>
      </c>
      <c r="L300" s="643">
        <v>2</v>
      </c>
      <c r="M300" s="644">
        <v>2711.1100000000006</v>
      </c>
      <c r="N300" s="643">
        <v>1</v>
      </c>
      <c r="O300" s="643">
        <v>2</v>
      </c>
      <c r="P300" s="686">
        <v>2366.9259999999999</v>
      </c>
    </row>
    <row r="301" spans="1:16" ht="67.5" x14ac:dyDescent="0.2">
      <c r="A301" s="637" t="s">
        <v>767</v>
      </c>
      <c r="B301" s="638" t="s">
        <v>775</v>
      </c>
      <c r="C301" s="638" t="s">
        <v>769</v>
      </c>
      <c r="D301" s="639" t="s">
        <v>1795</v>
      </c>
      <c r="E301" s="640">
        <v>1800</v>
      </c>
      <c r="F301" s="638" t="s">
        <v>1796</v>
      </c>
      <c r="G301" s="639" t="s">
        <v>1797</v>
      </c>
      <c r="H301" s="641" t="s">
        <v>923</v>
      </c>
      <c r="I301" s="642" t="s">
        <v>797</v>
      </c>
      <c r="J301" s="641" t="s">
        <v>923</v>
      </c>
      <c r="K301" s="643">
        <v>6</v>
      </c>
      <c r="L301" s="643">
        <v>12</v>
      </c>
      <c r="M301" s="644">
        <v>23494.81</v>
      </c>
      <c r="N301" s="643">
        <v>3</v>
      </c>
      <c r="O301" s="643">
        <v>6</v>
      </c>
      <c r="P301" s="686">
        <v>11779.075999999999</v>
      </c>
    </row>
    <row r="302" spans="1:16" ht="33.75" x14ac:dyDescent="0.2">
      <c r="A302" s="637" t="s">
        <v>767</v>
      </c>
      <c r="B302" s="638" t="s">
        <v>775</v>
      </c>
      <c r="C302" s="638" t="s">
        <v>769</v>
      </c>
      <c r="D302" s="639" t="s">
        <v>1791</v>
      </c>
      <c r="E302" s="640">
        <v>2000</v>
      </c>
      <c r="F302" s="638" t="s">
        <v>1798</v>
      </c>
      <c r="G302" s="639" t="s">
        <v>1799</v>
      </c>
      <c r="H302" s="641" t="s">
        <v>796</v>
      </c>
      <c r="I302" s="642" t="s">
        <v>797</v>
      </c>
      <c r="J302" s="641" t="s">
        <v>796</v>
      </c>
      <c r="K302" s="643">
        <v>1</v>
      </c>
      <c r="L302" s="643">
        <v>2</v>
      </c>
      <c r="M302" s="644">
        <v>3056.8</v>
      </c>
      <c r="N302" s="643">
        <v>6</v>
      </c>
      <c r="O302" s="643">
        <v>6</v>
      </c>
      <c r="P302" s="686">
        <v>13051.555999999999</v>
      </c>
    </row>
    <row r="303" spans="1:16" ht="56.25" x14ac:dyDescent="0.2">
      <c r="A303" s="637" t="s">
        <v>767</v>
      </c>
      <c r="B303" s="638" t="s">
        <v>775</v>
      </c>
      <c r="C303" s="638" t="s">
        <v>769</v>
      </c>
      <c r="D303" s="639" t="s">
        <v>1800</v>
      </c>
      <c r="E303" s="640">
        <v>2000</v>
      </c>
      <c r="F303" s="638" t="s">
        <v>1801</v>
      </c>
      <c r="G303" s="639" t="s">
        <v>1802</v>
      </c>
      <c r="H303" s="641" t="s">
        <v>1803</v>
      </c>
      <c r="I303" s="642" t="s">
        <v>774</v>
      </c>
      <c r="J303" s="641" t="s">
        <v>1803</v>
      </c>
      <c r="K303" s="643">
        <v>5</v>
      </c>
      <c r="L303" s="643">
        <v>12</v>
      </c>
      <c r="M303" s="644">
        <v>25939.129999999997</v>
      </c>
      <c r="N303" s="643">
        <v>3</v>
      </c>
      <c r="O303" s="643">
        <v>6</v>
      </c>
      <c r="P303" s="686">
        <v>13051.975999999999</v>
      </c>
    </row>
    <row r="304" spans="1:16" ht="90" x14ac:dyDescent="0.2">
      <c r="A304" s="637" t="s">
        <v>767</v>
      </c>
      <c r="B304" s="638" t="s">
        <v>775</v>
      </c>
      <c r="C304" s="638" t="s">
        <v>769</v>
      </c>
      <c r="D304" s="639" t="s">
        <v>1804</v>
      </c>
      <c r="E304" s="640">
        <v>6500</v>
      </c>
      <c r="F304" s="638" t="s">
        <v>1805</v>
      </c>
      <c r="G304" s="639" t="s">
        <v>1806</v>
      </c>
      <c r="H304" s="641" t="s">
        <v>846</v>
      </c>
      <c r="I304" s="642" t="s">
        <v>780</v>
      </c>
      <c r="J304" s="641" t="s">
        <v>846</v>
      </c>
      <c r="K304" s="643">
        <v>6</v>
      </c>
      <c r="L304" s="643">
        <v>12</v>
      </c>
      <c r="M304" s="644">
        <v>79783.939999999973</v>
      </c>
      <c r="N304" s="643">
        <v>3</v>
      </c>
      <c r="O304" s="643">
        <v>6</v>
      </c>
      <c r="P304" s="686">
        <v>40035.326000000001</v>
      </c>
    </row>
    <row r="305" spans="1:16" ht="78.75" x14ac:dyDescent="0.2">
      <c r="A305" s="637" t="s">
        <v>767</v>
      </c>
      <c r="B305" s="638" t="s">
        <v>775</v>
      </c>
      <c r="C305" s="638" t="s">
        <v>769</v>
      </c>
      <c r="D305" s="639" t="s">
        <v>1807</v>
      </c>
      <c r="E305" s="640">
        <v>3000</v>
      </c>
      <c r="F305" s="638" t="s">
        <v>1808</v>
      </c>
      <c r="G305" s="639" t="s">
        <v>1809</v>
      </c>
      <c r="H305" s="641" t="s">
        <v>796</v>
      </c>
      <c r="I305" s="642" t="s">
        <v>797</v>
      </c>
      <c r="J305" s="641" t="s">
        <v>796</v>
      </c>
      <c r="K305" s="643">
        <v>6</v>
      </c>
      <c r="L305" s="643">
        <v>12</v>
      </c>
      <c r="M305" s="644">
        <v>37440.390000000007</v>
      </c>
      <c r="N305" s="643">
        <v>3</v>
      </c>
      <c r="O305" s="643">
        <v>6</v>
      </c>
      <c r="P305" s="686">
        <v>19040.426000000003</v>
      </c>
    </row>
    <row r="306" spans="1:16" ht="45" x14ac:dyDescent="0.2">
      <c r="A306" s="637" t="s">
        <v>767</v>
      </c>
      <c r="B306" s="638" t="s">
        <v>775</v>
      </c>
      <c r="C306" s="638" t="s">
        <v>769</v>
      </c>
      <c r="D306" s="639" t="s">
        <v>1810</v>
      </c>
      <c r="E306" s="640">
        <v>1200</v>
      </c>
      <c r="F306" s="638" t="s">
        <v>1811</v>
      </c>
      <c r="G306" s="639" t="s">
        <v>1812</v>
      </c>
      <c r="H306" s="641" t="s">
        <v>796</v>
      </c>
      <c r="I306" s="642" t="s">
        <v>797</v>
      </c>
      <c r="J306" s="641" t="s">
        <v>796</v>
      </c>
      <c r="K306" s="643">
        <v>6</v>
      </c>
      <c r="L306" s="643">
        <v>12</v>
      </c>
      <c r="M306" s="644">
        <v>16280.51</v>
      </c>
      <c r="N306" s="643">
        <v>3</v>
      </c>
      <c r="O306" s="643">
        <v>6</v>
      </c>
      <c r="P306" s="686">
        <v>7848.9760000000006</v>
      </c>
    </row>
    <row r="307" spans="1:16" ht="33.75" x14ac:dyDescent="0.2">
      <c r="A307" s="637" t="s">
        <v>767</v>
      </c>
      <c r="B307" s="638" t="s">
        <v>775</v>
      </c>
      <c r="C307" s="638" t="s">
        <v>769</v>
      </c>
      <c r="D307" s="639" t="s">
        <v>1813</v>
      </c>
      <c r="E307" s="640">
        <v>4000</v>
      </c>
      <c r="F307" s="638" t="s">
        <v>1814</v>
      </c>
      <c r="G307" s="639" t="s">
        <v>1815</v>
      </c>
      <c r="H307" s="641" t="s">
        <v>1816</v>
      </c>
      <c r="I307" s="642" t="s">
        <v>774</v>
      </c>
      <c r="J307" s="641" t="s">
        <v>1816</v>
      </c>
      <c r="K307" s="643">
        <v>1</v>
      </c>
      <c r="L307" s="643">
        <v>1</v>
      </c>
      <c r="M307" s="644">
        <v>1574.0800000000002</v>
      </c>
      <c r="N307" s="643">
        <v>3</v>
      </c>
      <c r="O307" s="643">
        <v>6</v>
      </c>
      <c r="P307" s="686">
        <v>25033.216</v>
      </c>
    </row>
    <row r="308" spans="1:16" ht="67.5" x14ac:dyDescent="0.2">
      <c r="A308" s="637" t="s">
        <v>767</v>
      </c>
      <c r="B308" s="638" t="s">
        <v>775</v>
      </c>
      <c r="C308" s="638" t="s">
        <v>769</v>
      </c>
      <c r="D308" s="639" t="s">
        <v>1817</v>
      </c>
      <c r="E308" s="640">
        <v>12000</v>
      </c>
      <c r="F308" s="638" t="s">
        <v>1818</v>
      </c>
      <c r="G308" s="639" t="s">
        <v>1819</v>
      </c>
      <c r="H308" s="641" t="s">
        <v>801</v>
      </c>
      <c r="I308" s="642" t="s">
        <v>780</v>
      </c>
      <c r="J308" s="641" t="s">
        <v>801</v>
      </c>
      <c r="K308" s="643">
        <v>5</v>
      </c>
      <c r="L308" s="643">
        <v>12</v>
      </c>
      <c r="M308" s="644">
        <v>141917.44999999998</v>
      </c>
      <c r="N308" s="643">
        <v>3</v>
      </c>
      <c r="O308" s="643">
        <v>6</v>
      </c>
      <c r="P308" s="686">
        <v>72434.915999999997</v>
      </c>
    </row>
    <row r="309" spans="1:16" ht="45" x14ac:dyDescent="0.2">
      <c r="A309" s="637" t="s">
        <v>767</v>
      </c>
      <c r="B309" s="638" t="s">
        <v>775</v>
      </c>
      <c r="C309" s="638" t="s">
        <v>769</v>
      </c>
      <c r="D309" s="639" t="s">
        <v>1820</v>
      </c>
      <c r="E309" s="640">
        <v>6400</v>
      </c>
      <c r="F309" s="638" t="s">
        <v>1821</v>
      </c>
      <c r="G309" s="639" t="s">
        <v>1822</v>
      </c>
      <c r="H309" s="641" t="s">
        <v>784</v>
      </c>
      <c r="I309" s="642" t="s">
        <v>774</v>
      </c>
      <c r="J309" s="641" t="s">
        <v>784</v>
      </c>
      <c r="K309" s="643">
        <v>5</v>
      </c>
      <c r="L309" s="643">
        <v>12</v>
      </c>
      <c r="M309" s="644">
        <v>78754.81</v>
      </c>
      <c r="N309" s="643">
        <v>3</v>
      </c>
      <c r="O309" s="643">
        <v>6</v>
      </c>
      <c r="P309" s="686">
        <v>39451.976000000002</v>
      </c>
    </row>
    <row r="310" spans="1:16" ht="78.75" x14ac:dyDescent="0.2">
      <c r="A310" s="637" t="s">
        <v>767</v>
      </c>
      <c r="B310" s="638" t="s">
        <v>775</v>
      </c>
      <c r="C310" s="638" t="s">
        <v>769</v>
      </c>
      <c r="D310" s="639" t="s">
        <v>1823</v>
      </c>
      <c r="E310" s="640">
        <v>2900</v>
      </c>
      <c r="F310" s="638" t="s">
        <v>1824</v>
      </c>
      <c r="G310" s="639" t="s">
        <v>1825</v>
      </c>
      <c r="H310" s="641" t="s">
        <v>805</v>
      </c>
      <c r="I310" s="642" t="s">
        <v>780</v>
      </c>
      <c r="J310" s="641" t="s">
        <v>805</v>
      </c>
      <c r="K310" s="643">
        <v>5</v>
      </c>
      <c r="L310" s="643">
        <v>12</v>
      </c>
      <c r="M310" s="644">
        <v>36748.010000000009</v>
      </c>
      <c r="N310" s="643">
        <v>3</v>
      </c>
      <c r="O310" s="643">
        <v>6</v>
      </c>
      <c r="P310" s="686">
        <v>18451.976000000002</v>
      </c>
    </row>
    <row r="311" spans="1:16" ht="101.25" x14ac:dyDescent="0.2">
      <c r="A311" s="637" t="s">
        <v>767</v>
      </c>
      <c r="B311" s="638" t="s">
        <v>775</v>
      </c>
      <c r="C311" s="638" t="s">
        <v>769</v>
      </c>
      <c r="D311" s="639" t="s">
        <v>1826</v>
      </c>
      <c r="E311" s="640">
        <v>4900</v>
      </c>
      <c r="F311" s="638" t="s">
        <v>1827</v>
      </c>
      <c r="G311" s="639" t="s">
        <v>1828</v>
      </c>
      <c r="H311" s="641" t="s">
        <v>779</v>
      </c>
      <c r="I311" s="642" t="s">
        <v>780</v>
      </c>
      <c r="J311" s="641" t="s">
        <v>779</v>
      </c>
      <c r="K311" s="643">
        <v>6</v>
      </c>
      <c r="L311" s="643">
        <v>12</v>
      </c>
      <c r="M311" s="644">
        <v>51415.420000000006</v>
      </c>
      <c r="N311" s="643">
        <v>6</v>
      </c>
      <c r="O311" s="643">
        <v>6</v>
      </c>
      <c r="P311" s="686">
        <v>29915.666000000005</v>
      </c>
    </row>
    <row r="312" spans="1:16" ht="67.5" x14ac:dyDescent="0.2">
      <c r="A312" s="637" t="s">
        <v>767</v>
      </c>
      <c r="B312" s="638" t="s">
        <v>775</v>
      </c>
      <c r="C312" s="638" t="s">
        <v>769</v>
      </c>
      <c r="D312" s="639" t="s">
        <v>1829</v>
      </c>
      <c r="E312" s="640">
        <v>1800</v>
      </c>
      <c r="F312" s="638" t="s">
        <v>1830</v>
      </c>
      <c r="G312" s="639" t="s">
        <v>1831</v>
      </c>
      <c r="H312" s="641" t="s">
        <v>1832</v>
      </c>
      <c r="I312" s="642" t="s">
        <v>797</v>
      </c>
      <c r="J312" s="641" t="s">
        <v>1832</v>
      </c>
      <c r="K312" s="643">
        <v>3</v>
      </c>
      <c r="L312" s="643">
        <v>8</v>
      </c>
      <c r="M312" s="644">
        <v>13910.300000000001</v>
      </c>
      <c r="N312" s="643">
        <v>0</v>
      </c>
      <c r="O312" s="643">
        <v>0</v>
      </c>
      <c r="P312" s="686">
        <v>0</v>
      </c>
    </row>
    <row r="313" spans="1:16" ht="33.75" x14ac:dyDescent="0.2">
      <c r="A313" s="637" t="s">
        <v>767</v>
      </c>
      <c r="B313" s="638" t="s">
        <v>775</v>
      </c>
      <c r="C313" s="638" t="s">
        <v>769</v>
      </c>
      <c r="D313" s="639" t="s">
        <v>894</v>
      </c>
      <c r="E313" s="640">
        <v>1200</v>
      </c>
      <c r="F313" s="638" t="s">
        <v>1833</v>
      </c>
      <c r="G313" s="639" t="s">
        <v>1834</v>
      </c>
      <c r="H313" s="641" t="s">
        <v>897</v>
      </c>
      <c r="I313" s="642" t="s">
        <v>797</v>
      </c>
      <c r="J313" s="641" t="s">
        <v>897</v>
      </c>
      <c r="K313" s="643">
        <v>5</v>
      </c>
      <c r="L313" s="643">
        <v>12</v>
      </c>
      <c r="M313" s="644">
        <v>16057.58</v>
      </c>
      <c r="N313" s="643">
        <v>3</v>
      </c>
      <c r="O313" s="643">
        <v>6</v>
      </c>
      <c r="P313" s="686">
        <v>7837.5659999999998</v>
      </c>
    </row>
    <row r="314" spans="1:16" ht="33.75" x14ac:dyDescent="0.2">
      <c r="A314" s="637" t="s">
        <v>767</v>
      </c>
      <c r="B314" s="638" t="s">
        <v>775</v>
      </c>
      <c r="C314" s="638" t="s">
        <v>769</v>
      </c>
      <c r="D314" s="639" t="s">
        <v>1835</v>
      </c>
      <c r="E314" s="640">
        <v>15600</v>
      </c>
      <c r="F314" s="638" t="s">
        <v>1836</v>
      </c>
      <c r="G314" s="639" t="s">
        <v>1837</v>
      </c>
      <c r="H314" s="641" t="s">
        <v>812</v>
      </c>
      <c r="I314" s="642" t="s">
        <v>780</v>
      </c>
      <c r="J314" s="641" t="s">
        <v>812</v>
      </c>
      <c r="K314" s="643">
        <v>0</v>
      </c>
      <c r="L314" s="643">
        <v>0</v>
      </c>
      <c r="M314" s="644">
        <v>0</v>
      </c>
      <c r="N314" s="643">
        <v>1</v>
      </c>
      <c r="O314" s="643">
        <v>1</v>
      </c>
      <c r="P314" s="686">
        <v>7201.2259999999997</v>
      </c>
    </row>
    <row r="315" spans="1:16" ht="56.25" x14ac:dyDescent="0.2">
      <c r="A315" s="637" t="s">
        <v>767</v>
      </c>
      <c r="B315" s="638" t="s">
        <v>775</v>
      </c>
      <c r="C315" s="638" t="s">
        <v>769</v>
      </c>
      <c r="D315" s="639" t="s">
        <v>1838</v>
      </c>
      <c r="E315" s="640">
        <v>9000</v>
      </c>
      <c r="F315" s="638" t="s">
        <v>1839</v>
      </c>
      <c r="G315" s="639" t="s">
        <v>1840</v>
      </c>
      <c r="H315" s="641" t="s">
        <v>957</v>
      </c>
      <c r="I315" s="642" t="s">
        <v>780</v>
      </c>
      <c r="J315" s="641" t="s">
        <v>957</v>
      </c>
      <c r="K315" s="643">
        <v>6</v>
      </c>
      <c r="L315" s="643">
        <v>12</v>
      </c>
      <c r="M315" s="644">
        <v>107618.54999999997</v>
      </c>
      <c r="N315" s="643">
        <v>3</v>
      </c>
      <c r="O315" s="643">
        <v>6</v>
      </c>
      <c r="P315" s="686">
        <v>54902.666000000005</v>
      </c>
    </row>
    <row r="316" spans="1:16" ht="56.25" x14ac:dyDescent="0.2">
      <c r="A316" s="637" t="s">
        <v>767</v>
      </c>
      <c r="B316" s="638" t="s">
        <v>768</v>
      </c>
      <c r="C316" s="638" t="s">
        <v>769</v>
      </c>
      <c r="D316" s="639" t="s">
        <v>1841</v>
      </c>
      <c r="E316" s="640">
        <v>8000</v>
      </c>
      <c r="F316" s="638" t="s">
        <v>1842</v>
      </c>
      <c r="G316" s="639" t="s">
        <v>1843</v>
      </c>
      <c r="H316" s="641" t="s">
        <v>850</v>
      </c>
      <c r="I316" s="642" t="s">
        <v>780</v>
      </c>
      <c r="J316" s="641" t="s">
        <v>850</v>
      </c>
      <c r="K316" s="643">
        <v>6</v>
      </c>
      <c r="L316" s="643">
        <v>12</v>
      </c>
      <c r="M316" s="644">
        <v>80321.48</v>
      </c>
      <c r="N316" s="643">
        <v>6</v>
      </c>
      <c r="O316" s="643">
        <v>6</v>
      </c>
      <c r="P316" s="686">
        <v>49051.976000000002</v>
      </c>
    </row>
    <row r="317" spans="1:16" ht="67.5" x14ac:dyDescent="0.2">
      <c r="A317" s="637" t="s">
        <v>767</v>
      </c>
      <c r="B317" s="638" t="s">
        <v>775</v>
      </c>
      <c r="C317" s="638" t="s">
        <v>769</v>
      </c>
      <c r="D317" s="639" t="s">
        <v>1844</v>
      </c>
      <c r="E317" s="640">
        <v>2500</v>
      </c>
      <c r="F317" s="638" t="s">
        <v>1845</v>
      </c>
      <c r="G317" s="639" t="s">
        <v>1846</v>
      </c>
      <c r="H317" s="641" t="s">
        <v>1847</v>
      </c>
      <c r="I317" s="642" t="s">
        <v>774</v>
      </c>
      <c r="J317" s="641" t="s">
        <v>1847</v>
      </c>
      <c r="K317" s="643">
        <v>8</v>
      </c>
      <c r="L317" s="643">
        <v>12</v>
      </c>
      <c r="M317" s="644">
        <v>30426.23</v>
      </c>
      <c r="N317" s="643">
        <v>3</v>
      </c>
      <c r="O317" s="643">
        <v>6</v>
      </c>
      <c r="P317" s="686">
        <v>15519.635999999999</v>
      </c>
    </row>
    <row r="318" spans="1:16" ht="56.25" x14ac:dyDescent="0.2">
      <c r="A318" s="637" t="s">
        <v>767</v>
      </c>
      <c r="B318" s="638" t="s">
        <v>775</v>
      </c>
      <c r="C318" s="638" t="s">
        <v>769</v>
      </c>
      <c r="D318" s="639" t="s">
        <v>1848</v>
      </c>
      <c r="E318" s="640">
        <v>4000</v>
      </c>
      <c r="F318" s="638" t="s">
        <v>1849</v>
      </c>
      <c r="G318" s="639" t="s">
        <v>1850</v>
      </c>
      <c r="H318" s="641" t="s">
        <v>779</v>
      </c>
      <c r="I318" s="642" t="s">
        <v>780</v>
      </c>
      <c r="J318" s="641" t="s">
        <v>779</v>
      </c>
      <c r="K318" s="643">
        <v>1</v>
      </c>
      <c r="L318" s="643">
        <v>4</v>
      </c>
      <c r="M318" s="644">
        <v>13383.82</v>
      </c>
      <c r="N318" s="643">
        <v>0</v>
      </c>
      <c r="O318" s="643">
        <v>0</v>
      </c>
      <c r="P318" s="686">
        <v>0</v>
      </c>
    </row>
    <row r="319" spans="1:16" ht="67.5" x14ac:dyDescent="0.2">
      <c r="A319" s="637" t="s">
        <v>767</v>
      </c>
      <c r="B319" s="638" t="s">
        <v>775</v>
      </c>
      <c r="C319" s="638" t="s">
        <v>769</v>
      </c>
      <c r="D319" s="639" t="s">
        <v>1851</v>
      </c>
      <c r="E319" s="640">
        <v>6500</v>
      </c>
      <c r="F319" s="638" t="s">
        <v>1852</v>
      </c>
      <c r="G319" s="639" t="s">
        <v>1853</v>
      </c>
      <c r="H319" s="641" t="s">
        <v>915</v>
      </c>
      <c r="I319" s="642" t="s">
        <v>780</v>
      </c>
      <c r="J319" s="641" t="s">
        <v>915</v>
      </c>
      <c r="K319" s="643">
        <v>11</v>
      </c>
      <c r="L319" s="643">
        <v>12</v>
      </c>
      <c r="M319" s="644">
        <v>76090.459999999992</v>
      </c>
      <c r="N319" s="643">
        <v>3</v>
      </c>
      <c r="O319" s="643">
        <v>6</v>
      </c>
      <c r="P319" s="686">
        <v>40049.726000000002</v>
      </c>
    </row>
    <row r="320" spans="1:16" ht="101.25" x14ac:dyDescent="0.2">
      <c r="A320" s="637" t="s">
        <v>767</v>
      </c>
      <c r="B320" s="638" t="s">
        <v>775</v>
      </c>
      <c r="C320" s="638" t="s">
        <v>769</v>
      </c>
      <c r="D320" s="639" t="s">
        <v>1854</v>
      </c>
      <c r="E320" s="640">
        <v>7500</v>
      </c>
      <c r="F320" s="638" t="s">
        <v>1855</v>
      </c>
      <c r="G320" s="639" t="s">
        <v>1856</v>
      </c>
      <c r="H320" s="641" t="s">
        <v>779</v>
      </c>
      <c r="I320" s="642" t="s">
        <v>780</v>
      </c>
      <c r="J320" s="641" t="s">
        <v>779</v>
      </c>
      <c r="K320" s="643">
        <v>6</v>
      </c>
      <c r="L320" s="643">
        <v>12</v>
      </c>
      <c r="M320" s="644">
        <v>74995.419999999984</v>
      </c>
      <c r="N320" s="643">
        <v>6</v>
      </c>
      <c r="O320" s="643">
        <v>6</v>
      </c>
      <c r="P320" s="686">
        <v>46043.136000000006</v>
      </c>
    </row>
    <row r="321" spans="1:16" ht="33.75" x14ac:dyDescent="0.2">
      <c r="A321" s="637" t="s">
        <v>767</v>
      </c>
      <c r="B321" s="638" t="s">
        <v>775</v>
      </c>
      <c r="C321" s="638" t="s">
        <v>769</v>
      </c>
      <c r="D321" s="639" t="s">
        <v>1857</v>
      </c>
      <c r="E321" s="640">
        <v>1800</v>
      </c>
      <c r="F321" s="638" t="s">
        <v>1858</v>
      </c>
      <c r="G321" s="639" t="s">
        <v>1859</v>
      </c>
      <c r="H321" s="641" t="s">
        <v>816</v>
      </c>
      <c r="I321" s="642" t="s">
        <v>780</v>
      </c>
      <c r="J321" s="641" t="s">
        <v>816</v>
      </c>
      <c r="K321" s="643">
        <v>3</v>
      </c>
      <c r="L321" s="643">
        <v>7</v>
      </c>
      <c r="M321" s="644">
        <v>12554.360000000002</v>
      </c>
      <c r="N321" s="643">
        <v>3</v>
      </c>
      <c r="O321" s="643">
        <v>6</v>
      </c>
      <c r="P321" s="686">
        <v>11738.965999999999</v>
      </c>
    </row>
    <row r="322" spans="1:16" ht="33.75" x14ac:dyDescent="0.2">
      <c r="A322" s="637" t="s">
        <v>767</v>
      </c>
      <c r="B322" s="638" t="s">
        <v>775</v>
      </c>
      <c r="C322" s="638" t="s">
        <v>769</v>
      </c>
      <c r="D322" s="639" t="s">
        <v>1860</v>
      </c>
      <c r="E322" s="640">
        <v>3000</v>
      </c>
      <c r="F322" s="638" t="s">
        <v>1861</v>
      </c>
      <c r="G322" s="639" t="s">
        <v>1862</v>
      </c>
      <c r="H322" s="641" t="s">
        <v>1863</v>
      </c>
      <c r="I322" s="642" t="s">
        <v>780</v>
      </c>
      <c r="J322" s="641" t="s">
        <v>1863</v>
      </c>
      <c r="K322" s="643">
        <v>6</v>
      </c>
      <c r="L322" s="643">
        <v>12</v>
      </c>
      <c r="M322" s="644">
        <v>37935.700000000004</v>
      </c>
      <c r="N322" s="643">
        <v>3</v>
      </c>
      <c r="O322" s="643">
        <v>6</v>
      </c>
      <c r="P322" s="686">
        <v>19051.136000000002</v>
      </c>
    </row>
    <row r="323" spans="1:16" ht="78.75" x14ac:dyDescent="0.2">
      <c r="A323" s="637" t="s">
        <v>767</v>
      </c>
      <c r="B323" s="638" t="s">
        <v>775</v>
      </c>
      <c r="C323" s="638" t="s">
        <v>769</v>
      </c>
      <c r="D323" s="639" t="s">
        <v>1864</v>
      </c>
      <c r="E323" s="640">
        <v>2000</v>
      </c>
      <c r="F323" s="638" t="s">
        <v>1865</v>
      </c>
      <c r="G323" s="639" t="s">
        <v>1866</v>
      </c>
      <c r="H323" s="641" t="s">
        <v>796</v>
      </c>
      <c r="I323" s="642" t="s">
        <v>797</v>
      </c>
      <c r="J323" s="641" t="s">
        <v>796</v>
      </c>
      <c r="K323" s="643">
        <v>5</v>
      </c>
      <c r="L323" s="643">
        <v>12</v>
      </c>
      <c r="M323" s="644">
        <v>25954.810000000005</v>
      </c>
      <c r="N323" s="643">
        <v>3</v>
      </c>
      <c r="O323" s="643">
        <v>6</v>
      </c>
      <c r="P323" s="686">
        <v>13051.975999999999</v>
      </c>
    </row>
    <row r="324" spans="1:16" ht="33.75" x14ac:dyDescent="0.2">
      <c r="A324" s="637" t="s">
        <v>767</v>
      </c>
      <c r="B324" s="638" t="s">
        <v>775</v>
      </c>
      <c r="C324" s="638" t="s">
        <v>769</v>
      </c>
      <c r="D324" s="639" t="s">
        <v>1008</v>
      </c>
      <c r="E324" s="640">
        <v>2500</v>
      </c>
      <c r="F324" s="638" t="s">
        <v>1867</v>
      </c>
      <c r="G324" s="639" t="s">
        <v>1868</v>
      </c>
      <c r="H324" s="641" t="s">
        <v>1869</v>
      </c>
      <c r="I324" s="642" t="s">
        <v>774</v>
      </c>
      <c r="J324" s="641" t="s">
        <v>1869</v>
      </c>
      <c r="K324" s="643">
        <v>1</v>
      </c>
      <c r="L324" s="643">
        <v>2</v>
      </c>
      <c r="M324" s="644">
        <v>4967.0700000000006</v>
      </c>
      <c r="N324" s="643">
        <v>4</v>
      </c>
      <c r="O324" s="643">
        <v>6</v>
      </c>
      <c r="P324" s="686">
        <v>15928.815999999999</v>
      </c>
    </row>
    <row r="325" spans="1:16" ht="33.75" x14ac:dyDescent="0.2">
      <c r="A325" s="637" t="s">
        <v>767</v>
      </c>
      <c r="B325" s="638" t="s">
        <v>775</v>
      </c>
      <c r="C325" s="638" t="s">
        <v>769</v>
      </c>
      <c r="D325" s="639" t="s">
        <v>1870</v>
      </c>
      <c r="E325" s="640">
        <v>3500</v>
      </c>
      <c r="F325" s="638" t="s">
        <v>1871</v>
      </c>
      <c r="G325" s="639" t="s">
        <v>1872</v>
      </c>
      <c r="H325" s="641" t="s">
        <v>796</v>
      </c>
      <c r="I325" s="642" t="s">
        <v>797</v>
      </c>
      <c r="J325" s="641" t="s">
        <v>796</v>
      </c>
      <c r="K325" s="643">
        <v>6</v>
      </c>
      <c r="L325" s="643">
        <v>12</v>
      </c>
      <c r="M325" s="644">
        <v>43946.890000000014</v>
      </c>
      <c r="N325" s="643">
        <v>3</v>
      </c>
      <c r="O325" s="643">
        <v>6</v>
      </c>
      <c r="P325" s="686">
        <v>22051.976000000002</v>
      </c>
    </row>
    <row r="326" spans="1:16" ht="67.5" x14ac:dyDescent="0.2">
      <c r="A326" s="637" t="s">
        <v>767</v>
      </c>
      <c r="B326" s="638" t="s">
        <v>775</v>
      </c>
      <c r="C326" s="638" t="s">
        <v>769</v>
      </c>
      <c r="D326" s="639" t="s">
        <v>1873</v>
      </c>
      <c r="E326" s="640">
        <v>2000</v>
      </c>
      <c r="F326" s="638" t="s">
        <v>1874</v>
      </c>
      <c r="G326" s="639" t="s">
        <v>1875</v>
      </c>
      <c r="H326" s="641" t="s">
        <v>816</v>
      </c>
      <c r="I326" s="642" t="s">
        <v>780</v>
      </c>
      <c r="J326" s="641" t="s">
        <v>816</v>
      </c>
      <c r="K326" s="643">
        <v>6</v>
      </c>
      <c r="L326" s="643">
        <v>12</v>
      </c>
      <c r="M326" s="644">
        <v>25879.879999999997</v>
      </c>
      <c r="N326" s="643">
        <v>3</v>
      </c>
      <c r="O326" s="643">
        <v>6</v>
      </c>
      <c r="P326" s="686">
        <v>13050.995999999999</v>
      </c>
    </row>
    <row r="327" spans="1:16" ht="33.75" x14ac:dyDescent="0.2">
      <c r="A327" s="637" t="s">
        <v>767</v>
      </c>
      <c r="B327" s="638" t="s">
        <v>775</v>
      </c>
      <c r="C327" s="638" t="s">
        <v>769</v>
      </c>
      <c r="D327" s="639" t="s">
        <v>1876</v>
      </c>
      <c r="E327" s="640">
        <v>5000</v>
      </c>
      <c r="F327" s="638" t="s">
        <v>1877</v>
      </c>
      <c r="G327" s="639" t="s">
        <v>1878</v>
      </c>
      <c r="H327" s="641" t="s">
        <v>1879</v>
      </c>
      <c r="I327" s="642" t="s">
        <v>780</v>
      </c>
      <c r="J327" s="641" t="s">
        <v>1879</v>
      </c>
      <c r="K327" s="643">
        <v>5</v>
      </c>
      <c r="L327" s="643">
        <v>12</v>
      </c>
      <c r="M327" s="644">
        <v>61768.360000000008</v>
      </c>
      <c r="N327" s="643">
        <v>3</v>
      </c>
      <c r="O327" s="643">
        <v>6</v>
      </c>
      <c r="P327" s="686">
        <v>30972.175999999999</v>
      </c>
    </row>
    <row r="328" spans="1:16" ht="33.75" x14ac:dyDescent="0.2">
      <c r="A328" s="637" t="s">
        <v>767</v>
      </c>
      <c r="B328" s="638" t="s">
        <v>775</v>
      </c>
      <c r="C328" s="638" t="s">
        <v>769</v>
      </c>
      <c r="D328" s="639" t="s">
        <v>1880</v>
      </c>
      <c r="E328" s="640">
        <v>2500</v>
      </c>
      <c r="F328" s="638" t="s">
        <v>1881</v>
      </c>
      <c r="G328" s="639" t="s">
        <v>1882</v>
      </c>
      <c r="H328" s="641" t="s">
        <v>1883</v>
      </c>
      <c r="I328" s="642" t="s">
        <v>797</v>
      </c>
      <c r="J328" s="641" t="s">
        <v>1883</v>
      </c>
      <c r="K328" s="643">
        <v>6</v>
      </c>
      <c r="L328" s="643">
        <v>12</v>
      </c>
      <c r="M328" s="644">
        <v>31921.440000000006</v>
      </c>
      <c r="N328" s="643">
        <v>3</v>
      </c>
      <c r="O328" s="643">
        <v>6</v>
      </c>
      <c r="P328" s="686">
        <v>16047.385999999999</v>
      </c>
    </row>
    <row r="329" spans="1:16" ht="33.75" x14ac:dyDescent="0.2">
      <c r="A329" s="637" t="s">
        <v>767</v>
      </c>
      <c r="B329" s="638" t="s">
        <v>775</v>
      </c>
      <c r="C329" s="638" t="s">
        <v>769</v>
      </c>
      <c r="D329" s="639" t="s">
        <v>1884</v>
      </c>
      <c r="E329" s="640">
        <v>1200</v>
      </c>
      <c r="F329" s="638" t="s">
        <v>1885</v>
      </c>
      <c r="G329" s="639" t="s">
        <v>1886</v>
      </c>
      <c r="H329" s="641" t="s">
        <v>1887</v>
      </c>
      <c r="I329" s="642" t="s">
        <v>797</v>
      </c>
      <c r="J329" s="641" t="s">
        <v>1887</v>
      </c>
      <c r="K329" s="643">
        <v>1</v>
      </c>
      <c r="L329" s="643">
        <v>1</v>
      </c>
      <c r="M329" s="644">
        <v>517.71</v>
      </c>
      <c r="N329" s="643">
        <v>6</v>
      </c>
      <c r="O329" s="643">
        <v>6</v>
      </c>
      <c r="P329" s="686">
        <v>7797.0460000000003</v>
      </c>
    </row>
    <row r="330" spans="1:16" ht="78.75" x14ac:dyDescent="0.2">
      <c r="A330" s="637" t="s">
        <v>767</v>
      </c>
      <c r="B330" s="638" t="s">
        <v>768</v>
      </c>
      <c r="C330" s="638" t="s">
        <v>769</v>
      </c>
      <c r="D330" s="639" t="s">
        <v>1888</v>
      </c>
      <c r="E330" s="640">
        <v>7000</v>
      </c>
      <c r="F330" s="638" t="s">
        <v>1889</v>
      </c>
      <c r="G330" s="639" t="s">
        <v>1890</v>
      </c>
      <c r="H330" s="641" t="s">
        <v>805</v>
      </c>
      <c r="I330" s="642" t="s">
        <v>780</v>
      </c>
      <c r="J330" s="641" t="s">
        <v>805</v>
      </c>
      <c r="K330" s="643">
        <v>5</v>
      </c>
      <c r="L330" s="643">
        <v>12</v>
      </c>
      <c r="M330" s="644">
        <v>85954.809999999983</v>
      </c>
      <c r="N330" s="643">
        <v>3</v>
      </c>
      <c r="O330" s="643">
        <v>6</v>
      </c>
      <c r="P330" s="686">
        <v>43051.976000000002</v>
      </c>
    </row>
    <row r="331" spans="1:16" ht="56.25" x14ac:dyDescent="0.2">
      <c r="A331" s="637" t="s">
        <v>767</v>
      </c>
      <c r="B331" s="638" t="s">
        <v>775</v>
      </c>
      <c r="C331" s="638" t="s">
        <v>769</v>
      </c>
      <c r="D331" s="639" t="s">
        <v>1891</v>
      </c>
      <c r="E331" s="640">
        <v>3800</v>
      </c>
      <c r="F331" s="638" t="s">
        <v>1892</v>
      </c>
      <c r="G331" s="639" t="s">
        <v>1893</v>
      </c>
      <c r="H331" s="641" t="s">
        <v>1894</v>
      </c>
      <c r="I331" s="642" t="s">
        <v>774</v>
      </c>
      <c r="J331" s="641" t="s">
        <v>1894</v>
      </c>
      <c r="K331" s="643">
        <v>6</v>
      </c>
      <c r="L331" s="643">
        <v>12</v>
      </c>
      <c r="M331" s="644">
        <v>46978.130000000012</v>
      </c>
      <c r="N331" s="643">
        <v>3</v>
      </c>
      <c r="O331" s="643">
        <v>6</v>
      </c>
      <c r="P331" s="686">
        <v>23851.976000000002</v>
      </c>
    </row>
    <row r="332" spans="1:16" ht="90" x14ac:dyDescent="0.2">
      <c r="A332" s="637" t="s">
        <v>767</v>
      </c>
      <c r="B332" s="638" t="s">
        <v>768</v>
      </c>
      <c r="C332" s="638" t="s">
        <v>769</v>
      </c>
      <c r="D332" s="639" t="s">
        <v>1895</v>
      </c>
      <c r="E332" s="640">
        <v>3000</v>
      </c>
      <c r="F332" s="638" t="s">
        <v>1896</v>
      </c>
      <c r="G332" s="639" t="s">
        <v>1897</v>
      </c>
      <c r="H332" s="641" t="s">
        <v>1898</v>
      </c>
      <c r="I332" s="642" t="s">
        <v>797</v>
      </c>
      <c r="J332" s="641" t="s">
        <v>1898</v>
      </c>
      <c r="K332" s="643">
        <v>5</v>
      </c>
      <c r="L332" s="643">
        <v>12</v>
      </c>
      <c r="M332" s="644">
        <v>37816.21</v>
      </c>
      <c r="N332" s="643">
        <v>3</v>
      </c>
      <c r="O332" s="643">
        <v>6</v>
      </c>
      <c r="P332" s="686">
        <v>19023.836000000003</v>
      </c>
    </row>
    <row r="333" spans="1:16" ht="90" x14ac:dyDescent="0.2">
      <c r="A333" s="637" t="s">
        <v>767</v>
      </c>
      <c r="B333" s="638" t="s">
        <v>775</v>
      </c>
      <c r="C333" s="638" t="s">
        <v>769</v>
      </c>
      <c r="D333" s="639" t="s">
        <v>1899</v>
      </c>
      <c r="E333" s="640">
        <v>1600</v>
      </c>
      <c r="F333" s="638" t="s">
        <v>1900</v>
      </c>
      <c r="G333" s="639" t="s">
        <v>1901</v>
      </c>
      <c r="H333" s="641" t="s">
        <v>923</v>
      </c>
      <c r="I333" s="642" t="s">
        <v>797</v>
      </c>
      <c r="J333" s="641" t="s">
        <v>923</v>
      </c>
      <c r="K333" s="643">
        <v>5</v>
      </c>
      <c r="L333" s="643">
        <v>12</v>
      </c>
      <c r="M333" s="644">
        <v>21154.81</v>
      </c>
      <c r="N333" s="643">
        <v>5</v>
      </c>
      <c r="O333" s="643">
        <v>6</v>
      </c>
      <c r="P333" s="686">
        <v>10471.075999999999</v>
      </c>
    </row>
    <row r="334" spans="1:16" ht="56.25" x14ac:dyDescent="0.2">
      <c r="A334" s="637" t="s">
        <v>767</v>
      </c>
      <c r="B334" s="638" t="s">
        <v>775</v>
      </c>
      <c r="C334" s="638" t="s">
        <v>769</v>
      </c>
      <c r="D334" s="639" t="s">
        <v>1902</v>
      </c>
      <c r="E334" s="640">
        <v>2500</v>
      </c>
      <c r="F334" s="638" t="s">
        <v>1903</v>
      </c>
      <c r="G334" s="639" t="s">
        <v>1904</v>
      </c>
      <c r="H334" s="641" t="s">
        <v>1262</v>
      </c>
      <c r="I334" s="642" t="s">
        <v>780</v>
      </c>
      <c r="J334" s="641" t="s">
        <v>1262</v>
      </c>
      <c r="K334" s="643">
        <v>6</v>
      </c>
      <c r="L334" s="643">
        <v>12</v>
      </c>
      <c r="M334" s="644">
        <v>31945.120000000006</v>
      </c>
      <c r="N334" s="643">
        <v>3</v>
      </c>
      <c r="O334" s="643">
        <v>6</v>
      </c>
      <c r="P334" s="686">
        <v>16050.615999999998</v>
      </c>
    </row>
    <row r="335" spans="1:16" ht="56.25" x14ac:dyDescent="0.2">
      <c r="A335" s="637" t="s">
        <v>767</v>
      </c>
      <c r="B335" s="638" t="s">
        <v>775</v>
      </c>
      <c r="C335" s="638" t="s">
        <v>769</v>
      </c>
      <c r="D335" s="639" t="s">
        <v>1905</v>
      </c>
      <c r="E335" s="640">
        <v>3500</v>
      </c>
      <c r="F335" s="638" t="s">
        <v>1906</v>
      </c>
      <c r="G335" s="639" t="s">
        <v>1907</v>
      </c>
      <c r="H335" s="641" t="s">
        <v>1908</v>
      </c>
      <c r="I335" s="642" t="s">
        <v>797</v>
      </c>
      <c r="J335" s="641" t="s">
        <v>1908</v>
      </c>
      <c r="K335" s="643">
        <v>6</v>
      </c>
      <c r="L335" s="643">
        <v>12</v>
      </c>
      <c r="M335" s="644">
        <v>43672.090000000004</v>
      </c>
      <c r="N335" s="643">
        <v>3</v>
      </c>
      <c r="O335" s="643">
        <v>6</v>
      </c>
      <c r="P335" s="686">
        <v>22011.176000000003</v>
      </c>
    </row>
    <row r="336" spans="1:16" ht="78.75" x14ac:dyDescent="0.2">
      <c r="A336" s="637" t="s">
        <v>767</v>
      </c>
      <c r="B336" s="638" t="s">
        <v>768</v>
      </c>
      <c r="C336" s="638" t="s">
        <v>769</v>
      </c>
      <c r="D336" s="639" t="s">
        <v>1909</v>
      </c>
      <c r="E336" s="640">
        <v>6000</v>
      </c>
      <c r="F336" s="638" t="s">
        <v>1910</v>
      </c>
      <c r="G336" s="639" t="s">
        <v>1911</v>
      </c>
      <c r="H336" s="641" t="s">
        <v>1294</v>
      </c>
      <c r="I336" s="642" t="s">
        <v>780</v>
      </c>
      <c r="J336" s="641" t="s">
        <v>1294</v>
      </c>
      <c r="K336" s="643">
        <v>5</v>
      </c>
      <c r="L336" s="643">
        <v>12</v>
      </c>
      <c r="M336" s="644">
        <v>73951.87</v>
      </c>
      <c r="N336" s="643">
        <v>3</v>
      </c>
      <c r="O336" s="643">
        <v>6</v>
      </c>
      <c r="P336" s="686">
        <v>37051.976000000002</v>
      </c>
    </row>
    <row r="337" spans="1:16" ht="56.25" x14ac:dyDescent="0.2">
      <c r="A337" s="637" t="s">
        <v>767</v>
      </c>
      <c r="B337" s="638" t="s">
        <v>775</v>
      </c>
      <c r="C337" s="638" t="s">
        <v>769</v>
      </c>
      <c r="D337" s="639" t="s">
        <v>1912</v>
      </c>
      <c r="E337" s="640">
        <v>4000</v>
      </c>
      <c r="F337" s="638" t="s">
        <v>1913</v>
      </c>
      <c r="G337" s="639" t="s">
        <v>1914</v>
      </c>
      <c r="H337" s="641" t="s">
        <v>1915</v>
      </c>
      <c r="I337" s="642" t="s">
        <v>797</v>
      </c>
      <c r="J337" s="641" t="s">
        <v>1915</v>
      </c>
      <c r="K337" s="643">
        <v>5</v>
      </c>
      <c r="L337" s="643">
        <v>12</v>
      </c>
      <c r="M337" s="644">
        <v>49529.67</v>
      </c>
      <c r="N337" s="643">
        <v>3</v>
      </c>
      <c r="O337" s="643">
        <v>6</v>
      </c>
      <c r="P337" s="686">
        <v>25050.856</v>
      </c>
    </row>
    <row r="338" spans="1:16" ht="45" x14ac:dyDescent="0.2">
      <c r="A338" s="637" t="s">
        <v>767</v>
      </c>
      <c r="B338" s="638" t="s">
        <v>775</v>
      </c>
      <c r="C338" s="638" t="s">
        <v>769</v>
      </c>
      <c r="D338" s="639" t="s">
        <v>1916</v>
      </c>
      <c r="E338" s="640">
        <v>5100</v>
      </c>
      <c r="F338" s="638" t="s">
        <v>1917</v>
      </c>
      <c r="G338" s="639" t="s">
        <v>1918</v>
      </c>
      <c r="H338" s="641" t="s">
        <v>1919</v>
      </c>
      <c r="I338" s="642" t="s">
        <v>797</v>
      </c>
      <c r="J338" s="641" t="s">
        <v>1919</v>
      </c>
      <c r="K338" s="643">
        <v>6</v>
      </c>
      <c r="L338" s="643">
        <v>12</v>
      </c>
      <c r="M338" s="644">
        <v>61823.48</v>
      </c>
      <c r="N338" s="643">
        <v>3</v>
      </c>
      <c r="O338" s="643">
        <v>6</v>
      </c>
      <c r="P338" s="686">
        <v>31575.476000000002</v>
      </c>
    </row>
    <row r="339" spans="1:16" ht="78.75" x14ac:dyDescent="0.2">
      <c r="A339" s="637" t="s">
        <v>767</v>
      </c>
      <c r="B339" s="638" t="s">
        <v>775</v>
      </c>
      <c r="C339" s="638" t="s">
        <v>769</v>
      </c>
      <c r="D339" s="639" t="s">
        <v>1920</v>
      </c>
      <c r="E339" s="640">
        <v>15600</v>
      </c>
      <c r="F339" s="638" t="s">
        <v>1921</v>
      </c>
      <c r="G339" s="639" t="s">
        <v>1922</v>
      </c>
      <c r="H339" s="641" t="s">
        <v>957</v>
      </c>
      <c r="I339" s="642" t="s">
        <v>780</v>
      </c>
      <c r="J339" s="641" t="s">
        <v>957</v>
      </c>
      <c r="K339" s="643">
        <v>1</v>
      </c>
      <c r="L339" s="643">
        <v>1</v>
      </c>
      <c r="M339" s="644">
        <v>11027.41</v>
      </c>
      <c r="N339" s="643">
        <v>0</v>
      </c>
      <c r="O339" s="643">
        <v>0</v>
      </c>
      <c r="P339" s="686">
        <v>0</v>
      </c>
    </row>
    <row r="340" spans="1:16" ht="67.5" x14ac:dyDescent="0.2">
      <c r="A340" s="637" t="s">
        <v>767</v>
      </c>
      <c r="B340" s="638" t="s">
        <v>775</v>
      </c>
      <c r="C340" s="638" t="s">
        <v>769</v>
      </c>
      <c r="D340" s="639" t="s">
        <v>1923</v>
      </c>
      <c r="E340" s="640">
        <v>4500</v>
      </c>
      <c r="F340" s="638" t="s">
        <v>1924</v>
      </c>
      <c r="G340" s="639" t="s">
        <v>1925</v>
      </c>
      <c r="H340" s="641" t="s">
        <v>1458</v>
      </c>
      <c r="I340" s="642" t="s">
        <v>774</v>
      </c>
      <c r="J340" s="641" t="s">
        <v>1458</v>
      </c>
      <c r="K340" s="643">
        <v>5</v>
      </c>
      <c r="L340" s="643">
        <v>12</v>
      </c>
      <c r="M340" s="644">
        <v>54948.999999999993</v>
      </c>
      <c r="N340" s="643">
        <v>5</v>
      </c>
      <c r="O340" s="643">
        <v>6</v>
      </c>
      <c r="P340" s="686">
        <v>27563.846000000005</v>
      </c>
    </row>
    <row r="341" spans="1:16" ht="90" x14ac:dyDescent="0.2">
      <c r="A341" s="637" t="s">
        <v>767</v>
      </c>
      <c r="B341" s="638" t="s">
        <v>775</v>
      </c>
      <c r="C341" s="638" t="s">
        <v>769</v>
      </c>
      <c r="D341" s="639" t="s">
        <v>1926</v>
      </c>
      <c r="E341" s="640">
        <v>3500</v>
      </c>
      <c r="F341" s="638" t="s">
        <v>1927</v>
      </c>
      <c r="G341" s="639" t="s">
        <v>1928</v>
      </c>
      <c r="H341" s="641" t="s">
        <v>1929</v>
      </c>
      <c r="I341" s="642" t="s">
        <v>774</v>
      </c>
      <c r="J341" s="641" t="s">
        <v>1929</v>
      </c>
      <c r="K341" s="643">
        <v>6</v>
      </c>
      <c r="L341" s="643">
        <v>12</v>
      </c>
      <c r="M341" s="644">
        <v>38872.39</v>
      </c>
      <c r="N341" s="643">
        <v>6</v>
      </c>
      <c r="O341" s="643">
        <v>6</v>
      </c>
      <c r="P341" s="686">
        <v>22051.976000000002</v>
      </c>
    </row>
    <row r="342" spans="1:16" ht="33.75" x14ac:dyDescent="0.2">
      <c r="A342" s="637" t="s">
        <v>767</v>
      </c>
      <c r="B342" s="638" t="s">
        <v>775</v>
      </c>
      <c r="C342" s="638" t="s">
        <v>769</v>
      </c>
      <c r="D342" s="639" t="s">
        <v>1930</v>
      </c>
      <c r="E342" s="640">
        <v>3500</v>
      </c>
      <c r="F342" s="638" t="s">
        <v>1931</v>
      </c>
      <c r="G342" s="639" t="s">
        <v>1932</v>
      </c>
      <c r="H342" s="641" t="s">
        <v>1094</v>
      </c>
      <c r="I342" s="642" t="s">
        <v>780</v>
      </c>
      <c r="J342" s="641" t="s">
        <v>1094</v>
      </c>
      <c r="K342" s="643">
        <v>1</v>
      </c>
      <c r="L342" s="643">
        <v>3</v>
      </c>
      <c r="M342" s="644">
        <v>9876.5300000000007</v>
      </c>
      <c r="N342" s="643">
        <v>3</v>
      </c>
      <c r="O342" s="643">
        <v>6</v>
      </c>
      <c r="P342" s="686">
        <v>22051.976000000002</v>
      </c>
    </row>
    <row r="343" spans="1:16" ht="90" x14ac:dyDescent="0.2">
      <c r="A343" s="637" t="s">
        <v>767</v>
      </c>
      <c r="B343" s="638" t="s">
        <v>775</v>
      </c>
      <c r="C343" s="638" t="s">
        <v>769</v>
      </c>
      <c r="D343" s="639" t="s">
        <v>1933</v>
      </c>
      <c r="E343" s="640">
        <v>5500</v>
      </c>
      <c r="F343" s="638" t="s">
        <v>1934</v>
      </c>
      <c r="G343" s="639" t="s">
        <v>1935</v>
      </c>
      <c r="H343" s="641" t="s">
        <v>1936</v>
      </c>
      <c r="I343" s="642" t="s">
        <v>780</v>
      </c>
      <c r="J343" s="641" t="s">
        <v>1936</v>
      </c>
      <c r="K343" s="643">
        <v>5</v>
      </c>
      <c r="L343" s="643">
        <v>12</v>
      </c>
      <c r="M343" s="644">
        <v>67954.05</v>
      </c>
      <c r="N343" s="643">
        <v>3</v>
      </c>
      <c r="O343" s="643">
        <v>6</v>
      </c>
      <c r="P343" s="686">
        <v>33868.646000000001</v>
      </c>
    </row>
    <row r="344" spans="1:16" ht="33.75" x14ac:dyDescent="0.2">
      <c r="A344" s="637" t="s">
        <v>767</v>
      </c>
      <c r="B344" s="638" t="s">
        <v>775</v>
      </c>
      <c r="C344" s="638" t="s">
        <v>769</v>
      </c>
      <c r="D344" s="639" t="s">
        <v>1937</v>
      </c>
      <c r="E344" s="640">
        <v>7000</v>
      </c>
      <c r="F344" s="638" t="s">
        <v>1938</v>
      </c>
      <c r="G344" s="639" t="s">
        <v>1939</v>
      </c>
      <c r="H344" s="641" t="s">
        <v>779</v>
      </c>
      <c r="I344" s="642" t="s">
        <v>780</v>
      </c>
      <c r="J344" s="641" t="s">
        <v>779</v>
      </c>
      <c r="K344" s="643">
        <v>6</v>
      </c>
      <c r="L344" s="643">
        <v>12</v>
      </c>
      <c r="M344" s="644">
        <v>66989.119999999995</v>
      </c>
      <c r="N344" s="643">
        <v>3</v>
      </c>
      <c r="O344" s="643">
        <v>6</v>
      </c>
      <c r="P344" s="686">
        <v>43051.976000000002</v>
      </c>
    </row>
    <row r="345" spans="1:16" ht="33.75" x14ac:dyDescent="0.2">
      <c r="A345" s="637" t="s">
        <v>767</v>
      </c>
      <c r="B345" s="638" t="s">
        <v>775</v>
      </c>
      <c r="C345" s="638" t="s">
        <v>769</v>
      </c>
      <c r="D345" s="639" t="s">
        <v>1940</v>
      </c>
      <c r="E345" s="640">
        <v>7000</v>
      </c>
      <c r="F345" s="638" t="s">
        <v>1941</v>
      </c>
      <c r="G345" s="639" t="s">
        <v>1942</v>
      </c>
      <c r="H345" s="641" t="s">
        <v>1943</v>
      </c>
      <c r="I345" s="642" t="s">
        <v>780</v>
      </c>
      <c r="J345" s="641" t="s">
        <v>1943</v>
      </c>
      <c r="K345" s="643">
        <v>1</v>
      </c>
      <c r="L345" s="643">
        <v>1</v>
      </c>
      <c r="M345" s="644">
        <v>2674.0800000000004</v>
      </c>
      <c r="N345" s="643">
        <v>3</v>
      </c>
      <c r="O345" s="643">
        <v>6</v>
      </c>
      <c r="P345" s="686">
        <v>42814.236000000004</v>
      </c>
    </row>
    <row r="346" spans="1:16" ht="56.25" x14ac:dyDescent="0.2">
      <c r="A346" s="637" t="s">
        <v>767</v>
      </c>
      <c r="B346" s="638" t="s">
        <v>775</v>
      </c>
      <c r="C346" s="638" t="s">
        <v>769</v>
      </c>
      <c r="D346" s="639" t="s">
        <v>1944</v>
      </c>
      <c r="E346" s="640">
        <v>1200</v>
      </c>
      <c r="F346" s="638" t="s">
        <v>1945</v>
      </c>
      <c r="G346" s="639" t="s">
        <v>1946</v>
      </c>
      <c r="H346" s="641" t="s">
        <v>897</v>
      </c>
      <c r="I346" s="642" t="s">
        <v>797</v>
      </c>
      <c r="J346" s="641" t="s">
        <v>897</v>
      </c>
      <c r="K346" s="643">
        <v>2</v>
      </c>
      <c r="L346" s="643">
        <v>5</v>
      </c>
      <c r="M346" s="644">
        <v>6207.33</v>
      </c>
      <c r="N346" s="643">
        <v>0</v>
      </c>
      <c r="O346" s="643">
        <v>0</v>
      </c>
      <c r="P346" s="686">
        <v>0</v>
      </c>
    </row>
    <row r="347" spans="1:16" ht="45" x14ac:dyDescent="0.2">
      <c r="A347" s="637" t="s">
        <v>767</v>
      </c>
      <c r="B347" s="638" t="s">
        <v>775</v>
      </c>
      <c r="C347" s="638" t="s">
        <v>769</v>
      </c>
      <c r="D347" s="639" t="s">
        <v>1947</v>
      </c>
      <c r="E347" s="640">
        <v>2300</v>
      </c>
      <c r="F347" s="638" t="s">
        <v>1948</v>
      </c>
      <c r="G347" s="639" t="s">
        <v>1949</v>
      </c>
      <c r="H347" s="641" t="s">
        <v>796</v>
      </c>
      <c r="I347" s="642" t="s">
        <v>797</v>
      </c>
      <c r="J347" s="641" t="s">
        <v>796</v>
      </c>
      <c r="K347" s="643">
        <v>6</v>
      </c>
      <c r="L347" s="643">
        <v>12</v>
      </c>
      <c r="M347" s="644">
        <v>29337.590000000004</v>
      </c>
      <c r="N347" s="643">
        <v>3</v>
      </c>
      <c r="O347" s="643">
        <v>6</v>
      </c>
      <c r="P347" s="686">
        <v>14775.305999999999</v>
      </c>
    </row>
    <row r="348" spans="1:16" ht="45" x14ac:dyDescent="0.2">
      <c r="A348" s="637" t="s">
        <v>767</v>
      </c>
      <c r="B348" s="638" t="s">
        <v>775</v>
      </c>
      <c r="C348" s="638" t="s">
        <v>769</v>
      </c>
      <c r="D348" s="639" t="s">
        <v>1237</v>
      </c>
      <c r="E348" s="640">
        <v>3800</v>
      </c>
      <c r="F348" s="638" t="s">
        <v>1950</v>
      </c>
      <c r="G348" s="639" t="s">
        <v>1951</v>
      </c>
      <c r="H348" s="641" t="s">
        <v>1952</v>
      </c>
      <c r="I348" s="642" t="s">
        <v>780</v>
      </c>
      <c r="J348" s="641" t="s">
        <v>1952</v>
      </c>
      <c r="K348" s="643">
        <v>5</v>
      </c>
      <c r="L348" s="643">
        <v>12</v>
      </c>
      <c r="M348" s="644">
        <v>46513.43</v>
      </c>
      <c r="N348" s="643">
        <v>3</v>
      </c>
      <c r="O348" s="643">
        <v>6</v>
      </c>
      <c r="P348" s="686">
        <v>23725.306000000004</v>
      </c>
    </row>
    <row r="349" spans="1:16" ht="56.25" x14ac:dyDescent="0.2">
      <c r="A349" s="637" t="s">
        <v>767</v>
      </c>
      <c r="B349" s="638" t="s">
        <v>775</v>
      </c>
      <c r="C349" s="638" t="s">
        <v>769</v>
      </c>
      <c r="D349" s="639" t="s">
        <v>1953</v>
      </c>
      <c r="E349" s="640">
        <v>6000</v>
      </c>
      <c r="F349" s="638" t="s">
        <v>1954</v>
      </c>
      <c r="G349" s="639" t="s">
        <v>1955</v>
      </c>
      <c r="H349" s="641" t="s">
        <v>1956</v>
      </c>
      <c r="I349" s="642" t="s">
        <v>780</v>
      </c>
      <c r="J349" s="641" t="s">
        <v>1956</v>
      </c>
      <c r="K349" s="643">
        <v>8</v>
      </c>
      <c r="L349" s="643">
        <v>12</v>
      </c>
      <c r="M349" s="644">
        <v>67965.899999999994</v>
      </c>
      <c r="N349" s="643">
        <v>3</v>
      </c>
      <c r="O349" s="643">
        <v>6</v>
      </c>
      <c r="P349" s="686">
        <v>37014.596000000005</v>
      </c>
    </row>
    <row r="350" spans="1:16" ht="112.5" x14ac:dyDescent="0.2">
      <c r="A350" s="637" t="s">
        <v>767</v>
      </c>
      <c r="B350" s="638" t="s">
        <v>775</v>
      </c>
      <c r="C350" s="638" t="s">
        <v>769</v>
      </c>
      <c r="D350" s="639" t="s">
        <v>1957</v>
      </c>
      <c r="E350" s="640">
        <v>1600</v>
      </c>
      <c r="F350" s="638" t="s">
        <v>1958</v>
      </c>
      <c r="G350" s="639" t="s">
        <v>1959</v>
      </c>
      <c r="H350" s="641" t="s">
        <v>1883</v>
      </c>
      <c r="I350" s="642" t="s">
        <v>797</v>
      </c>
      <c r="J350" s="641" t="s">
        <v>1883</v>
      </c>
      <c r="K350" s="643">
        <v>5</v>
      </c>
      <c r="L350" s="643">
        <v>12</v>
      </c>
      <c r="M350" s="644">
        <v>21154.81</v>
      </c>
      <c r="N350" s="643">
        <v>5</v>
      </c>
      <c r="O350" s="643">
        <v>6</v>
      </c>
      <c r="P350" s="686">
        <v>10471.075999999999</v>
      </c>
    </row>
    <row r="351" spans="1:16" ht="67.5" x14ac:dyDescent="0.2">
      <c r="A351" s="637" t="s">
        <v>767</v>
      </c>
      <c r="B351" s="638" t="s">
        <v>775</v>
      </c>
      <c r="C351" s="638" t="s">
        <v>769</v>
      </c>
      <c r="D351" s="639" t="s">
        <v>1960</v>
      </c>
      <c r="E351" s="640">
        <v>3000</v>
      </c>
      <c r="F351" s="638" t="s">
        <v>1961</v>
      </c>
      <c r="G351" s="639" t="s">
        <v>1962</v>
      </c>
      <c r="H351" s="641" t="s">
        <v>1650</v>
      </c>
      <c r="I351" s="642" t="s">
        <v>780</v>
      </c>
      <c r="J351" s="641" t="s">
        <v>1650</v>
      </c>
      <c r="K351" s="643">
        <v>8</v>
      </c>
      <c r="L351" s="643">
        <v>12</v>
      </c>
      <c r="M351" s="644">
        <v>37507.140000000007</v>
      </c>
      <c r="N351" s="643">
        <v>3</v>
      </c>
      <c r="O351" s="643">
        <v>6</v>
      </c>
      <c r="P351" s="686">
        <v>18915.326000000001</v>
      </c>
    </row>
    <row r="352" spans="1:16" ht="101.25" x14ac:dyDescent="0.2">
      <c r="A352" s="637" t="s">
        <v>767</v>
      </c>
      <c r="B352" s="638" t="s">
        <v>775</v>
      </c>
      <c r="C352" s="638" t="s">
        <v>769</v>
      </c>
      <c r="D352" s="639" t="s">
        <v>1963</v>
      </c>
      <c r="E352" s="640">
        <v>15600</v>
      </c>
      <c r="F352" s="638" t="s">
        <v>1964</v>
      </c>
      <c r="G352" s="639" t="s">
        <v>1965</v>
      </c>
      <c r="H352" s="641" t="s">
        <v>805</v>
      </c>
      <c r="I352" s="642" t="s">
        <v>780</v>
      </c>
      <c r="J352" s="641" t="s">
        <v>805</v>
      </c>
      <c r="K352" s="643">
        <v>1</v>
      </c>
      <c r="L352" s="643">
        <v>1</v>
      </c>
      <c r="M352" s="644">
        <v>14147.41</v>
      </c>
      <c r="N352" s="643">
        <v>0</v>
      </c>
      <c r="O352" s="643">
        <v>0</v>
      </c>
      <c r="P352" s="686">
        <v>0</v>
      </c>
    </row>
    <row r="353" spans="1:16" ht="101.25" x14ac:dyDescent="0.2">
      <c r="A353" s="637" t="s">
        <v>767</v>
      </c>
      <c r="B353" s="638" t="s">
        <v>768</v>
      </c>
      <c r="C353" s="638" t="s">
        <v>769</v>
      </c>
      <c r="D353" s="639" t="s">
        <v>1966</v>
      </c>
      <c r="E353" s="640">
        <v>10000</v>
      </c>
      <c r="F353" s="638" t="s">
        <v>1967</v>
      </c>
      <c r="G353" s="639" t="s">
        <v>1968</v>
      </c>
      <c r="H353" s="641" t="s">
        <v>805</v>
      </c>
      <c r="I353" s="642" t="s">
        <v>780</v>
      </c>
      <c r="J353" s="641" t="s">
        <v>805</v>
      </c>
      <c r="K353" s="643">
        <v>5</v>
      </c>
      <c r="L353" s="643">
        <v>12</v>
      </c>
      <c r="M353" s="644">
        <v>121953.42999999996</v>
      </c>
      <c r="N353" s="643">
        <v>3</v>
      </c>
      <c r="O353" s="643">
        <v>6</v>
      </c>
      <c r="P353" s="686">
        <v>61051.976000000002</v>
      </c>
    </row>
    <row r="354" spans="1:16" ht="90" x14ac:dyDescent="0.2">
      <c r="A354" s="637" t="s">
        <v>767</v>
      </c>
      <c r="B354" s="638" t="s">
        <v>775</v>
      </c>
      <c r="C354" s="638" t="s">
        <v>769</v>
      </c>
      <c r="D354" s="639" t="s">
        <v>1969</v>
      </c>
      <c r="E354" s="640">
        <v>3000</v>
      </c>
      <c r="F354" s="638" t="s">
        <v>1970</v>
      </c>
      <c r="G354" s="639" t="s">
        <v>1971</v>
      </c>
      <c r="H354" s="641" t="s">
        <v>805</v>
      </c>
      <c r="I354" s="642" t="s">
        <v>780</v>
      </c>
      <c r="J354" s="641" t="s">
        <v>805</v>
      </c>
      <c r="K354" s="643">
        <v>5</v>
      </c>
      <c r="L354" s="643">
        <v>12</v>
      </c>
      <c r="M354" s="644">
        <v>37839.270000000011</v>
      </c>
      <c r="N354" s="643">
        <v>3</v>
      </c>
      <c r="O354" s="643">
        <v>6</v>
      </c>
      <c r="P354" s="686">
        <v>19045.676000000003</v>
      </c>
    </row>
    <row r="355" spans="1:16" ht="45" x14ac:dyDescent="0.2">
      <c r="A355" s="637" t="s">
        <v>767</v>
      </c>
      <c r="B355" s="638" t="s">
        <v>775</v>
      </c>
      <c r="C355" s="638" t="s">
        <v>769</v>
      </c>
      <c r="D355" s="639" t="s">
        <v>1972</v>
      </c>
      <c r="E355" s="640">
        <v>2500</v>
      </c>
      <c r="F355" s="638" t="s">
        <v>1973</v>
      </c>
      <c r="G355" s="639" t="s">
        <v>1974</v>
      </c>
      <c r="H355" s="641" t="s">
        <v>1887</v>
      </c>
      <c r="I355" s="642" t="s">
        <v>797</v>
      </c>
      <c r="J355" s="641" t="s">
        <v>1887</v>
      </c>
      <c r="K355" s="643">
        <v>6</v>
      </c>
      <c r="L355" s="643">
        <v>12</v>
      </c>
      <c r="M355" s="644">
        <v>22417.379999999994</v>
      </c>
      <c r="N355" s="643">
        <v>3</v>
      </c>
      <c r="O355" s="643">
        <v>6</v>
      </c>
      <c r="P355" s="686">
        <v>16034.075999999997</v>
      </c>
    </row>
    <row r="356" spans="1:16" ht="33.75" x14ac:dyDescent="0.2">
      <c r="A356" s="637" t="s">
        <v>767</v>
      </c>
      <c r="B356" s="638" t="s">
        <v>775</v>
      </c>
      <c r="C356" s="638" t="s">
        <v>769</v>
      </c>
      <c r="D356" s="639" t="s">
        <v>1975</v>
      </c>
      <c r="E356" s="640">
        <v>2000</v>
      </c>
      <c r="F356" s="638" t="s">
        <v>1976</v>
      </c>
      <c r="G356" s="639" t="s">
        <v>1977</v>
      </c>
      <c r="H356" s="641" t="s">
        <v>796</v>
      </c>
      <c r="I356" s="642" t="s">
        <v>797</v>
      </c>
      <c r="J356" s="641" t="s">
        <v>796</v>
      </c>
      <c r="K356" s="643">
        <v>3</v>
      </c>
      <c r="L356" s="643">
        <v>7</v>
      </c>
      <c r="M356" s="644">
        <v>14935.230000000001</v>
      </c>
      <c r="N356" s="643">
        <v>3</v>
      </c>
      <c r="O356" s="643">
        <v>6</v>
      </c>
      <c r="P356" s="686">
        <v>13047.495999999997</v>
      </c>
    </row>
    <row r="357" spans="1:16" ht="45" x14ac:dyDescent="0.2">
      <c r="A357" s="637" t="s">
        <v>767</v>
      </c>
      <c r="B357" s="638" t="s">
        <v>775</v>
      </c>
      <c r="C357" s="638" t="s">
        <v>769</v>
      </c>
      <c r="D357" s="639" t="s">
        <v>1978</v>
      </c>
      <c r="E357" s="640">
        <v>6500</v>
      </c>
      <c r="F357" s="638" t="s">
        <v>1979</v>
      </c>
      <c r="G357" s="639" t="s">
        <v>1980</v>
      </c>
      <c r="H357" s="641" t="s">
        <v>1981</v>
      </c>
      <c r="I357" s="642" t="s">
        <v>780</v>
      </c>
      <c r="J357" s="641" t="s">
        <v>1981</v>
      </c>
      <c r="K357" s="643">
        <v>4</v>
      </c>
      <c r="L357" s="643">
        <v>10</v>
      </c>
      <c r="M357" s="644">
        <v>58082.060000000005</v>
      </c>
      <c r="N357" s="643">
        <v>0</v>
      </c>
      <c r="O357" s="643">
        <v>0</v>
      </c>
      <c r="P357" s="686">
        <v>0</v>
      </c>
    </row>
    <row r="358" spans="1:16" ht="56.25" x14ac:dyDescent="0.2">
      <c r="A358" s="637" t="s">
        <v>767</v>
      </c>
      <c r="B358" s="638" t="s">
        <v>775</v>
      </c>
      <c r="C358" s="638" t="s">
        <v>769</v>
      </c>
      <c r="D358" s="639" t="s">
        <v>1982</v>
      </c>
      <c r="E358" s="640">
        <v>1500</v>
      </c>
      <c r="F358" s="638" t="s">
        <v>1983</v>
      </c>
      <c r="G358" s="639" t="s">
        <v>1984</v>
      </c>
      <c r="H358" s="641" t="s">
        <v>796</v>
      </c>
      <c r="I358" s="642" t="s">
        <v>797</v>
      </c>
      <c r="J358" s="641" t="s">
        <v>796</v>
      </c>
      <c r="K358" s="643">
        <v>1</v>
      </c>
      <c r="L358" s="643">
        <v>3</v>
      </c>
      <c r="M358" s="644">
        <v>3004.1400000000003</v>
      </c>
      <c r="N358" s="643">
        <v>0</v>
      </c>
      <c r="O358" s="643">
        <v>0</v>
      </c>
      <c r="P358" s="686">
        <v>0</v>
      </c>
    </row>
    <row r="359" spans="1:16" ht="33.75" x14ac:dyDescent="0.2">
      <c r="A359" s="637" t="s">
        <v>767</v>
      </c>
      <c r="B359" s="638" t="s">
        <v>775</v>
      </c>
      <c r="C359" s="638" t="s">
        <v>769</v>
      </c>
      <c r="D359" s="639" t="s">
        <v>1985</v>
      </c>
      <c r="E359" s="640">
        <v>3500</v>
      </c>
      <c r="F359" s="638" t="s">
        <v>1986</v>
      </c>
      <c r="G359" s="639" t="s">
        <v>1987</v>
      </c>
      <c r="H359" s="641" t="s">
        <v>1988</v>
      </c>
      <c r="I359" s="642" t="s">
        <v>780</v>
      </c>
      <c r="J359" s="641" t="s">
        <v>1988</v>
      </c>
      <c r="K359" s="643">
        <v>1</v>
      </c>
      <c r="L359" s="643">
        <v>2</v>
      </c>
      <c r="M359" s="644">
        <v>6867.4500000000007</v>
      </c>
      <c r="N359" s="643">
        <v>3</v>
      </c>
      <c r="O359" s="643">
        <v>6</v>
      </c>
      <c r="P359" s="686">
        <v>22036.136000000002</v>
      </c>
    </row>
    <row r="360" spans="1:16" ht="45" x14ac:dyDescent="0.2">
      <c r="A360" s="637" t="s">
        <v>767</v>
      </c>
      <c r="B360" s="638" t="s">
        <v>775</v>
      </c>
      <c r="C360" s="638" t="s">
        <v>769</v>
      </c>
      <c r="D360" s="639" t="s">
        <v>1989</v>
      </c>
      <c r="E360" s="640">
        <v>4500</v>
      </c>
      <c r="F360" s="638" t="s">
        <v>1990</v>
      </c>
      <c r="G360" s="639" t="s">
        <v>1991</v>
      </c>
      <c r="H360" s="641" t="s">
        <v>1992</v>
      </c>
      <c r="I360" s="642" t="s">
        <v>780</v>
      </c>
      <c r="J360" s="641" t="s">
        <v>1992</v>
      </c>
      <c r="K360" s="643">
        <v>10</v>
      </c>
      <c r="L360" s="643">
        <v>12</v>
      </c>
      <c r="M360" s="644">
        <v>54834.409999999989</v>
      </c>
      <c r="N360" s="643">
        <v>3</v>
      </c>
      <c r="O360" s="643">
        <v>6</v>
      </c>
      <c r="P360" s="686">
        <v>28039.886000000006</v>
      </c>
    </row>
    <row r="361" spans="1:16" ht="56.25" x14ac:dyDescent="0.2">
      <c r="A361" s="637" t="s">
        <v>767</v>
      </c>
      <c r="B361" s="638" t="s">
        <v>775</v>
      </c>
      <c r="C361" s="638" t="s">
        <v>769</v>
      </c>
      <c r="D361" s="639" t="s">
        <v>1993</v>
      </c>
      <c r="E361" s="640">
        <v>15000</v>
      </c>
      <c r="F361" s="638" t="s">
        <v>1994</v>
      </c>
      <c r="G361" s="639" t="s">
        <v>1995</v>
      </c>
      <c r="H361" s="641" t="s">
        <v>915</v>
      </c>
      <c r="I361" s="642" t="s">
        <v>780</v>
      </c>
      <c r="J361" s="641" t="s">
        <v>915</v>
      </c>
      <c r="K361" s="643">
        <v>1</v>
      </c>
      <c r="L361" s="643">
        <v>2</v>
      </c>
      <c r="M361" s="644">
        <v>33466.640000000007</v>
      </c>
      <c r="N361" s="643">
        <v>0</v>
      </c>
      <c r="O361" s="643">
        <v>0</v>
      </c>
      <c r="P361" s="686">
        <v>0</v>
      </c>
    </row>
    <row r="362" spans="1:16" ht="112.5" x14ac:dyDescent="0.2">
      <c r="A362" s="637" t="s">
        <v>767</v>
      </c>
      <c r="B362" s="638" t="s">
        <v>775</v>
      </c>
      <c r="C362" s="638" t="s">
        <v>769</v>
      </c>
      <c r="D362" s="639" t="s">
        <v>1996</v>
      </c>
      <c r="E362" s="640">
        <v>2700</v>
      </c>
      <c r="F362" s="638" t="s">
        <v>1997</v>
      </c>
      <c r="G362" s="639" t="s">
        <v>1998</v>
      </c>
      <c r="H362" s="641" t="s">
        <v>950</v>
      </c>
      <c r="I362" s="642" t="s">
        <v>774</v>
      </c>
      <c r="J362" s="641" t="s">
        <v>950</v>
      </c>
      <c r="K362" s="643">
        <v>7</v>
      </c>
      <c r="L362" s="643">
        <v>12</v>
      </c>
      <c r="M362" s="644">
        <v>28824.21</v>
      </c>
      <c r="N362" s="643">
        <v>0</v>
      </c>
      <c r="O362" s="643">
        <v>0</v>
      </c>
      <c r="P362" s="686">
        <v>0</v>
      </c>
    </row>
    <row r="363" spans="1:16" ht="78.75" x14ac:dyDescent="0.2">
      <c r="A363" s="637" t="s">
        <v>767</v>
      </c>
      <c r="B363" s="638" t="s">
        <v>768</v>
      </c>
      <c r="C363" s="638" t="s">
        <v>769</v>
      </c>
      <c r="D363" s="639" t="s">
        <v>1999</v>
      </c>
      <c r="E363" s="640">
        <v>4500</v>
      </c>
      <c r="F363" s="638" t="s">
        <v>2000</v>
      </c>
      <c r="G363" s="639" t="s">
        <v>2001</v>
      </c>
      <c r="H363" s="641" t="s">
        <v>1438</v>
      </c>
      <c r="I363" s="642" t="s">
        <v>780</v>
      </c>
      <c r="J363" s="641" t="s">
        <v>1438</v>
      </c>
      <c r="K363" s="643">
        <v>6</v>
      </c>
      <c r="L363" s="643">
        <v>12</v>
      </c>
      <c r="M363" s="644">
        <v>55804.810000000012</v>
      </c>
      <c r="N363" s="643">
        <v>3</v>
      </c>
      <c r="O363" s="643">
        <v>6</v>
      </c>
      <c r="P363" s="686">
        <v>28051.976000000002</v>
      </c>
    </row>
    <row r="364" spans="1:16" ht="78.75" x14ac:dyDescent="0.2">
      <c r="A364" s="637" t="s">
        <v>767</v>
      </c>
      <c r="B364" s="638" t="s">
        <v>768</v>
      </c>
      <c r="C364" s="638" t="s">
        <v>769</v>
      </c>
      <c r="D364" s="639" t="s">
        <v>2002</v>
      </c>
      <c r="E364" s="640">
        <v>5500</v>
      </c>
      <c r="F364" s="638" t="s">
        <v>2003</v>
      </c>
      <c r="G364" s="639" t="s">
        <v>2004</v>
      </c>
      <c r="H364" s="641" t="s">
        <v>1650</v>
      </c>
      <c r="I364" s="642" t="s">
        <v>780</v>
      </c>
      <c r="J364" s="641" t="s">
        <v>1650</v>
      </c>
      <c r="K364" s="643">
        <v>5</v>
      </c>
      <c r="L364" s="643">
        <v>12</v>
      </c>
      <c r="M364" s="644">
        <v>67954.81</v>
      </c>
      <c r="N364" s="643">
        <v>3</v>
      </c>
      <c r="O364" s="643">
        <v>6</v>
      </c>
      <c r="P364" s="686">
        <v>34051.976000000002</v>
      </c>
    </row>
    <row r="365" spans="1:16" ht="123.75" x14ac:dyDescent="0.2">
      <c r="A365" s="637" t="s">
        <v>767</v>
      </c>
      <c r="B365" s="638" t="s">
        <v>775</v>
      </c>
      <c r="C365" s="638" t="s">
        <v>769</v>
      </c>
      <c r="D365" s="639" t="s">
        <v>2005</v>
      </c>
      <c r="E365" s="640">
        <v>13000</v>
      </c>
      <c r="F365" s="638" t="s">
        <v>2006</v>
      </c>
      <c r="G365" s="639" t="s">
        <v>2007</v>
      </c>
      <c r="H365" s="641" t="s">
        <v>915</v>
      </c>
      <c r="I365" s="642" t="s">
        <v>780</v>
      </c>
      <c r="J365" s="641" t="s">
        <v>915</v>
      </c>
      <c r="K365" s="643">
        <v>5</v>
      </c>
      <c r="L365" s="643">
        <v>12</v>
      </c>
      <c r="M365" s="644">
        <v>120738.27999999998</v>
      </c>
      <c r="N365" s="643">
        <v>4</v>
      </c>
      <c r="O365" s="643">
        <v>6</v>
      </c>
      <c r="P365" s="686">
        <v>60873.956000000006</v>
      </c>
    </row>
    <row r="366" spans="1:16" ht="33.75" x14ac:dyDescent="0.2">
      <c r="A366" s="637" t="s">
        <v>767</v>
      </c>
      <c r="B366" s="638" t="s">
        <v>775</v>
      </c>
      <c r="C366" s="638" t="s">
        <v>769</v>
      </c>
      <c r="D366" s="639" t="s">
        <v>1079</v>
      </c>
      <c r="E366" s="640">
        <v>5000</v>
      </c>
      <c r="F366" s="638" t="s">
        <v>2008</v>
      </c>
      <c r="G366" s="639" t="s">
        <v>2009</v>
      </c>
      <c r="H366" s="641" t="s">
        <v>812</v>
      </c>
      <c r="I366" s="642" t="s">
        <v>780</v>
      </c>
      <c r="J366" s="641" t="s">
        <v>812</v>
      </c>
      <c r="K366" s="643">
        <v>1</v>
      </c>
      <c r="L366" s="643">
        <v>1</v>
      </c>
      <c r="M366" s="644">
        <v>3440.7400000000002</v>
      </c>
      <c r="N366" s="643">
        <v>0</v>
      </c>
      <c r="O366" s="643">
        <v>0</v>
      </c>
      <c r="P366" s="686">
        <v>0</v>
      </c>
    </row>
    <row r="367" spans="1:16" ht="56.25" x14ac:dyDescent="0.2">
      <c r="A367" s="637" t="s">
        <v>767</v>
      </c>
      <c r="B367" s="638" t="s">
        <v>775</v>
      </c>
      <c r="C367" s="638" t="s">
        <v>769</v>
      </c>
      <c r="D367" s="639" t="s">
        <v>2010</v>
      </c>
      <c r="E367" s="640">
        <v>6700</v>
      </c>
      <c r="F367" s="638" t="s">
        <v>2011</v>
      </c>
      <c r="G367" s="639" t="s">
        <v>2012</v>
      </c>
      <c r="H367" s="641" t="s">
        <v>1794</v>
      </c>
      <c r="I367" s="642" t="s">
        <v>774</v>
      </c>
      <c r="J367" s="641" t="s">
        <v>1794</v>
      </c>
      <c r="K367" s="643">
        <v>2</v>
      </c>
      <c r="L367" s="643">
        <v>5</v>
      </c>
      <c r="M367" s="644">
        <v>26288.969999999994</v>
      </c>
      <c r="N367" s="643">
        <v>0</v>
      </c>
      <c r="O367" s="643">
        <v>0</v>
      </c>
      <c r="P367" s="686">
        <v>0</v>
      </c>
    </row>
    <row r="368" spans="1:16" ht="33.75" x14ac:dyDescent="0.2">
      <c r="A368" s="637" t="s">
        <v>767</v>
      </c>
      <c r="B368" s="638" t="s">
        <v>775</v>
      </c>
      <c r="C368" s="638" t="s">
        <v>769</v>
      </c>
      <c r="D368" s="639" t="s">
        <v>2013</v>
      </c>
      <c r="E368" s="640">
        <v>3500</v>
      </c>
      <c r="F368" s="638" t="s">
        <v>2014</v>
      </c>
      <c r="G368" s="639" t="s">
        <v>2015</v>
      </c>
      <c r="H368" s="641" t="s">
        <v>2016</v>
      </c>
      <c r="I368" s="642" t="s">
        <v>774</v>
      </c>
      <c r="J368" s="641" t="s">
        <v>2016</v>
      </c>
      <c r="K368" s="643">
        <v>1</v>
      </c>
      <c r="L368" s="643">
        <v>3</v>
      </c>
      <c r="M368" s="644">
        <v>9417.5400000000009</v>
      </c>
      <c r="N368" s="643">
        <v>6</v>
      </c>
      <c r="O368" s="643">
        <v>6</v>
      </c>
      <c r="P368" s="686">
        <v>22049.576000000001</v>
      </c>
    </row>
    <row r="369" spans="1:16" ht="56.25" x14ac:dyDescent="0.2">
      <c r="A369" s="637" t="s">
        <v>767</v>
      </c>
      <c r="B369" s="638" t="s">
        <v>775</v>
      </c>
      <c r="C369" s="638" t="s">
        <v>769</v>
      </c>
      <c r="D369" s="639" t="s">
        <v>2017</v>
      </c>
      <c r="E369" s="640">
        <v>5500</v>
      </c>
      <c r="F369" s="638" t="s">
        <v>2018</v>
      </c>
      <c r="G369" s="639" t="s">
        <v>2019</v>
      </c>
      <c r="H369" s="641" t="s">
        <v>805</v>
      </c>
      <c r="I369" s="642" t="s">
        <v>780</v>
      </c>
      <c r="J369" s="641" t="s">
        <v>805</v>
      </c>
      <c r="K369" s="643">
        <v>10</v>
      </c>
      <c r="L369" s="643">
        <v>12</v>
      </c>
      <c r="M369" s="644">
        <v>67446.64999999998</v>
      </c>
      <c r="N369" s="643">
        <v>3</v>
      </c>
      <c r="O369" s="643">
        <v>6</v>
      </c>
      <c r="P369" s="686">
        <v>33968.376000000004</v>
      </c>
    </row>
    <row r="370" spans="1:16" ht="56.25" x14ac:dyDescent="0.2">
      <c r="A370" s="637" t="s">
        <v>767</v>
      </c>
      <c r="B370" s="638" t="s">
        <v>775</v>
      </c>
      <c r="C370" s="638" t="s">
        <v>769</v>
      </c>
      <c r="D370" s="639" t="s">
        <v>2020</v>
      </c>
      <c r="E370" s="640">
        <v>2000</v>
      </c>
      <c r="F370" s="638" t="s">
        <v>2021</v>
      </c>
      <c r="G370" s="639" t="s">
        <v>2022</v>
      </c>
      <c r="H370" s="641" t="s">
        <v>2023</v>
      </c>
      <c r="I370" s="642" t="s">
        <v>797</v>
      </c>
      <c r="J370" s="641" t="s">
        <v>2023</v>
      </c>
      <c r="K370" s="643">
        <v>6</v>
      </c>
      <c r="L370" s="643">
        <v>9</v>
      </c>
      <c r="M370" s="644">
        <v>18514.429999999997</v>
      </c>
      <c r="N370" s="643">
        <v>0</v>
      </c>
      <c r="O370" s="643">
        <v>0</v>
      </c>
      <c r="P370" s="686">
        <v>0</v>
      </c>
    </row>
    <row r="371" spans="1:16" ht="33.75" x14ac:dyDescent="0.2">
      <c r="A371" s="637" t="s">
        <v>767</v>
      </c>
      <c r="B371" s="638" t="s">
        <v>775</v>
      </c>
      <c r="C371" s="638" t="s">
        <v>769</v>
      </c>
      <c r="D371" s="639" t="s">
        <v>2024</v>
      </c>
      <c r="E371" s="640">
        <v>5000</v>
      </c>
      <c r="F371" s="638" t="s">
        <v>2025</v>
      </c>
      <c r="G371" s="639" t="s">
        <v>2026</v>
      </c>
      <c r="H371" s="641" t="s">
        <v>1094</v>
      </c>
      <c r="I371" s="642" t="s">
        <v>780</v>
      </c>
      <c r="J371" s="641" t="s">
        <v>1094</v>
      </c>
      <c r="K371" s="643">
        <v>3</v>
      </c>
      <c r="L371" s="643">
        <v>7</v>
      </c>
      <c r="M371" s="644">
        <v>33356.74</v>
      </c>
      <c r="N371" s="643">
        <v>3</v>
      </c>
      <c r="O371" s="643">
        <v>6</v>
      </c>
      <c r="P371" s="686">
        <v>30949.076000000001</v>
      </c>
    </row>
    <row r="372" spans="1:16" ht="67.5" x14ac:dyDescent="0.2">
      <c r="A372" s="637" t="s">
        <v>767</v>
      </c>
      <c r="B372" s="638" t="s">
        <v>775</v>
      </c>
      <c r="C372" s="638" t="s">
        <v>769</v>
      </c>
      <c r="D372" s="639" t="s">
        <v>2027</v>
      </c>
      <c r="E372" s="640">
        <v>3500</v>
      </c>
      <c r="F372" s="638" t="s">
        <v>2028</v>
      </c>
      <c r="G372" s="639" t="s">
        <v>2029</v>
      </c>
      <c r="H372" s="641" t="s">
        <v>1362</v>
      </c>
      <c r="I372" s="642" t="s">
        <v>774</v>
      </c>
      <c r="J372" s="641" t="s">
        <v>1362</v>
      </c>
      <c r="K372" s="643">
        <v>7</v>
      </c>
      <c r="L372" s="643">
        <v>12</v>
      </c>
      <c r="M372" s="644">
        <v>43716.430000000008</v>
      </c>
      <c r="N372" s="643">
        <v>3</v>
      </c>
      <c r="O372" s="643">
        <v>6</v>
      </c>
      <c r="P372" s="686">
        <v>21935.306000000004</v>
      </c>
    </row>
    <row r="373" spans="1:16" ht="56.25" x14ac:dyDescent="0.2">
      <c r="A373" s="637" t="s">
        <v>767</v>
      </c>
      <c r="B373" s="638" t="s">
        <v>775</v>
      </c>
      <c r="C373" s="638" t="s">
        <v>769</v>
      </c>
      <c r="D373" s="639" t="s">
        <v>2030</v>
      </c>
      <c r="E373" s="640">
        <v>13000</v>
      </c>
      <c r="F373" s="638" t="s">
        <v>2031</v>
      </c>
      <c r="G373" s="639" t="s">
        <v>2032</v>
      </c>
      <c r="H373" s="641" t="s">
        <v>915</v>
      </c>
      <c r="I373" s="642" t="s">
        <v>780</v>
      </c>
      <c r="J373" s="641" t="s">
        <v>915</v>
      </c>
      <c r="K373" s="643">
        <v>2</v>
      </c>
      <c r="L373" s="643">
        <v>4</v>
      </c>
      <c r="M373" s="644">
        <v>37348.1</v>
      </c>
      <c r="N373" s="643">
        <v>0</v>
      </c>
      <c r="O373" s="643">
        <v>0</v>
      </c>
      <c r="P373" s="686">
        <v>0</v>
      </c>
    </row>
    <row r="374" spans="1:16" ht="33.75" x14ac:dyDescent="0.2">
      <c r="A374" s="637" t="s">
        <v>767</v>
      </c>
      <c r="B374" s="638" t="s">
        <v>775</v>
      </c>
      <c r="C374" s="638" t="s">
        <v>769</v>
      </c>
      <c r="D374" s="639" t="s">
        <v>2033</v>
      </c>
      <c r="E374" s="640">
        <v>3200</v>
      </c>
      <c r="F374" s="638" t="s">
        <v>2034</v>
      </c>
      <c r="G374" s="639" t="s">
        <v>2035</v>
      </c>
      <c r="H374" s="641" t="s">
        <v>2036</v>
      </c>
      <c r="I374" s="642" t="s">
        <v>774</v>
      </c>
      <c r="J374" s="641" t="s">
        <v>2036</v>
      </c>
      <c r="K374" s="643">
        <v>6</v>
      </c>
      <c r="L374" s="643">
        <v>12</v>
      </c>
      <c r="M374" s="644">
        <v>40267.12000000001</v>
      </c>
      <c r="N374" s="643">
        <v>3</v>
      </c>
      <c r="O374" s="643">
        <v>6</v>
      </c>
      <c r="P374" s="686">
        <v>20222.496000000003</v>
      </c>
    </row>
    <row r="375" spans="1:16" ht="45" x14ac:dyDescent="0.2">
      <c r="A375" s="637" t="s">
        <v>767</v>
      </c>
      <c r="B375" s="638" t="s">
        <v>775</v>
      </c>
      <c r="C375" s="638" t="s">
        <v>769</v>
      </c>
      <c r="D375" s="639" t="s">
        <v>2037</v>
      </c>
      <c r="E375" s="640">
        <v>3000</v>
      </c>
      <c r="F375" s="638" t="s">
        <v>2038</v>
      </c>
      <c r="G375" s="639" t="s">
        <v>2039</v>
      </c>
      <c r="H375" s="641" t="s">
        <v>2040</v>
      </c>
      <c r="I375" s="642" t="s">
        <v>774</v>
      </c>
      <c r="J375" s="641" t="s">
        <v>2040</v>
      </c>
      <c r="K375" s="643">
        <v>5</v>
      </c>
      <c r="L375" s="643">
        <v>12</v>
      </c>
      <c r="M375" s="644">
        <v>37786.12000000001</v>
      </c>
      <c r="N375" s="643">
        <v>3</v>
      </c>
      <c r="O375" s="643">
        <v>6</v>
      </c>
      <c r="P375" s="686">
        <v>19051.976000000002</v>
      </c>
    </row>
    <row r="376" spans="1:16" ht="56.25" x14ac:dyDescent="0.2">
      <c r="A376" s="637" t="s">
        <v>767</v>
      </c>
      <c r="B376" s="638" t="s">
        <v>775</v>
      </c>
      <c r="C376" s="638" t="s">
        <v>769</v>
      </c>
      <c r="D376" s="639" t="s">
        <v>2041</v>
      </c>
      <c r="E376" s="640">
        <v>5500</v>
      </c>
      <c r="F376" s="638" t="s">
        <v>2042</v>
      </c>
      <c r="G376" s="639" t="s">
        <v>2043</v>
      </c>
      <c r="H376" s="641" t="s">
        <v>846</v>
      </c>
      <c r="I376" s="642" t="s">
        <v>780</v>
      </c>
      <c r="J376" s="641" t="s">
        <v>846</v>
      </c>
      <c r="K376" s="643">
        <v>6</v>
      </c>
      <c r="L376" s="643">
        <v>12</v>
      </c>
      <c r="M376" s="644">
        <v>68052.309999999983</v>
      </c>
      <c r="N376" s="643">
        <v>3</v>
      </c>
      <c r="O376" s="643">
        <v>6</v>
      </c>
      <c r="P376" s="686">
        <v>34025.756000000001</v>
      </c>
    </row>
    <row r="377" spans="1:16" ht="33.75" x14ac:dyDescent="0.2">
      <c r="A377" s="637" t="s">
        <v>767</v>
      </c>
      <c r="B377" s="638" t="s">
        <v>768</v>
      </c>
      <c r="C377" s="638" t="s">
        <v>769</v>
      </c>
      <c r="D377" s="639" t="s">
        <v>2044</v>
      </c>
      <c r="E377" s="640">
        <v>3500</v>
      </c>
      <c r="F377" s="638" t="s">
        <v>2045</v>
      </c>
      <c r="G377" s="639" t="s">
        <v>2046</v>
      </c>
      <c r="H377" s="641" t="s">
        <v>2047</v>
      </c>
      <c r="I377" s="642" t="s">
        <v>774</v>
      </c>
      <c r="J377" s="641" t="s">
        <v>2047</v>
      </c>
      <c r="K377" s="643">
        <v>5</v>
      </c>
      <c r="L377" s="643">
        <v>12</v>
      </c>
      <c r="M377" s="644">
        <v>43047.110000000008</v>
      </c>
      <c r="N377" s="643">
        <v>1</v>
      </c>
      <c r="O377" s="643">
        <v>2</v>
      </c>
      <c r="P377" s="686">
        <v>7053.9859999999999</v>
      </c>
    </row>
    <row r="378" spans="1:16" ht="67.5" x14ac:dyDescent="0.2">
      <c r="A378" s="637" t="s">
        <v>767</v>
      </c>
      <c r="B378" s="638" t="s">
        <v>775</v>
      </c>
      <c r="C378" s="638" t="s">
        <v>769</v>
      </c>
      <c r="D378" s="639" t="s">
        <v>2048</v>
      </c>
      <c r="E378" s="640">
        <v>4200</v>
      </c>
      <c r="F378" s="638" t="s">
        <v>2049</v>
      </c>
      <c r="G378" s="639" t="s">
        <v>2050</v>
      </c>
      <c r="H378" s="641" t="s">
        <v>2051</v>
      </c>
      <c r="I378" s="642" t="s">
        <v>780</v>
      </c>
      <c r="J378" s="641" t="s">
        <v>2051</v>
      </c>
      <c r="K378" s="643">
        <v>5</v>
      </c>
      <c r="L378" s="643">
        <v>12</v>
      </c>
      <c r="M378" s="644">
        <v>55341.61</v>
      </c>
      <c r="N378" s="643">
        <v>0</v>
      </c>
      <c r="O378" s="643">
        <v>0</v>
      </c>
      <c r="P378" s="686">
        <v>0</v>
      </c>
    </row>
    <row r="379" spans="1:16" ht="56.25" x14ac:dyDescent="0.2">
      <c r="A379" s="637" t="s">
        <v>767</v>
      </c>
      <c r="B379" s="638" t="s">
        <v>775</v>
      </c>
      <c r="C379" s="638" t="s">
        <v>769</v>
      </c>
      <c r="D379" s="639" t="s">
        <v>2052</v>
      </c>
      <c r="E379" s="640">
        <v>3800</v>
      </c>
      <c r="F379" s="638" t="s">
        <v>2053</v>
      </c>
      <c r="G379" s="639" t="s">
        <v>2054</v>
      </c>
      <c r="H379" s="641" t="s">
        <v>1400</v>
      </c>
      <c r="I379" s="642" t="s">
        <v>797</v>
      </c>
      <c r="J379" s="641" t="s">
        <v>1400</v>
      </c>
      <c r="K379" s="643">
        <v>5</v>
      </c>
      <c r="L379" s="643">
        <v>12</v>
      </c>
      <c r="M379" s="644">
        <v>47400.250000000007</v>
      </c>
      <c r="N379" s="643">
        <v>3</v>
      </c>
      <c r="O379" s="643">
        <v>6</v>
      </c>
      <c r="P379" s="686">
        <v>23833.776000000002</v>
      </c>
    </row>
    <row r="380" spans="1:16" ht="56.25" x14ac:dyDescent="0.2">
      <c r="A380" s="637" t="s">
        <v>767</v>
      </c>
      <c r="B380" s="638" t="s">
        <v>775</v>
      </c>
      <c r="C380" s="638" t="s">
        <v>769</v>
      </c>
      <c r="D380" s="639" t="s">
        <v>2055</v>
      </c>
      <c r="E380" s="640">
        <v>3900</v>
      </c>
      <c r="F380" s="638" t="s">
        <v>2056</v>
      </c>
      <c r="G380" s="639" t="s">
        <v>2057</v>
      </c>
      <c r="H380" s="641" t="s">
        <v>940</v>
      </c>
      <c r="I380" s="642" t="s">
        <v>774</v>
      </c>
      <c r="J380" s="641" t="s">
        <v>940</v>
      </c>
      <c r="K380" s="643">
        <v>5</v>
      </c>
      <c r="L380" s="643">
        <v>12</v>
      </c>
      <c r="M380" s="644">
        <v>48744.280000000013</v>
      </c>
      <c r="N380" s="643">
        <v>4</v>
      </c>
      <c r="O380" s="643">
        <v>6</v>
      </c>
      <c r="P380" s="686">
        <v>24140.526000000002</v>
      </c>
    </row>
    <row r="381" spans="1:16" ht="56.25" x14ac:dyDescent="0.2">
      <c r="A381" s="637" t="s">
        <v>767</v>
      </c>
      <c r="B381" s="638" t="s">
        <v>775</v>
      </c>
      <c r="C381" s="638" t="s">
        <v>769</v>
      </c>
      <c r="D381" s="639" t="s">
        <v>2058</v>
      </c>
      <c r="E381" s="640">
        <v>4000</v>
      </c>
      <c r="F381" s="638" t="s">
        <v>2059</v>
      </c>
      <c r="G381" s="639" t="s">
        <v>2060</v>
      </c>
      <c r="H381" s="641" t="s">
        <v>950</v>
      </c>
      <c r="I381" s="642" t="s">
        <v>774</v>
      </c>
      <c r="J381" s="641" t="s">
        <v>950</v>
      </c>
      <c r="K381" s="643">
        <v>5</v>
      </c>
      <c r="L381" s="643">
        <v>12</v>
      </c>
      <c r="M381" s="644">
        <v>49815.63</v>
      </c>
      <c r="N381" s="643">
        <v>3</v>
      </c>
      <c r="O381" s="643">
        <v>6</v>
      </c>
      <c r="P381" s="686">
        <v>25029.856000000007</v>
      </c>
    </row>
    <row r="382" spans="1:16" ht="56.25" x14ac:dyDescent="0.2">
      <c r="A382" s="637" t="s">
        <v>767</v>
      </c>
      <c r="B382" s="638" t="s">
        <v>775</v>
      </c>
      <c r="C382" s="638" t="s">
        <v>769</v>
      </c>
      <c r="D382" s="639" t="s">
        <v>2061</v>
      </c>
      <c r="E382" s="640">
        <v>2500</v>
      </c>
      <c r="F382" s="638" t="s">
        <v>2062</v>
      </c>
      <c r="G382" s="639" t="s">
        <v>2063</v>
      </c>
      <c r="H382" s="641" t="s">
        <v>796</v>
      </c>
      <c r="I382" s="642" t="s">
        <v>797</v>
      </c>
      <c r="J382" s="641" t="s">
        <v>796</v>
      </c>
      <c r="K382" s="643">
        <v>5</v>
      </c>
      <c r="L382" s="643">
        <v>12</v>
      </c>
      <c r="M382" s="644">
        <v>31854.850000000002</v>
      </c>
      <c r="N382" s="643">
        <v>3</v>
      </c>
      <c r="O382" s="643">
        <v>6</v>
      </c>
      <c r="P382" s="686">
        <v>16034.295999999998</v>
      </c>
    </row>
    <row r="383" spans="1:16" ht="33.75" x14ac:dyDescent="0.2">
      <c r="A383" s="637" t="s">
        <v>767</v>
      </c>
      <c r="B383" s="638" t="s">
        <v>775</v>
      </c>
      <c r="C383" s="638" t="s">
        <v>769</v>
      </c>
      <c r="D383" s="639" t="s">
        <v>2064</v>
      </c>
      <c r="E383" s="640">
        <v>3500</v>
      </c>
      <c r="F383" s="638" t="s">
        <v>2065</v>
      </c>
      <c r="G383" s="639" t="s">
        <v>2066</v>
      </c>
      <c r="H383" s="641" t="s">
        <v>816</v>
      </c>
      <c r="I383" s="642" t="s">
        <v>780</v>
      </c>
      <c r="J383" s="641" t="s">
        <v>816</v>
      </c>
      <c r="K383" s="643">
        <v>1</v>
      </c>
      <c r="L383" s="643">
        <v>3</v>
      </c>
      <c r="M383" s="644">
        <v>9175.090000000002</v>
      </c>
      <c r="N383" s="643">
        <v>6</v>
      </c>
      <c r="O383" s="643">
        <v>6</v>
      </c>
      <c r="P383" s="686">
        <v>22023.416000000005</v>
      </c>
    </row>
    <row r="384" spans="1:16" ht="78.75" x14ac:dyDescent="0.2">
      <c r="A384" s="637" t="s">
        <v>767</v>
      </c>
      <c r="B384" s="638" t="s">
        <v>775</v>
      </c>
      <c r="C384" s="638" t="s">
        <v>769</v>
      </c>
      <c r="D384" s="639" t="s">
        <v>2067</v>
      </c>
      <c r="E384" s="640">
        <v>4000</v>
      </c>
      <c r="F384" s="638" t="s">
        <v>2068</v>
      </c>
      <c r="G384" s="639" t="s">
        <v>2069</v>
      </c>
      <c r="H384" s="641" t="s">
        <v>1090</v>
      </c>
      <c r="I384" s="642" t="s">
        <v>780</v>
      </c>
      <c r="J384" s="641" t="s">
        <v>1090</v>
      </c>
      <c r="K384" s="643">
        <v>4</v>
      </c>
      <c r="L384" s="643">
        <v>10</v>
      </c>
      <c r="M384" s="644">
        <v>39214.79</v>
      </c>
      <c r="N384" s="643">
        <v>3</v>
      </c>
      <c r="O384" s="643">
        <v>6</v>
      </c>
      <c r="P384" s="686">
        <v>24854.526000000005</v>
      </c>
    </row>
    <row r="385" spans="1:16" ht="67.5" x14ac:dyDescent="0.2">
      <c r="A385" s="637" t="s">
        <v>767</v>
      </c>
      <c r="B385" s="638" t="s">
        <v>768</v>
      </c>
      <c r="C385" s="638" t="s">
        <v>769</v>
      </c>
      <c r="D385" s="639" t="s">
        <v>2070</v>
      </c>
      <c r="E385" s="640">
        <v>6000</v>
      </c>
      <c r="F385" s="638" t="s">
        <v>2071</v>
      </c>
      <c r="G385" s="639" t="s">
        <v>2072</v>
      </c>
      <c r="H385" s="641" t="s">
        <v>788</v>
      </c>
      <c r="I385" s="642" t="s">
        <v>780</v>
      </c>
      <c r="J385" s="641" t="s">
        <v>788</v>
      </c>
      <c r="K385" s="643">
        <v>5</v>
      </c>
      <c r="L385" s="643">
        <v>12</v>
      </c>
      <c r="M385" s="644">
        <v>73855.26999999999</v>
      </c>
      <c r="N385" s="643">
        <v>3</v>
      </c>
      <c r="O385" s="643">
        <v>6</v>
      </c>
      <c r="P385" s="686">
        <v>37051.556000000004</v>
      </c>
    </row>
    <row r="386" spans="1:16" ht="78.75" x14ac:dyDescent="0.2">
      <c r="A386" s="637" t="s">
        <v>767</v>
      </c>
      <c r="B386" s="638" t="s">
        <v>775</v>
      </c>
      <c r="C386" s="638" t="s">
        <v>769</v>
      </c>
      <c r="D386" s="639" t="s">
        <v>2073</v>
      </c>
      <c r="E386" s="640">
        <v>7000</v>
      </c>
      <c r="F386" s="638" t="s">
        <v>2074</v>
      </c>
      <c r="G386" s="639" t="s">
        <v>2075</v>
      </c>
      <c r="H386" s="641" t="s">
        <v>1431</v>
      </c>
      <c r="I386" s="642" t="s">
        <v>780</v>
      </c>
      <c r="J386" s="641" t="s">
        <v>1431</v>
      </c>
      <c r="K386" s="643">
        <v>5</v>
      </c>
      <c r="L386" s="643">
        <v>11</v>
      </c>
      <c r="M386" s="644">
        <v>78524.869999999981</v>
      </c>
      <c r="N386" s="643">
        <v>0</v>
      </c>
      <c r="O386" s="643">
        <v>0</v>
      </c>
      <c r="P386" s="686">
        <v>0</v>
      </c>
    </row>
    <row r="387" spans="1:16" ht="101.25" x14ac:dyDescent="0.2">
      <c r="A387" s="637" t="s">
        <v>767</v>
      </c>
      <c r="B387" s="638" t="s">
        <v>768</v>
      </c>
      <c r="C387" s="638" t="s">
        <v>769</v>
      </c>
      <c r="D387" s="639" t="s">
        <v>2076</v>
      </c>
      <c r="E387" s="640">
        <v>1000</v>
      </c>
      <c r="F387" s="638" t="s">
        <v>2077</v>
      </c>
      <c r="G387" s="639" t="s">
        <v>2078</v>
      </c>
      <c r="H387" s="641" t="s">
        <v>1286</v>
      </c>
      <c r="I387" s="642" t="s">
        <v>797</v>
      </c>
      <c r="J387" s="641" t="s">
        <v>1286</v>
      </c>
      <c r="K387" s="643">
        <v>5</v>
      </c>
      <c r="L387" s="643">
        <v>12</v>
      </c>
      <c r="M387" s="644">
        <v>13674.01</v>
      </c>
      <c r="N387" s="643">
        <v>3</v>
      </c>
      <c r="O387" s="643">
        <v>6</v>
      </c>
      <c r="P387" s="686">
        <v>6547.076</v>
      </c>
    </row>
    <row r="388" spans="1:16" ht="33.75" x14ac:dyDescent="0.2">
      <c r="A388" s="637" t="s">
        <v>767</v>
      </c>
      <c r="B388" s="638" t="s">
        <v>775</v>
      </c>
      <c r="C388" s="638" t="s">
        <v>769</v>
      </c>
      <c r="D388" s="639" t="s">
        <v>2079</v>
      </c>
      <c r="E388" s="640">
        <v>2100</v>
      </c>
      <c r="F388" s="638" t="s">
        <v>2080</v>
      </c>
      <c r="G388" s="639" t="s">
        <v>2081</v>
      </c>
      <c r="H388" s="641" t="s">
        <v>2082</v>
      </c>
      <c r="I388" s="642" t="s">
        <v>774</v>
      </c>
      <c r="J388" s="641" t="s">
        <v>2082</v>
      </c>
      <c r="K388" s="643">
        <v>5</v>
      </c>
      <c r="L388" s="643">
        <v>12</v>
      </c>
      <c r="M388" s="644">
        <v>26174.379999999997</v>
      </c>
      <c r="N388" s="643">
        <v>3</v>
      </c>
      <c r="O388" s="643">
        <v>6</v>
      </c>
      <c r="P388" s="686">
        <v>13367.505999999998</v>
      </c>
    </row>
    <row r="389" spans="1:16" ht="45" x14ac:dyDescent="0.2">
      <c r="A389" s="637" t="s">
        <v>767</v>
      </c>
      <c r="B389" s="638" t="s">
        <v>775</v>
      </c>
      <c r="C389" s="638" t="s">
        <v>769</v>
      </c>
      <c r="D389" s="639" t="s">
        <v>2083</v>
      </c>
      <c r="E389" s="640">
        <v>3500</v>
      </c>
      <c r="F389" s="638" t="s">
        <v>2084</v>
      </c>
      <c r="G389" s="639" t="s">
        <v>2085</v>
      </c>
      <c r="H389" s="641" t="s">
        <v>2086</v>
      </c>
      <c r="I389" s="642" t="s">
        <v>780</v>
      </c>
      <c r="J389" s="641" t="s">
        <v>2086</v>
      </c>
      <c r="K389" s="643">
        <v>8</v>
      </c>
      <c r="L389" s="643">
        <v>12</v>
      </c>
      <c r="M389" s="644">
        <v>43923.130000000012</v>
      </c>
      <c r="N389" s="643">
        <v>3</v>
      </c>
      <c r="O389" s="643">
        <v>6</v>
      </c>
      <c r="P389" s="686">
        <v>17407.846000000001</v>
      </c>
    </row>
    <row r="390" spans="1:16" ht="67.5" x14ac:dyDescent="0.2">
      <c r="A390" s="637" t="s">
        <v>767</v>
      </c>
      <c r="B390" s="638" t="s">
        <v>775</v>
      </c>
      <c r="C390" s="638" t="s">
        <v>769</v>
      </c>
      <c r="D390" s="639" t="s">
        <v>2087</v>
      </c>
      <c r="E390" s="640">
        <v>4000</v>
      </c>
      <c r="F390" s="638" t="s">
        <v>2088</v>
      </c>
      <c r="G390" s="639" t="s">
        <v>2089</v>
      </c>
      <c r="H390" s="641" t="s">
        <v>1205</v>
      </c>
      <c r="I390" s="642" t="s">
        <v>780</v>
      </c>
      <c r="J390" s="641" t="s">
        <v>1205</v>
      </c>
      <c r="K390" s="643">
        <v>6</v>
      </c>
      <c r="L390" s="643">
        <v>12</v>
      </c>
      <c r="M390" s="644">
        <v>29058.569999999996</v>
      </c>
      <c r="N390" s="643">
        <v>6</v>
      </c>
      <c r="O390" s="643">
        <v>6</v>
      </c>
      <c r="P390" s="686">
        <v>25017.386000000006</v>
      </c>
    </row>
    <row r="391" spans="1:16" ht="112.5" x14ac:dyDescent="0.2">
      <c r="A391" s="637" t="s">
        <v>767</v>
      </c>
      <c r="B391" s="638" t="s">
        <v>775</v>
      </c>
      <c r="C391" s="638" t="s">
        <v>769</v>
      </c>
      <c r="D391" s="639" t="s">
        <v>2090</v>
      </c>
      <c r="E391" s="640">
        <v>11000</v>
      </c>
      <c r="F391" s="638" t="s">
        <v>2091</v>
      </c>
      <c r="G391" s="639" t="s">
        <v>2092</v>
      </c>
      <c r="H391" s="641" t="s">
        <v>779</v>
      </c>
      <c r="I391" s="642" t="s">
        <v>780</v>
      </c>
      <c r="J391" s="641" t="s">
        <v>779</v>
      </c>
      <c r="K391" s="643">
        <v>6</v>
      </c>
      <c r="L391" s="643">
        <v>12</v>
      </c>
      <c r="M391" s="644">
        <v>128752.62999999999</v>
      </c>
      <c r="N391" s="643">
        <v>4</v>
      </c>
      <c r="O391" s="643">
        <v>6</v>
      </c>
      <c r="P391" s="686">
        <v>66915.936000000002</v>
      </c>
    </row>
    <row r="392" spans="1:16" ht="33.75" x14ac:dyDescent="0.2">
      <c r="A392" s="637" t="s">
        <v>767</v>
      </c>
      <c r="B392" s="638" t="s">
        <v>775</v>
      </c>
      <c r="C392" s="638" t="s">
        <v>769</v>
      </c>
      <c r="D392" s="639" t="s">
        <v>2093</v>
      </c>
      <c r="E392" s="640">
        <v>1200</v>
      </c>
      <c r="F392" s="638" t="s">
        <v>2094</v>
      </c>
      <c r="G392" s="639" t="s">
        <v>2095</v>
      </c>
      <c r="H392" s="641" t="s">
        <v>2096</v>
      </c>
      <c r="I392" s="642" t="s">
        <v>797</v>
      </c>
      <c r="J392" s="641" t="s">
        <v>2096</v>
      </c>
      <c r="K392" s="643">
        <v>5</v>
      </c>
      <c r="L392" s="643">
        <v>12</v>
      </c>
      <c r="M392" s="644">
        <v>16270.340000000002</v>
      </c>
      <c r="N392" s="643">
        <v>3</v>
      </c>
      <c r="O392" s="643">
        <v>6</v>
      </c>
      <c r="P392" s="686">
        <v>7845.2460000000001</v>
      </c>
    </row>
    <row r="393" spans="1:16" ht="67.5" x14ac:dyDescent="0.2">
      <c r="A393" s="637" t="s">
        <v>767</v>
      </c>
      <c r="B393" s="638" t="s">
        <v>775</v>
      </c>
      <c r="C393" s="638" t="s">
        <v>769</v>
      </c>
      <c r="D393" s="639" t="s">
        <v>2097</v>
      </c>
      <c r="E393" s="640">
        <v>4000</v>
      </c>
      <c r="F393" s="638" t="s">
        <v>2098</v>
      </c>
      <c r="G393" s="639" t="s">
        <v>2099</v>
      </c>
      <c r="H393" s="641" t="s">
        <v>2100</v>
      </c>
      <c r="I393" s="642" t="s">
        <v>797</v>
      </c>
      <c r="J393" s="641" t="s">
        <v>2100</v>
      </c>
      <c r="K393" s="643">
        <v>8</v>
      </c>
      <c r="L393" s="643">
        <v>12</v>
      </c>
      <c r="M393" s="644">
        <v>49792.22</v>
      </c>
      <c r="N393" s="643">
        <v>3</v>
      </c>
      <c r="O393" s="643">
        <v>6</v>
      </c>
      <c r="P393" s="686">
        <v>25001.705999999998</v>
      </c>
    </row>
    <row r="394" spans="1:16" ht="33.75" x14ac:dyDescent="0.2">
      <c r="A394" s="637" t="s">
        <v>767</v>
      </c>
      <c r="B394" s="638" t="s">
        <v>775</v>
      </c>
      <c r="C394" s="638" t="s">
        <v>769</v>
      </c>
      <c r="D394" s="639" t="s">
        <v>2101</v>
      </c>
      <c r="E394" s="640">
        <v>1300</v>
      </c>
      <c r="F394" s="638" t="s">
        <v>2102</v>
      </c>
      <c r="G394" s="639" t="s">
        <v>2103</v>
      </c>
      <c r="H394" s="641" t="s">
        <v>2104</v>
      </c>
      <c r="I394" s="642" t="s">
        <v>774</v>
      </c>
      <c r="J394" s="641" t="s">
        <v>2104</v>
      </c>
      <c r="K394" s="643">
        <v>1</v>
      </c>
      <c r="L394" s="643">
        <v>1</v>
      </c>
      <c r="M394" s="644">
        <v>1033.1400000000001</v>
      </c>
      <c r="N394" s="643">
        <v>2</v>
      </c>
      <c r="O394" s="643">
        <v>3</v>
      </c>
      <c r="P394" s="686">
        <v>3167.2960000000003</v>
      </c>
    </row>
    <row r="395" spans="1:16" ht="78.75" x14ac:dyDescent="0.2">
      <c r="A395" s="637" t="s">
        <v>767</v>
      </c>
      <c r="B395" s="638" t="s">
        <v>768</v>
      </c>
      <c r="C395" s="638" t="s">
        <v>769</v>
      </c>
      <c r="D395" s="639" t="s">
        <v>2105</v>
      </c>
      <c r="E395" s="640">
        <v>3000</v>
      </c>
      <c r="F395" s="638" t="s">
        <v>2106</v>
      </c>
      <c r="G395" s="639" t="s">
        <v>2107</v>
      </c>
      <c r="H395" s="641" t="s">
        <v>2108</v>
      </c>
      <c r="I395" s="642" t="s">
        <v>780</v>
      </c>
      <c r="J395" s="641" t="s">
        <v>2108</v>
      </c>
      <c r="K395" s="643">
        <v>0</v>
      </c>
      <c r="L395" s="643">
        <v>1</v>
      </c>
      <c r="M395" s="644">
        <v>3532.4100000000003</v>
      </c>
      <c r="N395" s="643">
        <v>0</v>
      </c>
      <c r="O395" s="643">
        <v>0</v>
      </c>
      <c r="P395" s="686">
        <v>0</v>
      </c>
    </row>
    <row r="396" spans="1:16" ht="45" x14ac:dyDescent="0.2">
      <c r="A396" s="637" t="s">
        <v>767</v>
      </c>
      <c r="B396" s="638" t="s">
        <v>775</v>
      </c>
      <c r="C396" s="638" t="s">
        <v>769</v>
      </c>
      <c r="D396" s="639" t="s">
        <v>2109</v>
      </c>
      <c r="E396" s="640">
        <v>3000</v>
      </c>
      <c r="F396" s="638" t="s">
        <v>2110</v>
      </c>
      <c r="G396" s="639" t="s">
        <v>2111</v>
      </c>
      <c r="H396" s="641" t="s">
        <v>850</v>
      </c>
      <c r="I396" s="642" t="s">
        <v>780</v>
      </c>
      <c r="J396" s="641" t="s">
        <v>850</v>
      </c>
      <c r="K396" s="643">
        <v>5</v>
      </c>
      <c r="L396" s="643">
        <v>12</v>
      </c>
      <c r="M396" s="644">
        <v>37252.73000000001</v>
      </c>
      <c r="N396" s="643">
        <v>3</v>
      </c>
      <c r="O396" s="643">
        <v>6</v>
      </c>
      <c r="P396" s="686">
        <v>18790.116000000002</v>
      </c>
    </row>
    <row r="397" spans="1:16" ht="67.5" x14ac:dyDescent="0.2">
      <c r="A397" s="637" t="s">
        <v>767</v>
      </c>
      <c r="B397" s="638" t="s">
        <v>768</v>
      </c>
      <c r="C397" s="638" t="s">
        <v>769</v>
      </c>
      <c r="D397" s="639" t="s">
        <v>2112</v>
      </c>
      <c r="E397" s="640">
        <v>3000</v>
      </c>
      <c r="F397" s="638" t="s">
        <v>2113</v>
      </c>
      <c r="G397" s="639" t="s">
        <v>2114</v>
      </c>
      <c r="H397" s="641" t="s">
        <v>915</v>
      </c>
      <c r="I397" s="642" t="s">
        <v>780</v>
      </c>
      <c r="J397" s="641" t="s">
        <v>915</v>
      </c>
      <c r="K397" s="643">
        <v>0</v>
      </c>
      <c r="L397" s="643">
        <v>1</v>
      </c>
      <c r="M397" s="644">
        <v>2959.0800000000004</v>
      </c>
      <c r="N397" s="643">
        <v>0</v>
      </c>
      <c r="O397" s="643">
        <v>0</v>
      </c>
      <c r="P397" s="686">
        <v>0</v>
      </c>
    </row>
    <row r="398" spans="1:16" ht="56.25" x14ac:dyDescent="0.2">
      <c r="A398" s="637" t="s">
        <v>767</v>
      </c>
      <c r="B398" s="638" t="s">
        <v>768</v>
      </c>
      <c r="C398" s="638" t="s">
        <v>769</v>
      </c>
      <c r="D398" s="639" t="s">
        <v>2115</v>
      </c>
      <c r="E398" s="640">
        <v>3000</v>
      </c>
      <c r="F398" s="638" t="s">
        <v>2116</v>
      </c>
      <c r="G398" s="639" t="s">
        <v>2117</v>
      </c>
      <c r="H398" s="641" t="s">
        <v>2118</v>
      </c>
      <c r="I398" s="642" t="s">
        <v>780</v>
      </c>
      <c r="J398" s="641" t="s">
        <v>2118</v>
      </c>
      <c r="K398" s="643">
        <v>5</v>
      </c>
      <c r="L398" s="643">
        <v>12</v>
      </c>
      <c r="M398" s="644">
        <v>37954.810000000012</v>
      </c>
      <c r="N398" s="643">
        <v>3</v>
      </c>
      <c r="O398" s="643">
        <v>6</v>
      </c>
      <c r="P398" s="686">
        <v>19051.976000000002</v>
      </c>
    </row>
    <row r="399" spans="1:16" ht="56.25" x14ac:dyDescent="0.2">
      <c r="A399" s="637" t="s">
        <v>767</v>
      </c>
      <c r="B399" s="638" t="s">
        <v>775</v>
      </c>
      <c r="C399" s="638" t="s">
        <v>769</v>
      </c>
      <c r="D399" s="639" t="s">
        <v>2119</v>
      </c>
      <c r="E399" s="640">
        <v>3000</v>
      </c>
      <c r="F399" s="638" t="s">
        <v>2120</v>
      </c>
      <c r="G399" s="639" t="s">
        <v>2121</v>
      </c>
      <c r="H399" s="641" t="s">
        <v>846</v>
      </c>
      <c r="I399" s="642" t="s">
        <v>780</v>
      </c>
      <c r="J399" s="641" t="s">
        <v>846</v>
      </c>
      <c r="K399" s="643">
        <v>6</v>
      </c>
      <c r="L399" s="643">
        <v>12</v>
      </c>
      <c r="M399" s="644">
        <v>37945.15</v>
      </c>
      <c r="N399" s="643">
        <v>3</v>
      </c>
      <c r="O399" s="643">
        <v>6</v>
      </c>
      <c r="P399" s="686">
        <v>22584.256000000001</v>
      </c>
    </row>
    <row r="400" spans="1:16" ht="67.5" x14ac:dyDescent="0.2">
      <c r="A400" s="637" t="s">
        <v>767</v>
      </c>
      <c r="B400" s="638" t="s">
        <v>775</v>
      </c>
      <c r="C400" s="638" t="s">
        <v>769</v>
      </c>
      <c r="D400" s="639" t="s">
        <v>2122</v>
      </c>
      <c r="E400" s="640">
        <v>8000</v>
      </c>
      <c r="F400" s="638" t="s">
        <v>2123</v>
      </c>
      <c r="G400" s="639" t="s">
        <v>2124</v>
      </c>
      <c r="H400" s="641" t="s">
        <v>915</v>
      </c>
      <c r="I400" s="642" t="s">
        <v>780</v>
      </c>
      <c r="J400" s="641" t="s">
        <v>915</v>
      </c>
      <c r="K400" s="643">
        <v>5</v>
      </c>
      <c r="L400" s="643">
        <v>12</v>
      </c>
      <c r="M400" s="644">
        <v>96128.81</v>
      </c>
      <c r="N400" s="643">
        <v>3</v>
      </c>
      <c r="O400" s="643">
        <v>6</v>
      </c>
      <c r="P400" s="686">
        <v>48433.886000000006</v>
      </c>
    </row>
    <row r="401" spans="1:16" ht="90" x14ac:dyDescent="0.2">
      <c r="A401" s="637" t="s">
        <v>767</v>
      </c>
      <c r="B401" s="638" t="s">
        <v>775</v>
      </c>
      <c r="C401" s="638" t="s">
        <v>769</v>
      </c>
      <c r="D401" s="639" t="s">
        <v>2125</v>
      </c>
      <c r="E401" s="640">
        <v>3000</v>
      </c>
      <c r="F401" s="638" t="s">
        <v>2126</v>
      </c>
      <c r="G401" s="639" t="s">
        <v>2127</v>
      </c>
      <c r="H401" s="641" t="s">
        <v>2128</v>
      </c>
      <c r="I401" s="642" t="s">
        <v>774</v>
      </c>
      <c r="J401" s="641" t="s">
        <v>2128</v>
      </c>
      <c r="K401" s="643">
        <v>3</v>
      </c>
      <c r="L401" s="643">
        <v>4</v>
      </c>
      <c r="M401" s="644">
        <v>11610.29</v>
      </c>
      <c r="N401" s="643">
        <v>0</v>
      </c>
      <c r="O401" s="643">
        <v>0</v>
      </c>
      <c r="P401" s="686">
        <v>0</v>
      </c>
    </row>
    <row r="402" spans="1:16" ht="67.5" x14ac:dyDescent="0.2">
      <c r="A402" s="637" t="s">
        <v>767</v>
      </c>
      <c r="B402" s="638" t="s">
        <v>775</v>
      </c>
      <c r="C402" s="638" t="s">
        <v>769</v>
      </c>
      <c r="D402" s="639" t="s">
        <v>2129</v>
      </c>
      <c r="E402" s="640">
        <v>2000</v>
      </c>
      <c r="F402" s="638" t="s">
        <v>2130</v>
      </c>
      <c r="G402" s="639" t="s">
        <v>2131</v>
      </c>
      <c r="H402" s="641" t="s">
        <v>915</v>
      </c>
      <c r="I402" s="642" t="s">
        <v>780</v>
      </c>
      <c r="J402" s="641" t="s">
        <v>915</v>
      </c>
      <c r="K402" s="643">
        <v>4</v>
      </c>
      <c r="L402" s="643">
        <v>7</v>
      </c>
      <c r="M402" s="644">
        <v>14469.91</v>
      </c>
      <c r="N402" s="643">
        <v>0</v>
      </c>
      <c r="O402" s="643">
        <v>0</v>
      </c>
      <c r="P402" s="686">
        <v>0</v>
      </c>
    </row>
    <row r="403" spans="1:16" ht="67.5" x14ac:dyDescent="0.2">
      <c r="A403" s="637" t="s">
        <v>767</v>
      </c>
      <c r="B403" s="638" t="s">
        <v>775</v>
      </c>
      <c r="C403" s="638" t="s">
        <v>769</v>
      </c>
      <c r="D403" s="639" t="s">
        <v>2132</v>
      </c>
      <c r="E403" s="640">
        <v>2400</v>
      </c>
      <c r="F403" s="638" t="s">
        <v>2133</v>
      </c>
      <c r="G403" s="639" t="s">
        <v>2134</v>
      </c>
      <c r="H403" s="641" t="s">
        <v>846</v>
      </c>
      <c r="I403" s="642" t="s">
        <v>780</v>
      </c>
      <c r="J403" s="641" t="s">
        <v>846</v>
      </c>
      <c r="K403" s="643">
        <v>6</v>
      </c>
      <c r="L403" s="643">
        <v>12</v>
      </c>
      <c r="M403" s="644">
        <v>30222.42</v>
      </c>
      <c r="N403" s="643">
        <v>3</v>
      </c>
      <c r="O403" s="643">
        <v>6</v>
      </c>
      <c r="P403" s="686">
        <v>15243.105999999998</v>
      </c>
    </row>
    <row r="404" spans="1:16" ht="33.75" x14ac:dyDescent="0.2">
      <c r="A404" s="637" t="s">
        <v>767</v>
      </c>
      <c r="B404" s="638" t="s">
        <v>775</v>
      </c>
      <c r="C404" s="638" t="s">
        <v>769</v>
      </c>
      <c r="D404" s="639" t="s">
        <v>2135</v>
      </c>
      <c r="E404" s="640">
        <v>2000</v>
      </c>
      <c r="F404" s="638" t="s">
        <v>2136</v>
      </c>
      <c r="G404" s="639" t="s">
        <v>2137</v>
      </c>
      <c r="H404" s="641" t="s">
        <v>796</v>
      </c>
      <c r="I404" s="642" t="s">
        <v>797</v>
      </c>
      <c r="J404" s="641" t="s">
        <v>796</v>
      </c>
      <c r="K404" s="643">
        <v>1</v>
      </c>
      <c r="L404" s="643">
        <v>3</v>
      </c>
      <c r="M404" s="644">
        <v>5684.49</v>
      </c>
      <c r="N404" s="643">
        <v>6</v>
      </c>
      <c r="O404" s="643">
        <v>6</v>
      </c>
      <c r="P404" s="686">
        <v>12894.075999999997</v>
      </c>
    </row>
    <row r="405" spans="1:16" ht="78.75" x14ac:dyDescent="0.2">
      <c r="A405" s="637" t="s">
        <v>767</v>
      </c>
      <c r="B405" s="638" t="s">
        <v>775</v>
      </c>
      <c r="C405" s="638" t="s">
        <v>769</v>
      </c>
      <c r="D405" s="639" t="s">
        <v>2138</v>
      </c>
      <c r="E405" s="640">
        <v>930</v>
      </c>
      <c r="F405" s="638" t="s">
        <v>2139</v>
      </c>
      <c r="G405" s="639" t="s">
        <v>2140</v>
      </c>
      <c r="H405" s="641" t="s">
        <v>873</v>
      </c>
      <c r="I405" s="642" t="s">
        <v>797</v>
      </c>
      <c r="J405" s="641" t="s">
        <v>873</v>
      </c>
      <c r="K405" s="643">
        <v>5</v>
      </c>
      <c r="L405" s="643">
        <v>12</v>
      </c>
      <c r="M405" s="644">
        <v>12756.130000000001</v>
      </c>
      <c r="N405" s="643">
        <v>3</v>
      </c>
      <c r="O405" s="643">
        <v>6</v>
      </c>
      <c r="P405" s="686">
        <v>6084.116</v>
      </c>
    </row>
    <row r="406" spans="1:16" ht="45" x14ac:dyDescent="0.2">
      <c r="A406" s="637" t="s">
        <v>767</v>
      </c>
      <c r="B406" s="638" t="s">
        <v>775</v>
      </c>
      <c r="C406" s="638" t="s">
        <v>769</v>
      </c>
      <c r="D406" s="639" t="s">
        <v>2141</v>
      </c>
      <c r="E406" s="640">
        <v>2800</v>
      </c>
      <c r="F406" s="638" t="s">
        <v>2142</v>
      </c>
      <c r="G406" s="639" t="s">
        <v>2143</v>
      </c>
      <c r="H406" s="641" t="s">
        <v>2144</v>
      </c>
      <c r="I406" s="642" t="s">
        <v>774</v>
      </c>
      <c r="J406" s="641" t="s">
        <v>2144</v>
      </c>
      <c r="K406" s="643">
        <v>6</v>
      </c>
      <c r="L406" s="643">
        <v>12</v>
      </c>
      <c r="M406" s="644">
        <v>35303.47</v>
      </c>
      <c r="N406" s="643">
        <v>3</v>
      </c>
      <c r="O406" s="643">
        <v>6</v>
      </c>
      <c r="P406" s="686">
        <v>17742.306</v>
      </c>
    </row>
    <row r="407" spans="1:16" ht="45" x14ac:dyDescent="0.2">
      <c r="A407" s="637" t="s">
        <v>767</v>
      </c>
      <c r="B407" s="638" t="s">
        <v>775</v>
      </c>
      <c r="C407" s="638" t="s">
        <v>769</v>
      </c>
      <c r="D407" s="639" t="s">
        <v>2145</v>
      </c>
      <c r="E407" s="640">
        <v>2300</v>
      </c>
      <c r="F407" s="638" t="s">
        <v>2146</v>
      </c>
      <c r="G407" s="639" t="s">
        <v>2147</v>
      </c>
      <c r="H407" s="641" t="s">
        <v>796</v>
      </c>
      <c r="I407" s="642" t="s">
        <v>797</v>
      </c>
      <c r="J407" s="641" t="s">
        <v>796</v>
      </c>
      <c r="K407" s="643">
        <v>6</v>
      </c>
      <c r="L407" s="643">
        <v>12</v>
      </c>
      <c r="M407" s="644">
        <v>29249.839999999997</v>
      </c>
      <c r="N407" s="643">
        <v>3</v>
      </c>
      <c r="O407" s="643">
        <v>6</v>
      </c>
      <c r="P407" s="686">
        <v>14673.425999999998</v>
      </c>
    </row>
    <row r="408" spans="1:16" ht="45" x14ac:dyDescent="0.2">
      <c r="A408" s="637" t="s">
        <v>767</v>
      </c>
      <c r="B408" s="638" t="s">
        <v>775</v>
      </c>
      <c r="C408" s="638" t="s">
        <v>769</v>
      </c>
      <c r="D408" s="639" t="s">
        <v>2148</v>
      </c>
      <c r="E408" s="640">
        <v>2100</v>
      </c>
      <c r="F408" s="638" t="s">
        <v>2149</v>
      </c>
      <c r="G408" s="639" t="s">
        <v>2150</v>
      </c>
      <c r="H408" s="641" t="s">
        <v>2151</v>
      </c>
      <c r="I408" s="642" t="s">
        <v>797</v>
      </c>
      <c r="J408" s="641" t="s">
        <v>2151</v>
      </c>
      <c r="K408" s="643">
        <v>5</v>
      </c>
      <c r="L408" s="643">
        <v>12</v>
      </c>
      <c r="M408" s="644">
        <v>27142.06</v>
      </c>
      <c r="N408" s="643">
        <v>3</v>
      </c>
      <c r="O408" s="643">
        <v>6</v>
      </c>
      <c r="P408" s="686">
        <v>13648.525999999998</v>
      </c>
    </row>
    <row r="409" spans="1:16" ht="45" x14ac:dyDescent="0.2">
      <c r="A409" s="637" t="s">
        <v>767</v>
      </c>
      <c r="B409" s="638" t="s">
        <v>775</v>
      </c>
      <c r="C409" s="638" t="s">
        <v>769</v>
      </c>
      <c r="D409" s="639" t="s">
        <v>2152</v>
      </c>
      <c r="E409" s="640">
        <v>1400</v>
      </c>
      <c r="F409" s="638" t="s">
        <v>2153</v>
      </c>
      <c r="G409" s="639" t="s">
        <v>2154</v>
      </c>
      <c r="H409" s="641" t="s">
        <v>2155</v>
      </c>
      <c r="I409" s="642" t="s">
        <v>774</v>
      </c>
      <c r="J409" s="641" t="s">
        <v>2155</v>
      </c>
      <c r="K409" s="643">
        <v>6</v>
      </c>
      <c r="L409" s="643">
        <v>12</v>
      </c>
      <c r="M409" s="644">
        <v>18637.570000000003</v>
      </c>
      <c r="N409" s="643">
        <v>3</v>
      </c>
      <c r="O409" s="643">
        <v>6</v>
      </c>
      <c r="P409" s="686">
        <v>9144.5859999999993</v>
      </c>
    </row>
    <row r="410" spans="1:16" ht="56.25" x14ac:dyDescent="0.2">
      <c r="A410" s="637" t="s">
        <v>767</v>
      </c>
      <c r="B410" s="638" t="s">
        <v>775</v>
      </c>
      <c r="C410" s="638" t="s">
        <v>769</v>
      </c>
      <c r="D410" s="639" t="s">
        <v>2156</v>
      </c>
      <c r="E410" s="640">
        <v>5500</v>
      </c>
      <c r="F410" s="638" t="s">
        <v>2157</v>
      </c>
      <c r="G410" s="639" t="s">
        <v>2158</v>
      </c>
      <c r="H410" s="641" t="s">
        <v>1583</v>
      </c>
      <c r="I410" s="642" t="s">
        <v>780</v>
      </c>
      <c r="J410" s="641" t="s">
        <v>1583</v>
      </c>
      <c r="K410" s="643">
        <v>5</v>
      </c>
      <c r="L410" s="643">
        <v>12</v>
      </c>
      <c r="M410" s="644">
        <v>67604.849999999991</v>
      </c>
      <c r="N410" s="643">
        <v>3</v>
      </c>
      <c r="O410" s="643">
        <v>6</v>
      </c>
      <c r="P410" s="686">
        <v>33965.716</v>
      </c>
    </row>
    <row r="411" spans="1:16" ht="45" x14ac:dyDescent="0.2">
      <c r="A411" s="637" t="s">
        <v>767</v>
      </c>
      <c r="B411" s="638" t="s">
        <v>775</v>
      </c>
      <c r="C411" s="638" t="s">
        <v>769</v>
      </c>
      <c r="D411" s="639" t="s">
        <v>2159</v>
      </c>
      <c r="E411" s="640">
        <v>1800</v>
      </c>
      <c r="F411" s="638" t="s">
        <v>2160</v>
      </c>
      <c r="G411" s="639" t="s">
        <v>2161</v>
      </c>
      <c r="H411" s="641" t="s">
        <v>784</v>
      </c>
      <c r="I411" s="642" t="s">
        <v>774</v>
      </c>
      <c r="J411" s="641" t="s">
        <v>784</v>
      </c>
      <c r="K411" s="643">
        <v>7</v>
      </c>
      <c r="L411" s="643">
        <v>12</v>
      </c>
      <c r="M411" s="644">
        <v>23554.81</v>
      </c>
      <c r="N411" s="643">
        <v>3</v>
      </c>
      <c r="O411" s="643">
        <v>6</v>
      </c>
      <c r="P411" s="686">
        <v>11779.075999999999</v>
      </c>
    </row>
    <row r="412" spans="1:16" ht="56.25" x14ac:dyDescent="0.2">
      <c r="A412" s="637" t="s">
        <v>767</v>
      </c>
      <c r="B412" s="638" t="s">
        <v>775</v>
      </c>
      <c r="C412" s="638" t="s">
        <v>769</v>
      </c>
      <c r="D412" s="639" t="s">
        <v>2162</v>
      </c>
      <c r="E412" s="640">
        <v>4500</v>
      </c>
      <c r="F412" s="638" t="s">
        <v>2163</v>
      </c>
      <c r="G412" s="639" t="s">
        <v>2164</v>
      </c>
      <c r="H412" s="641" t="s">
        <v>779</v>
      </c>
      <c r="I412" s="642" t="s">
        <v>780</v>
      </c>
      <c r="J412" s="641" t="s">
        <v>779</v>
      </c>
      <c r="K412" s="643">
        <v>7</v>
      </c>
      <c r="L412" s="643">
        <v>12</v>
      </c>
      <c r="M412" s="644">
        <v>57329.810000000012</v>
      </c>
      <c r="N412" s="643">
        <v>6</v>
      </c>
      <c r="O412" s="643">
        <v>6</v>
      </c>
      <c r="P412" s="686">
        <v>28051.976000000002</v>
      </c>
    </row>
    <row r="413" spans="1:16" ht="45" x14ac:dyDescent="0.2">
      <c r="A413" s="637" t="s">
        <v>767</v>
      </c>
      <c r="B413" s="638" t="s">
        <v>775</v>
      </c>
      <c r="C413" s="638" t="s">
        <v>769</v>
      </c>
      <c r="D413" s="639" t="s">
        <v>2165</v>
      </c>
      <c r="E413" s="640">
        <v>15600</v>
      </c>
      <c r="F413" s="638" t="s">
        <v>2166</v>
      </c>
      <c r="G413" s="639" t="s">
        <v>2167</v>
      </c>
      <c r="H413" s="641" t="s">
        <v>1126</v>
      </c>
      <c r="I413" s="642" t="s">
        <v>780</v>
      </c>
      <c r="J413" s="641" t="s">
        <v>1126</v>
      </c>
      <c r="K413" s="643">
        <v>1</v>
      </c>
      <c r="L413" s="643">
        <v>1</v>
      </c>
      <c r="M413" s="644">
        <v>9467.41</v>
      </c>
      <c r="N413" s="643">
        <v>0</v>
      </c>
      <c r="O413" s="643">
        <v>0</v>
      </c>
      <c r="P413" s="686">
        <v>0</v>
      </c>
    </row>
    <row r="414" spans="1:16" ht="45" x14ac:dyDescent="0.2">
      <c r="A414" s="637" t="s">
        <v>767</v>
      </c>
      <c r="B414" s="638" t="s">
        <v>775</v>
      </c>
      <c r="C414" s="638" t="s">
        <v>769</v>
      </c>
      <c r="D414" s="639" t="s">
        <v>2168</v>
      </c>
      <c r="E414" s="640">
        <v>8000</v>
      </c>
      <c r="F414" s="638" t="s">
        <v>2169</v>
      </c>
      <c r="G414" s="639" t="s">
        <v>2170</v>
      </c>
      <c r="H414" s="641" t="s">
        <v>2171</v>
      </c>
      <c r="I414" s="642" t="s">
        <v>780</v>
      </c>
      <c r="J414" s="641" t="s">
        <v>2171</v>
      </c>
      <c r="K414" s="643">
        <v>1</v>
      </c>
      <c r="L414" s="643">
        <v>2</v>
      </c>
      <c r="M414" s="644">
        <v>14354.14</v>
      </c>
      <c r="N414" s="643">
        <v>6</v>
      </c>
      <c r="O414" s="643">
        <v>6</v>
      </c>
      <c r="P414" s="686">
        <v>49027.336000000003</v>
      </c>
    </row>
    <row r="415" spans="1:16" ht="78.75" x14ac:dyDescent="0.2">
      <c r="A415" s="637" t="s">
        <v>767</v>
      </c>
      <c r="B415" s="638" t="s">
        <v>775</v>
      </c>
      <c r="C415" s="638" t="s">
        <v>769</v>
      </c>
      <c r="D415" s="639" t="s">
        <v>2172</v>
      </c>
      <c r="E415" s="640">
        <v>3000</v>
      </c>
      <c r="F415" s="638" t="s">
        <v>2173</v>
      </c>
      <c r="G415" s="639" t="s">
        <v>2174</v>
      </c>
      <c r="H415" s="641" t="s">
        <v>788</v>
      </c>
      <c r="I415" s="642" t="s">
        <v>780</v>
      </c>
      <c r="J415" s="641" t="s">
        <v>788</v>
      </c>
      <c r="K415" s="643">
        <v>4</v>
      </c>
      <c r="L415" s="643">
        <v>10</v>
      </c>
      <c r="M415" s="644">
        <v>28953.939999999995</v>
      </c>
      <c r="N415" s="643">
        <v>0</v>
      </c>
      <c r="O415" s="643">
        <v>0</v>
      </c>
      <c r="P415" s="686">
        <v>0</v>
      </c>
    </row>
    <row r="416" spans="1:16" ht="67.5" x14ac:dyDescent="0.2">
      <c r="A416" s="637" t="s">
        <v>767</v>
      </c>
      <c r="B416" s="638" t="s">
        <v>775</v>
      </c>
      <c r="C416" s="638" t="s">
        <v>769</v>
      </c>
      <c r="D416" s="639" t="s">
        <v>2175</v>
      </c>
      <c r="E416" s="640">
        <v>7000</v>
      </c>
      <c r="F416" s="638" t="s">
        <v>2176</v>
      </c>
      <c r="G416" s="639" t="s">
        <v>2177</v>
      </c>
      <c r="H416" s="641" t="s">
        <v>2178</v>
      </c>
      <c r="I416" s="642" t="s">
        <v>780</v>
      </c>
      <c r="J416" s="641" t="s">
        <v>2178</v>
      </c>
      <c r="K416" s="643">
        <v>5</v>
      </c>
      <c r="L416" s="643">
        <v>12</v>
      </c>
      <c r="M416" s="644">
        <v>83746.709999999992</v>
      </c>
      <c r="N416" s="643">
        <v>5</v>
      </c>
      <c r="O416" s="643">
        <v>6</v>
      </c>
      <c r="P416" s="686">
        <v>42921.636000000006</v>
      </c>
    </row>
    <row r="417" spans="1:16" ht="78.75" x14ac:dyDescent="0.2">
      <c r="A417" s="637" t="s">
        <v>767</v>
      </c>
      <c r="B417" s="638" t="s">
        <v>775</v>
      </c>
      <c r="C417" s="638" t="s">
        <v>769</v>
      </c>
      <c r="D417" s="639" t="s">
        <v>2179</v>
      </c>
      <c r="E417" s="640">
        <v>2300</v>
      </c>
      <c r="F417" s="638" t="s">
        <v>2180</v>
      </c>
      <c r="G417" s="639" t="s">
        <v>2181</v>
      </c>
      <c r="H417" s="641" t="s">
        <v>1560</v>
      </c>
      <c r="I417" s="642" t="s">
        <v>774</v>
      </c>
      <c r="J417" s="641" t="s">
        <v>1560</v>
      </c>
      <c r="K417" s="643">
        <v>8</v>
      </c>
      <c r="L417" s="643">
        <v>12</v>
      </c>
      <c r="M417" s="644">
        <v>29488.030000000002</v>
      </c>
      <c r="N417" s="643">
        <v>3</v>
      </c>
      <c r="O417" s="643">
        <v>6</v>
      </c>
      <c r="P417" s="686">
        <v>14773.255999999999</v>
      </c>
    </row>
    <row r="418" spans="1:16" ht="33.75" x14ac:dyDescent="0.2">
      <c r="A418" s="637" t="s">
        <v>767</v>
      </c>
      <c r="B418" s="638" t="s">
        <v>768</v>
      </c>
      <c r="C418" s="638" t="s">
        <v>769</v>
      </c>
      <c r="D418" s="639" t="s">
        <v>2182</v>
      </c>
      <c r="E418" s="640">
        <v>15600</v>
      </c>
      <c r="F418" s="638" t="s">
        <v>2183</v>
      </c>
      <c r="G418" s="639" t="s">
        <v>2184</v>
      </c>
      <c r="H418" s="641" t="s">
        <v>812</v>
      </c>
      <c r="I418" s="642" t="s">
        <v>780</v>
      </c>
      <c r="J418" s="641" t="s">
        <v>812</v>
      </c>
      <c r="K418" s="643">
        <v>0</v>
      </c>
      <c r="L418" s="643">
        <v>0</v>
      </c>
      <c r="M418" s="644">
        <v>0</v>
      </c>
      <c r="N418" s="643">
        <v>1</v>
      </c>
      <c r="O418" s="643">
        <v>5</v>
      </c>
      <c r="P418" s="686">
        <v>71701.826000000001</v>
      </c>
    </row>
    <row r="419" spans="1:16" ht="67.5" x14ac:dyDescent="0.2">
      <c r="A419" s="637" t="s">
        <v>767</v>
      </c>
      <c r="B419" s="638" t="s">
        <v>775</v>
      </c>
      <c r="C419" s="638" t="s">
        <v>769</v>
      </c>
      <c r="D419" s="639" t="s">
        <v>2185</v>
      </c>
      <c r="E419" s="640">
        <v>3000</v>
      </c>
      <c r="F419" s="638" t="s">
        <v>2186</v>
      </c>
      <c r="G419" s="639" t="s">
        <v>2187</v>
      </c>
      <c r="H419" s="641" t="s">
        <v>805</v>
      </c>
      <c r="I419" s="642" t="s">
        <v>780</v>
      </c>
      <c r="J419" s="641" t="s">
        <v>805</v>
      </c>
      <c r="K419" s="643">
        <v>5</v>
      </c>
      <c r="L419" s="643">
        <v>12</v>
      </c>
      <c r="M419" s="644">
        <v>37923.310000000005</v>
      </c>
      <c r="N419" s="643">
        <v>3</v>
      </c>
      <c r="O419" s="643">
        <v>6</v>
      </c>
      <c r="P419" s="686">
        <v>19045.675999999999</v>
      </c>
    </row>
    <row r="420" spans="1:16" ht="67.5" x14ac:dyDescent="0.2">
      <c r="A420" s="637" t="s">
        <v>767</v>
      </c>
      <c r="B420" s="638" t="s">
        <v>775</v>
      </c>
      <c r="C420" s="638" t="s">
        <v>769</v>
      </c>
      <c r="D420" s="639" t="s">
        <v>2188</v>
      </c>
      <c r="E420" s="640">
        <v>4500</v>
      </c>
      <c r="F420" s="638" t="s">
        <v>2189</v>
      </c>
      <c r="G420" s="639" t="s">
        <v>2190</v>
      </c>
      <c r="H420" s="641" t="s">
        <v>2191</v>
      </c>
      <c r="I420" s="642" t="s">
        <v>774</v>
      </c>
      <c r="J420" s="641" t="s">
        <v>2191</v>
      </c>
      <c r="K420" s="643">
        <v>8</v>
      </c>
      <c r="L420" s="643">
        <v>12</v>
      </c>
      <c r="M420" s="644">
        <v>55670.04</v>
      </c>
      <c r="N420" s="643">
        <v>3</v>
      </c>
      <c r="O420" s="643">
        <v>6</v>
      </c>
      <c r="P420" s="686">
        <v>28027.486000000004</v>
      </c>
    </row>
    <row r="421" spans="1:16" ht="45" x14ac:dyDescent="0.2">
      <c r="A421" s="637" t="s">
        <v>767</v>
      </c>
      <c r="B421" s="638" t="s">
        <v>775</v>
      </c>
      <c r="C421" s="638" t="s">
        <v>769</v>
      </c>
      <c r="D421" s="639" t="s">
        <v>2192</v>
      </c>
      <c r="E421" s="640">
        <v>2800</v>
      </c>
      <c r="F421" s="638" t="s">
        <v>2193</v>
      </c>
      <c r="G421" s="639" t="s">
        <v>2194</v>
      </c>
      <c r="H421" s="641" t="s">
        <v>2195</v>
      </c>
      <c r="I421" s="642" t="s">
        <v>774</v>
      </c>
      <c r="J421" s="641" t="s">
        <v>2195</v>
      </c>
      <c r="K421" s="643">
        <v>5</v>
      </c>
      <c r="L421" s="643">
        <v>12</v>
      </c>
      <c r="M421" s="644">
        <v>35394.220000000008</v>
      </c>
      <c r="N421" s="643">
        <v>3</v>
      </c>
      <c r="O421" s="643">
        <v>6</v>
      </c>
      <c r="P421" s="686">
        <v>17848.936000000002</v>
      </c>
    </row>
    <row r="422" spans="1:16" ht="135" x14ac:dyDescent="0.2">
      <c r="A422" s="637" t="s">
        <v>767</v>
      </c>
      <c r="B422" s="638" t="s">
        <v>775</v>
      </c>
      <c r="C422" s="638" t="s">
        <v>769</v>
      </c>
      <c r="D422" s="639" t="s">
        <v>2196</v>
      </c>
      <c r="E422" s="640">
        <v>4500</v>
      </c>
      <c r="F422" s="638" t="s">
        <v>2197</v>
      </c>
      <c r="G422" s="639" t="s">
        <v>2198</v>
      </c>
      <c r="H422" s="641" t="s">
        <v>805</v>
      </c>
      <c r="I422" s="642" t="s">
        <v>780</v>
      </c>
      <c r="J422" s="641" t="s">
        <v>805</v>
      </c>
      <c r="K422" s="643">
        <v>10</v>
      </c>
      <c r="L422" s="643">
        <v>12</v>
      </c>
      <c r="M422" s="644">
        <v>55939</v>
      </c>
      <c r="N422" s="643">
        <v>3</v>
      </c>
      <c r="O422" s="643">
        <v>6</v>
      </c>
      <c r="P422" s="686">
        <v>28038.336000000003</v>
      </c>
    </row>
    <row r="423" spans="1:16" ht="56.25" x14ac:dyDescent="0.2">
      <c r="A423" s="637" t="s">
        <v>767</v>
      </c>
      <c r="B423" s="638" t="s">
        <v>775</v>
      </c>
      <c r="C423" s="638" t="s">
        <v>769</v>
      </c>
      <c r="D423" s="639" t="s">
        <v>2199</v>
      </c>
      <c r="E423" s="640">
        <v>3250</v>
      </c>
      <c r="F423" s="638" t="s">
        <v>2200</v>
      </c>
      <c r="G423" s="639" t="s">
        <v>2201</v>
      </c>
      <c r="H423" s="641" t="s">
        <v>796</v>
      </c>
      <c r="I423" s="642" t="s">
        <v>797</v>
      </c>
      <c r="J423" s="641" t="s">
        <v>796</v>
      </c>
      <c r="K423" s="643">
        <v>6</v>
      </c>
      <c r="L423" s="643">
        <v>12</v>
      </c>
      <c r="M423" s="644">
        <v>38401.130000000005</v>
      </c>
      <c r="N423" s="643">
        <v>6</v>
      </c>
      <c r="O423" s="643">
        <v>6</v>
      </c>
      <c r="P423" s="686">
        <v>20551.976000000002</v>
      </c>
    </row>
    <row r="424" spans="1:16" ht="45" x14ac:dyDescent="0.2">
      <c r="A424" s="637" t="s">
        <v>767</v>
      </c>
      <c r="B424" s="638" t="s">
        <v>775</v>
      </c>
      <c r="C424" s="638" t="s">
        <v>769</v>
      </c>
      <c r="D424" s="639" t="s">
        <v>2202</v>
      </c>
      <c r="E424" s="640">
        <v>5100</v>
      </c>
      <c r="F424" s="638" t="s">
        <v>2203</v>
      </c>
      <c r="G424" s="639" t="s">
        <v>2204</v>
      </c>
      <c r="H424" s="641" t="s">
        <v>2205</v>
      </c>
      <c r="I424" s="642" t="s">
        <v>797</v>
      </c>
      <c r="J424" s="641" t="s">
        <v>2205</v>
      </c>
      <c r="K424" s="643">
        <v>6</v>
      </c>
      <c r="L424" s="643">
        <v>12</v>
      </c>
      <c r="M424" s="644">
        <v>62359.149999999994</v>
      </c>
      <c r="N424" s="643">
        <v>3</v>
      </c>
      <c r="O424" s="643">
        <v>6</v>
      </c>
      <c r="P424" s="686">
        <v>31459.476000000002</v>
      </c>
    </row>
    <row r="425" spans="1:16" ht="123.75" x14ac:dyDescent="0.2">
      <c r="A425" s="637" t="s">
        <v>767</v>
      </c>
      <c r="B425" s="638" t="s">
        <v>775</v>
      </c>
      <c r="C425" s="638" t="s">
        <v>769</v>
      </c>
      <c r="D425" s="639" t="s">
        <v>2206</v>
      </c>
      <c r="E425" s="640">
        <v>4500</v>
      </c>
      <c r="F425" s="638" t="s">
        <v>2207</v>
      </c>
      <c r="G425" s="639" t="s">
        <v>2208</v>
      </c>
      <c r="H425" s="641" t="s">
        <v>805</v>
      </c>
      <c r="I425" s="642" t="s">
        <v>780</v>
      </c>
      <c r="J425" s="641" t="s">
        <v>805</v>
      </c>
      <c r="K425" s="643">
        <v>3</v>
      </c>
      <c r="L425" s="643">
        <v>3</v>
      </c>
      <c r="M425" s="644">
        <v>24895.809999999998</v>
      </c>
      <c r="N425" s="643">
        <v>0</v>
      </c>
      <c r="O425" s="643">
        <v>0</v>
      </c>
      <c r="P425" s="686">
        <v>0</v>
      </c>
    </row>
    <row r="426" spans="1:16" ht="45" x14ac:dyDescent="0.2">
      <c r="A426" s="637" t="s">
        <v>767</v>
      </c>
      <c r="B426" s="638" t="s">
        <v>775</v>
      </c>
      <c r="C426" s="638" t="s">
        <v>769</v>
      </c>
      <c r="D426" s="639" t="s">
        <v>1237</v>
      </c>
      <c r="E426" s="640">
        <v>3800</v>
      </c>
      <c r="F426" s="638" t="s">
        <v>2209</v>
      </c>
      <c r="G426" s="639" t="s">
        <v>2210</v>
      </c>
      <c r="H426" s="641" t="s">
        <v>2211</v>
      </c>
      <c r="I426" s="642" t="s">
        <v>797</v>
      </c>
      <c r="J426" s="641" t="s">
        <v>2211</v>
      </c>
      <c r="K426" s="643">
        <v>5</v>
      </c>
      <c r="L426" s="643">
        <v>12</v>
      </c>
      <c r="M426" s="644">
        <v>46826.040000000008</v>
      </c>
      <c r="N426" s="643">
        <v>3</v>
      </c>
      <c r="O426" s="643">
        <v>6</v>
      </c>
      <c r="P426" s="686">
        <v>23725.306000000004</v>
      </c>
    </row>
    <row r="427" spans="1:16" ht="78.75" x14ac:dyDescent="0.2">
      <c r="A427" s="637" t="s">
        <v>767</v>
      </c>
      <c r="B427" s="638" t="s">
        <v>775</v>
      </c>
      <c r="C427" s="638" t="s">
        <v>769</v>
      </c>
      <c r="D427" s="639" t="s">
        <v>2212</v>
      </c>
      <c r="E427" s="640">
        <v>11500</v>
      </c>
      <c r="F427" s="638" t="s">
        <v>2213</v>
      </c>
      <c r="G427" s="639" t="s">
        <v>2214</v>
      </c>
      <c r="H427" s="641" t="s">
        <v>915</v>
      </c>
      <c r="I427" s="642" t="s">
        <v>780</v>
      </c>
      <c r="J427" s="641" t="s">
        <v>915</v>
      </c>
      <c r="K427" s="643">
        <v>3</v>
      </c>
      <c r="L427" s="643">
        <v>5</v>
      </c>
      <c r="M427" s="644">
        <v>50376.78</v>
      </c>
      <c r="N427" s="643">
        <v>0</v>
      </c>
      <c r="O427" s="643">
        <v>0</v>
      </c>
      <c r="P427" s="686">
        <v>0</v>
      </c>
    </row>
    <row r="428" spans="1:16" ht="67.5" x14ac:dyDescent="0.2">
      <c r="A428" s="637" t="s">
        <v>767</v>
      </c>
      <c r="B428" s="638" t="s">
        <v>775</v>
      </c>
      <c r="C428" s="638" t="s">
        <v>769</v>
      </c>
      <c r="D428" s="639" t="s">
        <v>2215</v>
      </c>
      <c r="E428" s="640">
        <v>7000</v>
      </c>
      <c r="F428" s="638" t="s">
        <v>2216</v>
      </c>
      <c r="G428" s="639" t="s">
        <v>2217</v>
      </c>
      <c r="H428" s="641" t="s">
        <v>1262</v>
      </c>
      <c r="I428" s="642" t="s">
        <v>780</v>
      </c>
      <c r="J428" s="641" t="s">
        <v>1262</v>
      </c>
      <c r="K428" s="643">
        <v>9</v>
      </c>
      <c r="L428" s="643">
        <v>12</v>
      </c>
      <c r="M428" s="644">
        <v>88872.68</v>
      </c>
      <c r="N428" s="643">
        <v>0</v>
      </c>
      <c r="O428" s="643">
        <v>0</v>
      </c>
      <c r="P428" s="686">
        <v>0</v>
      </c>
    </row>
    <row r="429" spans="1:16" ht="146.25" x14ac:dyDescent="0.2">
      <c r="A429" s="637" t="s">
        <v>767</v>
      </c>
      <c r="B429" s="638" t="s">
        <v>775</v>
      </c>
      <c r="C429" s="638" t="s">
        <v>769</v>
      </c>
      <c r="D429" s="639" t="s">
        <v>2218</v>
      </c>
      <c r="E429" s="640">
        <v>7500</v>
      </c>
      <c r="F429" s="638" t="s">
        <v>2219</v>
      </c>
      <c r="G429" s="639" t="s">
        <v>2220</v>
      </c>
      <c r="H429" s="641" t="s">
        <v>915</v>
      </c>
      <c r="I429" s="642" t="s">
        <v>780</v>
      </c>
      <c r="J429" s="641" t="s">
        <v>915</v>
      </c>
      <c r="K429" s="643">
        <v>6</v>
      </c>
      <c r="L429" s="643">
        <v>12</v>
      </c>
      <c r="M429" s="644">
        <v>91768.65</v>
      </c>
      <c r="N429" s="643">
        <v>5</v>
      </c>
      <c r="O429" s="643">
        <v>6</v>
      </c>
      <c r="P429" s="686">
        <v>46004.135999999999</v>
      </c>
    </row>
    <row r="430" spans="1:16" ht="78.75" x14ac:dyDescent="0.2">
      <c r="A430" s="637" t="s">
        <v>767</v>
      </c>
      <c r="B430" s="638" t="s">
        <v>775</v>
      </c>
      <c r="C430" s="638" t="s">
        <v>769</v>
      </c>
      <c r="D430" s="639" t="s">
        <v>1864</v>
      </c>
      <c r="E430" s="640">
        <v>2000</v>
      </c>
      <c r="F430" s="638" t="s">
        <v>2221</v>
      </c>
      <c r="G430" s="639" t="s">
        <v>2222</v>
      </c>
      <c r="H430" s="641" t="s">
        <v>1286</v>
      </c>
      <c r="I430" s="642" t="s">
        <v>797</v>
      </c>
      <c r="J430" s="641" t="s">
        <v>1286</v>
      </c>
      <c r="K430" s="643">
        <v>5</v>
      </c>
      <c r="L430" s="643">
        <v>12</v>
      </c>
      <c r="M430" s="644">
        <v>25953.830000000005</v>
      </c>
      <c r="N430" s="643">
        <v>3</v>
      </c>
      <c r="O430" s="643">
        <v>6</v>
      </c>
      <c r="P430" s="686">
        <v>13051.975999999999</v>
      </c>
    </row>
    <row r="431" spans="1:16" ht="45" x14ac:dyDescent="0.2">
      <c r="A431" s="637" t="s">
        <v>767</v>
      </c>
      <c r="B431" s="638" t="s">
        <v>775</v>
      </c>
      <c r="C431" s="638" t="s">
        <v>769</v>
      </c>
      <c r="D431" s="639" t="s">
        <v>2223</v>
      </c>
      <c r="E431" s="640">
        <v>5000</v>
      </c>
      <c r="F431" s="638" t="s">
        <v>2224</v>
      </c>
      <c r="G431" s="639" t="s">
        <v>2225</v>
      </c>
      <c r="H431" s="641" t="s">
        <v>1094</v>
      </c>
      <c r="I431" s="642" t="s">
        <v>780</v>
      </c>
      <c r="J431" s="641" t="s">
        <v>1094</v>
      </c>
      <c r="K431" s="643">
        <v>3</v>
      </c>
      <c r="L431" s="643">
        <v>7</v>
      </c>
      <c r="M431" s="644">
        <v>28389.38</v>
      </c>
      <c r="N431" s="643">
        <v>3</v>
      </c>
      <c r="O431" s="643">
        <v>6</v>
      </c>
      <c r="P431" s="686">
        <v>31037.275999999998</v>
      </c>
    </row>
    <row r="432" spans="1:16" ht="45" x14ac:dyDescent="0.2">
      <c r="A432" s="637" t="s">
        <v>767</v>
      </c>
      <c r="B432" s="638" t="s">
        <v>775</v>
      </c>
      <c r="C432" s="638" t="s">
        <v>769</v>
      </c>
      <c r="D432" s="639" t="s">
        <v>2226</v>
      </c>
      <c r="E432" s="640">
        <v>9000</v>
      </c>
      <c r="F432" s="638" t="s">
        <v>2227</v>
      </c>
      <c r="G432" s="639" t="s">
        <v>2228</v>
      </c>
      <c r="H432" s="641" t="s">
        <v>957</v>
      </c>
      <c r="I432" s="642" t="s">
        <v>780</v>
      </c>
      <c r="J432" s="641" t="s">
        <v>957</v>
      </c>
      <c r="K432" s="643">
        <v>4</v>
      </c>
      <c r="L432" s="643">
        <v>10</v>
      </c>
      <c r="M432" s="644">
        <v>94172.669999999984</v>
      </c>
      <c r="N432" s="643">
        <v>0</v>
      </c>
      <c r="O432" s="643">
        <v>0</v>
      </c>
      <c r="P432" s="686">
        <v>0</v>
      </c>
    </row>
    <row r="433" spans="1:16" ht="56.25" x14ac:dyDescent="0.2">
      <c r="A433" s="637" t="s">
        <v>767</v>
      </c>
      <c r="B433" s="638" t="s">
        <v>775</v>
      </c>
      <c r="C433" s="638" t="s">
        <v>769</v>
      </c>
      <c r="D433" s="639" t="s">
        <v>2229</v>
      </c>
      <c r="E433" s="640">
        <v>930</v>
      </c>
      <c r="F433" s="638" t="s">
        <v>2230</v>
      </c>
      <c r="G433" s="639" t="s">
        <v>2231</v>
      </c>
      <c r="H433" s="641" t="s">
        <v>2232</v>
      </c>
      <c r="I433" s="642" t="s">
        <v>774</v>
      </c>
      <c r="J433" s="641" t="s">
        <v>2232</v>
      </c>
      <c r="K433" s="643">
        <v>5</v>
      </c>
      <c r="L433" s="643">
        <v>12</v>
      </c>
      <c r="M433" s="644">
        <v>12756.550000000001</v>
      </c>
      <c r="N433" s="643">
        <v>3</v>
      </c>
      <c r="O433" s="643">
        <v>6</v>
      </c>
      <c r="P433" s="686">
        <v>6088.3159999999998</v>
      </c>
    </row>
    <row r="434" spans="1:16" ht="45" x14ac:dyDescent="0.2">
      <c r="A434" s="637" t="s">
        <v>767</v>
      </c>
      <c r="B434" s="638" t="s">
        <v>775</v>
      </c>
      <c r="C434" s="638" t="s">
        <v>769</v>
      </c>
      <c r="D434" s="639" t="s">
        <v>2233</v>
      </c>
      <c r="E434" s="640">
        <v>930</v>
      </c>
      <c r="F434" s="638" t="s">
        <v>2234</v>
      </c>
      <c r="G434" s="639" t="s">
        <v>2235</v>
      </c>
      <c r="H434" s="641" t="s">
        <v>796</v>
      </c>
      <c r="I434" s="642" t="s">
        <v>797</v>
      </c>
      <c r="J434" s="641" t="s">
        <v>796</v>
      </c>
      <c r="K434" s="643">
        <v>6</v>
      </c>
      <c r="L434" s="643">
        <v>12</v>
      </c>
      <c r="M434" s="644">
        <v>12758.170000000004</v>
      </c>
      <c r="N434" s="643">
        <v>3</v>
      </c>
      <c r="O434" s="643">
        <v>6</v>
      </c>
      <c r="P434" s="686">
        <v>6089.2759999999998</v>
      </c>
    </row>
    <row r="435" spans="1:16" ht="67.5" x14ac:dyDescent="0.2">
      <c r="A435" s="637" t="s">
        <v>767</v>
      </c>
      <c r="B435" s="638" t="s">
        <v>775</v>
      </c>
      <c r="C435" s="638" t="s">
        <v>769</v>
      </c>
      <c r="D435" s="639" t="s">
        <v>2236</v>
      </c>
      <c r="E435" s="640">
        <v>930</v>
      </c>
      <c r="F435" s="638" t="s">
        <v>2237</v>
      </c>
      <c r="G435" s="639" t="s">
        <v>2238</v>
      </c>
      <c r="H435" s="641" t="s">
        <v>796</v>
      </c>
      <c r="I435" s="642" t="s">
        <v>797</v>
      </c>
      <c r="J435" s="641" t="s">
        <v>796</v>
      </c>
      <c r="K435" s="643">
        <v>6</v>
      </c>
      <c r="L435" s="643">
        <v>12</v>
      </c>
      <c r="M435" s="644">
        <v>12522.61</v>
      </c>
      <c r="N435" s="643">
        <v>3</v>
      </c>
      <c r="O435" s="643">
        <v>6</v>
      </c>
      <c r="P435" s="686">
        <v>5996.6959999999999</v>
      </c>
    </row>
    <row r="436" spans="1:16" ht="90" x14ac:dyDescent="0.2">
      <c r="A436" s="637" t="s">
        <v>767</v>
      </c>
      <c r="B436" s="638" t="s">
        <v>775</v>
      </c>
      <c r="C436" s="638" t="s">
        <v>769</v>
      </c>
      <c r="D436" s="639" t="s">
        <v>2239</v>
      </c>
      <c r="E436" s="640">
        <v>930</v>
      </c>
      <c r="F436" s="638" t="s">
        <v>2240</v>
      </c>
      <c r="G436" s="639" t="s">
        <v>2241</v>
      </c>
      <c r="H436" s="641" t="s">
        <v>796</v>
      </c>
      <c r="I436" s="642" t="s">
        <v>797</v>
      </c>
      <c r="J436" s="641" t="s">
        <v>796</v>
      </c>
      <c r="K436" s="643">
        <v>6</v>
      </c>
      <c r="L436" s="643">
        <v>12</v>
      </c>
      <c r="M436" s="644">
        <v>12758.410000000003</v>
      </c>
      <c r="N436" s="643">
        <v>3</v>
      </c>
      <c r="O436" s="643">
        <v>6</v>
      </c>
      <c r="P436" s="686">
        <v>6089.2759999999998</v>
      </c>
    </row>
    <row r="437" spans="1:16" ht="56.25" x14ac:dyDescent="0.2">
      <c r="A437" s="637" t="s">
        <v>767</v>
      </c>
      <c r="B437" s="638" t="s">
        <v>768</v>
      </c>
      <c r="C437" s="638" t="s">
        <v>769</v>
      </c>
      <c r="D437" s="639" t="s">
        <v>2242</v>
      </c>
      <c r="E437" s="640">
        <v>2000</v>
      </c>
      <c r="F437" s="638" t="s">
        <v>2243</v>
      </c>
      <c r="G437" s="639" t="s">
        <v>2244</v>
      </c>
      <c r="H437" s="641" t="s">
        <v>1650</v>
      </c>
      <c r="I437" s="642" t="s">
        <v>780</v>
      </c>
      <c r="J437" s="641" t="s">
        <v>1650</v>
      </c>
      <c r="K437" s="643">
        <v>0</v>
      </c>
      <c r="L437" s="643">
        <v>1</v>
      </c>
      <c r="M437" s="644">
        <v>1031.48</v>
      </c>
      <c r="N437" s="643">
        <v>0</v>
      </c>
      <c r="O437" s="643">
        <v>0</v>
      </c>
      <c r="P437" s="686">
        <v>0</v>
      </c>
    </row>
    <row r="438" spans="1:16" ht="78.75" x14ac:dyDescent="0.2">
      <c r="A438" s="637" t="s">
        <v>767</v>
      </c>
      <c r="B438" s="638" t="s">
        <v>768</v>
      </c>
      <c r="C438" s="638" t="s">
        <v>769</v>
      </c>
      <c r="D438" s="639" t="s">
        <v>2245</v>
      </c>
      <c r="E438" s="640">
        <v>1200</v>
      </c>
      <c r="F438" s="638" t="s">
        <v>2246</v>
      </c>
      <c r="G438" s="639" t="s">
        <v>2247</v>
      </c>
      <c r="H438" s="641" t="s">
        <v>796</v>
      </c>
      <c r="I438" s="642" t="s">
        <v>797</v>
      </c>
      <c r="J438" s="641" t="s">
        <v>796</v>
      </c>
      <c r="K438" s="643">
        <v>6</v>
      </c>
      <c r="L438" s="643">
        <v>12</v>
      </c>
      <c r="M438" s="644">
        <v>16181.82</v>
      </c>
      <c r="N438" s="643">
        <v>3</v>
      </c>
      <c r="O438" s="643">
        <v>6</v>
      </c>
      <c r="P438" s="686">
        <v>7811.4759999999997</v>
      </c>
    </row>
    <row r="439" spans="1:16" ht="56.25" x14ac:dyDescent="0.2">
      <c r="A439" s="637" t="s">
        <v>767</v>
      </c>
      <c r="B439" s="638" t="s">
        <v>775</v>
      </c>
      <c r="C439" s="638" t="s">
        <v>769</v>
      </c>
      <c r="D439" s="639" t="s">
        <v>2248</v>
      </c>
      <c r="E439" s="640">
        <v>3000</v>
      </c>
      <c r="F439" s="638" t="s">
        <v>2249</v>
      </c>
      <c r="G439" s="639" t="s">
        <v>2250</v>
      </c>
      <c r="H439" s="641" t="s">
        <v>1650</v>
      </c>
      <c r="I439" s="642" t="s">
        <v>780</v>
      </c>
      <c r="J439" s="641" t="s">
        <v>1650</v>
      </c>
      <c r="K439" s="643">
        <v>6</v>
      </c>
      <c r="L439" s="643">
        <v>12</v>
      </c>
      <c r="M439" s="644">
        <v>37859.12000000001</v>
      </c>
      <c r="N439" s="643">
        <v>5</v>
      </c>
      <c r="O439" s="643">
        <v>6</v>
      </c>
      <c r="P439" s="686">
        <v>19051.976000000002</v>
      </c>
    </row>
    <row r="440" spans="1:16" ht="33.75" x14ac:dyDescent="0.2">
      <c r="A440" s="637" t="s">
        <v>767</v>
      </c>
      <c r="B440" s="638" t="s">
        <v>775</v>
      </c>
      <c r="C440" s="638" t="s">
        <v>769</v>
      </c>
      <c r="D440" s="639" t="s">
        <v>2251</v>
      </c>
      <c r="E440" s="640">
        <v>5500</v>
      </c>
      <c r="F440" s="638" t="s">
        <v>2252</v>
      </c>
      <c r="G440" s="639" t="s">
        <v>2253</v>
      </c>
      <c r="H440" s="641" t="s">
        <v>779</v>
      </c>
      <c r="I440" s="642" t="s">
        <v>780</v>
      </c>
      <c r="J440" s="641" t="s">
        <v>779</v>
      </c>
      <c r="K440" s="643">
        <v>3</v>
      </c>
      <c r="L440" s="643">
        <v>7</v>
      </c>
      <c r="M440" s="644">
        <v>36104.480000000003</v>
      </c>
      <c r="N440" s="643">
        <v>5</v>
      </c>
      <c r="O440" s="643">
        <v>6</v>
      </c>
      <c r="P440" s="686">
        <v>34051.976000000002</v>
      </c>
    </row>
    <row r="441" spans="1:16" ht="56.25" x14ac:dyDescent="0.2">
      <c r="A441" s="637" t="s">
        <v>767</v>
      </c>
      <c r="B441" s="638" t="s">
        <v>775</v>
      </c>
      <c r="C441" s="638" t="s">
        <v>769</v>
      </c>
      <c r="D441" s="639" t="s">
        <v>2254</v>
      </c>
      <c r="E441" s="640">
        <v>2000</v>
      </c>
      <c r="F441" s="638" t="s">
        <v>2255</v>
      </c>
      <c r="G441" s="639" t="s">
        <v>2256</v>
      </c>
      <c r="H441" s="641" t="s">
        <v>2257</v>
      </c>
      <c r="I441" s="642" t="s">
        <v>797</v>
      </c>
      <c r="J441" s="641" t="s">
        <v>2257</v>
      </c>
      <c r="K441" s="643">
        <v>5</v>
      </c>
      <c r="L441" s="643">
        <v>12</v>
      </c>
      <c r="M441" s="644">
        <v>25506.020000000004</v>
      </c>
      <c r="N441" s="643">
        <v>3</v>
      </c>
      <c r="O441" s="643">
        <v>6</v>
      </c>
      <c r="P441" s="686">
        <v>12675.145999999999</v>
      </c>
    </row>
    <row r="442" spans="1:16" ht="123.75" x14ac:dyDescent="0.2">
      <c r="A442" s="637" t="s">
        <v>767</v>
      </c>
      <c r="B442" s="638" t="s">
        <v>768</v>
      </c>
      <c r="C442" s="638" t="s">
        <v>769</v>
      </c>
      <c r="D442" s="639" t="s">
        <v>2258</v>
      </c>
      <c r="E442" s="640">
        <v>4500</v>
      </c>
      <c r="F442" s="638" t="s">
        <v>2259</v>
      </c>
      <c r="G442" s="639" t="s">
        <v>2260</v>
      </c>
      <c r="H442" s="641" t="s">
        <v>2261</v>
      </c>
      <c r="I442" s="642" t="s">
        <v>774</v>
      </c>
      <c r="J442" s="641" t="s">
        <v>2261</v>
      </c>
      <c r="K442" s="643">
        <v>6</v>
      </c>
      <c r="L442" s="643">
        <v>12</v>
      </c>
      <c r="M442" s="644">
        <v>55194.610000000008</v>
      </c>
      <c r="N442" s="643">
        <v>3</v>
      </c>
      <c r="O442" s="643">
        <v>6</v>
      </c>
      <c r="P442" s="686">
        <v>27843.396000000001</v>
      </c>
    </row>
    <row r="443" spans="1:16" ht="123.75" x14ac:dyDescent="0.2">
      <c r="A443" s="637" t="s">
        <v>767</v>
      </c>
      <c r="B443" s="638" t="s">
        <v>775</v>
      </c>
      <c r="C443" s="638" t="s">
        <v>769</v>
      </c>
      <c r="D443" s="639" t="s">
        <v>2262</v>
      </c>
      <c r="E443" s="640">
        <v>10000</v>
      </c>
      <c r="F443" s="638" t="s">
        <v>2263</v>
      </c>
      <c r="G443" s="639" t="s">
        <v>2264</v>
      </c>
      <c r="H443" s="641" t="s">
        <v>2265</v>
      </c>
      <c r="I443" s="642" t="s">
        <v>780</v>
      </c>
      <c r="J443" s="641" t="s">
        <v>2265</v>
      </c>
      <c r="K443" s="643">
        <v>3</v>
      </c>
      <c r="L443" s="643">
        <v>5</v>
      </c>
      <c r="M443" s="644">
        <v>48464.57</v>
      </c>
      <c r="N443" s="643">
        <v>0</v>
      </c>
      <c r="O443" s="643">
        <v>0</v>
      </c>
      <c r="P443" s="686">
        <v>0</v>
      </c>
    </row>
    <row r="444" spans="1:16" ht="78.75" x14ac:dyDescent="0.2">
      <c r="A444" s="637" t="s">
        <v>767</v>
      </c>
      <c r="B444" s="638" t="s">
        <v>768</v>
      </c>
      <c r="C444" s="638" t="s">
        <v>769</v>
      </c>
      <c r="D444" s="639" t="s">
        <v>2266</v>
      </c>
      <c r="E444" s="640">
        <v>10000</v>
      </c>
      <c r="F444" s="638" t="s">
        <v>2267</v>
      </c>
      <c r="G444" s="639" t="s">
        <v>2268</v>
      </c>
      <c r="H444" s="641" t="s">
        <v>805</v>
      </c>
      <c r="I444" s="642" t="s">
        <v>780</v>
      </c>
      <c r="J444" s="641" t="s">
        <v>805</v>
      </c>
      <c r="K444" s="643">
        <v>5</v>
      </c>
      <c r="L444" s="643">
        <v>12</v>
      </c>
      <c r="M444" s="644">
        <v>118705.29999999999</v>
      </c>
      <c r="N444" s="643">
        <v>3</v>
      </c>
      <c r="O444" s="643">
        <v>6</v>
      </c>
      <c r="P444" s="686">
        <v>59810.546000000002</v>
      </c>
    </row>
    <row r="445" spans="1:16" ht="33.75" x14ac:dyDescent="0.2">
      <c r="A445" s="637" t="s">
        <v>767</v>
      </c>
      <c r="B445" s="638" t="s">
        <v>775</v>
      </c>
      <c r="C445" s="638" t="s">
        <v>769</v>
      </c>
      <c r="D445" s="639" t="s">
        <v>2269</v>
      </c>
      <c r="E445" s="640">
        <v>5000</v>
      </c>
      <c r="F445" s="638" t="s">
        <v>2270</v>
      </c>
      <c r="G445" s="639" t="s">
        <v>2271</v>
      </c>
      <c r="H445" s="641" t="s">
        <v>2272</v>
      </c>
      <c r="I445" s="642" t="s">
        <v>780</v>
      </c>
      <c r="J445" s="641" t="s">
        <v>2272</v>
      </c>
      <c r="K445" s="643">
        <v>2</v>
      </c>
      <c r="L445" s="643">
        <v>4</v>
      </c>
      <c r="M445" s="644">
        <v>17813.579999999998</v>
      </c>
      <c r="N445" s="643">
        <v>4</v>
      </c>
      <c r="O445" s="643">
        <v>6</v>
      </c>
      <c r="P445" s="686">
        <v>31051.976000000002</v>
      </c>
    </row>
    <row r="446" spans="1:16" ht="101.25" x14ac:dyDescent="0.2">
      <c r="A446" s="637" t="s">
        <v>767</v>
      </c>
      <c r="B446" s="638" t="s">
        <v>775</v>
      </c>
      <c r="C446" s="638" t="s">
        <v>769</v>
      </c>
      <c r="D446" s="639" t="s">
        <v>2273</v>
      </c>
      <c r="E446" s="640">
        <v>7700</v>
      </c>
      <c r="F446" s="638" t="s">
        <v>2274</v>
      </c>
      <c r="G446" s="639" t="s">
        <v>2275</v>
      </c>
      <c r="H446" s="641" t="s">
        <v>805</v>
      </c>
      <c r="I446" s="642" t="s">
        <v>780</v>
      </c>
      <c r="J446" s="641" t="s">
        <v>805</v>
      </c>
      <c r="K446" s="643">
        <v>8</v>
      </c>
      <c r="L446" s="643">
        <v>12</v>
      </c>
      <c r="M446" s="644">
        <v>91536.099999999977</v>
      </c>
      <c r="N446" s="643">
        <v>4</v>
      </c>
      <c r="O446" s="643">
        <v>6</v>
      </c>
      <c r="P446" s="686">
        <v>46553.416000000005</v>
      </c>
    </row>
    <row r="447" spans="1:16" ht="67.5" x14ac:dyDescent="0.2">
      <c r="A447" s="637" t="s">
        <v>767</v>
      </c>
      <c r="B447" s="638" t="s">
        <v>775</v>
      </c>
      <c r="C447" s="638" t="s">
        <v>769</v>
      </c>
      <c r="D447" s="639" t="s">
        <v>2276</v>
      </c>
      <c r="E447" s="640">
        <v>3000</v>
      </c>
      <c r="F447" s="638" t="s">
        <v>2277</v>
      </c>
      <c r="G447" s="639" t="s">
        <v>2278</v>
      </c>
      <c r="H447" s="641" t="s">
        <v>805</v>
      </c>
      <c r="I447" s="642" t="s">
        <v>780</v>
      </c>
      <c r="J447" s="641" t="s">
        <v>805</v>
      </c>
      <c r="K447" s="643">
        <v>5</v>
      </c>
      <c r="L447" s="643">
        <v>12</v>
      </c>
      <c r="M447" s="644">
        <v>37945.15</v>
      </c>
      <c r="N447" s="643">
        <v>3</v>
      </c>
      <c r="O447" s="643">
        <v>6</v>
      </c>
      <c r="P447" s="686">
        <v>19051.346000000001</v>
      </c>
    </row>
    <row r="448" spans="1:16" ht="56.25" x14ac:dyDescent="0.2">
      <c r="A448" s="637" t="s">
        <v>767</v>
      </c>
      <c r="B448" s="638" t="s">
        <v>775</v>
      </c>
      <c r="C448" s="638" t="s">
        <v>769</v>
      </c>
      <c r="D448" s="639" t="s">
        <v>2279</v>
      </c>
      <c r="E448" s="640">
        <v>930</v>
      </c>
      <c r="F448" s="638" t="s">
        <v>2280</v>
      </c>
      <c r="G448" s="639" t="s">
        <v>2281</v>
      </c>
      <c r="H448" s="641" t="s">
        <v>1286</v>
      </c>
      <c r="I448" s="642" t="s">
        <v>797</v>
      </c>
      <c r="J448" s="641" t="s">
        <v>1286</v>
      </c>
      <c r="K448" s="643">
        <v>5</v>
      </c>
      <c r="L448" s="643">
        <v>12</v>
      </c>
      <c r="M448" s="644">
        <v>12608.330000000004</v>
      </c>
      <c r="N448" s="643">
        <v>3</v>
      </c>
      <c r="O448" s="643">
        <v>6</v>
      </c>
      <c r="P448" s="686">
        <v>6047.116</v>
      </c>
    </row>
    <row r="449" spans="1:16" ht="33.75" x14ac:dyDescent="0.2">
      <c r="A449" s="637" t="s">
        <v>767</v>
      </c>
      <c r="B449" s="638" t="s">
        <v>775</v>
      </c>
      <c r="C449" s="638" t="s">
        <v>769</v>
      </c>
      <c r="D449" s="639" t="s">
        <v>2282</v>
      </c>
      <c r="E449" s="640">
        <v>9000</v>
      </c>
      <c r="F449" s="638" t="s">
        <v>2283</v>
      </c>
      <c r="G449" s="639" t="s">
        <v>2284</v>
      </c>
      <c r="H449" s="641" t="s">
        <v>2285</v>
      </c>
      <c r="I449" s="642" t="s">
        <v>780</v>
      </c>
      <c r="J449" s="641" t="s">
        <v>2285</v>
      </c>
      <c r="K449" s="643">
        <v>0</v>
      </c>
      <c r="L449" s="643">
        <v>0</v>
      </c>
      <c r="M449" s="644">
        <v>0</v>
      </c>
      <c r="N449" s="643">
        <v>1</v>
      </c>
      <c r="O449" s="643">
        <v>3</v>
      </c>
      <c r="P449" s="686">
        <v>27529.525999999998</v>
      </c>
    </row>
    <row r="450" spans="1:16" ht="56.25" x14ac:dyDescent="0.2">
      <c r="A450" s="637" t="s">
        <v>767</v>
      </c>
      <c r="B450" s="638" t="s">
        <v>775</v>
      </c>
      <c r="C450" s="638" t="s">
        <v>769</v>
      </c>
      <c r="D450" s="639" t="s">
        <v>2286</v>
      </c>
      <c r="E450" s="640">
        <v>1200</v>
      </c>
      <c r="F450" s="638" t="s">
        <v>2287</v>
      </c>
      <c r="G450" s="639" t="s">
        <v>2288</v>
      </c>
      <c r="H450" s="641" t="s">
        <v>1236</v>
      </c>
      <c r="I450" s="642" t="s">
        <v>797</v>
      </c>
      <c r="J450" s="641" t="s">
        <v>1236</v>
      </c>
      <c r="K450" s="643">
        <v>5</v>
      </c>
      <c r="L450" s="643">
        <v>12</v>
      </c>
      <c r="M450" s="644">
        <v>16271.060000000001</v>
      </c>
      <c r="N450" s="643">
        <v>3</v>
      </c>
      <c r="O450" s="643">
        <v>6</v>
      </c>
      <c r="P450" s="686">
        <v>7852.9160000000002</v>
      </c>
    </row>
    <row r="451" spans="1:16" ht="101.25" x14ac:dyDescent="0.2">
      <c r="A451" s="637" t="s">
        <v>767</v>
      </c>
      <c r="B451" s="638" t="s">
        <v>775</v>
      </c>
      <c r="C451" s="638" t="s">
        <v>769</v>
      </c>
      <c r="D451" s="639" t="s">
        <v>2289</v>
      </c>
      <c r="E451" s="640">
        <v>1600</v>
      </c>
      <c r="F451" s="638" t="s">
        <v>2290</v>
      </c>
      <c r="G451" s="639" t="s">
        <v>2291</v>
      </c>
      <c r="H451" s="641" t="s">
        <v>2292</v>
      </c>
      <c r="I451" s="642" t="s">
        <v>774</v>
      </c>
      <c r="J451" s="641" t="s">
        <v>2292</v>
      </c>
      <c r="K451" s="643">
        <v>6</v>
      </c>
      <c r="L451" s="643">
        <v>12</v>
      </c>
      <c r="M451" s="644">
        <v>21101.48</v>
      </c>
      <c r="N451" s="643">
        <v>2</v>
      </c>
      <c r="O451" s="643">
        <v>3</v>
      </c>
      <c r="P451" s="686">
        <v>5740.3360000000002</v>
      </c>
    </row>
    <row r="452" spans="1:16" ht="67.5" x14ac:dyDescent="0.2">
      <c r="A452" s="637" t="s">
        <v>767</v>
      </c>
      <c r="B452" s="638" t="s">
        <v>775</v>
      </c>
      <c r="C452" s="638" t="s">
        <v>769</v>
      </c>
      <c r="D452" s="639" t="s">
        <v>2293</v>
      </c>
      <c r="E452" s="640">
        <v>3500</v>
      </c>
      <c r="F452" s="638" t="s">
        <v>2294</v>
      </c>
      <c r="G452" s="639" t="s">
        <v>2295</v>
      </c>
      <c r="H452" s="641" t="s">
        <v>915</v>
      </c>
      <c r="I452" s="642" t="s">
        <v>780</v>
      </c>
      <c r="J452" s="641" t="s">
        <v>915</v>
      </c>
      <c r="K452" s="643">
        <v>5</v>
      </c>
      <c r="L452" s="643">
        <v>12</v>
      </c>
      <c r="M452" s="644">
        <v>43954.810000000012</v>
      </c>
      <c r="N452" s="643">
        <v>3</v>
      </c>
      <c r="O452" s="643">
        <v>6</v>
      </c>
      <c r="P452" s="686">
        <v>22051.976000000002</v>
      </c>
    </row>
    <row r="453" spans="1:16" ht="90" x14ac:dyDescent="0.2">
      <c r="A453" s="637" t="s">
        <v>767</v>
      </c>
      <c r="B453" s="638" t="s">
        <v>775</v>
      </c>
      <c r="C453" s="638" t="s">
        <v>769</v>
      </c>
      <c r="D453" s="639" t="s">
        <v>2296</v>
      </c>
      <c r="E453" s="640">
        <v>930</v>
      </c>
      <c r="F453" s="638" t="s">
        <v>2297</v>
      </c>
      <c r="G453" s="639" t="s">
        <v>2298</v>
      </c>
      <c r="H453" s="641" t="s">
        <v>796</v>
      </c>
      <c r="I453" s="642" t="s">
        <v>797</v>
      </c>
      <c r="J453" s="641" t="s">
        <v>796</v>
      </c>
      <c r="K453" s="643">
        <v>3</v>
      </c>
      <c r="L453" s="643">
        <v>6</v>
      </c>
      <c r="M453" s="644">
        <v>7033.33</v>
      </c>
      <c r="N453" s="643">
        <v>0</v>
      </c>
      <c r="O453" s="643">
        <v>0</v>
      </c>
      <c r="P453" s="686">
        <v>0</v>
      </c>
    </row>
    <row r="454" spans="1:16" ht="45" x14ac:dyDescent="0.2">
      <c r="A454" s="637" t="s">
        <v>767</v>
      </c>
      <c r="B454" s="638" t="s">
        <v>775</v>
      </c>
      <c r="C454" s="638" t="s">
        <v>769</v>
      </c>
      <c r="D454" s="639" t="s">
        <v>1083</v>
      </c>
      <c r="E454" s="640">
        <v>3800</v>
      </c>
      <c r="F454" s="638" t="s">
        <v>2299</v>
      </c>
      <c r="G454" s="639" t="s">
        <v>2300</v>
      </c>
      <c r="H454" s="641" t="s">
        <v>1424</v>
      </c>
      <c r="I454" s="642" t="s">
        <v>797</v>
      </c>
      <c r="J454" s="641" t="s">
        <v>1424</v>
      </c>
      <c r="K454" s="643">
        <v>5</v>
      </c>
      <c r="L454" s="643">
        <v>12</v>
      </c>
      <c r="M454" s="644">
        <v>47283.450000000004</v>
      </c>
      <c r="N454" s="643">
        <v>3</v>
      </c>
      <c r="O454" s="643">
        <v>6</v>
      </c>
      <c r="P454" s="686">
        <v>23820.706000000002</v>
      </c>
    </row>
    <row r="455" spans="1:16" ht="33.75" x14ac:dyDescent="0.2">
      <c r="A455" s="637" t="s">
        <v>767</v>
      </c>
      <c r="B455" s="638" t="s">
        <v>775</v>
      </c>
      <c r="C455" s="638" t="s">
        <v>769</v>
      </c>
      <c r="D455" s="639" t="s">
        <v>2301</v>
      </c>
      <c r="E455" s="640">
        <v>11000</v>
      </c>
      <c r="F455" s="638" t="s">
        <v>2302</v>
      </c>
      <c r="G455" s="639" t="s">
        <v>2303</v>
      </c>
      <c r="H455" s="641" t="s">
        <v>816</v>
      </c>
      <c r="I455" s="642" t="s">
        <v>780</v>
      </c>
      <c r="J455" s="641" t="s">
        <v>816</v>
      </c>
      <c r="K455" s="643">
        <v>1</v>
      </c>
      <c r="L455" s="643">
        <v>4</v>
      </c>
      <c r="M455" s="644">
        <v>23222.019999999997</v>
      </c>
      <c r="N455" s="643">
        <v>0</v>
      </c>
      <c r="O455" s="643">
        <v>0</v>
      </c>
      <c r="P455" s="686">
        <v>0</v>
      </c>
    </row>
    <row r="456" spans="1:16" ht="78.75" x14ac:dyDescent="0.2">
      <c r="A456" s="637" t="s">
        <v>767</v>
      </c>
      <c r="B456" s="638" t="s">
        <v>775</v>
      </c>
      <c r="C456" s="638" t="s">
        <v>769</v>
      </c>
      <c r="D456" s="639" t="s">
        <v>2304</v>
      </c>
      <c r="E456" s="640">
        <v>3500</v>
      </c>
      <c r="F456" s="638" t="s">
        <v>2305</v>
      </c>
      <c r="G456" s="639" t="s">
        <v>2306</v>
      </c>
      <c r="H456" s="641" t="s">
        <v>850</v>
      </c>
      <c r="I456" s="642" t="s">
        <v>780</v>
      </c>
      <c r="J456" s="641" t="s">
        <v>850</v>
      </c>
      <c r="K456" s="643">
        <v>5</v>
      </c>
      <c r="L456" s="643">
        <v>12</v>
      </c>
      <c r="M456" s="644">
        <v>43803.369999999995</v>
      </c>
      <c r="N456" s="643">
        <v>3</v>
      </c>
      <c r="O456" s="643">
        <v>6</v>
      </c>
      <c r="P456" s="686">
        <v>22045.256000000001</v>
      </c>
    </row>
    <row r="457" spans="1:16" ht="56.25" x14ac:dyDescent="0.2">
      <c r="A457" s="637" t="s">
        <v>767</v>
      </c>
      <c r="B457" s="638" t="s">
        <v>775</v>
      </c>
      <c r="C457" s="638" t="s">
        <v>769</v>
      </c>
      <c r="D457" s="639" t="s">
        <v>2307</v>
      </c>
      <c r="E457" s="640">
        <v>13000</v>
      </c>
      <c r="F457" s="638" t="s">
        <v>2308</v>
      </c>
      <c r="G457" s="639" t="s">
        <v>2309</v>
      </c>
      <c r="H457" s="641" t="s">
        <v>801</v>
      </c>
      <c r="I457" s="642" t="s">
        <v>780</v>
      </c>
      <c r="J457" s="641" t="s">
        <v>801</v>
      </c>
      <c r="K457" s="643">
        <v>5</v>
      </c>
      <c r="L457" s="643">
        <v>12</v>
      </c>
      <c r="M457" s="644">
        <v>156251.54999999999</v>
      </c>
      <c r="N457" s="643">
        <v>5</v>
      </c>
      <c r="O457" s="643">
        <v>6</v>
      </c>
      <c r="P457" s="686">
        <v>100782.94600000001</v>
      </c>
    </row>
    <row r="458" spans="1:16" ht="90" x14ac:dyDescent="0.2">
      <c r="A458" s="637" t="s">
        <v>767</v>
      </c>
      <c r="B458" s="638" t="s">
        <v>768</v>
      </c>
      <c r="C458" s="638" t="s">
        <v>769</v>
      </c>
      <c r="D458" s="639" t="s">
        <v>2310</v>
      </c>
      <c r="E458" s="640">
        <v>1200</v>
      </c>
      <c r="F458" s="638" t="s">
        <v>2311</v>
      </c>
      <c r="G458" s="639" t="s">
        <v>2312</v>
      </c>
      <c r="H458" s="641" t="s">
        <v>796</v>
      </c>
      <c r="I458" s="642" t="s">
        <v>797</v>
      </c>
      <c r="J458" s="641" t="s">
        <v>796</v>
      </c>
      <c r="K458" s="643">
        <v>6</v>
      </c>
      <c r="L458" s="643">
        <v>12</v>
      </c>
      <c r="M458" s="644">
        <v>15509.130000000003</v>
      </c>
      <c r="N458" s="643">
        <v>3</v>
      </c>
      <c r="O458" s="643">
        <v>6</v>
      </c>
      <c r="P458" s="686">
        <v>7539.0159999999996</v>
      </c>
    </row>
    <row r="459" spans="1:16" ht="101.25" x14ac:dyDescent="0.2">
      <c r="A459" s="637" t="s">
        <v>767</v>
      </c>
      <c r="B459" s="638" t="s">
        <v>768</v>
      </c>
      <c r="C459" s="638" t="s">
        <v>769</v>
      </c>
      <c r="D459" s="639" t="s">
        <v>2313</v>
      </c>
      <c r="E459" s="640">
        <v>1200</v>
      </c>
      <c r="F459" s="638" t="s">
        <v>2314</v>
      </c>
      <c r="G459" s="639" t="s">
        <v>2315</v>
      </c>
      <c r="H459" s="641" t="s">
        <v>796</v>
      </c>
      <c r="I459" s="642" t="s">
        <v>797</v>
      </c>
      <c r="J459" s="641" t="s">
        <v>796</v>
      </c>
      <c r="K459" s="643">
        <v>1</v>
      </c>
      <c r="L459" s="643">
        <v>2</v>
      </c>
      <c r="M459" s="644">
        <v>2104.37</v>
      </c>
      <c r="N459" s="643">
        <v>0</v>
      </c>
      <c r="O459" s="643">
        <v>0</v>
      </c>
      <c r="P459" s="686">
        <v>0</v>
      </c>
    </row>
    <row r="460" spans="1:16" ht="90" x14ac:dyDescent="0.2">
      <c r="A460" s="637" t="s">
        <v>767</v>
      </c>
      <c r="B460" s="638" t="s">
        <v>768</v>
      </c>
      <c r="C460" s="638" t="s">
        <v>769</v>
      </c>
      <c r="D460" s="639" t="s">
        <v>2316</v>
      </c>
      <c r="E460" s="640">
        <v>1200</v>
      </c>
      <c r="F460" s="638" t="s">
        <v>2317</v>
      </c>
      <c r="G460" s="639" t="s">
        <v>2318</v>
      </c>
      <c r="H460" s="641" t="s">
        <v>796</v>
      </c>
      <c r="I460" s="642" t="s">
        <v>797</v>
      </c>
      <c r="J460" s="641" t="s">
        <v>796</v>
      </c>
      <c r="K460" s="643">
        <v>6</v>
      </c>
      <c r="L460" s="643">
        <v>12</v>
      </c>
      <c r="M460" s="644">
        <v>15659.53</v>
      </c>
      <c r="N460" s="643">
        <v>3</v>
      </c>
      <c r="O460" s="643">
        <v>6</v>
      </c>
      <c r="P460" s="686">
        <v>7810.1660000000002</v>
      </c>
    </row>
    <row r="461" spans="1:16" ht="33.75" x14ac:dyDescent="0.2">
      <c r="A461" s="637" t="s">
        <v>767</v>
      </c>
      <c r="B461" s="638" t="s">
        <v>775</v>
      </c>
      <c r="C461" s="638" t="s">
        <v>769</v>
      </c>
      <c r="D461" s="639" t="s">
        <v>2319</v>
      </c>
      <c r="E461" s="640">
        <v>1200</v>
      </c>
      <c r="F461" s="638" t="s">
        <v>2320</v>
      </c>
      <c r="G461" s="639" t="s">
        <v>2321</v>
      </c>
      <c r="H461" s="641" t="s">
        <v>2322</v>
      </c>
      <c r="I461" s="642" t="s">
        <v>774</v>
      </c>
      <c r="J461" s="641" t="s">
        <v>2322</v>
      </c>
      <c r="K461" s="643">
        <v>3</v>
      </c>
      <c r="L461" s="643">
        <v>6</v>
      </c>
      <c r="M461" s="644">
        <v>7749.6299999999992</v>
      </c>
      <c r="N461" s="643">
        <v>0</v>
      </c>
      <c r="O461" s="643">
        <v>0</v>
      </c>
      <c r="P461" s="686">
        <v>0</v>
      </c>
    </row>
    <row r="462" spans="1:16" ht="56.25" x14ac:dyDescent="0.2">
      <c r="A462" s="637" t="s">
        <v>767</v>
      </c>
      <c r="B462" s="638" t="s">
        <v>768</v>
      </c>
      <c r="C462" s="638" t="s">
        <v>769</v>
      </c>
      <c r="D462" s="639" t="s">
        <v>2323</v>
      </c>
      <c r="E462" s="640">
        <v>3000</v>
      </c>
      <c r="F462" s="638" t="s">
        <v>2324</v>
      </c>
      <c r="G462" s="639" t="s">
        <v>2325</v>
      </c>
      <c r="H462" s="641" t="s">
        <v>2326</v>
      </c>
      <c r="I462" s="642" t="s">
        <v>797</v>
      </c>
      <c r="J462" s="641" t="s">
        <v>2326</v>
      </c>
      <c r="K462" s="643">
        <v>5</v>
      </c>
      <c r="L462" s="643">
        <v>12</v>
      </c>
      <c r="M462" s="644">
        <v>37341.050000000003</v>
      </c>
      <c r="N462" s="643">
        <v>3</v>
      </c>
      <c r="O462" s="643">
        <v>6</v>
      </c>
      <c r="P462" s="686">
        <v>18862.766000000003</v>
      </c>
    </row>
    <row r="463" spans="1:16" ht="67.5" x14ac:dyDescent="0.2">
      <c r="A463" s="637" t="s">
        <v>767</v>
      </c>
      <c r="B463" s="638" t="s">
        <v>775</v>
      </c>
      <c r="C463" s="638" t="s">
        <v>769</v>
      </c>
      <c r="D463" s="639" t="s">
        <v>2327</v>
      </c>
      <c r="E463" s="640">
        <v>3000</v>
      </c>
      <c r="F463" s="638" t="s">
        <v>2328</v>
      </c>
      <c r="G463" s="639" t="s">
        <v>2329</v>
      </c>
      <c r="H463" s="641" t="s">
        <v>846</v>
      </c>
      <c r="I463" s="642" t="s">
        <v>780</v>
      </c>
      <c r="J463" s="641" t="s">
        <v>846</v>
      </c>
      <c r="K463" s="643">
        <v>5</v>
      </c>
      <c r="L463" s="643">
        <v>12</v>
      </c>
      <c r="M463" s="644">
        <v>37945.360000000008</v>
      </c>
      <c r="N463" s="643">
        <v>3</v>
      </c>
      <c r="O463" s="643">
        <v>6</v>
      </c>
      <c r="P463" s="686">
        <v>14480.035999999998</v>
      </c>
    </row>
    <row r="464" spans="1:16" ht="101.25" x14ac:dyDescent="0.2">
      <c r="A464" s="637" t="s">
        <v>767</v>
      </c>
      <c r="B464" s="638" t="s">
        <v>775</v>
      </c>
      <c r="C464" s="638" t="s">
        <v>769</v>
      </c>
      <c r="D464" s="639" t="s">
        <v>2330</v>
      </c>
      <c r="E464" s="640">
        <v>7500</v>
      </c>
      <c r="F464" s="638" t="s">
        <v>2331</v>
      </c>
      <c r="G464" s="639" t="s">
        <v>2332</v>
      </c>
      <c r="H464" s="641" t="s">
        <v>816</v>
      </c>
      <c r="I464" s="642" t="s">
        <v>780</v>
      </c>
      <c r="J464" s="641" t="s">
        <v>816</v>
      </c>
      <c r="K464" s="643">
        <v>6</v>
      </c>
      <c r="L464" s="643">
        <v>12</v>
      </c>
      <c r="M464" s="644">
        <v>74261.629999999976</v>
      </c>
      <c r="N464" s="643">
        <v>6</v>
      </c>
      <c r="O464" s="643">
        <v>6</v>
      </c>
      <c r="P464" s="686">
        <v>45928.736000000004</v>
      </c>
    </row>
    <row r="465" spans="1:16" ht="67.5" x14ac:dyDescent="0.2">
      <c r="A465" s="637" t="s">
        <v>767</v>
      </c>
      <c r="B465" s="638" t="s">
        <v>775</v>
      </c>
      <c r="C465" s="638" t="s">
        <v>769</v>
      </c>
      <c r="D465" s="639" t="s">
        <v>2333</v>
      </c>
      <c r="E465" s="640">
        <v>3000</v>
      </c>
      <c r="F465" s="638" t="s">
        <v>2334</v>
      </c>
      <c r="G465" s="639" t="s">
        <v>2335</v>
      </c>
      <c r="H465" s="641" t="s">
        <v>2336</v>
      </c>
      <c r="I465" s="642" t="s">
        <v>780</v>
      </c>
      <c r="J465" s="641" t="s">
        <v>2336</v>
      </c>
      <c r="K465" s="643">
        <v>6</v>
      </c>
      <c r="L465" s="643">
        <v>12</v>
      </c>
      <c r="M465" s="644">
        <v>37946.200000000012</v>
      </c>
      <c r="N465" s="643">
        <v>1</v>
      </c>
      <c r="O465" s="643">
        <v>2</v>
      </c>
      <c r="P465" s="686">
        <v>7635.6759999999995</v>
      </c>
    </row>
    <row r="466" spans="1:16" ht="78.75" x14ac:dyDescent="0.2">
      <c r="A466" s="637" t="s">
        <v>767</v>
      </c>
      <c r="B466" s="638" t="s">
        <v>775</v>
      </c>
      <c r="C466" s="638" t="s">
        <v>769</v>
      </c>
      <c r="D466" s="639" t="s">
        <v>2337</v>
      </c>
      <c r="E466" s="640">
        <v>7000</v>
      </c>
      <c r="F466" s="638" t="s">
        <v>2338</v>
      </c>
      <c r="G466" s="639" t="s">
        <v>2339</v>
      </c>
      <c r="H466" s="641" t="s">
        <v>2340</v>
      </c>
      <c r="I466" s="642" t="s">
        <v>780</v>
      </c>
      <c r="J466" s="641" t="s">
        <v>2340</v>
      </c>
      <c r="K466" s="643">
        <v>5</v>
      </c>
      <c r="L466" s="643">
        <v>12</v>
      </c>
      <c r="M466" s="644">
        <v>87714.639999999985</v>
      </c>
      <c r="N466" s="643">
        <v>1</v>
      </c>
      <c r="O466" s="643">
        <v>2</v>
      </c>
      <c r="P466" s="686">
        <v>14977.436</v>
      </c>
    </row>
    <row r="467" spans="1:16" ht="45" x14ac:dyDescent="0.2">
      <c r="A467" s="637" t="s">
        <v>767</v>
      </c>
      <c r="B467" s="638" t="s">
        <v>775</v>
      </c>
      <c r="C467" s="638" t="s">
        <v>769</v>
      </c>
      <c r="D467" s="639" t="s">
        <v>2341</v>
      </c>
      <c r="E467" s="640">
        <v>2400</v>
      </c>
      <c r="F467" s="638" t="s">
        <v>2342</v>
      </c>
      <c r="G467" s="639" t="s">
        <v>2343</v>
      </c>
      <c r="H467" s="641" t="s">
        <v>846</v>
      </c>
      <c r="I467" s="642" t="s">
        <v>780</v>
      </c>
      <c r="J467" s="641" t="s">
        <v>846</v>
      </c>
      <c r="K467" s="643">
        <v>5</v>
      </c>
      <c r="L467" s="643">
        <v>12</v>
      </c>
      <c r="M467" s="644">
        <v>30918.66</v>
      </c>
      <c r="N467" s="643">
        <v>0</v>
      </c>
      <c r="O467" s="643">
        <v>0</v>
      </c>
      <c r="P467" s="686">
        <v>0</v>
      </c>
    </row>
    <row r="468" spans="1:16" ht="33.75" x14ac:dyDescent="0.2">
      <c r="A468" s="637" t="s">
        <v>767</v>
      </c>
      <c r="B468" s="638" t="s">
        <v>775</v>
      </c>
      <c r="C468" s="638" t="s">
        <v>769</v>
      </c>
      <c r="D468" s="639" t="s">
        <v>2344</v>
      </c>
      <c r="E468" s="640">
        <v>3800</v>
      </c>
      <c r="F468" s="638" t="s">
        <v>2345</v>
      </c>
      <c r="G468" s="639" t="s">
        <v>2346</v>
      </c>
      <c r="H468" s="641" t="s">
        <v>2347</v>
      </c>
      <c r="I468" s="642" t="s">
        <v>774</v>
      </c>
      <c r="J468" s="641" t="s">
        <v>2347</v>
      </c>
      <c r="K468" s="643">
        <v>1</v>
      </c>
      <c r="L468" s="643">
        <v>1</v>
      </c>
      <c r="M468" s="644">
        <v>3527.4100000000003</v>
      </c>
      <c r="N468" s="643">
        <v>6</v>
      </c>
      <c r="O468" s="643">
        <v>6</v>
      </c>
      <c r="P468" s="686">
        <v>19846.026000000002</v>
      </c>
    </row>
    <row r="469" spans="1:16" ht="56.25" x14ac:dyDescent="0.2">
      <c r="A469" s="637" t="s">
        <v>767</v>
      </c>
      <c r="B469" s="638" t="s">
        <v>775</v>
      </c>
      <c r="C469" s="638" t="s">
        <v>769</v>
      </c>
      <c r="D469" s="639" t="s">
        <v>2348</v>
      </c>
      <c r="E469" s="640">
        <v>7500</v>
      </c>
      <c r="F469" s="638" t="s">
        <v>2349</v>
      </c>
      <c r="G469" s="639" t="s">
        <v>2350</v>
      </c>
      <c r="H469" s="641" t="s">
        <v>2351</v>
      </c>
      <c r="I469" s="642" t="s">
        <v>774</v>
      </c>
      <c r="J469" s="641" t="s">
        <v>2351</v>
      </c>
      <c r="K469" s="643">
        <v>5</v>
      </c>
      <c r="L469" s="643">
        <v>12</v>
      </c>
      <c r="M469" s="644">
        <v>90686.27</v>
      </c>
      <c r="N469" s="643">
        <v>3</v>
      </c>
      <c r="O469" s="643">
        <v>4</v>
      </c>
      <c r="P469" s="686">
        <v>26103.096000000001</v>
      </c>
    </row>
    <row r="470" spans="1:16" ht="78.75" x14ac:dyDescent="0.2">
      <c r="A470" s="637" t="s">
        <v>767</v>
      </c>
      <c r="B470" s="638" t="s">
        <v>768</v>
      </c>
      <c r="C470" s="638" t="s">
        <v>769</v>
      </c>
      <c r="D470" s="639" t="s">
        <v>2352</v>
      </c>
      <c r="E470" s="640">
        <v>8000</v>
      </c>
      <c r="F470" s="638" t="s">
        <v>2353</v>
      </c>
      <c r="G470" s="639" t="s">
        <v>2354</v>
      </c>
      <c r="H470" s="641" t="s">
        <v>1090</v>
      </c>
      <c r="I470" s="642" t="s">
        <v>780</v>
      </c>
      <c r="J470" s="641" t="s">
        <v>1090</v>
      </c>
      <c r="K470" s="643">
        <v>3</v>
      </c>
      <c r="L470" s="643">
        <v>9</v>
      </c>
      <c r="M470" s="644">
        <v>72559.199999999997</v>
      </c>
      <c r="N470" s="643">
        <v>4</v>
      </c>
      <c r="O470" s="643">
        <v>6</v>
      </c>
      <c r="P470" s="686">
        <v>49012.216</v>
      </c>
    </row>
    <row r="471" spans="1:16" ht="33.75" x14ac:dyDescent="0.2">
      <c r="A471" s="637" t="s">
        <v>767</v>
      </c>
      <c r="B471" s="638" t="s">
        <v>775</v>
      </c>
      <c r="C471" s="638" t="s">
        <v>769</v>
      </c>
      <c r="D471" s="639" t="s">
        <v>1884</v>
      </c>
      <c r="E471" s="640">
        <v>1200</v>
      </c>
      <c r="F471" s="638" t="s">
        <v>2355</v>
      </c>
      <c r="G471" s="639" t="s">
        <v>2356</v>
      </c>
      <c r="H471" s="641" t="s">
        <v>1887</v>
      </c>
      <c r="I471" s="642" t="s">
        <v>797</v>
      </c>
      <c r="J471" s="641" t="s">
        <v>1887</v>
      </c>
      <c r="K471" s="643">
        <v>1</v>
      </c>
      <c r="L471" s="643">
        <v>1</v>
      </c>
      <c r="M471" s="644">
        <v>517.71</v>
      </c>
      <c r="N471" s="643">
        <v>6</v>
      </c>
      <c r="O471" s="643">
        <v>6</v>
      </c>
      <c r="P471" s="686">
        <v>7783.1360000000004</v>
      </c>
    </row>
    <row r="472" spans="1:16" ht="33.75" x14ac:dyDescent="0.2">
      <c r="A472" s="637" t="s">
        <v>767</v>
      </c>
      <c r="B472" s="638" t="s">
        <v>775</v>
      </c>
      <c r="C472" s="638" t="s">
        <v>769</v>
      </c>
      <c r="D472" s="639" t="s">
        <v>1700</v>
      </c>
      <c r="E472" s="640">
        <v>930</v>
      </c>
      <c r="F472" s="638" t="s">
        <v>2357</v>
      </c>
      <c r="G472" s="639" t="s">
        <v>2358</v>
      </c>
      <c r="H472" s="641" t="s">
        <v>2359</v>
      </c>
      <c r="I472" s="642" t="s">
        <v>774</v>
      </c>
      <c r="J472" s="641" t="s">
        <v>2359</v>
      </c>
      <c r="K472" s="643">
        <v>5</v>
      </c>
      <c r="L472" s="643">
        <v>12</v>
      </c>
      <c r="M472" s="644">
        <v>12746.170000000002</v>
      </c>
      <c r="N472" s="643">
        <v>3</v>
      </c>
      <c r="O472" s="643">
        <v>6</v>
      </c>
      <c r="P472" s="686">
        <v>6082.3359999999993</v>
      </c>
    </row>
    <row r="473" spans="1:16" ht="45" x14ac:dyDescent="0.2">
      <c r="A473" s="637" t="s">
        <v>767</v>
      </c>
      <c r="B473" s="638" t="s">
        <v>775</v>
      </c>
      <c r="C473" s="638" t="s">
        <v>769</v>
      </c>
      <c r="D473" s="639" t="s">
        <v>2360</v>
      </c>
      <c r="E473" s="640">
        <v>1700</v>
      </c>
      <c r="F473" s="638" t="s">
        <v>2361</v>
      </c>
      <c r="G473" s="639" t="s">
        <v>2362</v>
      </c>
      <c r="H473" s="641" t="s">
        <v>2363</v>
      </c>
      <c r="I473" s="642" t="s">
        <v>774</v>
      </c>
      <c r="J473" s="641" t="s">
        <v>2363</v>
      </c>
      <c r="K473" s="643">
        <v>5</v>
      </c>
      <c r="L473" s="643">
        <v>12</v>
      </c>
      <c r="M473" s="644">
        <v>22354.81</v>
      </c>
      <c r="N473" s="643">
        <v>3</v>
      </c>
      <c r="O473" s="643">
        <v>6</v>
      </c>
      <c r="P473" s="686">
        <v>11125.075999999999</v>
      </c>
    </row>
    <row r="474" spans="1:16" ht="56.25" x14ac:dyDescent="0.2">
      <c r="A474" s="637" t="s">
        <v>767</v>
      </c>
      <c r="B474" s="638" t="s">
        <v>775</v>
      </c>
      <c r="C474" s="638" t="s">
        <v>769</v>
      </c>
      <c r="D474" s="639" t="s">
        <v>1004</v>
      </c>
      <c r="E474" s="640">
        <v>3800</v>
      </c>
      <c r="F474" s="638" t="s">
        <v>2364</v>
      </c>
      <c r="G474" s="639" t="s">
        <v>2365</v>
      </c>
      <c r="H474" s="641" t="s">
        <v>1605</v>
      </c>
      <c r="I474" s="642" t="s">
        <v>797</v>
      </c>
      <c r="J474" s="641" t="s">
        <v>1605</v>
      </c>
      <c r="K474" s="643">
        <v>5</v>
      </c>
      <c r="L474" s="643">
        <v>12</v>
      </c>
      <c r="M474" s="644">
        <v>47164.600000000006</v>
      </c>
      <c r="N474" s="643">
        <v>3</v>
      </c>
      <c r="O474" s="643">
        <v>6</v>
      </c>
      <c r="P474" s="686">
        <v>23642.486000000001</v>
      </c>
    </row>
    <row r="475" spans="1:16" ht="67.5" x14ac:dyDescent="0.2">
      <c r="A475" s="637" t="s">
        <v>767</v>
      </c>
      <c r="B475" s="638" t="s">
        <v>775</v>
      </c>
      <c r="C475" s="638" t="s">
        <v>769</v>
      </c>
      <c r="D475" s="639" t="s">
        <v>2366</v>
      </c>
      <c r="E475" s="640">
        <v>1800</v>
      </c>
      <c r="F475" s="638" t="s">
        <v>2367</v>
      </c>
      <c r="G475" s="639" t="s">
        <v>2368</v>
      </c>
      <c r="H475" s="641" t="s">
        <v>1019</v>
      </c>
      <c r="I475" s="642" t="s">
        <v>774</v>
      </c>
      <c r="J475" s="641" t="s">
        <v>1019</v>
      </c>
      <c r="K475" s="643">
        <v>12</v>
      </c>
      <c r="L475" s="643">
        <v>12</v>
      </c>
      <c r="M475" s="644">
        <v>23331.039999999997</v>
      </c>
      <c r="N475" s="643">
        <v>5</v>
      </c>
      <c r="O475" s="643">
        <v>6</v>
      </c>
      <c r="P475" s="686">
        <v>11606.655999999999</v>
      </c>
    </row>
    <row r="476" spans="1:16" ht="33.75" x14ac:dyDescent="0.2">
      <c r="A476" s="637" t="s">
        <v>767</v>
      </c>
      <c r="B476" s="638" t="s">
        <v>775</v>
      </c>
      <c r="C476" s="638" t="s">
        <v>769</v>
      </c>
      <c r="D476" s="639" t="s">
        <v>2369</v>
      </c>
      <c r="E476" s="640">
        <v>3000</v>
      </c>
      <c r="F476" s="638" t="s">
        <v>2370</v>
      </c>
      <c r="G476" s="639" t="s">
        <v>2371</v>
      </c>
      <c r="H476" s="641" t="s">
        <v>805</v>
      </c>
      <c r="I476" s="642" t="s">
        <v>780</v>
      </c>
      <c r="J476" s="641" t="s">
        <v>805</v>
      </c>
      <c r="K476" s="643">
        <v>5</v>
      </c>
      <c r="L476" s="643">
        <v>12</v>
      </c>
      <c r="M476" s="644">
        <v>37656.200000000004</v>
      </c>
      <c r="N476" s="643">
        <v>3</v>
      </c>
      <c r="O476" s="643">
        <v>6</v>
      </c>
      <c r="P476" s="686">
        <v>19019.946</v>
      </c>
    </row>
    <row r="477" spans="1:16" ht="56.25" x14ac:dyDescent="0.2">
      <c r="A477" s="637" t="s">
        <v>767</v>
      </c>
      <c r="B477" s="638" t="s">
        <v>775</v>
      </c>
      <c r="C477" s="638" t="s">
        <v>769</v>
      </c>
      <c r="D477" s="639" t="s">
        <v>2372</v>
      </c>
      <c r="E477" s="640">
        <v>5100</v>
      </c>
      <c r="F477" s="638" t="s">
        <v>2373</v>
      </c>
      <c r="G477" s="639" t="s">
        <v>2374</v>
      </c>
      <c r="H477" s="641" t="s">
        <v>1400</v>
      </c>
      <c r="I477" s="642" t="s">
        <v>797</v>
      </c>
      <c r="J477" s="641" t="s">
        <v>1400</v>
      </c>
      <c r="K477" s="643">
        <v>5</v>
      </c>
      <c r="L477" s="643">
        <v>12</v>
      </c>
      <c r="M477" s="644">
        <v>62784.45</v>
      </c>
      <c r="N477" s="643">
        <v>3</v>
      </c>
      <c r="O477" s="643">
        <v>6</v>
      </c>
      <c r="P477" s="686">
        <v>31651.976000000002</v>
      </c>
    </row>
    <row r="478" spans="1:16" ht="67.5" x14ac:dyDescent="0.2">
      <c r="A478" s="637" t="s">
        <v>767</v>
      </c>
      <c r="B478" s="638" t="s">
        <v>775</v>
      </c>
      <c r="C478" s="638" t="s">
        <v>769</v>
      </c>
      <c r="D478" s="639" t="s">
        <v>2375</v>
      </c>
      <c r="E478" s="640">
        <v>3000</v>
      </c>
      <c r="F478" s="638" t="s">
        <v>2376</v>
      </c>
      <c r="G478" s="639" t="s">
        <v>2377</v>
      </c>
      <c r="H478" s="641" t="s">
        <v>2378</v>
      </c>
      <c r="I478" s="642" t="s">
        <v>780</v>
      </c>
      <c r="J478" s="641" t="s">
        <v>2378</v>
      </c>
      <c r="K478" s="643">
        <v>5</v>
      </c>
      <c r="L478" s="643">
        <v>12</v>
      </c>
      <c r="M478" s="644">
        <v>37499.83</v>
      </c>
      <c r="N478" s="643">
        <v>3</v>
      </c>
      <c r="O478" s="643">
        <v>6</v>
      </c>
      <c r="P478" s="686">
        <v>18697.576000000001</v>
      </c>
    </row>
    <row r="479" spans="1:16" ht="45" x14ac:dyDescent="0.2">
      <c r="A479" s="637" t="s">
        <v>767</v>
      </c>
      <c r="B479" s="638" t="s">
        <v>775</v>
      </c>
      <c r="C479" s="638" t="s">
        <v>769</v>
      </c>
      <c r="D479" s="639" t="s">
        <v>1664</v>
      </c>
      <c r="E479" s="640">
        <v>15600</v>
      </c>
      <c r="F479" s="638" t="s">
        <v>2379</v>
      </c>
      <c r="G479" s="639" t="s">
        <v>2380</v>
      </c>
      <c r="H479" s="641" t="s">
        <v>915</v>
      </c>
      <c r="I479" s="642" t="s">
        <v>780</v>
      </c>
      <c r="J479" s="641" t="s">
        <v>915</v>
      </c>
      <c r="K479" s="643">
        <v>1</v>
      </c>
      <c r="L479" s="643">
        <v>11</v>
      </c>
      <c r="M479" s="644">
        <v>162654.74</v>
      </c>
      <c r="N479" s="643">
        <v>0</v>
      </c>
      <c r="O479" s="643">
        <v>0</v>
      </c>
      <c r="P479" s="686">
        <v>0</v>
      </c>
    </row>
    <row r="480" spans="1:16" ht="90" x14ac:dyDescent="0.2">
      <c r="A480" s="637" t="s">
        <v>767</v>
      </c>
      <c r="B480" s="638" t="s">
        <v>775</v>
      </c>
      <c r="C480" s="638" t="s">
        <v>769</v>
      </c>
      <c r="D480" s="639" t="s">
        <v>2381</v>
      </c>
      <c r="E480" s="640">
        <v>6000</v>
      </c>
      <c r="F480" s="638" t="s">
        <v>2382</v>
      </c>
      <c r="G480" s="639" t="s">
        <v>2383</v>
      </c>
      <c r="H480" s="641" t="s">
        <v>801</v>
      </c>
      <c r="I480" s="642" t="s">
        <v>780</v>
      </c>
      <c r="J480" s="641" t="s">
        <v>801</v>
      </c>
      <c r="K480" s="643">
        <v>6</v>
      </c>
      <c r="L480" s="643">
        <v>12</v>
      </c>
      <c r="M480" s="644">
        <v>73557.489999999991</v>
      </c>
      <c r="N480" s="643">
        <v>4</v>
      </c>
      <c r="O480" s="643">
        <v>6</v>
      </c>
      <c r="P480" s="686">
        <v>36953.696000000004</v>
      </c>
    </row>
    <row r="481" spans="1:16" ht="123.75" x14ac:dyDescent="0.2">
      <c r="A481" s="637" t="s">
        <v>767</v>
      </c>
      <c r="B481" s="638" t="s">
        <v>775</v>
      </c>
      <c r="C481" s="638" t="s">
        <v>769</v>
      </c>
      <c r="D481" s="639" t="s">
        <v>2384</v>
      </c>
      <c r="E481" s="640">
        <v>4000</v>
      </c>
      <c r="F481" s="638" t="s">
        <v>2385</v>
      </c>
      <c r="G481" s="639" t="s">
        <v>2386</v>
      </c>
      <c r="H481" s="641" t="s">
        <v>805</v>
      </c>
      <c r="I481" s="642" t="s">
        <v>780</v>
      </c>
      <c r="J481" s="641" t="s">
        <v>805</v>
      </c>
      <c r="K481" s="643">
        <v>7</v>
      </c>
      <c r="L481" s="643">
        <v>12</v>
      </c>
      <c r="M481" s="644">
        <v>49954.810000000012</v>
      </c>
      <c r="N481" s="643">
        <v>4</v>
      </c>
      <c r="O481" s="643">
        <v>6</v>
      </c>
      <c r="P481" s="686">
        <v>25051.976000000002</v>
      </c>
    </row>
    <row r="482" spans="1:16" ht="78.75" x14ac:dyDescent="0.2">
      <c r="A482" s="637" t="s">
        <v>767</v>
      </c>
      <c r="B482" s="638" t="s">
        <v>775</v>
      </c>
      <c r="C482" s="638" t="s">
        <v>769</v>
      </c>
      <c r="D482" s="639" t="s">
        <v>2387</v>
      </c>
      <c r="E482" s="640">
        <v>5000</v>
      </c>
      <c r="F482" s="638" t="s">
        <v>2388</v>
      </c>
      <c r="G482" s="639" t="s">
        <v>2389</v>
      </c>
      <c r="H482" s="641" t="s">
        <v>2390</v>
      </c>
      <c r="I482" s="642" t="s">
        <v>774</v>
      </c>
      <c r="J482" s="641" t="s">
        <v>2390</v>
      </c>
      <c r="K482" s="643">
        <v>6</v>
      </c>
      <c r="L482" s="643">
        <v>11</v>
      </c>
      <c r="M482" s="644">
        <v>54416.410000000011</v>
      </c>
      <c r="N482" s="643">
        <v>0</v>
      </c>
      <c r="O482" s="643">
        <v>0</v>
      </c>
      <c r="P482" s="686">
        <v>0</v>
      </c>
    </row>
    <row r="483" spans="1:16" ht="56.25" x14ac:dyDescent="0.2">
      <c r="A483" s="637" t="s">
        <v>767</v>
      </c>
      <c r="B483" s="638" t="s">
        <v>775</v>
      </c>
      <c r="C483" s="638" t="s">
        <v>769</v>
      </c>
      <c r="D483" s="639" t="s">
        <v>2391</v>
      </c>
      <c r="E483" s="640">
        <v>1200</v>
      </c>
      <c r="F483" s="638" t="s">
        <v>2392</v>
      </c>
      <c r="G483" s="639" t="s">
        <v>2393</v>
      </c>
      <c r="H483" s="641" t="s">
        <v>897</v>
      </c>
      <c r="I483" s="642" t="s">
        <v>797</v>
      </c>
      <c r="J483" s="641" t="s">
        <v>897</v>
      </c>
      <c r="K483" s="643">
        <v>5</v>
      </c>
      <c r="L483" s="643">
        <v>12</v>
      </c>
      <c r="M483" s="644">
        <v>15848.37</v>
      </c>
      <c r="N483" s="643">
        <v>3</v>
      </c>
      <c r="O483" s="643">
        <v>6</v>
      </c>
      <c r="P483" s="686">
        <v>7810.0360000000001</v>
      </c>
    </row>
    <row r="484" spans="1:16" ht="78.75" x14ac:dyDescent="0.2">
      <c r="A484" s="637" t="s">
        <v>767</v>
      </c>
      <c r="B484" s="638" t="s">
        <v>775</v>
      </c>
      <c r="C484" s="638" t="s">
        <v>769</v>
      </c>
      <c r="D484" s="639" t="s">
        <v>2394</v>
      </c>
      <c r="E484" s="640">
        <v>930</v>
      </c>
      <c r="F484" s="638" t="s">
        <v>2395</v>
      </c>
      <c r="G484" s="639" t="s">
        <v>2396</v>
      </c>
      <c r="H484" s="641" t="s">
        <v>796</v>
      </c>
      <c r="I484" s="642" t="s">
        <v>797</v>
      </c>
      <c r="J484" s="641" t="s">
        <v>796</v>
      </c>
      <c r="K484" s="643">
        <v>2</v>
      </c>
      <c r="L484" s="643">
        <v>5</v>
      </c>
      <c r="M484" s="644">
        <v>4893.5600000000004</v>
      </c>
      <c r="N484" s="643">
        <v>0</v>
      </c>
      <c r="O484" s="643">
        <v>0</v>
      </c>
      <c r="P484" s="686">
        <v>0</v>
      </c>
    </row>
    <row r="485" spans="1:16" ht="67.5" x14ac:dyDescent="0.2">
      <c r="A485" s="637" t="s">
        <v>767</v>
      </c>
      <c r="B485" s="638" t="s">
        <v>775</v>
      </c>
      <c r="C485" s="638" t="s">
        <v>769</v>
      </c>
      <c r="D485" s="639" t="s">
        <v>2397</v>
      </c>
      <c r="E485" s="640">
        <v>1100</v>
      </c>
      <c r="F485" s="638" t="s">
        <v>2398</v>
      </c>
      <c r="G485" s="639" t="s">
        <v>2399</v>
      </c>
      <c r="H485" s="641" t="s">
        <v>784</v>
      </c>
      <c r="I485" s="642" t="s">
        <v>774</v>
      </c>
      <c r="J485" s="641" t="s">
        <v>784</v>
      </c>
      <c r="K485" s="643">
        <v>3</v>
      </c>
      <c r="L485" s="643">
        <v>8</v>
      </c>
      <c r="M485" s="644">
        <v>8112.0999999999995</v>
      </c>
      <c r="N485" s="643">
        <v>0</v>
      </c>
      <c r="O485" s="643">
        <v>0</v>
      </c>
      <c r="P485" s="686">
        <v>0</v>
      </c>
    </row>
    <row r="486" spans="1:16" ht="33.75" x14ac:dyDescent="0.2">
      <c r="A486" s="637" t="s">
        <v>767</v>
      </c>
      <c r="B486" s="638" t="s">
        <v>775</v>
      </c>
      <c r="C486" s="638" t="s">
        <v>769</v>
      </c>
      <c r="D486" s="639" t="s">
        <v>2400</v>
      </c>
      <c r="E486" s="640">
        <v>9000</v>
      </c>
      <c r="F486" s="638" t="s">
        <v>2401</v>
      </c>
      <c r="G486" s="639" t="s">
        <v>2402</v>
      </c>
      <c r="H486" s="641" t="s">
        <v>2403</v>
      </c>
      <c r="I486" s="642" t="s">
        <v>780</v>
      </c>
      <c r="J486" s="641" t="s">
        <v>2403</v>
      </c>
      <c r="K486" s="643">
        <v>2</v>
      </c>
      <c r="L486" s="643">
        <v>6</v>
      </c>
      <c r="M486" s="644">
        <v>54957.4</v>
      </c>
      <c r="N486" s="643">
        <v>1</v>
      </c>
      <c r="O486" s="643">
        <v>3</v>
      </c>
      <c r="P486" s="686">
        <v>18793.206000000002</v>
      </c>
    </row>
    <row r="487" spans="1:16" ht="33.75" x14ac:dyDescent="0.2">
      <c r="A487" s="637" t="s">
        <v>767</v>
      </c>
      <c r="B487" s="638" t="s">
        <v>775</v>
      </c>
      <c r="C487" s="638" t="s">
        <v>769</v>
      </c>
      <c r="D487" s="639" t="s">
        <v>2064</v>
      </c>
      <c r="E487" s="640">
        <v>3500</v>
      </c>
      <c r="F487" s="638" t="s">
        <v>2404</v>
      </c>
      <c r="G487" s="639" t="s">
        <v>2405</v>
      </c>
      <c r="H487" s="641" t="s">
        <v>816</v>
      </c>
      <c r="I487" s="642" t="s">
        <v>780</v>
      </c>
      <c r="J487" s="641" t="s">
        <v>816</v>
      </c>
      <c r="K487" s="643">
        <v>1</v>
      </c>
      <c r="L487" s="643">
        <v>3</v>
      </c>
      <c r="M487" s="644">
        <v>9174.1299999999992</v>
      </c>
      <c r="N487" s="643">
        <v>6</v>
      </c>
      <c r="O487" s="643">
        <v>6</v>
      </c>
      <c r="P487" s="686">
        <v>21922.586000000003</v>
      </c>
    </row>
    <row r="488" spans="1:16" ht="67.5" x14ac:dyDescent="0.2">
      <c r="A488" s="637" t="s">
        <v>767</v>
      </c>
      <c r="B488" s="638" t="s">
        <v>775</v>
      </c>
      <c r="C488" s="638" t="s">
        <v>769</v>
      </c>
      <c r="D488" s="639" t="s">
        <v>2406</v>
      </c>
      <c r="E488" s="640">
        <v>4200</v>
      </c>
      <c r="F488" s="638" t="s">
        <v>2407</v>
      </c>
      <c r="G488" s="639" t="s">
        <v>2408</v>
      </c>
      <c r="H488" s="641" t="s">
        <v>2409</v>
      </c>
      <c r="I488" s="642" t="s">
        <v>774</v>
      </c>
      <c r="J488" s="641" t="s">
        <v>2409</v>
      </c>
      <c r="K488" s="643">
        <v>5</v>
      </c>
      <c r="L488" s="643">
        <v>12</v>
      </c>
      <c r="M488" s="644">
        <v>52337.020000000011</v>
      </c>
      <c r="N488" s="643">
        <v>3</v>
      </c>
      <c r="O488" s="643">
        <v>6</v>
      </c>
      <c r="P488" s="686">
        <v>26237.766000000003</v>
      </c>
    </row>
    <row r="489" spans="1:16" ht="33.75" x14ac:dyDescent="0.2">
      <c r="A489" s="637" t="s">
        <v>767</v>
      </c>
      <c r="B489" s="638" t="s">
        <v>775</v>
      </c>
      <c r="C489" s="638" t="s">
        <v>769</v>
      </c>
      <c r="D489" s="639" t="s">
        <v>1079</v>
      </c>
      <c r="E489" s="640">
        <v>5000</v>
      </c>
      <c r="F489" s="638" t="s">
        <v>2410</v>
      </c>
      <c r="G489" s="639" t="s">
        <v>2411</v>
      </c>
      <c r="H489" s="641" t="s">
        <v>812</v>
      </c>
      <c r="I489" s="642" t="s">
        <v>780</v>
      </c>
      <c r="J489" s="641" t="s">
        <v>812</v>
      </c>
      <c r="K489" s="643">
        <v>1</v>
      </c>
      <c r="L489" s="643">
        <v>1</v>
      </c>
      <c r="M489" s="644">
        <v>3440.7400000000002</v>
      </c>
      <c r="N489" s="643">
        <v>0</v>
      </c>
      <c r="O489" s="643">
        <v>0</v>
      </c>
      <c r="P489" s="686">
        <v>0</v>
      </c>
    </row>
    <row r="490" spans="1:16" ht="67.5" x14ac:dyDescent="0.2">
      <c r="A490" s="637" t="s">
        <v>767</v>
      </c>
      <c r="B490" s="638" t="s">
        <v>775</v>
      </c>
      <c r="C490" s="638" t="s">
        <v>769</v>
      </c>
      <c r="D490" s="639" t="s">
        <v>2412</v>
      </c>
      <c r="E490" s="640">
        <v>930</v>
      </c>
      <c r="F490" s="638" t="s">
        <v>2413</v>
      </c>
      <c r="G490" s="639" t="s">
        <v>2414</v>
      </c>
      <c r="H490" s="641" t="s">
        <v>2415</v>
      </c>
      <c r="I490" s="642" t="s">
        <v>774</v>
      </c>
      <c r="J490" s="641" t="s">
        <v>2415</v>
      </c>
      <c r="K490" s="643">
        <v>6</v>
      </c>
      <c r="L490" s="643">
        <v>12</v>
      </c>
      <c r="M490" s="644">
        <v>12758.410000000003</v>
      </c>
      <c r="N490" s="643">
        <v>3</v>
      </c>
      <c r="O490" s="643">
        <v>6</v>
      </c>
      <c r="P490" s="686">
        <v>6089.2759999999998</v>
      </c>
    </row>
    <row r="491" spans="1:16" ht="33.75" x14ac:dyDescent="0.2">
      <c r="A491" s="637" t="s">
        <v>767</v>
      </c>
      <c r="B491" s="638" t="s">
        <v>775</v>
      </c>
      <c r="C491" s="638" t="s">
        <v>769</v>
      </c>
      <c r="D491" s="639" t="s">
        <v>2416</v>
      </c>
      <c r="E491" s="640">
        <v>3500</v>
      </c>
      <c r="F491" s="638" t="s">
        <v>2417</v>
      </c>
      <c r="G491" s="639" t="s">
        <v>2418</v>
      </c>
      <c r="H491" s="641" t="s">
        <v>816</v>
      </c>
      <c r="I491" s="642" t="s">
        <v>780</v>
      </c>
      <c r="J491" s="641" t="s">
        <v>816</v>
      </c>
      <c r="K491" s="643">
        <v>2</v>
      </c>
      <c r="L491" s="643">
        <v>4</v>
      </c>
      <c r="M491" s="644">
        <v>12399.560000000001</v>
      </c>
      <c r="N491" s="643">
        <v>3</v>
      </c>
      <c r="O491" s="643">
        <v>6</v>
      </c>
      <c r="P491" s="686">
        <v>22017.896000000004</v>
      </c>
    </row>
    <row r="492" spans="1:16" ht="67.5" x14ac:dyDescent="0.2">
      <c r="A492" s="637" t="s">
        <v>767</v>
      </c>
      <c r="B492" s="638" t="s">
        <v>768</v>
      </c>
      <c r="C492" s="638" t="s">
        <v>769</v>
      </c>
      <c r="D492" s="639" t="s">
        <v>2419</v>
      </c>
      <c r="E492" s="640">
        <v>5500</v>
      </c>
      <c r="F492" s="638" t="s">
        <v>2420</v>
      </c>
      <c r="G492" s="639" t="s">
        <v>2421</v>
      </c>
      <c r="H492" s="641" t="s">
        <v>805</v>
      </c>
      <c r="I492" s="642" t="s">
        <v>780</v>
      </c>
      <c r="J492" s="641" t="s">
        <v>805</v>
      </c>
      <c r="K492" s="643">
        <v>5</v>
      </c>
      <c r="L492" s="643">
        <v>12</v>
      </c>
      <c r="M492" s="644">
        <v>67796.349999999977</v>
      </c>
      <c r="N492" s="643">
        <v>3</v>
      </c>
      <c r="O492" s="643">
        <v>6</v>
      </c>
      <c r="P492" s="686">
        <v>34040.576000000001</v>
      </c>
    </row>
    <row r="493" spans="1:16" ht="78.75" x14ac:dyDescent="0.2">
      <c r="A493" s="637" t="s">
        <v>767</v>
      </c>
      <c r="B493" s="638" t="s">
        <v>768</v>
      </c>
      <c r="C493" s="638" t="s">
        <v>769</v>
      </c>
      <c r="D493" s="639" t="s">
        <v>2422</v>
      </c>
      <c r="E493" s="640">
        <v>1200</v>
      </c>
      <c r="F493" s="638" t="s">
        <v>2423</v>
      </c>
      <c r="G493" s="639" t="s">
        <v>2424</v>
      </c>
      <c r="H493" s="641" t="s">
        <v>796</v>
      </c>
      <c r="I493" s="642" t="s">
        <v>797</v>
      </c>
      <c r="J493" s="641" t="s">
        <v>796</v>
      </c>
      <c r="K493" s="643">
        <v>6</v>
      </c>
      <c r="L493" s="643">
        <v>12</v>
      </c>
      <c r="M493" s="644">
        <v>16170.45</v>
      </c>
      <c r="N493" s="643">
        <v>3</v>
      </c>
      <c r="O493" s="643">
        <v>6</v>
      </c>
      <c r="P493" s="686">
        <v>7842.866</v>
      </c>
    </row>
    <row r="494" spans="1:16" ht="33.75" x14ac:dyDescent="0.2">
      <c r="A494" s="637" t="s">
        <v>767</v>
      </c>
      <c r="B494" s="638" t="s">
        <v>775</v>
      </c>
      <c r="C494" s="638" t="s">
        <v>769</v>
      </c>
      <c r="D494" s="639" t="s">
        <v>2425</v>
      </c>
      <c r="E494" s="640">
        <v>2400</v>
      </c>
      <c r="F494" s="638" t="s">
        <v>2426</v>
      </c>
      <c r="G494" s="639" t="s">
        <v>2427</v>
      </c>
      <c r="H494" s="641" t="s">
        <v>779</v>
      </c>
      <c r="I494" s="642" t="s">
        <v>780</v>
      </c>
      <c r="J494" s="641" t="s">
        <v>779</v>
      </c>
      <c r="K494" s="643">
        <v>1</v>
      </c>
      <c r="L494" s="643">
        <v>2</v>
      </c>
      <c r="M494" s="644">
        <v>3820.8100000000004</v>
      </c>
      <c r="N494" s="643">
        <v>3</v>
      </c>
      <c r="O494" s="643">
        <v>6</v>
      </c>
      <c r="P494" s="686">
        <v>15371.975999999999</v>
      </c>
    </row>
    <row r="495" spans="1:16" ht="56.25" x14ac:dyDescent="0.2">
      <c r="A495" s="637" t="s">
        <v>767</v>
      </c>
      <c r="B495" s="638" t="s">
        <v>775</v>
      </c>
      <c r="C495" s="638" t="s">
        <v>769</v>
      </c>
      <c r="D495" s="639" t="s">
        <v>2428</v>
      </c>
      <c r="E495" s="640">
        <v>930</v>
      </c>
      <c r="F495" s="638" t="s">
        <v>2429</v>
      </c>
      <c r="G495" s="639" t="s">
        <v>2430</v>
      </c>
      <c r="H495" s="641" t="s">
        <v>923</v>
      </c>
      <c r="I495" s="642" t="s">
        <v>797</v>
      </c>
      <c r="J495" s="641" t="s">
        <v>923</v>
      </c>
      <c r="K495" s="643">
        <v>10</v>
      </c>
      <c r="L495" s="643">
        <v>12</v>
      </c>
      <c r="M495" s="644">
        <v>12758.410000000003</v>
      </c>
      <c r="N495" s="643">
        <v>1</v>
      </c>
      <c r="O495" s="643">
        <v>3</v>
      </c>
      <c r="P495" s="686">
        <v>3892.9260000000004</v>
      </c>
    </row>
    <row r="496" spans="1:16" ht="33.75" x14ac:dyDescent="0.2">
      <c r="A496" s="637" t="s">
        <v>767</v>
      </c>
      <c r="B496" s="638" t="s">
        <v>775</v>
      </c>
      <c r="C496" s="638" t="s">
        <v>769</v>
      </c>
      <c r="D496" s="639" t="s">
        <v>2431</v>
      </c>
      <c r="E496" s="640">
        <v>11000</v>
      </c>
      <c r="F496" s="638" t="s">
        <v>2432</v>
      </c>
      <c r="G496" s="639" t="s">
        <v>2433</v>
      </c>
      <c r="H496" s="641" t="s">
        <v>812</v>
      </c>
      <c r="I496" s="642" t="s">
        <v>780</v>
      </c>
      <c r="J496" s="641" t="s">
        <v>812</v>
      </c>
      <c r="K496" s="643">
        <v>3</v>
      </c>
      <c r="L496" s="643">
        <v>8</v>
      </c>
      <c r="M496" s="644">
        <v>82298.06</v>
      </c>
      <c r="N496" s="643">
        <v>1</v>
      </c>
      <c r="O496" s="643">
        <v>2</v>
      </c>
      <c r="P496" s="686">
        <v>16488.705999999998</v>
      </c>
    </row>
    <row r="497" spans="1:16" ht="33.75" x14ac:dyDescent="0.2">
      <c r="A497" s="637" t="s">
        <v>767</v>
      </c>
      <c r="B497" s="638" t="s">
        <v>775</v>
      </c>
      <c r="C497" s="638" t="s">
        <v>769</v>
      </c>
      <c r="D497" s="639" t="s">
        <v>2434</v>
      </c>
      <c r="E497" s="640">
        <v>1100</v>
      </c>
      <c r="F497" s="638" t="s">
        <v>2435</v>
      </c>
      <c r="G497" s="639" t="s">
        <v>2436</v>
      </c>
      <c r="H497" s="641" t="s">
        <v>1286</v>
      </c>
      <c r="I497" s="642" t="s">
        <v>797</v>
      </c>
      <c r="J497" s="641" t="s">
        <v>1286</v>
      </c>
      <c r="K497" s="643">
        <v>6</v>
      </c>
      <c r="L497" s="643">
        <v>12</v>
      </c>
      <c r="M497" s="644">
        <v>14982.01</v>
      </c>
      <c r="N497" s="643">
        <v>3</v>
      </c>
      <c r="O497" s="643">
        <v>6</v>
      </c>
      <c r="P497" s="686">
        <v>7201.076</v>
      </c>
    </row>
    <row r="498" spans="1:16" ht="78.75" x14ac:dyDescent="0.2">
      <c r="A498" s="637" t="s">
        <v>767</v>
      </c>
      <c r="B498" s="638" t="s">
        <v>775</v>
      </c>
      <c r="C498" s="638" t="s">
        <v>769</v>
      </c>
      <c r="D498" s="639" t="s">
        <v>2437</v>
      </c>
      <c r="E498" s="640">
        <v>2000</v>
      </c>
      <c r="F498" s="638" t="s">
        <v>2438</v>
      </c>
      <c r="G498" s="639" t="s">
        <v>2439</v>
      </c>
      <c r="H498" s="641" t="s">
        <v>1205</v>
      </c>
      <c r="I498" s="642" t="s">
        <v>780</v>
      </c>
      <c r="J498" s="641" t="s">
        <v>1205</v>
      </c>
      <c r="K498" s="643">
        <v>5</v>
      </c>
      <c r="L498" s="643">
        <v>12</v>
      </c>
      <c r="M498" s="644">
        <v>25950.47</v>
      </c>
      <c r="N498" s="643">
        <v>3</v>
      </c>
      <c r="O498" s="643">
        <v>6</v>
      </c>
      <c r="P498" s="686">
        <v>13048.615999999998</v>
      </c>
    </row>
    <row r="499" spans="1:16" ht="67.5" x14ac:dyDescent="0.2">
      <c r="A499" s="637" t="s">
        <v>767</v>
      </c>
      <c r="B499" s="638" t="s">
        <v>775</v>
      </c>
      <c r="C499" s="638" t="s">
        <v>769</v>
      </c>
      <c r="D499" s="639" t="s">
        <v>2440</v>
      </c>
      <c r="E499" s="640">
        <v>4500</v>
      </c>
      <c r="F499" s="638" t="s">
        <v>2441</v>
      </c>
      <c r="G499" s="639" t="s">
        <v>2442</v>
      </c>
      <c r="H499" s="641" t="s">
        <v>2443</v>
      </c>
      <c r="I499" s="642" t="s">
        <v>774</v>
      </c>
      <c r="J499" s="641" t="s">
        <v>2443</v>
      </c>
      <c r="K499" s="643">
        <v>5</v>
      </c>
      <c r="L499" s="643">
        <v>12</v>
      </c>
      <c r="M499" s="644">
        <v>55948.920000000013</v>
      </c>
      <c r="N499" s="643">
        <v>5</v>
      </c>
      <c r="O499" s="643">
        <v>6</v>
      </c>
      <c r="P499" s="686">
        <v>28047.326000000001</v>
      </c>
    </row>
    <row r="500" spans="1:16" ht="33.75" x14ac:dyDescent="0.2">
      <c r="A500" s="637" t="s">
        <v>767</v>
      </c>
      <c r="B500" s="638" t="s">
        <v>768</v>
      </c>
      <c r="C500" s="638" t="s">
        <v>769</v>
      </c>
      <c r="D500" s="639" t="s">
        <v>2444</v>
      </c>
      <c r="E500" s="640">
        <v>6000</v>
      </c>
      <c r="F500" s="638" t="s">
        <v>2445</v>
      </c>
      <c r="G500" s="639" t="s">
        <v>2446</v>
      </c>
      <c r="H500" s="641" t="s">
        <v>779</v>
      </c>
      <c r="I500" s="642" t="s">
        <v>780</v>
      </c>
      <c r="J500" s="641" t="s">
        <v>779</v>
      </c>
      <c r="K500" s="643">
        <v>2</v>
      </c>
      <c r="L500" s="643">
        <v>4</v>
      </c>
      <c r="M500" s="644">
        <v>23847.609999999997</v>
      </c>
      <c r="N500" s="643">
        <v>6</v>
      </c>
      <c r="O500" s="643">
        <v>6</v>
      </c>
      <c r="P500" s="686">
        <v>37051.976000000002</v>
      </c>
    </row>
    <row r="501" spans="1:16" ht="33.75" x14ac:dyDescent="0.2">
      <c r="A501" s="637" t="s">
        <v>767</v>
      </c>
      <c r="B501" s="638" t="s">
        <v>775</v>
      </c>
      <c r="C501" s="638" t="s">
        <v>769</v>
      </c>
      <c r="D501" s="639" t="s">
        <v>2447</v>
      </c>
      <c r="E501" s="640">
        <v>8000</v>
      </c>
      <c r="F501" s="638" t="s">
        <v>2448</v>
      </c>
      <c r="G501" s="639" t="s">
        <v>2449</v>
      </c>
      <c r="H501" s="641" t="s">
        <v>999</v>
      </c>
      <c r="I501" s="642" t="s">
        <v>780</v>
      </c>
      <c r="J501" s="641" t="s">
        <v>999</v>
      </c>
      <c r="K501" s="643">
        <v>1</v>
      </c>
      <c r="L501" s="643">
        <v>1</v>
      </c>
      <c r="M501" s="644">
        <v>3307.4100000000003</v>
      </c>
      <c r="N501" s="643">
        <v>5</v>
      </c>
      <c r="O501" s="643">
        <v>6</v>
      </c>
      <c r="P501" s="686">
        <v>49051.976000000002</v>
      </c>
    </row>
    <row r="502" spans="1:16" ht="180" x14ac:dyDescent="0.2">
      <c r="A502" s="637" t="s">
        <v>767</v>
      </c>
      <c r="B502" s="638" t="s">
        <v>775</v>
      </c>
      <c r="C502" s="638" t="s">
        <v>769</v>
      </c>
      <c r="D502" s="639" t="s">
        <v>2450</v>
      </c>
      <c r="E502" s="640">
        <v>2500</v>
      </c>
      <c r="F502" s="638" t="s">
        <v>2451</v>
      </c>
      <c r="G502" s="639" t="s">
        <v>2452</v>
      </c>
      <c r="H502" s="641" t="s">
        <v>2453</v>
      </c>
      <c r="I502" s="642" t="s">
        <v>797</v>
      </c>
      <c r="J502" s="641" t="s">
        <v>2453</v>
      </c>
      <c r="K502" s="643">
        <v>3</v>
      </c>
      <c r="L502" s="643">
        <v>8</v>
      </c>
      <c r="M502" s="644">
        <v>20585.12</v>
      </c>
      <c r="N502" s="643">
        <v>0</v>
      </c>
      <c r="O502" s="643">
        <v>0</v>
      </c>
      <c r="P502" s="686">
        <v>0</v>
      </c>
    </row>
    <row r="503" spans="1:16" ht="67.5" x14ac:dyDescent="0.2">
      <c r="A503" s="637" t="s">
        <v>767</v>
      </c>
      <c r="B503" s="638" t="s">
        <v>768</v>
      </c>
      <c r="C503" s="638" t="s">
        <v>769</v>
      </c>
      <c r="D503" s="639" t="s">
        <v>2454</v>
      </c>
      <c r="E503" s="640">
        <v>7000</v>
      </c>
      <c r="F503" s="638" t="s">
        <v>2455</v>
      </c>
      <c r="G503" s="639" t="s">
        <v>2456</v>
      </c>
      <c r="H503" s="641" t="s">
        <v>2457</v>
      </c>
      <c r="I503" s="642" t="s">
        <v>780</v>
      </c>
      <c r="J503" s="641" t="s">
        <v>2457</v>
      </c>
      <c r="K503" s="643">
        <v>7</v>
      </c>
      <c r="L503" s="643">
        <v>12</v>
      </c>
      <c r="M503" s="644">
        <v>69574.66</v>
      </c>
      <c r="N503" s="643">
        <v>4</v>
      </c>
      <c r="O503" s="643">
        <v>6</v>
      </c>
      <c r="P503" s="686">
        <v>42817.176000000007</v>
      </c>
    </row>
    <row r="504" spans="1:16" ht="45" x14ac:dyDescent="0.2">
      <c r="A504" s="637" t="s">
        <v>767</v>
      </c>
      <c r="B504" s="638" t="s">
        <v>775</v>
      </c>
      <c r="C504" s="638" t="s">
        <v>769</v>
      </c>
      <c r="D504" s="639" t="s">
        <v>1083</v>
      </c>
      <c r="E504" s="640">
        <v>3800</v>
      </c>
      <c r="F504" s="638" t="s">
        <v>2458</v>
      </c>
      <c r="G504" s="639" t="s">
        <v>2459</v>
      </c>
      <c r="H504" s="641" t="s">
        <v>2460</v>
      </c>
      <c r="I504" s="642" t="s">
        <v>797</v>
      </c>
      <c r="J504" s="641" t="s">
        <v>2460</v>
      </c>
      <c r="K504" s="643">
        <v>5</v>
      </c>
      <c r="L504" s="643">
        <v>12</v>
      </c>
      <c r="M504" s="644">
        <v>47160.19</v>
      </c>
      <c r="N504" s="643">
        <v>3</v>
      </c>
      <c r="O504" s="643">
        <v>6</v>
      </c>
      <c r="P504" s="686">
        <v>23851.976000000002</v>
      </c>
    </row>
    <row r="505" spans="1:16" ht="45" x14ac:dyDescent="0.2">
      <c r="A505" s="637" t="s">
        <v>767</v>
      </c>
      <c r="B505" s="638" t="s">
        <v>775</v>
      </c>
      <c r="C505" s="638" t="s">
        <v>769</v>
      </c>
      <c r="D505" s="639" t="s">
        <v>1083</v>
      </c>
      <c r="E505" s="640">
        <v>3800</v>
      </c>
      <c r="F505" s="638" t="s">
        <v>2461</v>
      </c>
      <c r="G505" s="639" t="s">
        <v>2462</v>
      </c>
      <c r="H505" s="641" t="s">
        <v>2463</v>
      </c>
      <c r="I505" s="642" t="s">
        <v>797</v>
      </c>
      <c r="J505" s="641" t="s">
        <v>2463</v>
      </c>
      <c r="K505" s="643">
        <v>5</v>
      </c>
      <c r="L505" s="643">
        <v>12</v>
      </c>
      <c r="M505" s="644">
        <v>46080.350000000013</v>
      </c>
      <c r="N505" s="643">
        <v>3</v>
      </c>
      <c r="O505" s="643">
        <v>6</v>
      </c>
      <c r="P505" s="686">
        <v>23848.796000000002</v>
      </c>
    </row>
    <row r="506" spans="1:16" ht="33.75" x14ac:dyDescent="0.2">
      <c r="A506" s="637" t="s">
        <v>767</v>
      </c>
      <c r="B506" s="638" t="s">
        <v>775</v>
      </c>
      <c r="C506" s="638" t="s">
        <v>769</v>
      </c>
      <c r="D506" s="639" t="s">
        <v>2464</v>
      </c>
      <c r="E506" s="640">
        <v>11000</v>
      </c>
      <c r="F506" s="638" t="s">
        <v>2465</v>
      </c>
      <c r="G506" s="639" t="s">
        <v>2466</v>
      </c>
      <c r="H506" s="641" t="s">
        <v>779</v>
      </c>
      <c r="I506" s="642" t="s">
        <v>780</v>
      </c>
      <c r="J506" s="641" t="s">
        <v>779</v>
      </c>
      <c r="K506" s="643">
        <v>1</v>
      </c>
      <c r="L506" s="643">
        <v>1</v>
      </c>
      <c r="M506" s="644">
        <v>10740.74</v>
      </c>
      <c r="N506" s="643">
        <v>3</v>
      </c>
      <c r="O506" s="643">
        <v>6</v>
      </c>
      <c r="P506" s="686">
        <v>67051.975999999995</v>
      </c>
    </row>
    <row r="507" spans="1:16" ht="101.25" x14ac:dyDescent="0.2">
      <c r="A507" s="637" t="s">
        <v>767</v>
      </c>
      <c r="B507" s="638" t="s">
        <v>775</v>
      </c>
      <c r="C507" s="638" t="s">
        <v>769</v>
      </c>
      <c r="D507" s="639" t="s">
        <v>2467</v>
      </c>
      <c r="E507" s="640">
        <v>1500</v>
      </c>
      <c r="F507" s="638" t="s">
        <v>2468</v>
      </c>
      <c r="G507" s="639" t="s">
        <v>2469</v>
      </c>
      <c r="H507" s="641" t="s">
        <v>1055</v>
      </c>
      <c r="I507" s="642" t="s">
        <v>774</v>
      </c>
      <c r="J507" s="641" t="s">
        <v>1055</v>
      </c>
      <c r="K507" s="643">
        <v>5</v>
      </c>
      <c r="L507" s="643">
        <v>10</v>
      </c>
      <c r="M507" s="644">
        <v>15743.349999999999</v>
      </c>
      <c r="N507" s="643">
        <v>6</v>
      </c>
      <c r="O507" s="643">
        <v>6</v>
      </c>
      <c r="P507" s="686">
        <v>16042.286</v>
      </c>
    </row>
    <row r="508" spans="1:16" ht="33.75" x14ac:dyDescent="0.2">
      <c r="A508" s="637" t="s">
        <v>767</v>
      </c>
      <c r="B508" s="638" t="s">
        <v>775</v>
      </c>
      <c r="C508" s="638" t="s">
        <v>769</v>
      </c>
      <c r="D508" s="639" t="s">
        <v>2470</v>
      </c>
      <c r="E508" s="640">
        <v>7500</v>
      </c>
      <c r="F508" s="638" t="s">
        <v>2471</v>
      </c>
      <c r="G508" s="639" t="s">
        <v>2472</v>
      </c>
      <c r="H508" s="641" t="s">
        <v>812</v>
      </c>
      <c r="I508" s="642" t="s">
        <v>780</v>
      </c>
      <c r="J508" s="641" t="s">
        <v>812</v>
      </c>
      <c r="K508" s="643">
        <v>0</v>
      </c>
      <c r="L508" s="643">
        <v>0</v>
      </c>
      <c r="M508" s="644">
        <v>0</v>
      </c>
      <c r="N508" s="643">
        <v>1</v>
      </c>
      <c r="O508" s="643">
        <v>1</v>
      </c>
      <c r="P508" s="686">
        <v>7681.2259999999997</v>
      </c>
    </row>
    <row r="509" spans="1:16" ht="90" x14ac:dyDescent="0.2">
      <c r="A509" s="637" t="s">
        <v>767</v>
      </c>
      <c r="B509" s="638" t="s">
        <v>775</v>
      </c>
      <c r="C509" s="638" t="s">
        <v>769</v>
      </c>
      <c r="D509" s="639" t="s">
        <v>2473</v>
      </c>
      <c r="E509" s="640">
        <v>7000</v>
      </c>
      <c r="F509" s="638" t="s">
        <v>2474</v>
      </c>
      <c r="G509" s="639" t="s">
        <v>2475</v>
      </c>
      <c r="H509" s="641" t="s">
        <v>1431</v>
      </c>
      <c r="I509" s="642" t="s">
        <v>780</v>
      </c>
      <c r="J509" s="641" t="s">
        <v>1431</v>
      </c>
      <c r="K509" s="643">
        <v>6</v>
      </c>
      <c r="L509" s="643">
        <v>12</v>
      </c>
      <c r="M509" s="644">
        <v>84571.579999999987</v>
      </c>
      <c r="N509" s="643">
        <v>1</v>
      </c>
      <c r="O509" s="643">
        <v>2</v>
      </c>
      <c r="P509" s="686">
        <v>13803.175999999998</v>
      </c>
    </row>
    <row r="510" spans="1:16" ht="56.25" x14ac:dyDescent="0.2">
      <c r="A510" s="637" t="s">
        <v>767</v>
      </c>
      <c r="B510" s="638" t="s">
        <v>775</v>
      </c>
      <c r="C510" s="638" t="s">
        <v>769</v>
      </c>
      <c r="D510" s="639" t="s">
        <v>2476</v>
      </c>
      <c r="E510" s="640">
        <v>7000</v>
      </c>
      <c r="F510" s="638" t="s">
        <v>2477</v>
      </c>
      <c r="G510" s="639" t="s">
        <v>2478</v>
      </c>
      <c r="H510" s="641" t="s">
        <v>1654</v>
      </c>
      <c r="I510" s="642" t="s">
        <v>780</v>
      </c>
      <c r="J510" s="641" t="s">
        <v>1654</v>
      </c>
      <c r="K510" s="643">
        <v>5</v>
      </c>
      <c r="L510" s="643">
        <v>12</v>
      </c>
      <c r="M510" s="644">
        <v>85596.62</v>
      </c>
      <c r="N510" s="643">
        <v>3</v>
      </c>
      <c r="O510" s="643">
        <v>6</v>
      </c>
      <c r="P510" s="686">
        <v>42991.216</v>
      </c>
    </row>
    <row r="511" spans="1:16" ht="33.75" x14ac:dyDescent="0.2">
      <c r="A511" s="637" t="s">
        <v>767</v>
      </c>
      <c r="B511" s="638" t="s">
        <v>775</v>
      </c>
      <c r="C511" s="638" t="s">
        <v>769</v>
      </c>
      <c r="D511" s="639" t="s">
        <v>2431</v>
      </c>
      <c r="E511" s="640">
        <v>3500</v>
      </c>
      <c r="F511" s="638" t="s">
        <v>2479</v>
      </c>
      <c r="G511" s="639" t="s">
        <v>2480</v>
      </c>
      <c r="H511" s="641" t="s">
        <v>1547</v>
      </c>
      <c r="I511" s="642" t="s">
        <v>780</v>
      </c>
      <c r="J511" s="641" t="s">
        <v>1547</v>
      </c>
      <c r="K511" s="643">
        <v>3</v>
      </c>
      <c r="L511" s="643">
        <v>7</v>
      </c>
      <c r="M511" s="644">
        <v>25228.69</v>
      </c>
      <c r="N511" s="643">
        <v>3</v>
      </c>
      <c r="O511" s="643">
        <v>6</v>
      </c>
      <c r="P511" s="686">
        <v>22008.896000000004</v>
      </c>
    </row>
    <row r="512" spans="1:16" ht="56.25" x14ac:dyDescent="0.2">
      <c r="A512" s="637" t="s">
        <v>767</v>
      </c>
      <c r="B512" s="638" t="s">
        <v>775</v>
      </c>
      <c r="C512" s="638" t="s">
        <v>769</v>
      </c>
      <c r="D512" s="639" t="s">
        <v>1800</v>
      </c>
      <c r="E512" s="640">
        <v>2000</v>
      </c>
      <c r="F512" s="638" t="s">
        <v>2481</v>
      </c>
      <c r="G512" s="639" t="s">
        <v>2482</v>
      </c>
      <c r="H512" s="641" t="s">
        <v>1803</v>
      </c>
      <c r="I512" s="642" t="s">
        <v>774</v>
      </c>
      <c r="J512" s="641" t="s">
        <v>1803</v>
      </c>
      <c r="K512" s="643">
        <v>5</v>
      </c>
      <c r="L512" s="643">
        <v>12</v>
      </c>
      <c r="M512" s="644">
        <v>25870.389999999996</v>
      </c>
      <c r="N512" s="643">
        <v>3</v>
      </c>
      <c r="O512" s="643">
        <v>6</v>
      </c>
      <c r="P512" s="686">
        <v>13024.955999999998</v>
      </c>
    </row>
    <row r="513" spans="1:16" ht="56.25" x14ac:dyDescent="0.2">
      <c r="A513" s="637" t="s">
        <v>767</v>
      </c>
      <c r="B513" s="638" t="s">
        <v>775</v>
      </c>
      <c r="C513" s="638" t="s">
        <v>769</v>
      </c>
      <c r="D513" s="639" t="s">
        <v>2483</v>
      </c>
      <c r="E513" s="640">
        <v>1000</v>
      </c>
      <c r="F513" s="638" t="s">
        <v>2484</v>
      </c>
      <c r="G513" s="639" t="s">
        <v>2485</v>
      </c>
      <c r="H513" s="641" t="s">
        <v>796</v>
      </c>
      <c r="I513" s="642" t="s">
        <v>797</v>
      </c>
      <c r="J513" s="641" t="s">
        <v>796</v>
      </c>
      <c r="K513" s="643">
        <v>12</v>
      </c>
      <c r="L513" s="643">
        <v>12</v>
      </c>
      <c r="M513" s="644">
        <v>13524.95</v>
      </c>
      <c r="N513" s="643">
        <v>5</v>
      </c>
      <c r="O513" s="643">
        <v>6</v>
      </c>
      <c r="P513" s="686">
        <v>6544.6360000000004</v>
      </c>
    </row>
    <row r="514" spans="1:16" ht="112.5" x14ac:dyDescent="0.2">
      <c r="A514" s="637" t="s">
        <v>767</v>
      </c>
      <c r="B514" s="638" t="s">
        <v>775</v>
      </c>
      <c r="C514" s="638" t="s">
        <v>769</v>
      </c>
      <c r="D514" s="639" t="s">
        <v>2486</v>
      </c>
      <c r="E514" s="640">
        <v>4500</v>
      </c>
      <c r="F514" s="638" t="s">
        <v>2487</v>
      </c>
      <c r="G514" s="639" t="s">
        <v>2488</v>
      </c>
      <c r="H514" s="641" t="s">
        <v>805</v>
      </c>
      <c r="I514" s="642" t="s">
        <v>780</v>
      </c>
      <c r="J514" s="641" t="s">
        <v>805</v>
      </c>
      <c r="K514" s="643">
        <v>10</v>
      </c>
      <c r="L514" s="643">
        <v>12</v>
      </c>
      <c r="M514" s="644">
        <v>55947.37</v>
      </c>
      <c r="N514" s="643">
        <v>3</v>
      </c>
      <c r="O514" s="643">
        <v>6</v>
      </c>
      <c r="P514" s="686">
        <v>28051.356</v>
      </c>
    </row>
    <row r="515" spans="1:16" ht="56.25" x14ac:dyDescent="0.2">
      <c r="A515" s="637" t="s">
        <v>767</v>
      </c>
      <c r="B515" s="638" t="s">
        <v>775</v>
      </c>
      <c r="C515" s="638" t="s">
        <v>769</v>
      </c>
      <c r="D515" s="639" t="s">
        <v>2489</v>
      </c>
      <c r="E515" s="640">
        <v>3800</v>
      </c>
      <c r="F515" s="638" t="s">
        <v>2490</v>
      </c>
      <c r="G515" s="639" t="s">
        <v>2491</v>
      </c>
      <c r="H515" s="641" t="s">
        <v>2492</v>
      </c>
      <c r="I515" s="642" t="s">
        <v>797</v>
      </c>
      <c r="J515" s="641" t="s">
        <v>2492</v>
      </c>
      <c r="K515" s="643">
        <v>6</v>
      </c>
      <c r="L515" s="643">
        <v>12</v>
      </c>
      <c r="M515" s="644">
        <v>47223.100000000006</v>
      </c>
      <c r="N515" s="643">
        <v>3</v>
      </c>
      <c r="O515" s="643">
        <v>6</v>
      </c>
      <c r="P515" s="686">
        <v>23845.276000000002</v>
      </c>
    </row>
    <row r="516" spans="1:16" ht="56.25" x14ac:dyDescent="0.2">
      <c r="A516" s="637" t="s">
        <v>767</v>
      </c>
      <c r="B516" s="638" t="s">
        <v>775</v>
      </c>
      <c r="C516" s="638" t="s">
        <v>769</v>
      </c>
      <c r="D516" s="639" t="s">
        <v>2493</v>
      </c>
      <c r="E516" s="640">
        <v>3000</v>
      </c>
      <c r="F516" s="638" t="s">
        <v>2494</v>
      </c>
      <c r="G516" s="639" t="s">
        <v>2495</v>
      </c>
      <c r="H516" s="641" t="s">
        <v>846</v>
      </c>
      <c r="I516" s="642" t="s">
        <v>780</v>
      </c>
      <c r="J516" s="641" t="s">
        <v>846</v>
      </c>
      <c r="K516" s="643">
        <v>5</v>
      </c>
      <c r="L516" s="643">
        <v>12</v>
      </c>
      <c r="M516" s="644">
        <v>37185.71</v>
      </c>
      <c r="N516" s="643">
        <v>3</v>
      </c>
      <c r="O516" s="643">
        <v>6</v>
      </c>
      <c r="P516" s="686">
        <v>18831.186000000002</v>
      </c>
    </row>
    <row r="517" spans="1:16" ht="67.5" x14ac:dyDescent="0.2">
      <c r="A517" s="637" t="s">
        <v>767</v>
      </c>
      <c r="B517" s="638" t="s">
        <v>775</v>
      </c>
      <c r="C517" s="638" t="s">
        <v>769</v>
      </c>
      <c r="D517" s="639" t="s">
        <v>2496</v>
      </c>
      <c r="E517" s="640">
        <v>6100</v>
      </c>
      <c r="F517" s="638" t="s">
        <v>2497</v>
      </c>
      <c r="G517" s="639" t="s">
        <v>2498</v>
      </c>
      <c r="H517" s="641" t="s">
        <v>846</v>
      </c>
      <c r="I517" s="642" t="s">
        <v>780</v>
      </c>
      <c r="J517" s="641" t="s">
        <v>846</v>
      </c>
      <c r="K517" s="643">
        <v>6</v>
      </c>
      <c r="L517" s="643">
        <v>12</v>
      </c>
      <c r="M517" s="644">
        <v>74112.56</v>
      </c>
      <c r="N517" s="643">
        <v>1</v>
      </c>
      <c r="O517" s="643">
        <v>3</v>
      </c>
      <c r="P517" s="686">
        <v>21608.085999999999</v>
      </c>
    </row>
    <row r="518" spans="1:16" ht="33.75" x14ac:dyDescent="0.2">
      <c r="A518" s="637" t="s">
        <v>767</v>
      </c>
      <c r="B518" s="638" t="s">
        <v>775</v>
      </c>
      <c r="C518" s="638" t="s">
        <v>769</v>
      </c>
      <c r="D518" s="639" t="s">
        <v>2499</v>
      </c>
      <c r="E518" s="640">
        <v>1100</v>
      </c>
      <c r="F518" s="638" t="s">
        <v>2500</v>
      </c>
      <c r="G518" s="639" t="s">
        <v>2501</v>
      </c>
      <c r="H518" s="641" t="s">
        <v>1794</v>
      </c>
      <c r="I518" s="642" t="s">
        <v>774</v>
      </c>
      <c r="J518" s="641" t="s">
        <v>1794</v>
      </c>
      <c r="K518" s="643">
        <v>1</v>
      </c>
      <c r="L518" s="643">
        <v>1</v>
      </c>
      <c r="M518" s="644">
        <v>884.38</v>
      </c>
      <c r="N518" s="643">
        <v>3</v>
      </c>
      <c r="O518" s="643">
        <v>6</v>
      </c>
      <c r="P518" s="686">
        <v>7201.076</v>
      </c>
    </row>
    <row r="519" spans="1:16" ht="101.25" x14ac:dyDescent="0.2">
      <c r="A519" s="637" t="s">
        <v>767</v>
      </c>
      <c r="B519" s="638" t="s">
        <v>775</v>
      </c>
      <c r="C519" s="638" t="s">
        <v>769</v>
      </c>
      <c r="D519" s="639" t="s">
        <v>2502</v>
      </c>
      <c r="E519" s="640">
        <v>6000</v>
      </c>
      <c r="F519" s="638" t="s">
        <v>2503</v>
      </c>
      <c r="G519" s="639" t="s">
        <v>2504</v>
      </c>
      <c r="H519" s="641" t="s">
        <v>1362</v>
      </c>
      <c r="I519" s="642" t="s">
        <v>774</v>
      </c>
      <c r="J519" s="641" t="s">
        <v>1362</v>
      </c>
      <c r="K519" s="643">
        <v>6</v>
      </c>
      <c r="L519" s="643">
        <v>12</v>
      </c>
      <c r="M519" s="644">
        <v>73222.599999999991</v>
      </c>
      <c r="N519" s="643">
        <v>5</v>
      </c>
      <c r="O519" s="643">
        <v>6</v>
      </c>
      <c r="P519" s="686">
        <v>36855.815999999999</v>
      </c>
    </row>
    <row r="520" spans="1:16" ht="67.5" x14ac:dyDescent="0.2">
      <c r="A520" s="637" t="s">
        <v>767</v>
      </c>
      <c r="B520" s="638" t="s">
        <v>775</v>
      </c>
      <c r="C520" s="638" t="s">
        <v>769</v>
      </c>
      <c r="D520" s="639" t="s">
        <v>2505</v>
      </c>
      <c r="E520" s="640">
        <v>2500</v>
      </c>
      <c r="F520" s="638" t="s">
        <v>2506</v>
      </c>
      <c r="G520" s="639" t="s">
        <v>2507</v>
      </c>
      <c r="H520" s="641" t="s">
        <v>1019</v>
      </c>
      <c r="I520" s="642" t="s">
        <v>774</v>
      </c>
      <c r="J520" s="641" t="s">
        <v>1019</v>
      </c>
      <c r="K520" s="643">
        <v>6</v>
      </c>
      <c r="L520" s="643">
        <v>12</v>
      </c>
      <c r="M520" s="644">
        <v>31814.63</v>
      </c>
      <c r="N520" s="643">
        <v>3</v>
      </c>
      <c r="O520" s="643">
        <v>6</v>
      </c>
      <c r="P520" s="686">
        <v>16036.675999999999</v>
      </c>
    </row>
    <row r="521" spans="1:16" ht="33.75" x14ac:dyDescent="0.2">
      <c r="A521" s="637" t="s">
        <v>767</v>
      </c>
      <c r="B521" s="638" t="s">
        <v>775</v>
      </c>
      <c r="C521" s="638" t="s">
        <v>769</v>
      </c>
      <c r="D521" s="639" t="s">
        <v>2508</v>
      </c>
      <c r="E521" s="640">
        <v>2600</v>
      </c>
      <c r="F521" s="638" t="s">
        <v>2509</v>
      </c>
      <c r="G521" s="639" t="s">
        <v>2510</v>
      </c>
      <c r="H521" s="641" t="s">
        <v>796</v>
      </c>
      <c r="I521" s="642" t="s">
        <v>797</v>
      </c>
      <c r="J521" s="641" t="s">
        <v>796</v>
      </c>
      <c r="K521" s="643">
        <v>1</v>
      </c>
      <c r="L521" s="643">
        <v>1</v>
      </c>
      <c r="M521" s="644">
        <v>2534.0800000000004</v>
      </c>
      <c r="N521" s="643">
        <v>6</v>
      </c>
      <c r="O521" s="643">
        <v>6</v>
      </c>
      <c r="P521" s="686">
        <v>13704.495999999999</v>
      </c>
    </row>
    <row r="522" spans="1:16" ht="78.75" x14ac:dyDescent="0.2">
      <c r="A522" s="637" t="s">
        <v>767</v>
      </c>
      <c r="B522" s="638" t="s">
        <v>775</v>
      </c>
      <c r="C522" s="638" t="s">
        <v>769</v>
      </c>
      <c r="D522" s="639" t="s">
        <v>2511</v>
      </c>
      <c r="E522" s="640">
        <v>3070</v>
      </c>
      <c r="F522" s="638" t="s">
        <v>2512</v>
      </c>
      <c r="G522" s="639" t="s">
        <v>2513</v>
      </c>
      <c r="H522" s="641" t="s">
        <v>2514</v>
      </c>
      <c r="I522" s="642" t="s">
        <v>780</v>
      </c>
      <c r="J522" s="641" t="s">
        <v>2514</v>
      </c>
      <c r="K522" s="643">
        <v>8</v>
      </c>
      <c r="L522" s="643">
        <v>12</v>
      </c>
      <c r="M522" s="644">
        <v>38699.93</v>
      </c>
      <c r="N522" s="643">
        <v>3</v>
      </c>
      <c r="O522" s="643">
        <v>6</v>
      </c>
      <c r="P522" s="686">
        <v>19392.066000000003</v>
      </c>
    </row>
    <row r="523" spans="1:16" ht="56.25" x14ac:dyDescent="0.2">
      <c r="A523" s="637" t="s">
        <v>767</v>
      </c>
      <c r="B523" s="638" t="s">
        <v>775</v>
      </c>
      <c r="C523" s="638" t="s">
        <v>769</v>
      </c>
      <c r="D523" s="639" t="s">
        <v>1405</v>
      </c>
      <c r="E523" s="640">
        <v>1200</v>
      </c>
      <c r="F523" s="638" t="s">
        <v>2515</v>
      </c>
      <c r="G523" s="639" t="s">
        <v>2516</v>
      </c>
      <c r="H523" s="641" t="s">
        <v>2517</v>
      </c>
      <c r="I523" s="642" t="s">
        <v>774</v>
      </c>
      <c r="J523" s="641" t="s">
        <v>2517</v>
      </c>
      <c r="K523" s="643">
        <v>5</v>
      </c>
      <c r="L523" s="643">
        <v>12</v>
      </c>
      <c r="M523" s="644">
        <v>16150.06</v>
      </c>
      <c r="N523" s="643">
        <v>3</v>
      </c>
      <c r="O523" s="643">
        <v>6</v>
      </c>
      <c r="P523" s="686">
        <v>7830.8559999999998</v>
      </c>
    </row>
    <row r="524" spans="1:16" ht="45" x14ac:dyDescent="0.2">
      <c r="A524" s="637" t="s">
        <v>767</v>
      </c>
      <c r="B524" s="638" t="s">
        <v>775</v>
      </c>
      <c r="C524" s="638" t="s">
        <v>769</v>
      </c>
      <c r="D524" s="639" t="s">
        <v>2518</v>
      </c>
      <c r="E524" s="640">
        <v>5000</v>
      </c>
      <c r="F524" s="638" t="s">
        <v>2519</v>
      </c>
      <c r="G524" s="639" t="s">
        <v>2520</v>
      </c>
      <c r="H524" s="641" t="s">
        <v>2521</v>
      </c>
      <c r="I524" s="642" t="s">
        <v>797</v>
      </c>
      <c r="J524" s="641" t="s">
        <v>2521</v>
      </c>
      <c r="K524" s="643">
        <v>7</v>
      </c>
      <c r="L524" s="643">
        <v>12</v>
      </c>
      <c r="M524" s="644">
        <v>61754.89</v>
      </c>
      <c r="N524" s="643">
        <v>3</v>
      </c>
      <c r="O524" s="643">
        <v>6</v>
      </c>
      <c r="P524" s="686">
        <v>31036.925999999999</v>
      </c>
    </row>
    <row r="525" spans="1:16" ht="67.5" x14ac:dyDescent="0.2">
      <c r="A525" s="637" t="s">
        <v>767</v>
      </c>
      <c r="B525" s="638" t="s">
        <v>775</v>
      </c>
      <c r="C525" s="638" t="s">
        <v>769</v>
      </c>
      <c r="D525" s="639" t="s">
        <v>2522</v>
      </c>
      <c r="E525" s="640">
        <v>2500</v>
      </c>
      <c r="F525" s="638" t="s">
        <v>2523</v>
      </c>
      <c r="G525" s="639" t="s">
        <v>2524</v>
      </c>
      <c r="H525" s="641" t="s">
        <v>2525</v>
      </c>
      <c r="I525" s="642" t="s">
        <v>774</v>
      </c>
      <c r="J525" s="641" t="s">
        <v>2525</v>
      </c>
      <c r="K525" s="643">
        <v>6</v>
      </c>
      <c r="L525" s="643">
        <v>12</v>
      </c>
      <c r="M525" s="644">
        <v>16277.58</v>
      </c>
      <c r="N525" s="643">
        <v>6</v>
      </c>
      <c r="O525" s="643">
        <v>6</v>
      </c>
      <c r="P525" s="686">
        <v>15902.525999999998</v>
      </c>
    </row>
    <row r="526" spans="1:16" ht="67.5" x14ac:dyDescent="0.2">
      <c r="A526" s="637" t="s">
        <v>767</v>
      </c>
      <c r="B526" s="638" t="s">
        <v>775</v>
      </c>
      <c r="C526" s="638" t="s">
        <v>769</v>
      </c>
      <c r="D526" s="639" t="s">
        <v>2526</v>
      </c>
      <c r="E526" s="640">
        <v>3500</v>
      </c>
      <c r="F526" s="638" t="s">
        <v>2527</v>
      </c>
      <c r="G526" s="639" t="s">
        <v>2528</v>
      </c>
      <c r="H526" s="641" t="s">
        <v>1247</v>
      </c>
      <c r="I526" s="642" t="s">
        <v>780</v>
      </c>
      <c r="J526" s="641" t="s">
        <v>1247</v>
      </c>
      <c r="K526" s="643">
        <v>12</v>
      </c>
      <c r="L526" s="643">
        <v>12</v>
      </c>
      <c r="M526" s="644">
        <v>43833.369999999995</v>
      </c>
      <c r="N526" s="643">
        <v>5</v>
      </c>
      <c r="O526" s="643">
        <v>6</v>
      </c>
      <c r="P526" s="686">
        <v>22034.456000000002</v>
      </c>
    </row>
    <row r="527" spans="1:16" ht="56.25" x14ac:dyDescent="0.2">
      <c r="A527" s="637" t="s">
        <v>767</v>
      </c>
      <c r="B527" s="638" t="s">
        <v>775</v>
      </c>
      <c r="C527" s="638" t="s">
        <v>769</v>
      </c>
      <c r="D527" s="639" t="s">
        <v>2017</v>
      </c>
      <c r="E527" s="640">
        <v>5500</v>
      </c>
      <c r="F527" s="638" t="s">
        <v>2529</v>
      </c>
      <c r="G527" s="639" t="s">
        <v>2530</v>
      </c>
      <c r="H527" s="641" t="s">
        <v>805</v>
      </c>
      <c r="I527" s="642" t="s">
        <v>780</v>
      </c>
      <c r="J527" s="641" t="s">
        <v>805</v>
      </c>
      <c r="K527" s="643">
        <v>10</v>
      </c>
      <c r="L527" s="643">
        <v>12</v>
      </c>
      <c r="M527" s="644">
        <v>69141.62000000001</v>
      </c>
      <c r="N527" s="643">
        <v>0</v>
      </c>
      <c r="O527" s="643">
        <v>0</v>
      </c>
      <c r="P527" s="686">
        <v>0</v>
      </c>
    </row>
    <row r="528" spans="1:16" ht="33.75" x14ac:dyDescent="0.2">
      <c r="A528" s="637" t="s">
        <v>767</v>
      </c>
      <c r="B528" s="638" t="s">
        <v>775</v>
      </c>
      <c r="C528" s="638" t="s">
        <v>769</v>
      </c>
      <c r="D528" s="639" t="s">
        <v>2531</v>
      </c>
      <c r="E528" s="640">
        <v>6000</v>
      </c>
      <c r="F528" s="638" t="s">
        <v>2532</v>
      </c>
      <c r="G528" s="639" t="s">
        <v>2533</v>
      </c>
      <c r="H528" s="641" t="s">
        <v>812</v>
      </c>
      <c r="I528" s="642" t="s">
        <v>780</v>
      </c>
      <c r="J528" s="641" t="s">
        <v>812</v>
      </c>
      <c r="K528" s="643">
        <v>0</v>
      </c>
      <c r="L528" s="643">
        <v>0</v>
      </c>
      <c r="M528" s="644">
        <v>0</v>
      </c>
      <c r="N528" s="643">
        <v>4</v>
      </c>
      <c r="O528" s="643">
        <v>5</v>
      </c>
      <c r="P528" s="686">
        <v>26645.936000000002</v>
      </c>
    </row>
    <row r="529" spans="1:16" ht="56.25" x14ac:dyDescent="0.2">
      <c r="A529" s="637" t="s">
        <v>767</v>
      </c>
      <c r="B529" s="638" t="s">
        <v>775</v>
      </c>
      <c r="C529" s="638" t="s">
        <v>769</v>
      </c>
      <c r="D529" s="639" t="s">
        <v>2534</v>
      </c>
      <c r="E529" s="640">
        <v>2000</v>
      </c>
      <c r="F529" s="638" t="s">
        <v>2535</v>
      </c>
      <c r="G529" s="639" t="s">
        <v>2536</v>
      </c>
      <c r="H529" s="641" t="s">
        <v>846</v>
      </c>
      <c r="I529" s="642" t="s">
        <v>780</v>
      </c>
      <c r="J529" s="641" t="s">
        <v>846</v>
      </c>
      <c r="K529" s="643">
        <v>4</v>
      </c>
      <c r="L529" s="643">
        <v>7</v>
      </c>
      <c r="M529" s="644">
        <v>14466</v>
      </c>
      <c r="N529" s="643">
        <v>0</v>
      </c>
      <c r="O529" s="643">
        <v>0</v>
      </c>
      <c r="P529" s="686">
        <v>0</v>
      </c>
    </row>
    <row r="530" spans="1:16" ht="45" x14ac:dyDescent="0.2">
      <c r="A530" s="637" t="s">
        <v>767</v>
      </c>
      <c r="B530" s="638" t="s">
        <v>775</v>
      </c>
      <c r="C530" s="638" t="s">
        <v>769</v>
      </c>
      <c r="D530" s="639" t="s">
        <v>1276</v>
      </c>
      <c r="E530" s="640">
        <v>1500</v>
      </c>
      <c r="F530" s="638" t="s">
        <v>2537</v>
      </c>
      <c r="G530" s="639" t="s">
        <v>2538</v>
      </c>
      <c r="H530" s="641" t="s">
        <v>796</v>
      </c>
      <c r="I530" s="642" t="s">
        <v>797</v>
      </c>
      <c r="J530" s="641" t="s">
        <v>796</v>
      </c>
      <c r="K530" s="643">
        <v>5</v>
      </c>
      <c r="L530" s="643">
        <v>12</v>
      </c>
      <c r="M530" s="644">
        <v>19702.859999999997</v>
      </c>
      <c r="N530" s="643">
        <v>3</v>
      </c>
      <c r="O530" s="643">
        <v>6</v>
      </c>
      <c r="P530" s="686">
        <v>9718.9159999999993</v>
      </c>
    </row>
    <row r="531" spans="1:16" ht="33.75" x14ac:dyDescent="0.2">
      <c r="A531" s="637" t="s">
        <v>767</v>
      </c>
      <c r="B531" s="638" t="s">
        <v>775</v>
      </c>
      <c r="C531" s="638" t="s">
        <v>769</v>
      </c>
      <c r="D531" s="639" t="s">
        <v>2539</v>
      </c>
      <c r="E531" s="640">
        <v>4000</v>
      </c>
      <c r="F531" s="638" t="s">
        <v>2540</v>
      </c>
      <c r="G531" s="639" t="s">
        <v>2541</v>
      </c>
      <c r="H531" s="641" t="s">
        <v>812</v>
      </c>
      <c r="I531" s="642" t="s">
        <v>780</v>
      </c>
      <c r="J531" s="641" t="s">
        <v>812</v>
      </c>
      <c r="K531" s="643">
        <v>0</v>
      </c>
      <c r="L531" s="643">
        <v>0</v>
      </c>
      <c r="M531" s="644">
        <v>0</v>
      </c>
      <c r="N531" s="643">
        <v>2</v>
      </c>
      <c r="O531" s="643">
        <v>5</v>
      </c>
      <c r="P531" s="686">
        <v>18447.675999999999</v>
      </c>
    </row>
    <row r="532" spans="1:16" ht="56.25" x14ac:dyDescent="0.2">
      <c r="A532" s="637" t="s">
        <v>767</v>
      </c>
      <c r="B532" s="638" t="s">
        <v>775</v>
      </c>
      <c r="C532" s="638" t="s">
        <v>769</v>
      </c>
      <c r="D532" s="639" t="s">
        <v>2542</v>
      </c>
      <c r="E532" s="640">
        <v>3000</v>
      </c>
      <c r="F532" s="638" t="s">
        <v>2543</v>
      </c>
      <c r="G532" s="639" t="s">
        <v>2544</v>
      </c>
      <c r="H532" s="641" t="s">
        <v>1650</v>
      </c>
      <c r="I532" s="642" t="s">
        <v>780</v>
      </c>
      <c r="J532" s="641" t="s">
        <v>1650</v>
      </c>
      <c r="K532" s="643">
        <v>6</v>
      </c>
      <c r="L532" s="643">
        <v>12</v>
      </c>
      <c r="M532" s="644">
        <v>37873.420000000006</v>
      </c>
      <c r="N532" s="643">
        <v>3</v>
      </c>
      <c r="O532" s="643">
        <v>6</v>
      </c>
      <c r="P532" s="686">
        <v>18951.976000000002</v>
      </c>
    </row>
    <row r="533" spans="1:16" ht="67.5" x14ac:dyDescent="0.2">
      <c r="A533" s="637" t="s">
        <v>767</v>
      </c>
      <c r="B533" s="638" t="s">
        <v>775</v>
      </c>
      <c r="C533" s="638" t="s">
        <v>769</v>
      </c>
      <c r="D533" s="639" t="s">
        <v>2545</v>
      </c>
      <c r="E533" s="640">
        <v>1200</v>
      </c>
      <c r="F533" s="638" t="s">
        <v>2546</v>
      </c>
      <c r="G533" s="639" t="s">
        <v>2547</v>
      </c>
      <c r="H533" s="641" t="s">
        <v>796</v>
      </c>
      <c r="I533" s="642" t="s">
        <v>797</v>
      </c>
      <c r="J533" s="641" t="s">
        <v>796</v>
      </c>
      <c r="K533" s="643">
        <v>6</v>
      </c>
      <c r="L533" s="643">
        <v>12</v>
      </c>
      <c r="M533" s="644">
        <v>16290.01</v>
      </c>
      <c r="N533" s="643">
        <v>5</v>
      </c>
      <c r="O533" s="643">
        <v>6</v>
      </c>
      <c r="P533" s="686">
        <v>7855.076</v>
      </c>
    </row>
    <row r="534" spans="1:16" ht="33.75" x14ac:dyDescent="0.2">
      <c r="A534" s="637" t="s">
        <v>767</v>
      </c>
      <c r="B534" s="638" t="s">
        <v>775</v>
      </c>
      <c r="C534" s="638" t="s">
        <v>769</v>
      </c>
      <c r="D534" s="639" t="s">
        <v>2548</v>
      </c>
      <c r="E534" s="640">
        <v>3800</v>
      </c>
      <c r="F534" s="638" t="s">
        <v>2549</v>
      </c>
      <c r="G534" s="639" t="s">
        <v>2550</v>
      </c>
      <c r="H534" s="641" t="s">
        <v>2551</v>
      </c>
      <c r="I534" s="642" t="s">
        <v>774</v>
      </c>
      <c r="J534" s="641" t="s">
        <v>2551</v>
      </c>
      <c r="K534" s="643">
        <v>6</v>
      </c>
      <c r="L534" s="643">
        <v>12</v>
      </c>
      <c r="M534" s="644">
        <v>47237.210000000006</v>
      </c>
      <c r="N534" s="643">
        <v>3</v>
      </c>
      <c r="O534" s="643">
        <v>6</v>
      </c>
      <c r="P534" s="686">
        <v>22943.196000000004</v>
      </c>
    </row>
    <row r="535" spans="1:16" ht="56.25" x14ac:dyDescent="0.2">
      <c r="A535" s="637" t="s">
        <v>767</v>
      </c>
      <c r="B535" s="638" t="s">
        <v>775</v>
      </c>
      <c r="C535" s="638" t="s">
        <v>769</v>
      </c>
      <c r="D535" s="639" t="s">
        <v>2552</v>
      </c>
      <c r="E535" s="640">
        <v>1700</v>
      </c>
      <c r="F535" s="638" t="s">
        <v>2553</v>
      </c>
      <c r="G535" s="639" t="s">
        <v>2554</v>
      </c>
      <c r="H535" s="641" t="s">
        <v>2555</v>
      </c>
      <c r="I535" s="642" t="s">
        <v>774</v>
      </c>
      <c r="J535" s="641" t="s">
        <v>2555</v>
      </c>
      <c r="K535" s="643">
        <v>5</v>
      </c>
      <c r="L535" s="643">
        <v>12</v>
      </c>
      <c r="M535" s="644">
        <v>22231.809999999994</v>
      </c>
      <c r="N535" s="643">
        <v>3</v>
      </c>
      <c r="O535" s="643">
        <v>6</v>
      </c>
      <c r="P535" s="686">
        <v>11010.985999999999</v>
      </c>
    </row>
    <row r="536" spans="1:16" ht="67.5" x14ac:dyDescent="0.2">
      <c r="A536" s="637" t="s">
        <v>767</v>
      </c>
      <c r="B536" s="638" t="s">
        <v>775</v>
      </c>
      <c r="C536" s="638" t="s">
        <v>769</v>
      </c>
      <c r="D536" s="639" t="s">
        <v>2556</v>
      </c>
      <c r="E536" s="640">
        <v>2000</v>
      </c>
      <c r="F536" s="638" t="s">
        <v>2557</v>
      </c>
      <c r="G536" s="639" t="s">
        <v>2558</v>
      </c>
      <c r="H536" s="641" t="s">
        <v>2559</v>
      </c>
      <c r="I536" s="642" t="s">
        <v>774</v>
      </c>
      <c r="J536" s="641" t="s">
        <v>2559</v>
      </c>
      <c r="K536" s="643">
        <v>6</v>
      </c>
      <c r="L536" s="643">
        <v>12</v>
      </c>
      <c r="M536" s="644">
        <v>24911.61</v>
      </c>
      <c r="N536" s="643">
        <v>3</v>
      </c>
      <c r="O536" s="643">
        <v>6</v>
      </c>
      <c r="P536" s="686">
        <v>13050.995999999999</v>
      </c>
    </row>
    <row r="537" spans="1:16" ht="33.75" x14ac:dyDescent="0.2">
      <c r="A537" s="637" t="s">
        <v>767</v>
      </c>
      <c r="B537" s="638" t="s">
        <v>768</v>
      </c>
      <c r="C537" s="638" t="s">
        <v>769</v>
      </c>
      <c r="D537" s="639" t="s">
        <v>2560</v>
      </c>
      <c r="E537" s="640">
        <v>7000</v>
      </c>
      <c r="F537" s="638" t="s">
        <v>2561</v>
      </c>
      <c r="G537" s="639" t="s">
        <v>2562</v>
      </c>
      <c r="H537" s="641" t="s">
        <v>779</v>
      </c>
      <c r="I537" s="642" t="s">
        <v>780</v>
      </c>
      <c r="J537" s="641" t="s">
        <v>779</v>
      </c>
      <c r="K537" s="643">
        <v>2</v>
      </c>
      <c r="L537" s="643">
        <v>4</v>
      </c>
      <c r="M537" s="644">
        <v>26780.94</v>
      </c>
      <c r="N537" s="643">
        <v>6</v>
      </c>
      <c r="O537" s="643">
        <v>6</v>
      </c>
      <c r="P537" s="686">
        <v>43051.976000000002</v>
      </c>
    </row>
    <row r="538" spans="1:16" ht="33.75" x14ac:dyDescent="0.2">
      <c r="A538" s="637" t="s">
        <v>767</v>
      </c>
      <c r="B538" s="638" t="s">
        <v>775</v>
      </c>
      <c r="C538" s="638" t="s">
        <v>769</v>
      </c>
      <c r="D538" s="639" t="s">
        <v>2563</v>
      </c>
      <c r="E538" s="640">
        <v>6000</v>
      </c>
      <c r="F538" s="638" t="s">
        <v>2564</v>
      </c>
      <c r="G538" s="639" t="s">
        <v>2565</v>
      </c>
      <c r="H538" s="641" t="s">
        <v>2566</v>
      </c>
      <c r="I538" s="642" t="s">
        <v>780</v>
      </c>
      <c r="J538" s="641" t="s">
        <v>2566</v>
      </c>
      <c r="K538" s="643">
        <v>1</v>
      </c>
      <c r="L538" s="643">
        <v>2</v>
      </c>
      <c r="M538" s="644">
        <v>11471.55</v>
      </c>
      <c r="N538" s="643">
        <v>0</v>
      </c>
      <c r="O538" s="643">
        <v>0</v>
      </c>
      <c r="P538" s="686">
        <v>0</v>
      </c>
    </row>
    <row r="539" spans="1:16" ht="33.75" x14ac:dyDescent="0.2">
      <c r="A539" s="637" t="s">
        <v>767</v>
      </c>
      <c r="B539" s="638" t="s">
        <v>775</v>
      </c>
      <c r="C539" s="638" t="s">
        <v>769</v>
      </c>
      <c r="D539" s="639" t="s">
        <v>2567</v>
      </c>
      <c r="E539" s="640">
        <v>15000</v>
      </c>
      <c r="F539" s="638" t="s">
        <v>2568</v>
      </c>
      <c r="G539" s="639" t="s">
        <v>2569</v>
      </c>
      <c r="H539" s="641" t="s">
        <v>1082</v>
      </c>
      <c r="I539" s="642" t="s">
        <v>780</v>
      </c>
      <c r="J539" s="641" t="s">
        <v>1082</v>
      </c>
      <c r="K539" s="643">
        <v>1</v>
      </c>
      <c r="L539" s="643">
        <v>1</v>
      </c>
      <c r="M539" s="644">
        <v>14607.41</v>
      </c>
      <c r="N539" s="643">
        <v>3</v>
      </c>
      <c r="O539" s="643">
        <v>5</v>
      </c>
      <c r="P539" s="686">
        <v>67086.156000000003</v>
      </c>
    </row>
    <row r="540" spans="1:16" ht="56.25" x14ac:dyDescent="0.2">
      <c r="A540" s="637" t="s">
        <v>767</v>
      </c>
      <c r="B540" s="638" t="s">
        <v>775</v>
      </c>
      <c r="C540" s="638" t="s">
        <v>769</v>
      </c>
      <c r="D540" s="639" t="s">
        <v>2570</v>
      </c>
      <c r="E540" s="640">
        <v>3000</v>
      </c>
      <c r="F540" s="638" t="s">
        <v>2571</v>
      </c>
      <c r="G540" s="639" t="s">
        <v>2572</v>
      </c>
      <c r="H540" s="641" t="s">
        <v>1126</v>
      </c>
      <c r="I540" s="642" t="s">
        <v>780</v>
      </c>
      <c r="J540" s="641" t="s">
        <v>1126</v>
      </c>
      <c r="K540" s="643">
        <v>4</v>
      </c>
      <c r="L540" s="643">
        <v>12</v>
      </c>
      <c r="M540" s="644">
        <v>35082.280000000006</v>
      </c>
      <c r="N540" s="643">
        <v>0</v>
      </c>
      <c r="O540" s="643">
        <v>0</v>
      </c>
      <c r="P540" s="686">
        <v>0</v>
      </c>
    </row>
    <row r="541" spans="1:16" ht="78.75" x14ac:dyDescent="0.2">
      <c r="A541" s="637" t="s">
        <v>767</v>
      </c>
      <c r="B541" s="638" t="s">
        <v>768</v>
      </c>
      <c r="C541" s="638" t="s">
        <v>769</v>
      </c>
      <c r="D541" s="639" t="s">
        <v>2573</v>
      </c>
      <c r="E541" s="640">
        <v>4500</v>
      </c>
      <c r="F541" s="638" t="s">
        <v>2574</v>
      </c>
      <c r="G541" s="639" t="s">
        <v>2575</v>
      </c>
      <c r="H541" s="641" t="s">
        <v>805</v>
      </c>
      <c r="I541" s="642" t="s">
        <v>780</v>
      </c>
      <c r="J541" s="641" t="s">
        <v>805</v>
      </c>
      <c r="K541" s="643">
        <v>5</v>
      </c>
      <c r="L541" s="643">
        <v>12</v>
      </c>
      <c r="M541" s="644">
        <v>55954.810000000012</v>
      </c>
      <c r="N541" s="643">
        <v>3</v>
      </c>
      <c r="O541" s="643">
        <v>6</v>
      </c>
      <c r="P541" s="686">
        <v>28051.976000000002</v>
      </c>
    </row>
    <row r="542" spans="1:16" ht="56.25" x14ac:dyDescent="0.2">
      <c r="A542" s="637" t="s">
        <v>767</v>
      </c>
      <c r="B542" s="638" t="s">
        <v>775</v>
      </c>
      <c r="C542" s="638" t="s">
        <v>769</v>
      </c>
      <c r="D542" s="639" t="s">
        <v>2576</v>
      </c>
      <c r="E542" s="640">
        <v>2000</v>
      </c>
      <c r="F542" s="638" t="s">
        <v>2577</v>
      </c>
      <c r="G542" s="639" t="s">
        <v>2578</v>
      </c>
      <c r="H542" s="641" t="s">
        <v>2579</v>
      </c>
      <c r="I542" s="642" t="s">
        <v>774</v>
      </c>
      <c r="J542" s="641" t="s">
        <v>2579</v>
      </c>
      <c r="K542" s="643">
        <v>6</v>
      </c>
      <c r="L542" s="643">
        <v>12</v>
      </c>
      <c r="M542" s="644">
        <v>25786.43</v>
      </c>
      <c r="N542" s="643">
        <v>3</v>
      </c>
      <c r="O542" s="643">
        <v>6</v>
      </c>
      <c r="P542" s="686">
        <v>12951.325999999997</v>
      </c>
    </row>
    <row r="543" spans="1:16" ht="101.25" x14ac:dyDescent="0.2">
      <c r="A543" s="637" t="s">
        <v>767</v>
      </c>
      <c r="B543" s="638" t="s">
        <v>775</v>
      </c>
      <c r="C543" s="638" t="s">
        <v>769</v>
      </c>
      <c r="D543" s="639" t="s">
        <v>2580</v>
      </c>
      <c r="E543" s="640">
        <v>3800</v>
      </c>
      <c r="F543" s="638" t="s">
        <v>2581</v>
      </c>
      <c r="G543" s="639" t="s">
        <v>2582</v>
      </c>
      <c r="H543" s="641" t="s">
        <v>784</v>
      </c>
      <c r="I543" s="642" t="s">
        <v>774</v>
      </c>
      <c r="J543" s="641" t="s">
        <v>784</v>
      </c>
      <c r="K543" s="643">
        <v>6</v>
      </c>
      <c r="L543" s="643">
        <v>12</v>
      </c>
      <c r="M543" s="644">
        <v>46883.12000000001</v>
      </c>
      <c r="N543" s="643">
        <v>3</v>
      </c>
      <c r="O543" s="643">
        <v>6</v>
      </c>
      <c r="P543" s="686">
        <v>23597.856000000003</v>
      </c>
    </row>
    <row r="544" spans="1:16" ht="101.25" x14ac:dyDescent="0.2">
      <c r="A544" s="637" t="s">
        <v>767</v>
      </c>
      <c r="B544" s="638" t="s">
        <v>775</v>
      </c>
      <c r="C544" s="638" t="s">
        <v>769</v>
      </c>
      <c r="D544" s="639" t="s">
        <v>2583</v>
      </c>
      <c r="E544" s="640">
        <v>2900</v>
      </c>
      <c r="F544" s="638" t="s">
        <v>2584</v>
      </c>
      <c r="G544" s="639" t="s">
        <v>2585</v>
      </c>
      <c r="H544" s="641" t="s">
        <v>801</v>
      </c>
      <c r="I544" s="642" t="s">
        <v>774</v>
      </c>
      <c r="J544" s="641" t="s">
        <v>801</v>
      </c>
      <c r="K544" s="643">
        <v>12</v>
      </c>
      <c r="L544" s="643">
        <v>12</v>
      </c>
      <c r="M544" s="644">
        <v>35445.08</v>
      </c>
      <c r="N544" s="643">
        <v>5</v>
      </c>
      <c r="O544" s="643">
        <v>6</v>
      </c>
      <c r="P544" s="686">
        <v>18363.296000000002</v>
      </c>
    </row>
    <row r="545" spans="1:16" ht="56.25" x14ac:dyDescent="0.2">
      <c r="A545" s="637" t="s">
        <v>767</v>
      </c>
      <c r="B545" s="638" t="s">
        <v>775</v>
      </c>
      <c r="C545" s="638" t="s">
        <v>769</v>
      </c>
      <c r="D545" s="639" t="s">
        <v>2586</v>
      </c>
      <c r="E545" s="640">
        <v>5500</v>
      </c>
      <c r="F545" s="638" t="s">
        <v>2587</v>
      </c>
      <c r="G545" s="639" t="s">
        <v>2588</v>
      </c>
      <c r="H545" s="641" t="s">
        <v>2589</v>
      </c>
      <c r="I545" s="642" t="s">
        <v>780</v>
      </c>
      <c r="J545" s="641" t="s">
        <v>2589</v>
      </c>
      <c r="K545" s="643">
        <v>5</v>
      </c>
      <c r="L545" s="643">
        <v>12</v>
      </c>
      <c r="M545" s="644">
        <v>74316.92</v>
      </c>
      <c r="N545" s="643">
        <v>0</v>
      </c>
      <c r="O545" s="643">
        <v>0</v>
      </c>
      <c r="P545" s="686">
        <v>0</v>
      </c>
    </row>
    <row r="546" spans="1:16" ht="33.75" x14ac:dyDescent="0.2">
      <c r="A546" s="637" t="s">
        <v>767</v>
      </c>
      <c r="B546" s="638" t="s">
        <v>775</v>
      </c>
      <c r="C546" s="638" t="s">
        <v>769</v>
      </c>
      <c r="D546" s="639" t="s">
        <v>2590</v>
      </c>
      <c r="E546" s="640">
        <v>2500</v>
      </c>
      <c r="F546" s="638" t="s">
        <v>2591</v>
      </c>
      <c r="G546" s="639" t="s">
        <v>2592</v>
      </c>
      <c r="H546" s="641" t="s">
        <v>2363</v>
      </c>
      <c r="I546" s="642" t="s">
        <v>774</v>
      </c>
      <c r="J546" s="641" t="s">
        <v>2363</v>
      </c>
      <c r="K546" s="643">
        <v>1</v>
      </c>
      <c r="L546" s="643">
        <v>1</v>
      </c>
      <c r="M546" s="644">
        <v>2440.7400000000002</v>
      </c>
      <c r="N546" s="643">
        <v>6</v>
      </c>
      <c r="O546" s="643">
        <v>6</v>
      </c>
      <c r="P546" s="686">
        <v>15549.766</v>
      </c>
    </row>
    <row r="547" spans="1:16" ht="33.75" x14ac:dyDescent="0.2">
      <c r="A547" s="637" t="s">
        <v>767</v>
      </c>
      <c r="B547" s="638" t="s">
        <v>768</v>
      </c>
      <c r="C547" s="638" t="s">
        <v>769</v>
      </c>
      <c r="D547" s="639" t="s">
        <v>2593</v>
      </c>
      <c r="E547" s="640">
        <v>3500</v>
      </c>
      <c r="F547" s="638" t="s">
        <v>2594</v>
      </c>
      <c r="G547" s="639" t="s">
        <v>2595</v>
      </c>
      <c r="H547" s="641" t="s">
        <v>2596</v>
      </c>
      <c r="I547" s="642" t="s">
        <v>797</v>
      </c>
      <c r="J547" s="641" t="s">
        <v>2596</v>
      </c>
      <c r="K547" s="643">
        <v>2</v>
      </c>
      <c r="L547" s="643">
        <v>6</v>
      </c>
      <c r="M547" s="644">
        <v>21974.41</v>
      </c>
      <c r="N547" s="643">
        <v>3</v>
      </c>
      <c r="O547" s="643">
        <v>6</v>
      </c>
      <c r="P547" s="686">
        <v>22051.976000000002</v>
      </c>
    </row>
    <row r="548" spans="1:16" ht="56.25" x14ac:dyDescent="0.2">
      <c r="A548" s="637" t="s">
        <v>767</v>
      </c>
      <c r="B548" s="638" t="s">
        <v>768</v>
      </c>
      <c r="C548" s="638" t="s">
        <v>769</v>
      </c>
      <c r="D548" s="639" t="s">
        <v>2597</v>
      </c>
      <c r="E548" s="640">
        <v>9000</v>
      </c>
      <c r="F548" s="638" t="s">
        <v>2598</v>
      </c>
      <c r="G548" s="639" t="s">
        <v>2599</v>
      </c>
      <c r="H548" s="641" t="s">
        <v>805</v>
      </c>
      <c r="I548" s="642" t="s">
        <v>780</v>
      </c>
      <c r="J548" s="641" t="s">
        <v>805</v>
      </c>
      <c r="K548" s="643">
        <v>4</v>
      </c>
      <c r="L548" s="643">
        <v>11</v>
      </c>
      <c r="M548" s="644">
        <v>143584.47999999998</v>
      </c>
      <c r="N548" s="643">
        <v>6</v>
      </c>
      <c r="O548" s="643">
        <v>6</v>
      </c>
      <c r="P548" s="686">
        <v>55051.976000000002</v>
      </c>
    </row>
    <row r="549" spans="1:16" ht="112.5" x14ac:dyDescent="0.2">
      <c r="A549" s="637" t="s">
        <v>767</v>
      </c>
      <c r="B549" s="638" t="s">
        <v>775</v>
      </c>
      <c r="C549" s="638" t="s">
        <v>769</v>
      </c>
      <c r="D549" s="639" t="s">
        <v>2600</v>
      </c>
      <c r="E549" s="640">
        <v>2750</v>
      </c>
      <c r="F549" s="638" t="s">
        <v>2601</v>
      </c>
      <c r="G549" s="639" t="s">
        <v>2602</v>
      </c>
      <c r="H549" s="641" t="s">
        <v>2603</v>
      </c>
      <c r="I549" s="642" t="s">
        <v>774</v>
      </c>
      <c r="J549" s="641" t="s">
        <v>2603</v>
      </c>
      <c r="K549" s="643">
        <v>10</v>
      </c>
      <c r="L549" s="643">
        <v>12</v>
      </c>
      <c r="M549" s="644">
        <v>34719.089999999997</v>
      </c>
      <c r="N549" s="643">
        <v>3</v>
      </c>
      <c r="O549" s="643">
        <v>6</v>
      </c>
      <c r="P549" s="686">
        <v>17498.396000000001</v>
      </c>
    </row>
    <row r="550" spans="1:16" ht="112.5" x14ac:dyDescent="0.2">
      <c r="A550" s="637" t="s">
        <v>767</v>
      </c>
      <c r="B550" s="638" t="s">
        <v>775</v>
      </c>
      <c r="C550" s="638" t="s">
        <v>769</v>
      </c>
      <c r="D550" s="639" t="s">
        <v>2604</v>
      </c>
      <c r="E550" s="640">
        <v>5000</v>
      </c>
      <c r="F550" s="638" t="s">
        <v>2605</v>
      </c>
      <c r="G550" s="639" t="s">
        <v>2606</v>
      </c>
      <c r="H550" s="641" t="s">
        <v>784</v>
      </c>
      <c r="I550" s="642" t="s">
        <v>774</v>
      </c>
      <c r="J550" s="641" t="s">
        <v>784</v>
      </c>
      <c r="K550" s="643">
        <v>3</v>
      </c>
      <c r="L550" s="643">
        <v>5</v>
      </c>
      <c r="M550" s="644">
        <v>22505.449999999997</v>
      </c>
      <c r="N550" s="643">
        <v>0</v>
      </c>
      <c r="O550" s="643">
        <v>0</v>
      </c>
      <c r="P550" s="686">
        <v>0</v>
      </c>
    </row>
    <row r="551" spans="1:16" ht="45" x14ac:dyDescent="0.2">
      <c r="A551" s="637" t="s">
        <v>767</v>
      </c>
      <c r="B551" s="638" t="s">
        <v>775</v>
      </c>
      <c r="C551" s="638" t="s">
        <v>769</v>
      </c>
      <c r="D551" s="639" t="s">
        <v>2607</v>
      </c>
      <c r="E551" s="640">
        <v>3500</v>
      </c>
      <c r="F551" s="638" t="s">
        <v>2608</v>
      </c>
      <c r="G551" s="639" t="s">
        <v>2609</v>
      </c>
      <c r="H551" s="641" t="s">
        <v>796</v>
      </c>
      <c r="I551" s="642" t="s">
        <v>797</v>
      </c>
      <c r="J551" s="641" t="s">
        <v>796</v>
      </c>
      <c r="K551" s="643">
        <v>1</v>
      </c>
      <c r="L551" s="643">
        <v>2</v>
      </c>
      <c r="M551" s="644">
        <v>5587.4800000000005</v>
      </c>
      <c r="N551" s="643">
        <v>3</v>
      </c>
      <c r="O551" s="643">
        <v>6</v>
      </c>
      <c r="P551" s="686">
        <v>22050.776000000002</v>
      </c>
    </row>
    <row r="552" spans="1:16" ht="101.25" x14ac:dyDescent="0.2">
      <c r="A552" s="637" t="s">
        <v>767</v>
      </c>
      <c r="B552" s="638" t="s">
        <v>775</v>
      </c>
      <c r="C552" s="638" t="s">
        <v>769</v>
      </c>
      <c r="D552" s="639" t="s">
        <v>2610</v>
      </c>
      <c r="E552" s="640">
        <v>3000</v>
      </c>
      <c r="F552" s="638" t="s">
        <v>2611</v>
      </c>
      <c r="G552" s="639" t="s">
        <v>2612</v>
      </c>
      <c r="H552" s="641" t="s">
        <v>773</v>
      </c>
      <c r="I552" s="642" t="s">
        <v>774</v>
      </c>
      <c r="J552" s="641" t="s">
        <v>773</v>
      </c>
      <c r="K552" s="643">
        <v>11</v>
      </c>
      <c r="L552" s="643">
        <v>12</v>
      </c>
      <c r="M552" s="644">
        <v>37821.660000000003</v>
      </c>
      <c r="N552" s="643">
        <v>3</v>
      </c>
      <c r="O552" s="643">
        <v>6</v>
      </c>
      <c r="P552" s="686">
        <v>19016.906000000003</v>
      </c>
    </row>
    <row r="553" spans="1:16" ht="78.75" x14ac:dyDescent="0.2">
      <c r="A553" s="637" t="s">
        <v>767</v>
      </c>
      <c r="B553" s="638" t="s">
        <v>775</v>
      </c>
      <c r="C553" s="638" t="s">
        <v>769</v>
      </c>
      <c r="D553" s="639" t="s">
        <v>2613</v>
      </c>
      <c r="E553" s="640">
        <v>2000</v>
      </c>
      <c r="F553" s="638" t="s">
        <v>2614</v>
      </c>
      <c r="G553" s="639" t="s">
        <v>2615</v>
      </c>
      <c r="H553" s="641" t="s">
        <v>796</v>
      </c>
      <c r="I553" s="642" t="s">
        <v>797</v>
      </c>
      <c r="J553" s="641" t="s">
        <v>796</v>
      </c>
      <c r="K553" s="643">
        <v>5</v>
      </c>
      <c r="L553" s="643">
        <v>12</v>
      </c>
      <c r="M553" s="644">
        <v>25844.77</v>
      </c>
      <c r="N553" s="643">
        <v>5</v>
      </c>
      <c r="O553" s="643">
        <v>6</v>
      </c>
      <c r="P553" s="686">
        <v>13018.095999999998</v>
      </c>
    </row>
    <row r="554" spans="1:16" ht="67.5" x14ac:dyDescent="0.2">
      <c r="A554" s="637" t="s">
        <v>767</v>
      </c>
      <c r="B554" s="638" t="s">
        <v>775</v>
      </c>
      <c r="C554" s="638" t="s">
        <v>769</v>
      </c>
      <c r="D554" s="639" t="s">
        <v>2616</v>
      </c>
      <c r="E554" s="640">
        <v>1800</v>
      </c>
      <c r="F554" s="638" t="s">
        <v>2617</v>
      </c>
      <c r="G554" s="639" t="s">
        <v>2618</v>
      </c>
      <c r="H554" s="641" t="s">
        <v>2619</v>
      </c>
      <c r="I554" s="642" t="s">
        <v>774</v>
      </c>
      <c r="J554" s="641" t="s">
        <v>2619</v>
      </c>
      <c r="K554" s="643">
        <v>3</v>
      </c>
      <c r="L554" s="643">
        <v>9</v>
      </c>
      <c r="M554" s="644">
        <v>16186.21</v>
      </c>
      <c r="N554" s="643">
        <v>0</v>
      </c>
      <c r="O554" s="643">
        <v>0</v>
      </c>
      <c r="P554" s="686">
        <v>0</v>
      </c>
    </row>
    <row r="555" spans="1:16" ht="67.5" x14ac:dyDescent="0.2">
      <c r="A555" s="637" t="s">
        <v>767</v>
      </c>
      <c r="B555" s="638" t="s">
        <v>775</v>
      </c>
      <c r="C555" s="638" t="s">
        <v>769</v>
      </c>
      <c r="D555" s="639" t="s">
        <v>2620</v>
      </c>
      <c r="E555" s="640">
        <v>3000</v>
      </c>
      <c r="F555" s="638" t="s">
        <v>2621</v>
      </c>
      <c r="G555" s="639" t="s">
        <v>2622</v>
      </c>
      <c r="H555" s="641" t="s">
        <v>1205</v>
      </c>
      <c r="I555" s="642" t="s">
        <v>780</v>
      </c>
      <c r="J555" s="641" t="s">
        <v>1205</v>
      </c>
      <c r="K555" s="643">
        <v>5</v>
      </c>
      <c r="L555" s="643">
        <v>12</v>
      </c>
      <c r="M555" s="644">
        <v>37954.810000000012</v>
      </c>
      <c r="N555" s="643">
        <v>3</v>
      </c>
      <c r="O555" s="643">
        <v>6</v>
      </c>
      <c r="P555" s="686">
        <v>19051.976000000002</v>
      </c>
    </row>
    <row r="556" spans="1:16" ht="45" x14ac:dyDescent="0.2">
      <c r="A556" s="637" t="s">
        <v>767</v>
      </c>
      <c r="B556" s="638" t="s">
        <v>775</v>
      </c>
      <c r="C556" s="638" t="s">
        <v>769</v>
      </c>
      <c r="D556" s="639" t="s">
        <v>2623</v>
      </c>
      <c r="E556" s="640">
        <v>3500</v>
      </c>
      <c r="F556" s="638" t="s">
        <v>2624</v>
      </c>
      <c r="G556" s="639" t="s">
        <v>2625</v>
      </c>
      <c r="H556" s="641" t="s">
        <v>2292</v>
      </c>
      <c r="I556" s="642" t="s">
        <v>774</v>
      </c>
      <c r="J556" s="641" t="s">
        <v>2292</v>
      </c>
      <c r="K556" s="643">
        <v>5</v>
      </c>
      <c r="L556" s="643">
        <v>12</v>
      </c>
      <c r="M556" s="644">
        <v>43954.810000000012</v>
      </c>
      <c r="N556" s="643">
        <v>5</v>
      </c>
      <c r="O556" s="643">
        <v>6</v>
      </c>
      <c r="P556" s="686">
        <v>22051.976000000002</v>
      </c>
    </row>
    <row r="557" spans="1:16" ht="157.5" x14ac:dyDescent="0.2">
      <c r="A557" s="637" t="s">
        <v>767</v>
      </c>
      <c r="B557" s="638" t="s">
        <v>775</v>
      </c>
      <c r="C557" s="638" t="s">
        <v>769</v>
      </c>
      <c r="D557" s="639" t="s">
        <v>2626</v>
      </c>
      <c r="E557" s="640">
        <v>2750</v>
      </c>
      <c r="F557" s="638" t="s">
        <v>2627</v>
      </c>
      <c r="G557" s="639" t="s">
        <v>2628</v>
      </c>
      <c r="H557" s="641" t="s">
        <v>2629</v>
      </c>
      <c r="I557" s="642" t="s">
        <v>774</v>
      </c>
      <c r="J557" s="641" t="s">
        <v>2629</v>
      </c>
      <c r="K557" s="643">
        <v>10</v>
      </c>
      <c r="L557" s="643">
        <v>12</v>
      </c>
      <c r="M557" s="644">
        <v>34590.770000000011</v>
      </c>
      <c r="N557" s="643">
        <v>3</v>
      </c>
      <c r="O557" s="643">
        <v>6</v>
      </c>
      <c r="P557" s="686">
        <v>17432.086000000003</v>
      </c>
    </row>
    <row r="558" spans="1:16" ht="56.25" x14ac:dyDescent="0.2">
      <c r="A558" s="637" t="s">
        <v>767</v>
      </c>
      <c r="B558" s="638" t="s">
        <v>775</v>
      </c>
      <c r="C558" s="638" t="s">
        <v>769</v>
      </c>
      <c r="D558" s="639" t="s">
        <v>2630</v>
      </c>
      <c r="E558" s="640">
        <v>5000</v>
      </c>
      <c r="F558" s="638" t="s">
        <v>2631</v>
      </c>
      <c r="G558" s="639" t="s">
        <v>2632</v>
      </c>
      <c r="H558" s="641" t="s">
        <v>2633</v>
      </c>
      <c r="I558" s="642" t="s">
        <v>797</v>
      </c>
      <c r="J558" s="641" t="s">
        <v>2633</v>
      </c>
      <c r="K558" s="643">
        <v>5</v>
      </c>
      <c r="L558" s="643">
        <v>12</v>
      </c>
      <c r="M558" s="644">
        <v>61954.810000000012</v>
      </c>
      <c r="N558" s="643">
        <v>3</v>
      </c>
      <c r="O558" s="643">
        <v>6</v>
      </c>
      <c r="P558" s="686">
        <v>31051.976000000002</v>
      </c>
    </row>
    <row r="559" spans="1:16" ht="67.5" x14ac:dyDescent="0.2">
      <c r="A559" s="637" t="s">
        <v>767</v>
      </c>
      <c r="B559" s="638" t="s">
        <v>775</v>
      </c>
      <c r="C559" s="638" t="s">
        <v>769</v>
      </c>
      <c r="D559" s="639" t="s">
        <v>2634</v>
      </c>
      <c r="E559" s="640">
        <v>2000</v>
      </c>
      <c r="F559" s="638" t="s">
        <v>2635</v>
      </c>
      <c r="G559" s="639" t="s">
        <v>2636</v>
      </c>
      <c r="H559" s="641" t="s">
        <v>796</v>
      </c>
      <c r="I559" s="642" t="s">
        <v>797</v>
      </c>
      <c r="J559" s="641" t="s">
        <v>796</v>
      </c>
      <c r="K559" s="643">
        <v>5</v>
      </c>
      <c r="L559" s="643">
        <v>12</v>
      </c>
      <c r="M559" s="644">
        <v>25947.670000000002</v>
      </c>
      <c r="N559" s="643">
        <v>3</v>
      </c>
      <c r="O559" s="643">
        <v>6</v>
      </c>
      <c r="P559" s="686">
        <v>13050.575999999997</v>
      </c>
    </row>
    <row r="560" spans="1:16" ht="33.75" x14ac:dyDescent="0.2">
      <c r="A560" s="637" t="s">
        <v>767</v>
      </c>
      <c r="B560" s="638" t="s">
        <v>775</v>
      </c>
      <c r="C560" s="638" t="s">
        <v>769</v>
      </c>
      <c r="D560" s="639" t="s">
        <v>2539</v>
      </c>
      <c r="E560" s="640">
        <v>3000</v>
      </c>
      <c r="F560" s="638" t="s">
        <v>2637</v>
      </c>
      <c r="G560" s="639" t="s">
        <v>2638</v>
      </c>
      <c r="H560" s="641" t="s">
        <v>812</v>
      </c>
      <c r="I560" s="642" t="s">
        <v>780</v>
      </c>
      <c r="J560" s="641" t="s">
        <v>812</v>
      </c>
      <c r="K560" s="643">
        <v>0</v>
      </c>
      <c r="L560" s="643">
        <v>0</v>
      </c>
      <c r="M560" s="644">
        <v>0</v>
      </c>
      <c r="N560" s="643">
        <v>2</v>
      </c>
      <c r="O560" s="643">
        <v>4</v>
      </c>
      <c r="P560" s="686">
        <v>12703.675999999999</v>
      </c>
    </row>
    <row r="561" spans="1:16" ht="56.25" x14ac:dyDescent="0.2">
      <c r="A561" s="637" t="s">
        <v>767</v>
      </c>
      <c r="B561" s="638" t="s">
        <v>775</v>
      </c>
      <c r="C561" s="638" t="s">
        <v>769</v>
      </c>
      <c r="D561" s="639" t="s">
        <v>2639</v>
      </c>
      <c r="E561" s="640">
        <v>3500</v>
      </c>
      <c r="F561" s="638" t="s">
        <v>2640</v>
      </c>
      <c r="G561" s="639" t="s">
        <v>2641</v>
      </c>
      <c r="H561" s="641" t="s">
        <v>2642</v>
      </c>
      <c r="I561" s="642" t="s">
        <v>774</v>
      </c>
      <c r="J561" s="641" t="s">
        <v>2642</v>
      </c>
      <c r="K561" s="643">
        <v>6</v>
      </c>
      <c r="L561" s="643">
        <v>12</v>
      </c>
      <c r="M561" s="644">
        <v>45914.750000000015</v>
      </c>
      <c r="N561" s="643">
        <v>3</v>
      </c>
      <c r="O561" s="643">
        <v>6</v>
      </c>
      <c r="P561" s="686">
        <v>22051.016000000003</v>
      </c>
    </row>
    <row r="562" spans="1:16" ht="67.5" x14ac:dyDescent="0.2">
      <c r="A562" s="637" t="s">
        <v>767</v>
      </c>
      <c r="B562" s="638" t="s">
        <v>775</v>
      </c>
      <c r="C562" s="638" t="s">
        <v>769</v>
      </c>
      <c r="D562" s="639" t="s">
        <v>2643</v>
      </c>
      <c r="E562" s="640">
        <v>3500</v>
      </c>
      <c r="F562" s="638" t="s">
        <v>2644</v>
      </c>
      <c r="G562" s="639" t="s">
        <v>2645</v>
      </c>
      <c r="H562" s="641" t="s">
        <v>2646</v>
      </c>
      <c r="I562" s="642" t="s">
        <v>780</v>
      </c>
      <c r="J562" s="641" t="s">
        <v>2646</v>
      </c>
      <c r="K562" s="643">
        <v>4</v>
      </c>
      <c r="L562" s="643">
        <v>10</v>
      </c>
      <c r="M562" s="644">
        <v>33834.770000000004</v>
      </c>
      <c r="N562" s="643">
        <v>3</v>
      </c>
      <c r="O562" s="643">
        <v>6</v>
      </c>
      <c r="P562" s="686">
        <v>21785.396000000004</v>
      </c>
    </row>
    <row r="563" spans="1:16" ht="78.75" x14ac:dyDescent="0.2">
      <c r="A563" s="637" t="s">
        <v>767</v>
      </c>
      <c r="B563" s="638" t="s">
        <v>775</v>
      </c>
      <c r="C563" s="638" t="s">
        <v>769</v>
      </c>
      <c r="D563" s="639" t="s">
        <v>1661</v>
      </c>
      <c r="E563" s="640">
        <v>6500</v>
      </c>
      <c r="F563" s="638" t="s">
        <v>2647</v>
      </c>
      <c r="G563" s="639" t="s">
        <v>2648</v>
      </c>
      <c r="H563" s="641" t="s">
        <v>915</v>
      </c>
      <c r="I563" s="642" t="s">
        <v>780</v>
      </c>
      <c r="J563" s="641" t="s">
        <v>915</v>
      </c>
      <c r="K563" s="643">
        <v>10</v>
      </c>
      <c r="L563" s="643">
        <v>12</v>
      </c>
      <c r="M563" s="644">
        <v>79094.45</v>
      </c>
      <c r="N563" s="643">
        <v>3</v>
      </c>
      <c r="O563" s="643">
        <v>6</v>
      </c>
      <c r="P563" s="686">
        <v>39907.526000000005</v>
      </c>
    </row>
    <row r="564" spans="1:16" ht="67.5" x14ac:dyDescent="0.2">
      <c r="A564" s="637" t="s">
        <v>767</v>
      </c>
      <c r="B564" s="638" t="s">
        <v>775</v>
      </c>
      <c r="C564" s="638" t="s">
        <v>769</v>
      </c>
      <c r="D564" s="639" t="s">
        <v>2649</v>
      </c>
      <c r="E564" s="640">
        <v>5500</v>
      </c>
      <c r="F564" s="638" t="s">
        <v>2650</v>
      </c>
      <c r="G564" s="639" t="s">
        <v>2651</v>
      </c>
      <c r="H564" s="641" t="s">
        <v>805</v>
      </c>
      <c r="I564" s="642" t="s">
        <v>780</v>
      </c>
      <c r="J564" s="641" t="s">
        <v>805</v>
      </c>
      <c r="K564" s="643">
        <v>10</v>
      </c>
      <c r="L564" s="643">
        <v>12</v>
      </c>
      <c r="M564" s="644">
        <v>67619.549999999988</v>
      </c>
      <c r="N564" s="643">
        <v>3</v>
      </c>
      <c r="O564" s="643">
        <v>6</v>
      </c>
      <c r="P564" s="686">
        <v>34022.336000000003</v>
      </c>
    </row>
    <row r="565" spans="1:16" ht="101.25" x14ac:dyDescent="0.2">
      <c r="A565" s="637" t="s">
        <v>767</v>
      </c>
      <c r="B565" s="638" t="s">
        <v>775</v>
      </c>
      <c r="C565" s="638" t="s">
        <v>769</v>
      </c>
      <c r="D565" s="639" t="s">
        <v>2652</v>
      </c>
      <c r="E565" s="640">
        <v>4500</v>
      </c>
      <c r="F565" s="638" t="s">
        <v>2653</v>
      </c>
      <c r="G565" s="639" t="s">
        <v>2654</v>
      </c>
      <c r="H565" s="641" t="s">
        <v>805</v>
      </c>
      <c r="I565" s="642" t="s">
        <v>780</v>
      </c>
      <c r="J565" s="641" t="s">
        <v>805</v>
      </c>
      <c r="K565" s="643">
        <v>11</v>
      </c>
      <c r="L565" s="643">
        <v>12</v>
      </c>
      <c r="M565" s="644">
        <v>55507.83</v>
      </c>
      <c r="N565" s="643">
        <v>3</v>
      </c>
      <c r="O565" s="643">
        <v>6</v>
      </c>
      <c r="P565" s="686">
        <v>27997.726000000002</v>
      </c>
    </row>
    <row r="566" spans="1:16" ht="33.75" x14ac:dyDescent="0.2">
      <c r="A566" s="637" t="s">
        <v>767</v>
      </c>
      <c r="B566" s="638" t="s">
        <v>768</v>
      </c>
      <c r="C566" s="638" t="s">
        <v>769</v>
      </c>
      <c r="D566" s="639" t="s">
        <v>2655</v>
      </c>
      <c r="E566" s="640">
        <v>15600</v>
      </c>
      <c r="F566" s="638" t="s">
        <v>2656</v>
      </c>
      <c r="G566" s="639" t="s">
        <v>2657</v>
      </c>
      <c r="H566" s="641" t="s">
        <v>2104</v>
      </c>
      <c r="I566" s="642" t="s">
        <v>774</v>
      </c>
      <c r="J566" s="641" t="s">
        <v>2104</v>
      </c>
      <c r="K566" s="643">
        <v>0</v>
      </c>
      <c r="L566" s="643">
        <v>1</v>
      </c>
      <c r="M566" s="644">
        <v>6737.41</v>
      </c>
      <c r="N566" s="643">
        <v>0</v>
      </c>
      <c r="O566" s="643">
        <v>0</v>
      </c>
      <c r="P566" s="686">
        <v>0</v>
      </c>
    </row>
    <row r="567" spans="1:16" ht="90" x14ac:dyDescent="0.2">
      <c r="A567" s="637" t="s">
        <v>767</v>
      </c>
      <c r="B567" s="638" t="s">
        <v>768</v>
      </c>
      <c r="C567" s="638" t="s">
        <v>769</v>
      </c>
      <c r="D567" s="639" t="s">
        <v>2658</v>
      </c>
      <c r="E567" s="640">
        <v>1500</v>
      </c>
      <c r="F567" s="638" t="s">
        <v>2659</v>
      </c>
      <c r="G567" s="639" t="s">
        <v>2660</v>
      </c>
      <c r="H567" s="641" t="s">
        <v>796</v>
      </c>
      <c r="I567" s="642" t="s">
        <v>797</v>
      </c>
      <c r="J567" s="641" t="s">
        <v>796</v>
      </c>
      <c r="K567" s="643">
        <v>0</v>
      </c>
      <c r="L567" s="643">
        <v>1</v>
      </c>
      <c r="M567" s="644">
        <v>539.01</v>
      </c>
      <c r="N567" s="643">
        <v>0</v>
      </c>
      <c r="O567" s="643">
        <v>0</v>
      </c>
      <c r="P567" s="686">
        <v>0</v>
      </c>
    </row>
    <row r="568" spans="1:16" ht="67.5" x14ac:dyDescent="0.2">
      <c r="A568" s="637" t="s">
        <v>767</v>
      </c>
      <c r="B568" s="638" t="s">
        <v>775</v>
      </c>
      <c r="C568" s="638" t="s">
        <v>769</v>
      </c>
      <c r="D568" s="639" t="s">
        <v>2661</v>
      </c>
      <c r="E568" s="640">
        <v>15600</v>
      </c>
      <c r="F568" s="638" t="s">
        <v>2662</v>
      </c>
      <c r="G568" s="639" t="s">
        <v>2663</v>
      </c>
      <c r="H568" s="641" t="s">
        <v>805</v>
      </c>
      <c r="I568" s="642" t="s">
        <v>780</v>
      </c>
      <c r="J568" s="641" t="s">
        <v>805</v>
      </c>
      <c r="K568" s="643">
        <v>1</v>
      </c>
      <c r="L568" s="643">
        <v>1</v>
      </c>
      <c r="M568" s="644">
        <v>8947.41</v>
      </c>
      <c r="N568" s="643">
        <v>0</v>
      </c>
      <c r="O568" s="643">
        <v>0</v>
      </c>
      <c r="P568" s="686">
        <v>0</v>
      </c>
    </row>
    <row r="569" spans="1:16" ht="67.5" x14ac:dyDescent="0.2">
      <c r="A569" s="637" t="s">
        <v>767</v>
      </c>
      <c r="B569" s="638" t="s">
        <v>775</v>
      </c>
      <c r="C569" s="638" t="s">
        <v>769</v>
      </c>
      <c r="D569" s="639" t="s">
        <v>2664</v>
      </c>
      <c r="E569" s="640">
        <v>15600</v>
      </c>
      <c r="F569" s="638" t="s">
        <v>2665</v>
      </c>
      <c r="G569" s="639" t="s">
        <v>2666</v>
      </c>
      <c r="H569" s="641" t="s">
        <v>2667</v>
      </c>
      <c r="I569" s="642" t="s">
        <v>780</v>
      </c>
      <c r="J569" s="641" t="s">
        <v>2667</v>
      </c>
      <c r="K569" s="643">
        <v>1</v>
      </c>
      <c r="L569" s="643">
        <v>1</v>
      </c>
      <c r="M569" s="644">
        <v>8427.41</v>
      </c>
      <c r="N569" s="643">
        <v>0</v>
      </c>
      <c r="O569" s="643">
        <v>0</v>
      </c>
      <c r="P569" s="686">
        <v>0</v>
      </c>
    </row>
    <row r="570" spans="1:16" ht="112.5" x14ac:dyDescent="0.2">
      <c r="A570" s="637" t="s">
        <v>767</v>
      </c>
      <c r="B570" s="638" t="s">
        <v>775</v>
      </c>
      <c r="C570" s="638" t="s">
        <v>769</v>
      </c>
      <c r="D570" s="639" t="s">
        <v>2668</v>
      </c>
      <c r="E570" s="640">
        <v>1600</v>
      </c>
      <c r="F570" s="638" t="s">
        <v>2669</v>
      </c>
      <c r="G570" s="639" t="s">
        <v>2670</v>
      </c>
      <c r="H570" s="641" t="s">
        <v>2671</v>
      </c>
      <c r="I570" s="642" t="s">
        <v>780</v>
      </c>
      <c r="J570" s="641" t="s">
        <v>2671</v>
      </c>
      <c r="K570" s="643">
        <v>5</v>
      </c>
      <c r="L570" s="643">
        <v>12</v>
      </c>
      <c r="M570" s="644">
        <v>21154.81</v>
      </c>
      <c r="N570" s="643">
        <v>5</v>
      </c>
      <c r="O570" s="643">
        <v>6</v>
      </c>
      <c r="P570" s="686">
        <v>10471.075999999999</v>
      </c>
    </row>
    <row r="571" spans="1:16" ht="33.75" x14ac:dyDescent="0.2">
      <c r="A571" s="637" t="s">
        <v>767</v>
      </c>
      <c r="B571" s="638" t="s">
        <v>775</v>
      </c>
      <c r="C571" s="638" t="s">
        <v>769</v>
      </c>
      <c r="D571" s="639" t="s">
        <v>2672</v>
      </c>
      <c r="E571" s="640">
        <v>2500</v>
      </c>
      <c r="F571" s="638" t="s">
        <v>2673</v>
      </c>
      <c r="G571" s="639" t="s">
        <v>2674</v>
      </c>
      <c r="H571" s="641" t="s">
        <v>2675</v>
      </c>
      <c r="I571" s="642" t="s">
        <v>780</v>
      </c>
      <c r="J571" s="641" t="s">
        <v>2675</v>
      </c>
      <c r="K571" s="643">
        <v>1</v>
      </c>
      <c r="L571" s="643">
        <v>3</v>
      </c>
      <c r="M571" s="644">
        <v>6767.2000000000007</v>
      </c>
      <c r="N571" s="643">
        <v>6</v>
      </c>
      <c r="O571" s="643">
        <v>6</v>
      </c>
      <c r="P571" s="686">
        <v>16050.446</v>
      </c>
    </row>
    <row r="572" spans="1:16" ht="33.75" x14ac:dyDescent="0.2">
      <c r="A572" s="637" t="s">
        <v>767</v>
      </c>
      <c r="B572" s="638" t="s">
        <v>775</v>
      </c>
      <c r="C572" s="638" t="s">
        <v>769</v>
      </c>
      <c r="D572" s="639" t="s">
        <v>2676</v>
      </c>
      <c r="E572" s="640">
        <v>5500</v>
      </c>
      <c r="F572" s="638" t="s">
        <v>2677</v>
      </c>
      <c r="G572" s="639" t="s">
        <v>2678</v>
      </c>
      <c r="H572" s="641" t="s">
        <v>915</v>
      </c>
      <c r="I572" s="642" t="s">
        <v>780</v>
      </c>
      <c r="J572" s="641" t="s">
        <v>915</v>
      </c>
      <c r="K572" s="643">
        <v>5</v>
      </c>
      <c r="L572" s="643">
        <v>12</v>
      </c>
      <c r="M572" s="644">
        <v>65921.739999999991</v>
      </c>
      <c r="N572" s="643">
        <v>3</v>
      </c>
      <c r="O572" s="643">
        <v>6</v>
      </c>
      <c r="P572" s="686">
        <v>31522.806000000004</v>
      </c>
    </row>
    <row r="573" spans="1:16" ht="45" x14ac:dyDescent="0.2">
      <c r="A573" s="637" t="s">
        <v>767</v>
      </c>
      <c r="B573" s="638" t="s">
        <v>775</v>
      </c>
      <c r="C573" s="638" t="s">
        <v>769</v>
      </c>
      <c r="D573" s="639" t="s">
        <v>2679</v>
      </c>
      <c r="E573" s="640">
        <v>2400</v>
      </c>
      <c r="F573" s="638" t="s">
        <v>2680</v>
      </c>
      <c r="G573" s="639" t="s">
        <v>2681</v>
      </c>
      <c r="H573" s="641" t="s">
        <v>805</v>
      </c>
      <c r="I573" s="642" t="s">
        <v>780</v>
      </c>
      <c r="J573" s="641" t="s">
        <v>805</v>
      </c>
      <c r="K573" s="643">
        <v>6</v>
      </c>
      <c r="L573" s="643">
        <v>10</v>
      </c>
      <c r="M573" s="644">
        <v>24814.680000000004</v>
      </c>
      <c r="N573" s="643">
        <v>0</v>
      </c>
      <c r="O573" s="643">
        <v>0</v>
      </c>
      <c r="P573" s="686">
        <v>0</v>
      </c>
    </row>
    <row r="574" spans="1:16" ht="67.5" x14ac:dyDescent="0.2">
      <c r="A574" s="637" t="s">
        <v>767</v>
      </c>
      <c r="B574" s="638" t="s">
        <v>775</v>
      </c>
      <c r="C574" s="638" t="s">
        <v>769</v>
      </c>
      <c r="D574" s="639" t="s">
        <v>2682</v>
      </c>
      <c r="E574" s="640">
        <v>5500</v>
      </c>
      <c r="F574" s="638" t="s">
        <v>2683</v>
      </c>
      <c r="G574" s="639" t="s">
        <v>2684</v>
      </c>
      <c r="H574" s="641" t="s">
        <v>2685</v>
      </c>
      <c r="I574" s="642" t="s">
        <v>780</v>
      </c>
      <c r="J574" s="641" t="s">
        <v>2685</v>
      </c>
      <c r="K574" s="643">
        <v>5</v>
      </c>
      <c r="L574" s="643">
        <v>12</v>
      </c>
      <c r="M574" s="644">
        <v>67954.81</v>
      </c>
      <c r="N574" s="643">
        <v>3</v>
      </c>
      <c r="O574" s="643">
        <v>6</v>
      </c>
      <c r="P574" s="686">
        <v>34051.976000000002</v>
      </c>
    </row>
    <row r="575" spans="1:16" ht="67.5" x14ac:dyDescent="0.2">
      <c r="A575" s="637" t="s">
        <v>767</v>
      </c>
      <c r="B575" s="638" t="s">
        <v>775</v>
      </c>
      <c r="C575" s="638" t="s">
        <v>769</v>
      </c>
      <c r="D575" s="639" t="s">
        <v>2686</v>
      </c>
      <c r="E575" s="640">
        <v>2500</v>
      </c>
      <c r="F575" s="638" t="s">
        <v>2687</v>
      </c>
      <c r="G575" s="639" t="s">
        <v>2688</v>
      </c>
      <c r="H575" s="641" t="s">
        <v>2689</v>
      </c>
      <c r="I575" s="642" t="s">
        <v>797</v>
      </c>
      <c r="J575" s="641" t="s">
        <v>2689</v>
      </c>
      <c r="K575" s="643">
        <v>5</v>
      </c>
      <c r="L575" s="643">
        <v>12</v>
      </c>
      <c r="M575" s="644">
        <v>31939.170000000006</v>
      </c>
      <c r="N575" s="643">
        <v>3</v>
      </c>
      <c r="O575" s="643">
        <v>6</v>
      </c>
      <c r="P575" s="686">
        <v>16051.975999999999</v>
      </c>
    </row>
    <row r="576" spans="1:16" ht="78.75" x14ac:dyDescent="0.2">
      <c r="A576" s="637" t="s">
        <v>767</v>
      </c>
      <c r="B576" s="638" t="s">
        <v>775</v>
      </c>
      <c r="C576" s="638" t="s">
        <v>769</v>
      </c>
      <c r="D576" s="639" t="s">
        <v>2690</v>
      </c>
      <c r="E576" s="640">
        <v>1800</v>
      </c>
      <c r="F576" s="638" t="s">
        <v>2691</v>
      </c>
      <c r="G576" s="639" t="s">
        <v>2692</v>
      </c>
      <c r="H576" s="641" t="s">
        <v>2521</v>
      </c>
      <c r="I576" s="642" t="s">
        <v>797</v>
      </c>
      <c r="J576" s="641" t="s">
        <v>2521</v>
      </c>
      <c r="K576" s="643">
        <v>1</v>
      </c>
      <c r="L576" s="643">
        <v>2</v>
      </c>
      <c r="M576" s="644">
        <v>2441.0100000000002</v>
      </c>
      <c r="N576" s="643">
        <v>0</v>
      </c>
      <c r="O576" s="643">
        <v>0</v>
      </c>
      <c r="P576" s="686">
        <v>0</v>
      </c>
    </row>
    <row r="577" spans="1:16" ht="56.25" x14ac:dyDescent="0.2">
      <c r="A577" s="637" t="s">
        <v>767</v>
      </c>
      <c r="B577" s="638" t="s">
        <v>775</v>
      </c>
      <c r="C577" s="638" t="s">
        <v>769</v>
      </c>
      <c r="D577" s="639" t="s">
        <v>2693</v>
      </c>
      <c r="E577" s="640">
        <v>6500</v>
      </c>
      <c r="F577" s="638" t="s">
        <v>2694</v>
      </c>
      <c r="G577" s="639" t="s">
        <v>2695</v>
      </c>
      <c r="H577" s="641" t="s">
        <v>915</v>
      </c>
      <c r="I577" s="642" t="s">
        <v>780</v>
      </c>
      <c r="J577" s="641" t="s">
        <v>915</v>
      </c>
      <c r="K577" s="643">
        <v>2</v>
      </c>
      <c r="L577" s="643">
        <v>4</v>
      </c>
      <c r="M577" s="644">
        <v>32969.75</v>
      </c>
      <c r="N577" s="643">
        <v>0</v>
      </c>
      <c r="O577" s="643">
        <v>0</v>
      </c>
      <c r="P577" s="686">
        <v>0</v>
      </c>
    </row>
    <row r="578" spans="1:16" ht="67.5" x14ac:dyDescent="0.2">
      <c r="A578" s="637" t="s">
        <v>767</v>
      </c>
      <c r="B578" s="638" t="s">
        <v>775</v>
      </c>
      <c r="C578" s="638" t="s">
        <v>769</v>
      </c>
      <c r="D578" s="639" t="s">
        <v>2696</v>
      </c>
      <c r="E578" s="640">
        <v>4000</v>
      </c>
      <c r="F578" s="638" t="s">
        <v>2697</v>
      </c>
      <c r="G578" s="639" t="s">
        <v>2698</v>
      </c>
      <c r="H578" s="641" t="s">
        <v>2699</v>
      </c>
      <c r="I578" s="642" t="s">
        <v>797</v>
      </c>
      <c r="J578" s="641" t="s">
        <v>2699</v>
      </c>
      <c r="K578" s="643">
        <v>5</v>
      </c>
      <c r="L578" s="643">
        <v>12</v>
      </c>
      <c r="M578" s="644">
        <v>45388.790000000008</v>
      </c>
      <c r="N578" s="643">
        <v>3</v>
      </c>
      <c r="O578" s="643">
        <v>6</v>
      </c>
      <c r="P578" s="686">
        <v>24958.176000000007</v>
      </c>
    </row>
    <row r="579" spans="1:16" ht="33.75" x14ac:dyDescent="0.2">
      <c r="A579" s="637" t="s">
        <v>767</v>
      </c>
      <c r="B579" s="638" t="s">
        <v>775</v>
      </c>
      <c r="C579" s="638" t="s">
        <v>769</v>
      </c>
      <c r="D579" s="639" t="s">
        <v>2700</v>
      </c>
      <c r="E579" s="640">
        <v>4500</v>
      </c>
      <c r="F579" s="638" t="s">
        <v>2701</v>
      </c>
      <c r="G579" s="639" t="s">
        <v>2702</v>
      </c>
      <c r="H579" s="641" t="s">
        <v>779</v>
      </c>
      <c r="I579" s="642" t="s">
        <v>780</v>
      </c>
      <c r="J579" s="641" t="s">
        <v>779</v>
      </c>
      <c r="K579" s="643">
        <v>1</v>
      </c>
      <c r="L579" s="643">
        <v>1</v>
      </c>
      <c r="M579" s="644">
        <v>3257.4100000000003</v>
      </c>
      <c r="N579" s="643">
        <v>0</v>
      </c>
      <c r="O579" s="643">
        <v>0</v>
      </c>
      <c r="P579" s="686">
        <v>0</v>
      </c>
    </row>
    <row r="580" spans="1:16" ht="90" x14ac:dyDescent="0.2">
      <c r="A580" s="637" t="s">
        <v>767</v>
      </c>
      <c r="B580" s="638" t="s">
        <v>768</v>
      </c>
      <c r="C580" s="638" t="s">
        <v>769</v>
      </c>
      <c r="D580" s="639" t="s">
        <v>2703</v>
      </c>
      <c r="E580" s="640">
        <v>5500</v>
      </c>
      <c r="F580" s="638" t="s">
        <v>2704</v>
      </c>
      <c r="G580" s="639" t="s">
        <v>2705</v>
      </c>
      <c r="H580" s="641" t="s">
        <v>1650</v>
      </c>
      <c r="I580" s="642" t="s">
        <v>780</v>
      </c>
      <c r="J580" s="641" t="s">
        <v>1650</v>
      </c>
      <c r="K580" s="643">
        <v>5</v>
      </c>
      <c r="L580" s="643">
        <v>12</v>
      </c>
      <c r="M580" s="644">
        <v>67711.989999999991</v>
      </c>
      <c r="N580" s="643">
        <v>3</v>
      </c>
      <c r="O580" s="643">
        <v>6</v>
      </c>
      <c r="P580" s="686">
        <v>33976.356</v>
      </c>
    </row>
    <row r="581" spans="1:16" ht="67.5" x14ac:dyDescent="0.2">
      <c r="A581" s="637" t="s">
        <v>767</v>
      </c>
      <c r="B581" s="638" t="s">
        <v>775</v>
      </c>
      <c r="C581" s="638" t="s">
        <v>769</v>
      </c>
      <c r="D581" s="639" t="s">
        <v>2706</v>
      </c>
      <c r="E581" s="640">
        <v>11000</v>
      </c>
      <c r="F581" s="638" t="s">
        <v>2707</v>
      </c>
      <c r="G581" s="639" t="s">
        <v>2708</v>
      </c>
      <c r="H581" s="641" t="s">
        <v>1547</v>
      </c>
      <c r="I581" s="642" t="s">
        <v>780</v>
      </c>
      <c r="J581" s="641" t="s">
        <v>1547</v>
      </c>
      <c r="K581" s="643">
        <v>6</v>
      </c>
      <c r="L581" s="643">
        <v>12</v>
      </c>
      <c r="M581" s="644">
        <v>91641.859999999986</v>
      </c>
      <c r="N581" s="643">
        <v>3</v>
      </c>
      <c r="O581" s="643">
        <v>6</v>
      </c>
      <c r="P581" s="686">
        <v>66744.936000000002</v>
      </c>
    </row>
    <row r="582" spans="1:16" ht="78.75" x14ac:dyDescent="0.2">
      <c r="A582" s="637" t="s">
        <v>767</v>
      </c>
      <c r="B582" s="638" t="s">
        <v>775</v>
      </c>
      <c r="C582" s="638" t="s">
        <v>769</v>
      </c>
      <c r="D582" s="639" t="s">
        <v>2709</v>
      </c>
      <c r="E582" s="640">
        <v>930</v>
      </c>
      <c r="F582" s="638" t="s">
        <v>2710</v>
      </c>
      <c r="G582" s="639" t="s">
        <v>2711</v>
      </c>
      <c r="H582" s="641" t="s">
        <v>1170</v>
      </c>
      <c r="I582" s="642" t="s">
        <v>780</v>
      </c>
      <c r="J582" s="641" t="s">
        <v>1170</v>
      </c>
      <c r="K582" s="643">
        <v>5</v>
      </c>
      <c r="L582" s="643">
        <v>12</v>
      </c>
      <c r="M582" s="644">
        <v>12758.110000000004</v>
      </c>
      <c r="N582" s="643">
        <v>3</v>
      </c>
      <c r="O582" s="643">
        <v>6</v>
      </c>
      <c r="P582" s="686">
        <v>6089.2759999999998</v>
      </c>
    </row>
    <row r="583" spans="1:16" ht="90" x14ac:dyDescent="0.2">
      <c r="A583" s="637" t="s">
        <v>767</v>
      </c>
      <c r="B583" s="638" t="s">
        <v>768</v>
      </c>
      <c r="C583" s="638" t="s">
        <v>769</v>
      </c>
      <c r="D583" s="639" t="s">
        <v>2712</v>
      </c>
      <c r="E583" s="640">
        <v>1200</v>
      </c>
      <c r="F583" s="638" t="s">
        <v>2713</v>
      </c>
      <c r="G583" s="639" t="s">
        <v>2714</v>
      </c>
      <c r="H583" s="641" t="s">
        <v>796</v>
      </c>
      <c r="I583" s="642" t="s">
        <v>797</v>
      </c>
      <c r="J583" s="641" t="s">
        <v>796</v>
      </c>
      <c r="K583" s="643">
        <v>6</v>
      </c>
      <c r="L583" s="643">
        <v>12</v>
      </c>
      <c r="M583" s="644">
        <v>16194.36</v>
      </c>
      <c r="N583" s="643">
        <v>3</v>
      </c>
      <c r="O583" s="643">
        <v>6</v>
      </c>
      <c r="P583" s="686">
        <v>7855.076</v>
      </c>
    </row>
    <row r="584" spans="1:16" ht="78.75" x14ac:dyDescent="0.2">
      <c r="A584" s="637" t="s">
        <v>767</v>
      </c>
      <c r="B584" s="638" t="s">
        <v>775</v>
      </c>
      <c r="C584" s="638" t="s">
        <v>769</v>
      </c>
      <c r="D584" s="639" t="s">
        <v>2715</v>
      </c>
      <c r="E584" s="640">
        <v>4000</v>
      </c>
      <c r="F584" s="638" t="s">
        <v>2716</v>
      </c>
      <c r="G584" s="639" t="s">
        <v>2717</v>
      </c>
      <c r="H584" s="641" t="s">
        <v>2718</v>
      </c>
      <c r="I584" s="642" t="s">
        <v>780</v>
      </c>
      <c r="J584" s="641" t="s">
        <v>2718</v>
      </c>
      <c r="K584" s="643">
        <v>6</v>
      </c>
      <c r="L584" s="643">
        <v>12</v>
      </c>
      <c r="M584" s="644">
        <v>48644.42</v>
      </c>
      <c r="N584" s="643">
        <v>3</v>
      </c>
      <c r="O584" s="643">
        <v>6</v>
      </c>
      <c r="P584" s="686">
        <v>24822.376000000004</v>
      </c>
    </row>
    <row r="585" spans="1:16" ht="123.75" x14ac:dyDescent="0.2">
      <c r="A585" s="637" t="s">
        <v>767</v>
      </c>
      <c r="B585" s="638" t="s">
        <v>775</v>
      </c>
      <c r="C585" s="638" t="s">
        <v>769</v>
      </c>
      <c r="D585" s="639" t="s">
        <v>2206</v>
      </c>
      <c r="E585" s="640">
        <v>4500</v>
      </c>
      <c r="F585" s="638" t="s">
        <v>2719</v>
      </c>
      <c r="G585" s="639" t="s">
        <v>2720</v>
      </c>
      <c r="H585" s="641" t="s">
        <v>805</v>
      </c>
      <c r="I585" s="642" t="s">
        <v>780</v>
      </c>
      <c r="J585" s="641" t="s">
        <v>805</v>
      </c>
      <c r="K585" s="643">
        <v>10</v>
      </c>
      <c r="L585" s="643">
        <v>12</v>
      </c>
      <c r="M585" s="644">
        <v>55903.040000000008</v>
      </c>
      <c r="N585" s="643">
        <v>3</v>
      </c>
      <c r="O585" s="643">
        <v>6</v>
      </c>
      <c r="P585" s="686">
        <v>28028.416000000005</v>
      </c>
    </row>
    <row r="586" spans="1:16" ht="146.25" x14ac:dyDescent="0.2">
      <c r="A586" s="637" t="s">
        <v>767</v>
      </c>
      <c r="B586" s="638" t="s">
        <v>768</v>
      </c>
      <c r="C586" s="638" t="s">
        <v>769</v>
      </c>
      <c r="D586" s="639" t="s">
        <v>2721</v>
      </c>
      <c r="E586" s="640">
        <v>5000</v>
      </c>
      <c r="F586" s="638" t="s">
        <v>2722</v>
      </c>
      <c r="G586" s="639" t="s">
        <v>2723</v>
      </c>
      <c r="H586" s="641" t="s">
        <v>805</v>
      </c>
      <c r="I586" s="642" t="s">
        <v>780</v>
      </c>
      <c r="J586" s="641" t="s">
        <v>805</v>
      </c>
      <c r="K586" s="643">
        <v>5</v>
      </c>
      <c r="L586" s="643">
        <v>12</v>
      </c>
      <c r="M586" s="644">
        <v>61954.810000000012</v>
      </c>
      <c r="N586" s="643">
        <v>3</v>
      </c>
      <c r="O586" s="643">
        <v>6</v>
      </c>
      <c r="P586" s="686">
        <v>31051.976000000002</v>
      </c>
    </row>
    <row r="587" spans="1:16" ht="67.5" x14ac:dyDescent="0.2">
      <c r="A587" s="637" t="s">
        <v>767</v>
      </c>
      <c r="B587" s="638" t="s">
        <v>775</v>
      </c>
      <c r="C587" s="638" t="s">
        <v>769</v>
      </c>
      <c r="D587" s="639" t="s">
        <v>2724</v>
      </c>
      <c r="E587" s="640">
        <v>1600</v>
      </c>
      <c r="F587" s="638" t="s">
        <v>2725</v>
      </c>
      <c r="G587" s="639" t="s">
        <v>2726</v>
      </c>
      <c r="H587" s="641" t="s">
        <v>2727</v>
      </c>
      <c r="I587" s="642" t="s">
        <v>797</v>
      </c>
      <c r="J587" s="641" t="s">
        <v>2727</v>
      </c>
      <c r="K587" s="643">
        <v>5</v>
      </c>
      <c r="L587" s="643">
        <v>12</v>
      </c>
      <c r="M587" s="644">
        <v>21154.81</v>
      </c>
      <c r="N587" s="643">
        <v>5</v>
      </c>
      <c r="O587" s="643">
        <v>6</v>
      </c>
      <c r="P587" s="686">
        <v>10471.075999999999</v>
      </c>
    </row>
    <row r="588" spans="1:16" ht="45" x14ac:dyDescent="0.2">
      <c r="A588" s="637" t="s">
        <v>767</v>
      </c>
      <c r="B588" s="638" t="s">
        <v>775</v>
      </c>
      <c r="C588" s="638" t="s">
        <v>769</v>
      </c>
      <c r="D588" s="639" t="s">
        <v>2728</v>
      </c>
      <c r="E588" s="640">
        <v>3800</v>
      </c>
      <c r="F588" s="638" t="s">
        <v>2729</v>
      </c>
      <c r="G588" s="639" t="s">
        <v>2730</v>
      </c>
      <c r="H588" s="641" t="s">
        <v>2731</v>
      </c>
      <c r="I588" s="642" t="s">
        <v>774</v>
      </c>
      <c r="J588" s="641" t="s">
        <v>2731</v>
      </c>
      <c r="K588" s="643">
        <v>5</v>
      </c>
      <c r="L588" s="643">
        <v>12</v>
      </c>
      <c r="M588" s="644">
        <v>47428.140000000014</v>
      </c>
      <c r="N588" s="643">
        <v>3</v>
      </c>
      <c r="O588" s="643">
        <v>6</v>
      </c>
      <c r="P588" s="686">
        <v>23851.976000000002</v>
      </c>
    </row>
    <row r="589" spans="1:16" ht="90" x14ac:dyDescent="0.2">
      <c r="A589" s="637" t="s">
        <v>767</v>
      </c>
      <c r="B589" s="638" t="s">
        <v>775</v>
      </c>
      <c r="C589" s="638" t="s">
        <v>769</v>
      </c>
      <c r="D589" s="639" t="s">
        <v>2732</v>
      </c>
      <c r="E589" s="640">
        <v>7500</v>
      </c>
      <c r="F589" s="638" t="s">
        <v>2733</v>
      </c>
      <c r="G589" s="639" t="s">
        <v>2734</v>
      </c>
      <c r="H589" s="641" t="s">
        <v>2735</v>
      </c>
      <c r="I589" s="642" t="s">
        <v>780</v>
      </c>
      <c r="J589" s="641" t="s">
        <v>2735</v>
      </c>
      <c r="K589" s="643">
        <v>5</v>
      </c>
      <c r="L589" s="643">
        <v>12</v>
      </c>
      <c r="M589" s="644">
        <v>90356.760000000009</v>
      </c>
      <c r="N589" s="643">
        <v>3</v>
      </c>
      <c r="O589" s="643">
        <v>6</v>
      </c>
      <c r="P589" s="686">
        <v>45278.826000000001</v>
      </c>
    </row>
    <row r="590" spans="1:16" ht="45" x14ac:dyDescent="0.2">
      <c r="A590" s="637" t="s">
        <v>767</v>
      </c>
      <c r="B590" s="638" t="s">
        <v>775</v>
      </c>
      <c r="C590" s="638" t="s">
        <v>769</v>
      </c>
      <c r="D590" s="639" t="s">
        <v>2736</v>
      </c>
      <c r="E590" s="640">
        <v>6500</v>
      </c>
      <c r="F590" s="638" t="s">
        <v>2737</v>
      </c>
      <c r="G590" s="639" t="s">
        <v>2738</v>
      </c>
      <c r="H590" s="641" t="s">
        <v>779</v>
      </c>
      <c r="I590" s="642" t="s">
        <v>780</v>
      </c>
      <c r="J590" s="641" t="s">
        <v>779</v>
      </c>
      <c r="K590" s="643">
        <v>1</v>
      </c>
      <c r="L590" s="643">
        <v>7</v>
      </c>
      <c r="M590" s="644">
        <v>42687.810000000005</v>
      </c>
      <c r="N590" s="643">
        <v>3</v>
      </c>
      <c r="O590" s="643">
        <v>6</v>
      </c>
      <c r="P590" s="686">
        <v>40051.976000000002</v>
      </c>
    </row>
    <row r="591" spans="1:16" ht="90" x14ac:dyDescent="0.2">
      <c r="A591" s="637" t="s">
        <v>767</v>
      </c>
      <c r="B591" s="638" t="s">
        <v>768</v>
      </c>
      <c r="C591" s="638" t="s">
        <v>769</v>
      </c>
      <c r="D591" s="639" t="s">
        <v>2739</v>
      </c>
      <c r="E591" s="640">
        <v>5500</v>
      </c>
      <c r="F591" s="638" t="s">
        <v>2740</v>
      </c>
      <c r="G591" s="639" t="s">
        <v>2741</v>
      </c>
      <c r="H591" s="641" t="s">
        <v>805</v>
      </c>
      <c r="I591" s="642" t="s">
        <v>780</v>
      </c>
      <c r="J591" s="641" t="s">
        <v>805</v>
      </c>
      <c r="K591" s="643">
        <v>0</v>
      </c>
      <c r="L591" s="643">
        <v>1</v>
      </c>
      <c r="M591" s="644">
        <v>2353.2400000000002</v>
      </c>
      <c r="N591" s="643">
        <v>0</v>
      </c>
      <c r="O591" s="643">
        <v>0</v>
      </c>
      <c r="P591" s="686">
        <v>0</v>
      </c>
    </row>
    <row r="592" spans="1:16" ht="33.75" x14ac:dyDescent="0.2">
      <c r="A592" s="637" t="s">
        <v>767</v>
      </c>
      <c r="B592" s="638" t="s">
        <v>775</v>
      </c>
      <c r="C592" s="638" t="s">
        <v>769</v>
      </c>
      <c r="D592" s="639" t="s">
        <v>2508</v>
      </c>
      <c r="E592" s="640">
        <v>2600</v>
      </c>
      <c r="F592" s="638" t="s">
        <v>2742</v>
      </c>
      <c r="G592" s="639" t="s">
        <v>2743</v>
      </c>
      <c r="H592" s="641" t="s">
        <v>2744</v>
      </c>
      <c r="I592" s="642" t="s">
        <v>774</v>
      </c>
      <c r="J592" s="641" t="s">
        <v>2744</v>
      </c>
      <c r="K592" s="643">
        <v>1</v>
      </c>
      <c r="L592" s="643">
        <v>1</v>
      </c>
      <c r="M592" s="644">
        <v>2360.7400000000002</v>
      </c>
      <c r="N592" s="643">
        <v>6</v>
      </c>
      <c r="O592" s="643">
        <v>6</v>
      </c>
      <c r="P592" s="686">
        <v>13701.645999999999</v>
      </c>
    </row>
    <row r="593" spans="1:16" ht="33.75" x14ac:dyDescent="0.2">
      <c r="A593" s="637" t="s">
        <v>767</v>
      </c>
      <c r="B593" s="638" t="s">
        <v>775</v>
      </c>
      <c r="C593" s="638" t="s">
        <v>769</v>
      </c>
      <c r="D593" s="639" t="s">
        <v>2745</v>
      </c>
      <c r="E593" s="640">
        <v>9500</v>
      </c>
      <c r="F593" s="638" t="s">
        <v>2746</v>
      </c>
      <c r="G593" s="639" t="s">
        <v>2747</v>
      </c>
      <c r="H593" s="641" t="s">
        <v>2171</v>
      </c>
      <c r="I593" s="642" t="s">
        <v>780</v>
      </c>
      <c r="J593" s="641" t="s">
        <v>2171</v>
      </c>
      <c r="K593" s="643">
        <v>3</v>
      </c>
      <c r="L593" s="643">
        <v>7</v>
      </c>
      <c r="M593" s="644">
        <v>62280.899999999994</v>
      </c>
      <c r="N593" s="643">
        <v>6</v>
      </c>
      <c r="O593" s="643">
        <v>6</v>
      </c>
      <c r="P593" s="686">
        <v>57977.396000000001</v>
      </c>
    </row>
    <row r="594" spans="1:16" ht="67.5" x14ac:dyDescent="0.2">
      <c r="A594" s="637" t="s">
        <v>767</v>
      </c>
      <c r="B594" s="638" t="s">
        <v>775</v>
      </c>
      <c r="C594" s="638" t="s">
        <v>769</v>
      </c>
      <c r="D594" s="639" t="s">
        <v>2748</v>
      </c>
      <c r="E594" s="640">
        <v>2000</v>
      </c>
      <c r="F594" s="638" t="s">
        <v>2749</v>
      </c>
      <c r="G594" s="639" t="s">
        <v>2750</v>
      </c>
      <c r="H594" s="641" t="s">
        <v>796</v>
      </c>
      <c r="I594" s="642" t="s">
        <v>797</v>
      </c>
      <c r="J594" s="641" t="s">
        <v>796</v>
      </c>
      <c r="K594" s="643">
        <v>1</v>
      </c>
      <c r="L594" s="643">
        <v>4</v>
      </c>
      <c r="M594" s="644">
        <v>7403.0300000000007</v>
      </c>
      <c r="N594" s="643">
        <v>0</v>
      </c>
      <c r="O594" s="643">
        <v>0</v>
      </c>
      <c r="P594" s="686">
        <v>0</v>
      </c>
    </row>
    <row r="595" spans="1:16" ht="56.25" x14ac:dyDescent="0.2">
      <c r="A595" s="637" t="s">
        <v>767</v>
      </c>
      <c r="B595" s="638" t="s">
        <v>775</v>
      </c>
      <c r="C595" s="638" t="s">
        <v>769</v>
      </c>
      <c r="D595" s="639" t="s">
        <v>2751</v>
      </c>
      <c r="E595" s="640">
        <v>2500</v>
      </c>
      <c r="F595" s="638" t="s">
        <v>2752</v>
      </c>
      <c r="G595" s="639" t="s">
        <v>2753</v>
      </c>
      <c r="H595" s="641" t="s">
        <v>2754</v>
      </c>
      <c r="I595" s="642" t="s">
        <v>774</v>
      </c>
      <c r="J595" s="641" t="s">
        <v>2754</v>
      </c>
      <c r="K595" s="643">
        <v>7</v>
      </c>
      <c r="L595" s="643">
        <v>12</v>
      </c>
      <c r="M595" s="644">
        <v>31945.290000000005</v>
      </c>
      <c r="N595" s="643">
        <v>3</v>
      </c>
      <c r="O595" s="643">
        <v>6</v>
      </c>
      <c r="P595" s="686">
        <v>16051.975999999999</v>
      </c>
    </row>
    <row r="596" spans="1:16" ht="33.75" x14ac:dyDescent="0.2">
      <c r="A596" s="637" t="s">
        <v>767</v>
      </c>
      <c r="B596" s="638" t="s">
        <v>775</v>
      </c>
      <c r="C596" s="638" t="s">
        <v>769</v>
      </c>
      <c r="D596" s="639" t="s">
        <v>1531</v>
      </c>
      <c r="E596" s="640">
        <v>1500</v>
      </c>
      <c r="F596" s="638" t="s">
        <v>2755</v>
      </c>
      <c r="G596" s="639" t="s">
        <v>2756</v>
      </c>
      <c r="H596" s="641" t="s">
        <v>2757</v>
      </c>
      <c r="I596" s="642" t="s">
        <v>797</v>
      </c>
      <c r="J596" s="641" t="s">
        <v>2757</v>
      </c>
      <c r="K596" s="643">
        <v>1</v>
      </c>
      <c r="L596" s="643">
        <v>1</v>
      </c>
      <c r="M596" s="644">
        <v>1407.41</v>
      </c>
      <c r="N596" s="643">
        <v>3</v>
      </c>
      <c r="O596" s="643">
        <v>6</v>
      </c>
      <c r="P596" s="686">
        <v>9815.7659999999996</v>
      </c>
    </row>
    <row r="597" spans="1:16" ht="67.5" x14ac:dyDescent="0.2">
      <c r="A597" s="637" t="s">
        <v>767</v>
      </c>
      <c r="B597" s="638" t="s">
        <v>775</v>
      </c>
      <c r="C597" s="638" t="s">
        <v>769</v>
      </c>
      <c r="D597" s="639" t="s">
        <v>2758</v>
      </c>
      <c r="E597" s="640">
        <v>2600</v>
      </c>
      <c r="F597" s="638" t="s">
        <v>2759</v>
      </c>
      <c r="G597" s="639" t="s">
        <v>2760</v>
      </c>
      <c r="H597" s="641" t="s">
        <v>2761</v>
      </c>
      <c r="I597" s="642" t="s">
        <v>774</v>
      </c>
      <c r="J597" s="641" t="s">
        <v>2761</v>
      </c>
      <c r="K597" s="643">
        <v>5</v>
      </c>
      <c r="L597" s="643">
        <v>12</v>
      </c>
      <c r="M597" s="644">
        <v>33100.630000000005</v>
      </c>
      <c r="N597" s="643">
        <v>3</v>
      </c>
      <c r="O597" s="643">
        <v>6</v>
      </c>
      <c r="P597" s="686">
        <v>16629.836000000003</v>
      </c>
    </row>
    <row r="598" spans="1:16" ht="56.25" x14ac:dyDescent="0.2">
      <c r="A598" s="637" t="s">
        <v>767</v>
      </c>
      <c r="B598" s="638" t="s">
        <v>775</v>
      </c>
      <c r="C598" s="638" t="s">
        <v>769</v>
      </c>
      <c r="D598" s="639" t="s">
        <v>2762</v>
      </c>
      <c r="E598" s="640">
        <v>1145</v>
      </c>
      <c r="F598" s="638" t="s">
        <v>2763</v>
      </c>
      <c r="G598" s="639" t="s">
        <v>2764</v>
      </c>
      <c r="H598" s="641" t="s">
        <v>796</v>
      </c>
      <c r="I598" s="642" t="s">
        <v>797</v>
      </c>
      <c r="J598" s="641" t="s">
        <v>796</v>
      </c>
      <c r="K598" s="643">
        <v>5</v>
      </c>
      <c r="L598" s="643">
        <v>12</v>
      </c>
      <c r="M598" s="644">
        <v>15545.26</v>
      </c>
      <c r="N598" s="643">
        <v>3</v>
      </c>
      <c r="O598" s="643">
        <v>6</v>
      </c>
      <c r="P598" s="686">
        <v>7487.7060000000001</v>
      </c>
    </row>
    <row r="599" spans="1:16" ht="157.5" x14ac:dyDescent="0.2">
      <c r="A599" s="637" t="s">
        <v>767</v>
      </c>
      <c r="B599" s="638" t="s">
        <v>768</v>
      </c>
      <c r="C599" s="638" t="s">
        <v>769</v>
      </c>
      <c r="D599" s="639" t="s">
        <v>2765</v>
      </c>
      <c r="E599" s="640">
        <v>930</v>
      </c>
      <c r="F599" s="638" t="s">
        <v>2766</v>
      </c>
      <c r="G599" s="639" t="s">
        <v>2767</v>
      </c>
      <c r="H599" s="641" t="s">
        <v>796</v>
      </c>
      <c r="I599" s="642" t="s">
        <v>797</v>
      </c>
      <c r="J599" s="641" t="s">
        <v>796</v>
      </c>
      <c r="K599" s="643">
        <v>5</v>
      </c>
      <c r="L599" s="643">
        <v>12</v>
      </c>
      <c r="M599" s="644">
        <v>12758.410000000003</v>
      </c>
      <c r="N599" s="643">
        <v>3</v>
      </c>
      <c r="O599" s="643">
        <v>6</v>
      </c>
      <c r="P599" s="686">
        <v>6089.2759999999998</v>
      </c>
    </row>
    <row r="600" spans="1:16" ht="56.25" x14ac:dyDescent="0.2">
      <c r="A600" s="637" t="s">
        <v>767</v>
      </c>
      <c r="B600" s="638" t="s">
        <v>775</v>
      </c>
      <c r="C600" s="638" t="s">
        <v>769</v>
      </c>
      <c r="D600" s="639" t="s">
        <v>2768</v>
      </c>
      <c r="E600" s="640">
        <v>1200</v>
      </c>
      <c r="F600" s="638" t="s">
        <v>2769</v>
      </c>
      <c r="G600" s="639" t="s">
        <v>2770</v>
      </c>
      <c r="H600" s="641" t="s">
        <v>2771</v>
      </c>
      <c r="I600" s="642" t="s">
        <v>797</v>
      </c>
      <c r="J600" s="641" t="s">
        <v>2771</v>
      </c>
      <c r="K600" s="643">
        <v>5</v>
      </c>
      <c r="L600" s="643">
        <v>12</v>
      </c>
      <c r="M600" s="644">
        <v>16251.160000000002</v>
      </c>
      <c r="N600" s="643">
        <v>3</v>
      </c>
      <c r="O600" s="643">
        <v>6</v>
      </c>
      <c r="P600" s="686">
        <v>7855.076</v>
      </c>
    </row>
    <row r="601" spans="1:16" ht="33.75" x14ac:dyDescent="0.2">
      <c r="A601" s="637" t="s">
        <v>767</v>
      </c>
      <c r="B601" s="638" t="s">
        <v>775</v>
      </c>
      <c r="C601" s="638" t="s">
        <v>769</v>
      </c>
      <c r="D601" s="639" t="s">
        <v>2772</v>
      </c>
      <c r="E601" s="640">
        <v>14000</v>
      </c>
      <c r="F601" s="638" t="s">
        <v>2773</v>
      </c>
      <c r="G601" s="639" t="s">
        <v>2774</v>
      </c>
      <c r="H601" s="641" t="s">
        <v>1205</v>
      </c>
      <c r="I601" s="642" t="s">
        <v>780</v>
      </c>
      <c r="J601" s="641" t="s">
        <v>1205</v>
      </c>
      <c r="K601" s="643">
        <v>2</v>
      </c>
      <c r="L601" s="643">
        <v>5</v>
      </c>
      <c r="M601" s="644">
        <v>57497.61</v>
      </c>
      <c r="N601" s="643">
        <v>0</v>
      </c>
      <c r="O601" s="643">
        <v>0</v>
      </c>
      <c r="P601" s="686">
        <v>0</v>
      </c>
    </row>
    <row r="602" spans="1:16" ht="112.5" x14ac:dyDescent="0.2">
      <c r="A602" s="637" t="s">
        <v>767</v>
      </c>
      <c r="B602" s="638" t="s">
        <v>768</v>
      </c>
      <c r="C602" s="638" t="s">
        <v>769</v>
      </c>
      <c r="D602" s="639" t="s">
        <v>2775</v>
      </c>
      <c r="E602" s="640">
        <v>1200</v>
      </c>
      <c r="F602" s="638" t="s">
        <v>2776</v>
      </c>
      <c r="G602" s="639" t="s">
        <v>2777</v>
      </c>
      <c r="H602" s="641" t="s">
        <v>796</v>
      </c>
      <c r="I602" s="642" t="s">
        <v>797</v>
      </c>
      <c r="J602" s="641" t="s">
        <v>796</v>
      </c>
      <c r="K602" s="643">
        <v>6</v>
      </c>
      <c r="L602" s="643">
        <v>12</v>
      </c>
      <c r="M602" s="644">
        <v>16091</v>
      </c>
      <c r="N602" s="643">
        <v>3</v>
      </c>
      <c r="O602" s="643">
        <v>6</v>
      </c>
      <c r="P602" s="686">
        <v>7835.9759999999997</v>
      </c>
    </row>
    <row r="603" spans="1:16" ht="33.75" x14ac:dyDescent="0.2">
      <c r="A603" s="637" t="s">
        <v>767</v>
      </c>
      <c r="B603" s="638" t="s">
        <v>768</v>
      </c>
      <c r="C603" s="638" t="s">
        <v>769</v>
      </c>
      <c r="D603" s="639" t="s">
        <v>2778</v>
      </c>
      <c r="E603" s="640">
        <v>5000</v>
      </c>
      <c r="F603" s="638" t="s">
        <v>2779</v>
      </c>
      <c r="G603" s="639" t="s">
        <v>2780</v>
      </c>
      <c r="H603" s="641" t="s">
        <v>2781</v>
      </c>
      <c r="I603" s="642" t="s">
        <v>780</v>
      </c>
      <c r="J603" s="641" t="s">
        <v>2781</v>
      </c>
      <c r="K603" s="643">
        <v>5</v>
      </c>
      <c r="L603" s="643">
        <v>12</v>
      </c>
      <c r="M603" s="644">
        <v>61436.789999999994</v>
      </c>
      <c r="N603" s="643">
        <v>3</v>
      </c>
      <c r="O603" s="643">
        <v>6</v>
      </c>
      <c r="P603" s="686">
        <v>30958.876000000004</v>
      </c>
    </row>
    <row r="604" spans="1:16" ht="112.5" x14ac:dyDescent="0.2">
      <c r="A604" s="637" t="s">
        <v>767</v>
      </c>
      <c r="B604" s="638" t="s">
        <v>775</v>
      </c>
      <c r="C604" s="638" t="s">
        <v>769</v>
      </c>
      <c r="D604" s="639" t="s">
        <v>2782</v>
      </c>
      <c r="E604" s="640">
        <v>13500</v>
      </c>
      <c r="F604" s="638" t="s">
        <v>2783</v>
      </c>
      <c r="G604" s="639" t="s">
        <v>2784</v>
      </c>
      <c r="H604" s="641" t="s">
        <v>957</v>
      </c>
      <c r="I604" s="642" t="s">
        <v>780</v>
      </c>
      <c r="J604" s="641" t="s">
        <v>957</v>
      </c>
      <c r="K604" s="643">
        <v>3</v>
      </c>
      <c r="L604" s="643">
        <v>5</v>
      </c>
      <c r="M604" s="644">
        <v>68036.569999999992</v>
      </c>
      <c r="N604" s="643">
        <v>0</v>
      </c>
      <c r="O604" s="643">
        <v>0</v>
      </c>
      <c r="P604" s="686">
        <v>0</v>
      </c>
    </row>
    <row r="605" spans="1:16" ht="78.75" x14ac:dyDescent="0.2">
      <c r="A605" s="637" t="s">
        <v>767</v>
      </c>
      <c r="B605" s="638" t="s">
        <v>775</v>
      </c>
      <c r="C605" s="638" t="s">
        <v>769</v>
      </c>
      <c r="D605" s="639" t="s">
        <v>2785</v>
      </c>
      <c r="E605" s="640">
        <v>11000</v>
      </c>
      <c r="F605" s="638" t="s">
        <v>2786</v>
      </c>
      <c r="G605" s="639" t="s">
        <v>2787</v>
      </c>
      <c r="H605" s="641" t="s">
        <v>1094</v>
      </c>
      <c r="I605" s="642" t="s">
        <v>780</v>
      </c>
      <c r="J605" s="641" t="s">
        <v>1094</v>
      </c>
      <c r="K605" s="643">
        <v>2</v>
      </c>
      <c r="L605" s="643">
        <v>6</v>
      </c>
      <c r="M605" s="644">
        <v>34906.810000000005</v>
      </c>
      <c r="N605" s="643">
        <v>3</v>
      </c>
      <c r="O605" s="643">
        <v>6</v>
      </c>
      <c r="P605" s="686">
        <v>65312.396000000008</v>
      </c>
    </row>
    <row r="606" spans="1:16" ht="33.75" x14ac:dyDescent="0.2">
      <c r="A606" s="637" t="s">
        <v>767</v>
      </c>
      <c r="B606" s="638" t="s">
        <v>775</v>
      </c>
      <c r="C606" s="638" t="s">
        <v>769</v>
      </c>
      <c r="D606" s="639" t="s">
        <v>1008</v>
      </c>
      <c r="E606" s="640">
        <v>3500</v>
      </c>
      <c r="F606" s="638" t="s">
        <v>2788</v>
      </c>
      <c r="G606" s="639" t="s">
        <v>2789</v>
      </c>
      <c r="H606" s="641" t="s">
        <v>1362</v>
      </c>
      <c r="I606" s="642" t="s">
        <v>774</v>
      </c>
      <c r="J606" s="641" t="s">
        <v>1362</v>
      </c>
      <c r="K606" s="643">
        <v>5</v>
      </c>
      <c r="L606" s="643">
        <v>12</v>
      </c>
      <c r="M606" s="644">
        <v>39039.86</v>
      </c>
      <c r="N606" s="643">
        <v>3</v>
      </c>
      <c r="O606" s="643">
        <v>6</v>
      </c>
      <c r="P606" s="686">
        <v>21899.876000000004</v>
      </c>
    </row>
    <row r="607" spans="1:16" ht="135" x14ac:dyDescent="0.2">
      <c r="A607" s="637" t="s">
        <v>767</v>
      </c>
      <c r="B607" s="638" t="s">
        <v>775</v>
      </c>
      <c r="C607" s="638" t="s">
        <v>769</v>
      </c>
      <c r="D607" s="639" t="s">
        <v>2790</v>
      </c>
      <c r="E607" s="640">
        <v>8000</v>
      </c>
      <c r="F607" s="638" t="s">
        <v>2791</v>
      </c>
      <c r="G607" s="639" t="s">
        <v>2792</v>
      </c>
      <c r="H607" s="641" t="s">
        <v>1863</v>
      </c>
      <c r="I607" s="642" t="s">
        <v>780</v>
      </c>
      <c r="J607" s="641" t="s">
        <v>1863</v>
      </c>
      <c r="K607" s="643">
        <v>5</v>
      </c>
      <c r="L607" s="643">
        <v>12</v>
      </c>
      <c r="M607" s="644">
        <v>96395.809999999983</v>
      </c>
      <c r="N607" s="643">
        <v>5</v>
      </c>
      <c r="O607" s="643">
        <v>6</v>
      </c>
      <c r="P607" s="686">
        <v>48876.946000000004</v>
      </c>
    </row>
    <row r="608" spans="1:16" ht="123.75" x14ac:dyDescent="0.2">
      <c r="A608" s="637" t="s">
        <v>767</v>
      </c>
      <c r="B608" s="638" t="s">
        <v>775</v>
      </c>
      <c r="C608" s="638" t="s">
        <v>769</v>
      </c>
      <c r="D608" s="639" t="s">
        <v>2793</v>
      </c>
      <c r="E608" s="640">
        <v>3000</v>
      </c>
      <c r="F608" s="638" t="s">
        <v>2794</v>
      </c>
      <c r="G608" s="639" t="s">
        <v>2795</v>
      </c>
      <c r="H608" s="641" t="s">
        <v>915</v>
      </c>
      <c r="I608" s="642" t="s">
        <v>780</v>
      </c>
      <c r="J608" s="641" t="s">
        <v>915</v>
      </c>
      <c r="K608" s="643">
        <v>5</v>
      </c>
      <c r="L608" s="643">
        <v>12</v>
      </c>
      <c r="M608" s="644">
        <v>37154.290000000008</v>
      </c>
      <c r="N608" s="643">
        <v>3</v>
      </c>
      <c r="O608" s="643">
        <v>6</v>
      </c>
      <c r="P608" s="686">
        <v>19043.996000000003</v>
      </c>
    </row>
    <row r="609" spans="1:16" ht="33.75" x14ac:dyDescent="0.2">
      <c r="A609" s="637" t="s">
        <v>767</v>
      </c>
      <c r="B609" s="638" t="s">
        <v>775</v>
      </c>
      <c r="C609" s="638" t="s">
        <v>769</v>
      </c>
      <c r="D609" s="639" t="s">
        <v>2796</v>
      </c>
      <c r="E609" s="640">
        <v>4500</v>
      </c>
      <c r="F609" s="638" t="s">
        <v>2797</v>
      </c>
      <c r="G609" s="639" t="s">
        <v>2798</v>
      </c>
      <c r="H609" s="641" t="s">
        <v>846</v>
      </c>
      <c r="I609" s="642" t="s">
        <v>780</v>
      </c>
      <c r="J609" s="641" t="s">
        <v>846</v>
      </c>
      <c r="K609" s="643">
        <v>5</v>
      </c>
      <c r="L609" s="643">
        <v>12</v>
      </c>
      <c r="M609" s="644">
        <v>55928.770000000004</v>
      </c>
      <c r="N609" s="643">
        <v>3</v>
      </c>
      <c r="O609" s="643">
        <v>6</v>
      </c>
      <c r="P609" s="686">
        <v>28051.976000000002</v>
      </c>
    </row>
    <row r="610" spans="1:16" ht="45" x14ac:dyDescent="0.2">
      <c r="A610" s="637" t="s">
        <v>767</v>
      </c>
      <c r="B610" s="638" t="s">
        <v>775</v>
      </c>
      <c r="C610" s="638" t="s">
        <v>769</v>
      </c>
      <c r="D610" s="639" t="s">
        <v>2799</v>
      </c>
      <c r="E610" s="640">
        <v>2800</v>
      </c>
      <c r="F610" s="638" t="s">
        <v>2800</v>
      </c>
      <c r="G610" s="639" t="s">
        <v>2801</v>
      </c>
      <c r="H610" s="641" t="s">
        <v>2802</v>
      </c>
      <c r="I610" s="642" t="s">
        <v>774</v>
      </c>
      <c r="J610" s="641" t="s">
        <v>2802</v>
      </c>
      <c r="K610" s="643">
        <v>5</v>
      </c>
      <c r="L610" s="643">
        <v>12</v>
      </c>
      <c r="M610" s="644">
        <v>35196.820000000007</v>
      </c>
      <c r="N610" s="643">
        <v>3</v>
      </c>
      <c r="O610" s="643">
        <v>6</v>
      </c>
      <c r="P610" s="686">
        <v>17739.456000000002</v>
      </c>
    </row>
    <row r="611" spans="1:16" ht="90" x14ac:dyDescent="0.2">
      <c r="A611" s="637" t="s">
        <v>767</v>
      </c>
      <c r="B611" s="638" t="s">
        <v>768</v>
      </c>
      <c r="C611" s="638" t="s">
        <v>769</v>
      </c>
      <c r="D611" s="639" t="s">
        <v>2803</v>
      </c>
      <c r="E611" s="640">
        <v>3500</v>
      </c>
      <c r="F611" s="638" t="s">
        <v>2804</v>
      </c>
      <c r="G611" s="639" t="s">
        <v>2805</v>
      </c>
      <c r="H611" s="641" t="s">
        <v>2806</v>
      </c>
      <c r="I611" s="642" t="s">
        <v>797</v>
      </c>
      <c r="J611" s="641" t="s">
        <v>2806</v>
      </c>
      <c r="K611" s="643">
        <v>5</v>
      </c>
      <c r="L611" s="643">
        <v>12</v>
      </c>
      <c r="M611" s="644">
        <v>43486.75</v>
      </c>
      <c r="N611" s="643">
        <v>3</v>
      </c>
      <c r="O611" s="643">
        <v>6</v>
      </c>
      <c r="P611" s="686">
        <v>22022.456000000002</v>
      </c>
    </row>
    <row r="612" spans="1:16" ht="33.75" x14ac:dyDescent="0.2">
      <c r="A612" s="637" t="s">
        <v>767</v>
      </c>
      <c r="B612" s="638" t="s">
        <v>775</v>
      </c>
      <c r="C612" s="638" t="s">
        <v>769</v>
      </c>
      <c r="D612" s="639" t="s">
        <v>2807</v>
      </c>
      <c r="E612" s="640">
        <v>1200</v>
      </c>
      <c r="F612" s="638" t="s">
        <v>2808</v>
      </c>
      <c r="G612" s="639" t="s">
        <v>2809</v>
      </c>
      <c r="H612" s="641" t="s">
        <v>1887</v>
      </c>
      <c r="I612" s="642" t="s">
        <v>797</v>
      </c>
      <c r="J612" s="641" t="s">
        <v>1887</v>
      </c>
      <c r="K612" s="643">
        <v>1</v>
      </c>
      <c r="L612" s="643">
        <v>1</v>
      </c>
      <c r="M612" s="644">
        <v>797.71</v>
      </c>
      <c r="N612" s="643">
        <v>6</v>
      </c>
      <c r="O612" s="643">
        <v>6</v>
      </c>
      <c r="P612" s="686">
        <v>7852.4359999999997</v>
      </c>
    </row>
    <row r="613" spans="1:16" ht="78.75" x14ac:dyDescent="0.2">
      <c r="A613" s="637" t="s">
        <v>767</v>
      </c>
      <c r="B613" s="638" t="s">
        <v>775</v>
      </c>
      <c r="C613" s="638" t="s">
        <v>769</v>
      </c>
      <c r="D613" s="639" t="s">
        <v>2810</v>
      </c>
      <c r="E613" s="640">
        <v>8500</v>
      </c>
      <c r="F613" s="638" t="s">
        <v>2811</v>
      </c>
      <c r="G613" s="639" t="s">
        <v>2812</v>
      </c>
      <c r="H613" s="641" t="s">
        <v>915</v>
      </c>
      <c r="I613" s="642" t="s">
        <v>780</v>
      </c>
      <c r="J613" s="641" t="s">
        <v>915</v>
      </c>
      <c r="K613" s="643">
        <v>5</v>
      </c>
      <c r="L613" s="643">
        <v>8</v>
      </c>
      <c r="M613" s="644">
        <v>68395.7</v>
      </c>
      <c r="N613" s="643">
        <v>0</v>
      </c>
      <c r="O613" s="643">
        <v>0</v>
      </c>
      <c r="P613" s="686">
        <v>0</v>
      </c>
    </row>
    <row r="614" spans="1:16" ht="78.75" x14ac:dyDescent="0.2">
      <c r="A614" s="637" t="s">
        <v>767</v>
      </c>
      <c r="B614" s="638" t="s">
        <v>775</v>
      </c>
      <c r="C614" s="638" t="s">
        <v>769</v>
      </c>
      <c r="D614" s="639" t="s">
        <v>2813</v>
      </c>
      <c r="E614" s="640">
        <v>5000</v>
      </c>
      <c r="F614" s="638" t="s">
        <v>2814</v>
      </c>
      <c r="G614" s="639" t="s">
        <v>2815</v>
      </c>
      <c r="H614" s="641" t="s">
        <v>784</v>
      </c>
      <c r="I614" s="642" t="s">
        <v>774</v>
      </c>
      <c r="J614" s="641" t="s">
        <v>784</v>
      </c>
      <c r="K614" s="643">
        <v>2</v>
      </c>
      <c r="L614" s="643">
        <v>4</v>
      </c>
      <c r="M614" s="644">
        <v>16527.769999999997</v>
      </c>
      <c r="N614" s="643">
        <v>0</v>
      </c>
      <c r="O614" s="643">
        <v>0</v>
      </c>
      <c r="P614" s="686">
        <v>0</v>
      </c>
    </row>
    <row r="615" spans="1:16" ht="135" x14ac:dyDescent="0.2">
      <c r="A615" s="637" t="s">
        <v>767</v>
      </c>
      <c r="B615" s="638" t="s">
        <v>775</v>
      </c>
      <c r="C615" s="638" t="s">
        <v>769</v>
      </c>
      <c r="D615" s="639" t="s">
        <v>2816</v>
      </c>
      <c r="E615" s="640">
        <v>4000</v>
      </c>
      <c r="F615" s="638" t="s">
        <v>2817</v>
      </c>
      <c r="G615" s="639" t="s">
        <v>2818</v>
      </c>
      <c r="H615" s="641" t="s">
        <v>950</v>
      </c>
      <c r="I615" s="642" t="s">
        <v>774</v>
      </c>
      <c r="J615" s="641" t="s">
        <v>950</v>
      </c>
      <c r="K615" s="643">
        <v>6</v>
      </c>
      <c r="L615" s="643">
        <v>12</v>
      </c>
      <c r="M615" s="644">
        <v>49918.969999999994</v>
      </c>
      <c r="N615" s="643">
        <v>3</v>
      </c>
      <c r="O615" s="643">
        <v>6</v>
      </c>
      <c r="P615" s="686">
        <v>25038.536</v>
      </c>
    </row>
    <row r="616" spans="1:16" ht="45" x14ac:dyDescent="0.2">
      <c r="A616" s="637" t="s">
        <v>767</v>
      </c>
      <c r="B616" s="638" t="s">
        <v>775</v>
      </c>
      <c r="C616" s="638" t="s">
        <v>769</v>
      </c>
      <c r="D616" s="639" t="s">
        <v>1602</v>
      </c>
      <c r="E616" s="640">
        <v>3800</v>
      </c>
      <c r="F616" s="638" t="s">
        <v>2819</v>
      </c>
      <c r="G616" s="639" t="s">
        <v>2820</v>
      </c>
      <c r="H616" s="641" t="s">
        <v>1605</v>
      </c>
      <c r="I616" s="642" t="s">
        <v>797</v>
      </c>
      <c r="J616" s="641" t="s">
        <v>1605</v>
      </c>
      <c r="K616" s="643">
        <v>5</v>
      </c>
      <c r="L616" s="643">
        <v>12</v>
      </c>
      <c r="M616" s="644">
        <v>47113.170000000006</v>
      </c>
      <c r="N616" s="643">
        <v>3</v>
      </c>
      <c r="O616" s="643">
        <v>6</v>
      </c>
      <c r="P616" s="686">
        <v>23851.976000000002</v>
      </c>
    </row>
    <row r="617" spans="1:16" ht="56.25" x14ac:dyDescent="0.2">
      <c r="A617" s="637" t="s">
        <v>767</v>
      </c>
      <c r="B617" s="638" t="s">
        <v>775</v>
      </c>
      <c r="C617" s="638" t="s">
        <v>769</v>
      </c>
      <c r="D617" s="639" t="s">
        <v>2821</v>
      </c>
      <c r="E617" s="640">
        <v>11000</v>
      </c>
      <c r="F617" s="638" t="s">
        <v>2822</v>
      </c>
      <c r="G617" s="639" t="s">
        <v>2823</v>
      </c>
      <c r="H617" s="641" t="s">
        <v>915</v>
      </c>
      <c r="I617" s="642" t="s">
        <v>780</v>
      </c>
      <c r="J617" s="641" t="s">
        <v>915</v>
      </c>
      <c r="K617" s="643">
        <v>5</v>
      </c>
      <c r="L617" s="643">
        <v>12</v>
      </c>
      <c r="M617" s="644">
        <v>133648.53</v>
      </c>
      <c r="N617" s="643">
        <v>3</v>
      </c>
      <c r="O617" s="643">
        <v>6</v>
      </c>
      <c r="P617" s="686">
        <v>66871.856</v>
      </c>
    </row>
    <row r="618" spans="1:16" ht="56.25" x14ac:dyDescent="0.2">
      <c r="A618" s="637" t="s">
        <v>767</v>
      </c>
      <c r="B618" s="638" t="s">
        <v>775</v>
      </c>
      <c r="C618" s="638" t="s">
        <v>769</v>
      </c>
      <c r="D618" s="639" t="s">
        <v>2824</v>
      </c>
      <c r="E618" s="640">
        <v>2800</v>
      </c>
      <c r="F618" s="638" t="s">
        <v>2825</v>
      </c>
      <c r="G618" s="639" t="s">
        <v>2826</v>
      </c>
      <c r="H618" s="641" t="s">
        <v>2827</v>
      </c>
      <c r="I618" s="642" t="s">
        <v>774</v>
      </c>
      <c r="J618" s="641" t="s">
        <v>2827</v>
      </c>
      <c r="K618" s="643">
        <v>5</v>
      </c>
      <c r="L618" s="643">
        <v>12</v>
      </c>
      <c r="M618" s="644">
        <v>35302.110000000008</v>
      </c>
      <c r="N618" s="643">
        <v>3</v>
      </c>
      <c r="O618" s="643">
        <v>6</v>
      </c>
      <c r="P618" s="686">
        <v>17504.396000000001</v>
      </c>
    </row>
    <row r="619" spans="1:16" ht="33.75" x14ac:dyDescent="0.2">
      <c r="A619" s="637" t="s">
        <v>767</v>
      </c>
      <c r="B619" s="638" t="s">
        <v>775</v>
      </c>
      <c r="C619" s="638" t="s">
        <v>769</v>
      </c>
      <c r="D619" s="639" t="s">
        <v>2828</v>
      </c>
      <c r="E619" s="640">
        <v>15600</v>
      </c>
      <c r="F619" s="638" t="s">
        <v>2829</v>
      </c>
      <c r="G619" s="639" t="s">
        <v>2830</v>
      </c>
      <c r="H619" s="641" t="s">
        <v>812</v>
      </c>
      <c r="I619" s="642" t="s">
        <v>780</v>
      </c>
      <c r="J619" s="641" t="s">
        <v>812</v>
      </c>
      <c r="K619" s="643">
        <v>2</v>
      </c>
      <c r="L619" s="643">
        <v>2</v>
      </c>
      <c r="M619" s="644">
        <v>12180.81</v>
      </c>
      <c r="N619" s="643">
        <v>3</v>
      </c>
      <c r="O619" s="643">
        <v>6</v>
      </c>
      <c r="P619" s="686">
        <v>88411.975999999995</v>
      </c>
    </row>
    <row r="620" spans="1:16" ht="33.75" x14ac:dyDescent="0.2">
      <c r="A620" s="637" t="s">
        <v>767</v>
      </c>
      <c r="B620" s="638" t="s">
        <v>775</v>
      </c>
      <c r="C620" s="638" t="s">
        <v>769</v>
      </c>
      <c r="D620" s="639" t="s">
        <v>2831</v>
      </c>
      <c r="E620" s="640">
        <v>8000</v>
      </c>
      <c r="F620" s="638" t="s">
        <v>2832</v>
      </c>
      <c r="G620" s="639" t="s">
        <v>2833</v>
      </c>
      <c r="H620" s="641" t="s">
        <v>2834</v>
      </c>
      <c r="I620" s="642" t="s">
        <v>780</v>
      </c>
      <c r="J620" s="641" t="s">
        <v>2834</v>
      </c>
      <c r="K620" s="643">
        <v>0</v>
      </c>
      <c r="L620" s="643">
        <v>0</v>
      </c>
      <c r="M620" s="644">
        <v>0</v>
      </c>
      <c r="N620" s="643">
        <v>4</v>
      </c>
      <c r="O620" s="643">
        <v>4</v>
      </c>
      <c r="P620" s="686">
        <v>32703.675999999999</v>
      </c>
    </row>
    <row r="621" spans="1:16" ht="33.75" x14ac:dyDescent="0.2">
      <c r="A621" s="637" t="s">
        <v>767</v>
      </c>
      <c r="B621" s="638" t="s">
        <v>775</v>
      </c>
      <c r="C621" s="638" t="s">
        <v>769</v>
      </c>
      <c r="D621" s="639" t="s">
        <v>1705</v>
      </c>
      <c r="E621" s="640">
        <v>7000</v>
      </c>
      <c r="F621" s="638" t="s">
        <v>2835</v>
      </c>
      <c r="G621" s="639" t="s">
        <v>2836</v>
      </c>
      <c r="H621" s="641" t="s">
        <v>812</v>
      </c>
      <c r="I621" s="642" t="s">
        <v>780</v>
      </c>
      <c r="J621" s="641" t="s">
        <v>812</v>
      </c>
      <c r="K621" s="643">
        <v>0</v>
      </c>
      <c r="L621" s="643">
        <v>0</v>
      </c>
      <c r="M621" s="644">
        <v>0</v>
      </c>
      <c r="N621" s="643">
        <v>2</v>
      </c>
      <c r="O621" s="643">
        <v>5</v>
      </c>
      <c r="P621" s="686">
        <v>31444.495999999999</v>
      </c>
    </row>
    <row r="622" spans="1:16" ht="90" x14ac:dyDescent="0.2">
      <c r="A622" s="637" t="s">
        <v>767</v>
      </c>
      <c r="B622" s="638" t="s">
        <v>775</v>
      </c>
      <c r="C622" s="638" t="s">
        <v>769</v>
      </c>
      <c r="D622" s="639" t="s">
        <v>2837</v>
      </c>
      <c r="E622" s="640">
        <v>5500</v>
      </c>
      <c r="F622" s="638" t="s">
        <v>2838</v>
      </c>
      <c r="G622" s="639" t="s">
        <v>2839</v>
      </c>
      <c r="H622" s="641" t="s">
        <v>784</v>
      </c>
      <c r="I622" s="642" t="s">
        <v>774</v>
      </c>
      <c r="J622" s="641" t="s">
        <v>784</v>
      </c>
      <c r="K622" s="643">
        <v>5</v>
      </c>
      <c r="L622" s="643">
        <v>12</v>
      </c>
      <c r="M622" s="644">
        <v>67622.12999999999</v>
      </c>
      <c r="N622" s="643">
        <v>3</v>
      </c>
      <c r="O622" s="643">
        <v>6</v>
      </c>
      <c r="P622" s="686">
        <v>33765.166000000005</v>
      </c>
    </row>
    <row r="623" spans="1:16" ht="67.5" x14ac:dyDescent="0.2">
      <c r="A623" s="637" t="s">
        <v>767</v>
      </c>
      <c r="B623" s="638" t="s">
        <v>775</v>
      </c>
      <c r="C623" s="638" t="s">
        <v>769</v>
      </c>
      <c r="D623" s="639" t="s">
        <v>2840</v>
      </c>
      <c r="E623" s="640">
        <v>6000</v>
      </c>
      <c r="F623" s="638" t="s">
        <v>2841</v>
      </c>
      <c r="G623" s="639" t="s">
        <v>2842</v>
      </c>
      <c r="H623" s="641" t="s">
        <v>801</v>
      </c>
      <c r="I623" s="642" t="s">
        <v>780</v>
      </c>
      <c r="J623" s="641" t="s">
        <v>801</v>
      </c>
      <c r="K623" s="643">
        <v>5</v>
      </c>
      <c r="L623" s="643">
        <v>12</v>
      </c>
      <c r="M623" s="644">
        <v>71802.149999999994</v>
      </c>
      <c r="N623" s="643">
        <v>2</v>
      </c>
      <c r="O623" s="643">
        <v>3</v>
      </c>
      <c r="P623" s="686">
        <v>15887.735999999999</v>
      </c>
    </row>
    <row r="624" spans="1:16" ht="90" x14ac:dyDescent="0.2">
      <c r="A624" s="637" t="s">
        <v>767</v>
      </c>
      <c r="B624" s="638" t="s">
        <v>775</v>
      </c>
      <c r="C624" s="638" t="s">
        <v>769</v>
      </c>
      <c r="D624" s="639" t="s">
        <v>2843</v>
      </c>
      <c r="E624" s="640">
        <v>14000</v>
      </c>
      <c r="F624" s="638" t="s">
        <v>2844</v>
      </c>
      <c r="G624" s="639" t="s">
        <v>2845</v>
      </c>
      <c r="H624" s="641" t="s">
        <v>1737</v>
      </c>
      <c r="I624" s="642" t="s">
        <v>780</v>
      </c>
      <c r="J624" s="641" t="s">
        <v>1737</v>
      </c>
      <c r="K624" s="643">
        <v>1</v>
      </c>
      <c r="L624" s="643">
        <v>8</v>
      </c>
      <c r="M624" s="644">
        <v>115267.87999999998</v>
      </c>
      <c r="N624" s="643">
        <v>3</v>
      </c>
      <c r="O624" s="643">
        <v>6</v>
      </c>
      <c r="P624" s="686">
        <v>85051.975999999995</v>
      </c>
    </row>
    <row r="625" spans="1:16" ht="56.25" x14ac:dyDescent="0.2">
      <c r="A625" s="637" t="s">
        <v>767</v>
      </c>
      <c r="B625" s="638" t="s">
        <v>775</v>
      </c>
      <c r="C625" s="638" t="s">
        <v>769</v>
      </c>
      <c r="D625" s="639" t="s">
        <v>2846</v>
      </c>
      <c r="E625" s="640">
        <v>3000</v>
      </c>
      <c r="F625" s="638" t="s">
        <v>2847</v>
      </c>
      <c r="G625" s="639" t="s">
        <v>2848</v>
      </c>
      <c r="H625" s="641" t="s">
        <v>2849</v>
      </c>
      <c r="I625" s="642" t="s">
        <v>780</v>
      </c>
      <c r="J625" s="641" t="s">
        <v>2849</v>
      </c>
      <c r="K625" s="643">
        <v>5</v>
      </c>
      <c r="L625" s="643">
        <v>12</v>
      </c>
      <c r="M625" s="644">
        <v>37953.970000000008</v>
      </c>
      <c r="N625" s="643">
        <v>3</v>
      </c>
      <c r="O625" s="643">
        <v>6</v>
      </c>
      <c r="P625" s="686">
        <v>19051.976000000002</v>
      </c>
    </row>
    <row r="626" spans="1:16" ht="33.75" x14ac:dyDescent="0.2">
      <c r="A626" s="637" t="s">
        <v>767</v>
      </c>
      <c r="B626" s="638" t="s">
        <v>775</v>
      </c>
      <c r="C626" s="638" t="s">
        <v>769</v>
      </c>
      <c r="D626" s="639" t="s">
        <v>2850</v>
      </c>
      <c r="E626" s="640">
        <v>2600</v>
      </c>
      <c r="F626" s="638" t="s">
        <v>2851</v>
      </c>
      <c r="G626" s="639" t="s">
        <v>2852</v>
      </c>
      <c r="H626" s="641" t="s">
        <v>2853</v>
      </c>
      <c r="I626" s="642" t="s">
        <v>774</v>
      </c>
      <c r="J626" s="641" t="s">
        <v>2853</v>
      </c>
      <c r="K626" s="643">
        <v>3</v>
      </c>
      <c r="L626" s="643">
        <v>7</v>
      </c>
      <c r="M626" s="644">
        <v>17559.87</v>
      </c>
      <c r="N626" s="643">
        <v>3</v>
      </c>
      <c r="O626" s="643">
        <v>6</v>
      </c>
      <c r="P626" s="686">
        <v>14908.185999999998</v>
      </c>
    </row>
    <row r="627" spans="1:16" ht="33.75" x14ac:dyDescent="0.2">
      <c r="A627" s="637" t="s">
        <v>767</v>
      </c>
      <c r="B627" s="638" t="s">
        <v>768</v>
      </c>
      <c r="C627" s="638" t="s">
        <v>769</v>
      </c>
      <c r="D627" s="639" t="s">
        <v>2854</v>
      </c>
      <c r="E627" s="640">
        <v>3700</v>
      </c>
      <c r="F627" s="638" t="s">
        <v>2855</v>
      </c>
      <c r="G627" s="639" t="s">
        <v>2856</v>
      </c>
      <c r="H627" s="641" t="s">
        <v>2016</v>
      </c>
      <c r="I627" s="642" t="s">
        <v>774</v>
      </c>
      <c r="J627" s="641" t="s">
        <v>2016</v>
      </c>
      <c r="K627" s="643">
        <v>5</v>
      </c>
      <c r="L627" s="643">
        <v>12</v>
      </c>
      <c r="M627" s="644">
        <v>46016.23000000001</v>
      </c>
      <c r="N627" s="643">
        <v>3</v>
      </c>
      <c r="O627" s="643">
        <v>6</v>
      </c>
      <c r="P627" s="686">
        <v>23251.976000000002</v>
      </c>
    </row>
    <row r="628" spans="1:16" ht="56.25" x14ac:dyDescent="0.2">
      <c r="A628" s="637" t="s">
        <v>767</v>
      </c>
      <c r="B628" s="638" t="s">
        <v>775</v>
      </c>
      <c r="C628" s="638" t="s">
        <v>769</v>
      </c>
      <c r="D628" s="639" t="s">
        <v>2857</v>
      </c>
      <c r="E628" s="640">
        <v>3800</v>
      </c>
      <c r="F628" s="638" t="s">
        <v>2858</v>
      </c>
      <c r="G628" s="639" t="s">
        <v>2859</v>
      </c>
      <c r="H628" s="641" t="s">
        <v>796</v>
      </c>
      <c r="I628" s="642" t="s">
        <v>797</v>
      </c>
      <c r="J628" s="641" t="s">
        <v>796</v>
      </c>
      <c r="K628" s="643">
        <v>6</v>
      </c>
      <c r="L628" s="643">
        <v>12</v>
      </c>
      <c r="M628" s="644">
        <v>47428.140000000007</v>
      </c>
      <c r="N628" s="643">
        <v>3</v>
      </c>
      <c r="O628" s="643">
        <v>6</v>
      </c>
      <c r="P628" s="686">
        <v>23838.576000000001</v>
      </c>
    </row>
    <row r="629" spans="1:16" ht="45" x14ac:dyDescent="0.2">
      <c r="A629" s="637" t="s">
        <v>767</v>
      </c>
      <c r="B629" s="638" t="s">
        <v>768</v>
      </c>
      <c r="C629" s="638" t="s">
        <v>769</v>
      </c>
      <c r="D629" s="639" t="s">
        <v>1083</v>
      </c>
      <c r="E629" s="640">
        <v>3800</v>
      </c>
      <c r="F629" s="638" t="s">
        <v>2860</v>
      </c>
      <c r="G629" s="639" t="s">
        <v>2861</v>
      </c>
      <c r="H629" s="641" t="s">
        <v>2463</v>
      </c>
      <c r="I629" s="642" t="s">
        <v>797</v>
      </c>
      <c r="J629" s="641" t="s">
        <v>2463</v>
      </c>
      <c r="K629" s="643">
        <v>0</v>
      </c>
      <c r="L629" s="643">
        <v>1</v>
      </c>
      <c r="M629" s="644">
        <v>3800.53</v>
      </c>
      <c r="N629" s="643">
        <v>0</v>
      </c>
      <c r="O629" s="643">
        <v>0</v>
      </c>
      <c r="P629" s="686">
        <v>0</v>
      </c>
    </row>
    <row r="630" spans="1:16" ht="45" x14ac:dyDescent="0.2">
      <c r="A630" s="637" t="s">
        <v>767</v>
      </c>
      <c r="B630" s="638" t="s">
        <v>775</v>
      </c>
      <c r="C630" s="638" t="s">
        <v>769</v>
      </c>
      <c r="D630" s="639" t="s">
        <v>2862</v>
      </c>
      <c r="E630" s="640">
        <v>11000</v>
      </c>
      <c r="F630" s="638" t="s">
        <v>2863</v>
      </c>
      <c r="G630" s="639" t="s">
        <v>2864</v>
      </c>
      <c r="H630" s="641" t="s">
        <v>805</v>
      </c>
      <c r="I630" s="642" t="s">
        <v>780</v>
      </c>
      <c r="J630" s="641" t="s">
        <v>805</v>
      </c>
      <c r="K630" s="643">
        <v>1</v>
      </c>
      <c r="L630" s="643">
        <v>2</v>
      </c>
      <c r="M630" s="644">
        <v>25001.37</v>
      </c>
      <c r="N630" s="643">
        <v>0</v>
      </c>
      <c r="O630" s="643">
        <v>0</v>
      </c>
      <c r="P630" s="686">
        <v>0</v>
      </c>
    </row>
    <row r="631" spans="1:16" ht="45" x14ac:dyDescent="0.2">
      <c r="A631" s="637" t="s">
        <v>767</v>
      </c>
      <c r="B631" s="638" t="s">
        <v>775</v>
      </c>
      <c r="C631" s="638" t="s">
        <v>769</v>
      </c>
      <c r="D631" s="639" t="s">
        <v>2865</v>
      </c>
      <c r="E631" s="640">
        <v>6000</v>
      </c>
      <c r="F631" s="638" t="s">
        <v>2866</v>
      </c>
      <c r="G631" s="639" t="s">
        <v>2867</v>
      </c>
      <c r="H631" s="641" t="s">
        <v>812</v>
      </c>
      <c r="I631" s="642" t="s">
        <v>780</v>
      </c>
      <c r="J631" s="641" t="s">
        <v>812</v>
      </c>
      <c r="K631" s="643">
        <v>6</v>
      </c>
      <c r="L631" s="643">
        <v>12</v>
      </c>
      <c r="M631" s="644">
        <v>68851.960000000006</v>
      </c>
      <c r="N631" s="643">
        <v>0</v>
      </c>
      <c r="O631" s="643">
        <v>0</v>
      </c>
      <c r="P631" s="686">
        <v>0</v>
      </c>
    </row>
    <row r="632" spans="1:16" ht="101.25" x14ac:dyDescent="0.2">
      <c r="A632" s="637" t="s">
        <v>767</v>
      </c>
      <c r="B632" s="638" t="s">
        <v>775</v>
      </c>
      <c r="C632" s="638" t="s">
        <v>769</v>
      </c>
      <c r="D632" s="639" t="s">
        <v>2868</v>
      </c>
      <c r="E632" s="640">
        <v>4500</v>
      </c>
      <c r="F632" s="638" t="s">
        <v>2869</v>
      </c>
      <c r="G632" s="639" t="s">
        <v>2870</v>
      </c>
      <c r="H632" s="641" t="s">
        <v>850</v>
      </c>
      <c r="I632" s="642" t="s">
        <v>780</v>
      </c>
      <c r="J632" s="641" t="s">
        <v>850</v>
      </c>
      <c r="K632" s="643">
        <v>10</v>
      </c>
      <c r="L632" s="643">
        <v>12</v>
      </c>
      <c r="M632" s="644">
        <v>55613.23</v>
      </c>
      <c r="N632" s="643">
        <v>3</v>
      </c>
      <c r="O632" s="643">
        <v>6</v>
      </c>
      <c r="P632" s="686">
        <v>27990.906000000003</v>
      </c>
    </row>
    <row r="633" spans="1:16" ht="33.75" x14ac:dyDescent="0.2">
      <c r="A633" s="637" t="s">
        <v>767</v>
      </c>
      <c r="B633" s="638" t="s">
        <v>775</v>
      </c>
      <c r="C633" s="638" t="s">
        <v>769</v>
      </c>
      <c r="D633" s="639" t="s">
        <v>797</v>
      </c>
      <c r="E633" s="640">
        <v>1100</v>
      </c>
      <c r="F633" s="638" t="s">
        <v>2871</v>
      </c>
      <c r="G633" s="639" t="s">
        <v>2872</v>
      </c>
      <c r="H633" s="641" t="s">
        <v>796</v>
      </c>
      <c r="I633" s="642" t="s">
        <v>797</v>
      </c>
      <c r="J633" s="641" t="s">
        <v>796</v>
      </c>
      <c r="K633" s="643">
        <v>3</v>
      </c>
      <c r="L633" s="643">
        <v>7</v>
      </c>
      <c r="M633" s="644">
        <v>8485.94</v>
      </c>
      <c r="N633" s="643">
        <v>3</v>
      </c>
      <c r="O633" s="643">
        <v>6</v>
      </c>
      <c r="P633" s="686">
        <v>7198.9860000000008</v>
      </c>
    </row>
    <row r="634" spans="1:16" ht="67.5" x14ac:dyDescent="0.2">
      <c r="A634" s="637" t="s">
        <v>767</v>
      </c>
      <c r="B634" s="638" t="s">
        <v>775</v>
      </c>
      <c r="C634" s="638" t="s">
        <v>769</v>
      </c>
      <c r="D634" s="639" t="s">
        <v>2873</v>
      </c>
      <c r="E634" s="640">
        <v>1200</v>
      </c>
      <c r="F634" s="638" t="s">
        <v>2874</v>
      </c>
      <c r="G634" s="639" t="s">
        <v>2875</v>
      </c>
      <c r="H634" s="641" t="s">
        <v>2876</v>
      </c>
      <c r="I634" s="642" t="s">
        <v>797</v>
      </c>
      <c r="J634" s="641" t="s">
        <v>2876</v>
      </c>
      <c r="K634" s="643">
        <v>5</v>
      </c>
      <c r="L634" s="643">
        <v>12</v>
      </c>
      <c r="M634" s="644">
        <v>16271.890000000001</v>
      </c>
      <c r="N634" s="643">
        <v>3</v>
      </c>
      <c r="O634" s="643">
        <v>6</v>
      </c>
      <c r="P634" s="686">
        <v>7842.1260000000002</v>
      </c>
    </row>
    <row r="635" spans="1:16" ht="33.75" x14ac:dyDescent="0.2">
      <c r="A635" s="637" t="s">
        <v>767</v>
      </c>
      <c r="B635" s="638" t="s">
        <v>775</v>
      </c>
      <c r="C635" s="638" t="s">
        <v>769</v>
      </c>
      <c r="D635" s="639" t="s">
        <v>1705</v>
      </c>
      <c r="E635" s="640">
        <v>9000</v>
      </c>
      <c r="F635" s="638" t="s">
        <v>2877</v>
      </c>
      <c r="G635" s="639" t="s">
        <v>2878</v>
      </c>
      <c r="H635" s="641" t="s">
        <v>812</v>
      </c>
      <c r="I635" s="642" t="s">
        <v>780</v>
      </c>
      <c r="J635" s="641" t="s">
        <v>812</v>
      </c>
      <c r="K635" s="643">
        <v>1</v>
      </c>
      <c r="L635" s="643">
        <v>3</v>
      </c>
      <c r="M635" s="644">
        <v>24724.129999999997</v>
      </c>
      <c r="N635" s="643">
        <v>6</v>
      </c>
      <c r="O635" s="643">
        <v>6</v>
      </c>
      <c r="P635" s="686">
        <v>54905.816000000006</v>
      </c>
    </row>
    <row r="636" spans="1:16" ht="78.75" x14ac:dyDescent="0.2">
      <c r="A636" s="637" t="s">
        <v>767</v>
      </c>
      <c r="B636" s="638" t="s">
        <v>775</v>
      </c>
      <c r="C636" s="638" t="s">
        <v>769</v>
      </c>
      <c r="D636" s="639" t="s">
        <v>2879</v>
      </c>
      <c r="E636" s="640">
        <v>6000</v>
      </c>
      <c r="F636" s="638" t="s">
        <v>2880</v>
      </c>
      <c r="G636" s="639" t="s">
        <v>2881</v>
      </c>
      <c r="H636" s="641" t="s">
        <v>2882</v>
      </c>
      <c r="I636" s="642" t="s">
        <v>780</v>
      </c>
      <c r="J636" s="641" t="s">
        <v>2882</v>
      </c>
      <c r="K636" s="643">
        <v>5</v>
      </c>
      <c r="L636" s="643">
        <v>12</v>
      </c>
      <c r="M636" s="644">
        <v>72373.22</v>
      </c>
      <c r="N636" s="643">
        <v>2</v>
      </c>
      <c r="O636" s="643">
        <v>3</v>
      </c>
      <c r="P636" s="686">
        <v>18463.106</v>
      </c>
    </row>
    <row r="637" spans="1:16" ht="33.75" x14ac:dyDescent="0.2">
      <c r="A637" s="637" t="s">
        <v>767</v>
      </c>
      <c r="B637" s="638" t="s">
        <v>775</v>
      </c>
      <c r="C637" s="638" t="s">
        <v>769</v>
      </c>
      <c r="D637" s="639" t="s">
        <v>2883</v>
      </c>
      <c r="E637" s="640">
        <v>8000</v>
      </c>
      <c r="F637" s="638" t="s">
        <v>2884</v>
      </c>
      <c r="G637" s="639" t="s">
        <v>2885</v>
      </c>
      <c r="H637" s="641" t="s">
        <v>858</v>
      </c>
      <c r="I637" s="642" t="s">
        <v>780</v>
      </c>
      <c r="J637" s="641" t="s">
        <v>858</v>
      </c>
      <c r="K637" s="643">
        <v>1</v>
      </c>
      <c r="L637" s="643">
        <v>2</v>
      </c>
      <c r="M637" s="644">
        <v>15396.17</v>
      </c>
      <c r="N637" s="643">
        <v>6</v>
      </c>
      <c r="O637" s="643">
        <v>6</v>
      </c>
      <c r="P637" s="686">
        <v>48974.696000000004</v>
      </c>
    </row>
    <row r="638" spans="1:16" ht="78.75" x14ac:dyDescent="0.2">
      <c r="A638" s="637" t="s">
        <v>767</v>
      </c>
      <c r="B638" s="638" t="s">
        <v>775</v>
      </c>
      <c r="C638" s="638" t="s">
        <v>769</v>
      </c>
      <c r="D638" s="639" t="s">
        <v>2886</v>
      </c>
      <c r="E638" s="640">
        <v>5500</v>
      </c>
      <c r="F638" s="638" t="s">
        <v>2887</v>
      </c>
      <c r="G638" s="639" t="s">
        <v>2888</v>
      </c>
      <c r="H638" s="641" t="s">
        <v>805</v>
      </c>
      <c r="I638" s="642" t="s">
        <v>780</v>
      </c>
      <c r="J638" s="641" t="s">
        <v>805</v>
      </c>
      <c r="K638" s="643">
        <v>10</v>
      </c>
      <c r="L638" s="643">
        <v>12</v>
      </c>
      <c r="M638" s="644">
        <v>67765.78</v>
      </c>
      <c r="N638" s="643">
        <v>3</v>
      </c>
      <c r="O638" s="643">
        <v>6</v>
      </c>
      <c r="P638" s="686">
        <v>34051.976000000002</v>
      </c>
    </row>
    <row r="639" spans="1:16" ht="45" x14ac:dyDescent="0.2">
      <c r="A639" s="637" t="s">
        <v>767</v>
      </c>
      <c r="B639" s="638" t="s">
        <v>775</v>
      </c>
      <c r="C639" s="638" t="s">
        <v>769</v>
      </c>
      <c r="D639" s="639" t="s">
        <v>1561</v>
      </c>
      <c r="E639" s="640">
        <v>15600</v>
      </c>
      <c r="F639" s="638" t="s">
        <v>2889</v>
      </c>
      <c r="G639" s="639" t="s">
        <v>2890</v>
      </c>
      <c r="H639" s="641" t="s">
        <v>812</v>
      </c>
      <c r="I639" s="642" t="s">
        <v>780</v>
      </c>
      <c r="J639" s="641" t="s">
        <v>812</v>
      </c>
      <c r="K639" s="643">
        <v>0</v>
      </c>
      <c r="L639" s="643">
        <v>0</v>
      </c>
      <c r="M639" s="644">
        <v>0</v>
      </c>
      <c r="N639" s="643">
        <v>1</v>
      </c>
      <c r="O639" s="643">
        <v>1</v>
      </c>
      <c r="P639" s="686">
        <v>10581.225999999999</v>
      </c>
    </row>
    <row r="640" spans="1:16" ht="33.75" x14ac:dyDescent="0.2">
      <c r="A640" s="637" t="s">
        <v>767</v>
      </c>
      <c r="B640" s="638" t="s">
        <v>775</v>
      </c>
      <c r="C640" s="638" t="s">
        <v>769</v>
      </c>
      <c r="D640" s="639" t="s">
        <v>2891</v>
      </c>
      <c r="E640" s="640">
        <v>5000</v>
      </c>
      <c r="F640" s="638" t="s">
        <v>2892</v>
      </c>
      <c r="G640" s="639" t="s">
        <v>2893</v>
      </c>
      <c r="H640" s="641" t="s">
        <v>2894</v>
      </c>
      <c r="I640" s="642" t="s">
        <v>780</v>
      </c>
      <c r="J640" s="641" t="s">
        <v>2894</v>
      </c>
      <c r="K640" s="643">
        <v>5</v>
      </c>
      <c r="L640" s="643">
        <v>12</v>
      </c>
      <c r="M640" s="644">
        <v>61767.55999999999</v>
      </c>
      <c r="N640" s="643">
        <v>3</v>
      </c>
      <c r="O640" s="643">
        <v>6</v>
      </c>
      <c r="P640" s="686">
        <v>31009.976000000002</v>
      </c>
    </row>
    <row r="641" spans="1:16" ht="56.25" x14ac:dyDescent="0.2">
      <c r="A641" s="637" t="s">
        <v>767</v>
      </c>
      <c r="B641" s="638" t="s">
        <v>775</v>
      </c>
      <c r="C641" s="638" t="s">
        <v>769</v>
      </c>
      <c r="D641" s="639" t="s">
        <v>2895</v>
      </c>
      <c r="E641" s="640">
        <v>2000</v>
      </c>
      <c r="F641" s="638" t="s">
        <v>2896</v>
      </c>
      <c r="G641" s="639" t="s">
        <v>2897</v>
      </c>
      <c r="H641" s="641" t="s">
        <v>1262</v>
      </c>
      <c r="I641" s="642" t="s">
        <v>780</v>
      </c>
      <c r="J641" s="641" t="s">
        <v>1262</v>
      </c>
      <c r="K641" s="643">
        <v>7</v>
      </c>
      <c r="L641" s="643">
        <v>12</v>
      </c>
      <c r="M641" s="644">
        <v>25591.149999999998</v>
      </c>
      <c r="N641" s="643">
        <v>3</v>
      </c>
      <c r="O641" s="643">
        <v>6</v>
      </c>
      <c r="P641" s="686">
        <v>12926.675999999998</v>
      </c>
    </row>
    <row r="642" spans="1:16" ht="33.75" x14ac:dyDescent="0.2">
      <c r="A642" s="637" t="s">
        <v>767</v>
      </c>
      <c r="B642" s="638" t="s">
        <v>775</v>
      </c>
      <c r="C642" s="638" t="s">
        <v>769</v>
      </c>
      <c r="D642" s="639" t="s">
        <v>2898</v>
      </c>
      <c r="E642" s="640">
        <v>4000</v>
      </c>
      <c r="F642" s="638" t="s">
        <v>2899</v>
      </c>
      <c r="G642" s="639" t="s">
        <v>2900</v>
      </c>
      <c r="H642" s="641" t="s">
        <v>779</v>
      </c>
      <c r="I642" s="642" t="s">
        <v>780</v>
      </c>
      <c r="J642" s="641" t="s">
        <v>779</v>
      </c>
      <c r="K642" s="643">
        <v>2</v>
      </c>
      <c r="L642" s="643">
        <v>4</v>
      </c>
      <c r="M642" s="644">
        <v>16160.81</v>
      </c>
      <c r="N642" s="643">
        <v>5</v>
      </c>
      <c r="O642" s="643">
        <v>6</v>
      </c>
      <c r="P642" s="686">
        <v>25002.976000000002</v>
      </c>
    </row>
    <row r="643" spans="1:16" ht="101.25" x14ac:dyDescent="0.2">
      <c r="A643" s="637" t="s">
        <v>767</v>
      </c>
      <c r="B643" s="638" t="s">
        <v>775</v>
      </c>
      <c r="C643" s="638" t="s">
        <v>769</v>
      </c>
      <c r="D643" s="639" t="s">
        <v>2901</v>
      </c>
      <c r="E643" s="640">
        <v>5000</v>
      </c>
      <c r="F643" s="638" t="s">
        <v>2902</v>
      </c>
      <c r="G643" s="639" t="s">
        <v>2903</v>
      </c>
      <c r="H643" s="641" t="s">
        <v>2904</v>
      </c>
      <c r="I643" s="642" t="s">
        <v>780</v>
      </c>
      <c r="J643" s="641" t="s">
        <v>2904</v>
      </c>
      <c r="K643" s="643">
        <v>1</v>
      </c>
      <c r="L643" s="643">
        <v>4</v>
      </c>
      <c r="M643" s="644">
        <v>17023.439999999999</v>
      </c>
      <c r="N643" s="643">
        <v>0</v>
      </c>
      <c r="O643" s="643">
        <v>0</v>
      </c>
      <c r="P643" s="686">
        <v>0</v>
      </c>
    </row>
    <row r="644" spans="1:16" ht="33.75" x14ac:dyDescent="0.2">
      <c r="A644" s="637" t="s">
        <v>767</v>
      </c>
      <c r="B644" s="638" t="s">
        <v>775</v>
      </c>
      <c r="C644" s="638" t="s">
        <v>769</v>
      </c>
      <c r="D644" s="639" t="s">
        <v>1079</v>
      </c>
      <c r="E644" s="640">
        <v>5000</v>
      </c>
      <c r="F644" s="638" t="s">
        <v>2905</v>
      </c>
      <c r="G644" s="639" t="s">
        <v>2906</v>
      </c>
      <c r="H644" s="641" t="s">
        <v>812</v>
      </c>
      <c r="I644" s="642" t="s">
        <v>780</v>
      </c>
      <c r="J644" s="641" t="s">
        <v>812</v>
      </c>
      <c r="K644" s="643">
        <v>1</v>
      </c>
      <c r="L644" s="643">
        <v>1</v>
      </c>
      <c r="M644" s="644">
        <v>3774.0800000000004</v>
      </c>
      <c r="N644" s="643">
        <v>0</v>
      </c>
      <c r="O644" s="643">
        <v>0</v>
      </c>
      <c r="P644" s="686">
        <v>0</v>
      </c>
    </row>
    <row r="645" spans="1:16" ht="45" x14ac:dyDescent="0.2">
      <c r="A645" s="637" t="s">
        <v>767</v>
      </c>
      <c r="B645" s="638" t="s">
        <v>775</v>
      </c>
      <c r="C645" s="638" t="s">
        <v>769</v>
      </c>
      <c r="D645" s="639" t="s">
        <v>2907</v>
      </c>
      <c r="E645" s="640">
        <v>4500</v>
      </c>
      <c r="F645" s="638" t="s">
        <v>2908</v>
      </c>
      <c r="G645" s="639" t="s">
        <v>2909</v>
      </c>
      <c r="H645" s="641" t="s">
        <v>2272</v>
      </c>
      <c r="I645" s="642" t="s">
        <v>780</v>
      </c>
      <c r="J645" s="641" t="s">
        <v>2272</v>
      </c>
      <c r="K645" s="643">
        <v>1</v>
      </c>
      <c r="L645" s="643">
        <v>3</v>
      </c>
      <c r="M645" s="644">
        <v>12434.21</v>
      </c>
      <c r="N645" s="643">
        <v>6</v>
      </c>
      <c r="O645" s="643">
        <v>6</v>
      </c>
      <c r="P645" s="686">
        <v>28049.806000000004</v>
      </c>
    </row>
    <row r="646" spans="1:16" ht="56.25" x14ac:dyDescent="0.2">
      <c r="A646" s="637" t="s">
        <v>767</v>
      </c>
      <c r="B646" s="638" t="s">
        <v>775</v>
      </c>
      <c r="C646" s="638" t="s">
        <v>769</v>
      </c>
      <c r="D646" s="639" t="s">
        <v>2910</v>
      </c>
      <c r="E646" s="640">
        <v>7000</v>
      </c>
      <c r="F646" s="638" t="s">
        <v>2911</v>
      </c>
      <c r="G646" s="639" t="s">
        <v>2912</v>
      </c>
      <c r="H646" s="641" t="s">
        <v>801</v>
      </c>
      <c r="I646" s="642" t="s">
        <v>780</v>
      </c>
      <c r="J646" s="641" t="s">
        <v>801</v>
      </c>
      <c r="K646" s="643">
        <v>5</v>
      </c>
      <c r="L646" s="643">
        <v>12</v>
      </c>
      <c r="M646" s="644">
        <v>85430.819999999992</v>
      </c>
      <c r="N646" s="643">
        <v>3</v>
      </c>
      <c r="O646" s="643">
        <v>6</v>
      </c>
      <c r="P646" s="686">
        <v>43046.096000000005</v>
      </c>
    </row>
    <row r="647" spans="1:16" ht="33.75" x14ac:dyDescent="0.2">
      <c r="A647" s="637" t="s">
        <v>767</v>
      </c>
      <c r="B647" s="638" t="s">
        <v>775</v>
      </c>
      <c r="C647" s="638" t="s">
        <v>769</v>
      </c>
      <c r="D647" s="639" t="s">
        <v>1164</v>
      </c>
      <c r="E647" s="640">
        <v>4500</v>
      </c>
      <c r="F647" s="638" t="s">
        <v>2913</v>
      </c>
      <c r="G647" s="639" t="s">
        <v>2914</v>
      </c>
      <c r="H647" s="641" t="s">
        <v>1366</v>
      </c>
      <c r="I647" s="642" t="s">
        <v>780</v>
      </c>
      <c r="J647" s="641" t="s">
        <v>1366</v>
      </c>
      <c r="K647" s="643">
        <v>1</v>
      </c>
      <c r="L647" s="643">
        <v>1</v>
      </c>
      <c r="M647" s="644">
        <v>3407.4100000000003</v>
      </c>
      <c r="N647" s="643">
        <v>0</v>
      </c>
      <c r="O647" s="643">
        <v>0</v>
      </c>
      <c r="P647" s="686">
        <v>0</v>
      </c>
    </row>
    <row r="648" spans="1:16" ht="78.75" x14ac:dyDescent="0.2">
      <c r="A648" s="637" t="s">
        <v>767</v>
      </c>
      <c r="B648" s="638" t="s">
        <v>775</v>
      </c>
      <c r="C648" s="638" t="s">
        <v>769</v>
      </c>
      <c r="D648" s="639" t="s">
        <v>2915</v>
      </c>
      <c r="E648" s="640">
        <v>2000</v>
      </c>
      <c r="F648" s="638" t="s">
        <v>2916</v>
      </c>
      <c r="G648" s="639" t="s">
        <v>2917</v>
      </c>
      <c r="H648" s="641" t="s">
        <v>796</v>
      </c>
      <c r="I648" s="642" t="s">
        <v>797</v>
      </c>
      <c r="J648" s="641" t="s">
        <v>796</v>
      </c>
      <c r="K648" s="643">
        <v>6</v>
      </c>
      <c r="L648" s="643">
        <v>12</v>
      </c>
      <c r="M648" s="644">
        <v>23667.52</v>
      </c>
      <c r="N648" s="643">
        <v>6</v>
      </c>
      <c r="O648" s="643">
        <v>6</v>
      </c>
      <c r="P648" s="686">
        <v>13048.195999999998</v>
      </c>
    </row>
    <row r="649" spans="1:16" ht="56.25" x14ac:dyDescent="0.2">
      <c r="A649" s="637" t="s">
        <v>767</v>
      </c>
      <c r="B649" s="638" t="s">
        <v>775</v>
      </c>
      <c r="C649" s="638" t="s">
        <v>769</v>
      </c>
      <c r="D649" s="639" t="s">
        <v>2918</v>
      </c>
      <c r="E649" s="640">
        <v>1800</v>
      </c>
      <c r="F649" s="638" t="s">
        <v>2919</v>
      </c>
      <c r="G649" s="639" t="s">
        <v>2920</v>
      </c>
      <c r="H649" s="641" t="s">
        <v>1458</v>
      </c>
      <c r="I649" s="642" t="s">
        <v>774</v>
      </c>
      <c r="J649" s="641" t="s">
        <v>1458</v>
      </c>
      <c r="K649" s="643">
        <v>6</v>
      </c>
      <c r="L649" s="643">
        <v>12</v>
      </c>
      <c r="M649" s="644">
        <v>23547.269999999997</v>
      </c>
      <c r="N649" s="643">
        <v>3</v>
      </c>
      <c r="O649" s="643">
        <v>6</v>
      </c>
      <c r="P649" s="686">
        <v>11775.535999999998</v>
      </c>
    </row>
    <row r="650" spans="1:16" ht="78.75" x14ac:dyDescent="0.2">
      <c r="A650" s="637" t="s">
        <v>767</v>
      </c>
      <c r="B650" s="638" t="s">
        <v>775</v>
      </c>
      <c r="C650" s="638" t="s">
        <v>769</v>
      </c>
      <c r="D650" s="639" t="s">
        <v>2921</v>
      </c>
      <c r="E650" s="640">
        <v>1200</v>
      </c>
      <c r="F650" s="638" t="s">
        <v>2922</v>
      </c>
      <c r="G650" s="639" t="s">
        <v>2923</v>
      </c>
      <c r="H650" s="641" t="s">
        <v>2924</v>
      </c>
      <c r="I650" s="642" t="s">
        <v>797</v>
      </c>
      <c r="J650" s="641" t="s">
        <v>2924</v>
      </c>
      <c r="K650" s="643">
        <v>7</v>
      </c>
      <c r="L650" s="643">
        <v>12</v>
      </c>
      <c r="M650" s="644">
        <v>16271.47</v>
      </c>
      <c r="N650" s="643">
        <v>3</v>
      </c>
      <c r="O650" s="643">
        <v>6</v>
      </c>
      <c r="P650" s="686">
        <v>7854.5559999999996</v>
      </c>
    </row>
    <row r="651" spans="1:16" ht="45" x14ac:dyDescent="0.2">
      <c r="A651" s="637" t="s">
        <v>767</v>
      </c>
      <c r="B651" s="638" t="s">
        <v>775</v>
      </c>
      <c r="C651" s="638" t="s">
        <v>769</v>
      </c>
      <c r="D651" s="639" t="s">
        <v>2925</v>
      </c>
      <c r="E651" s="640">
        <v>3200</v>
      </c>
      <c r="F651" s="638" t="s">
        <v>2926</v>
      </c>
      <c r="G651" s="639" t="s">
        <v>2927</v>
      </c>
      <c r="H651" s="641" t="s">
        <v>2928</v>
      </c>
      <c r="I651" s="642" t="s">
        <v>797</v>
      </c>
      <c r="J651" s="641" t="s">
        <v>2928</v>
      </c>
      <c r="K651" s="643">
        <v>5</v>
      </c>
      <c r="L651" s="643">
        <v>12</v>
      </c>
      <c r="M651" s="644">
        <v>40345.790000000008</v>
      </c>
      <c r="N651" s="643">
        <v>3</v>
      </c>
      <c r="O651" s="643">
        <v>5</v>
      </c>
      <c r="P651" s="686">
        <v>16876.506000000001</v>
      </c>
    </row>
    <row r="652" spans="1:16" ht="33.75" x14ac:dyDescent="0.2">
      <c r="A652" s="637" t="s">
        <v>767</v>
      </c>
      <c r="B652" s="638" t="s">
        <v>768</v>
      </c>
      <c r="C652" s="638" t="s">
        <v>769</v>
      </c>
      <c r="D652" s="639" t="s">
        <v>2929</v>
      </c>
      <c r="E652" s="640">
        <v>7000</v>
      </c>
      <c r="F652" s="638" t="s">
        <v>2930</v>
      </c>
      <c r="G652" s="639" t="s">
        <v>2931</v>
      </c>
      <c r="H652" s="641" t="s">
        <v>1090</v>
      </c>
      <c r="I652" s="642" t="s">
        <v>780</v>
      </c>
      <c r="J652" s="641" t="s">
        <v>1090</v>
      </c>
      <c r="K652" s="643">
        <v>1</v>
      </c>
      <c r="L652" s="643">
        <v>1</v>
      </c>
      <c r="M652" s="644">
        <v>6874.08</v>
      </c>
      <c r="N652" s="643">
        <v>4</v>
      </c>
      <c r="O652" s="643">
        <v>6</v>
      </c>
      <c r="P652" s="686">
        <v>43018.656000000003</v>
      </c>
    </row>
    <row r="653" spans="1:16" ht="101.25" x14ac:dyDescent="0.2">
      <c r="A653" s="637" t="s">
        <v>767</v>
      </c>
      <c r="B653" s="638" t="s">
        <v>768</v>
      </c>
      <c r="C653" s="638" t="s">
        <v>769</v>
      </c>
      <c r="D653" s="639" t="s">
        <v>2932</v>
      </c>
      <c r="E653" s="640">
        <v>1200</v>
      </c>
      <c r="F653" s="638" t="s">
        <v>2933</v>
      </c>
      <c r="G653" s="639" t="s">
        <v>2934</v>
      </c>
      <c r="H653" s="641" t="s">
        <v>796</v>
      </c>
      <c r="I653" s="642" t="s">
        <v>797</v>
      </c>
      <c r="J653" s="641" t="s">
        <v>796</v>
      </c>
      <c r="K653" s="643">
        <v>6</v>
      </c>
      <c r="L653" s="643">
        <v>12</v>
      </c>
      <c r="M653" s="644">
        <v>15227.29</v>
      </c>
      <c r="N653" s="643">
        <v>3</v>
      </c>
      <c r="O653" s="643">
        <v>6</v>
      </c>
      <c r="P653" s="686">
        <v>6936.5160000000005</v>
      </c>
    </row>
    <row r="654" spans="1:16" ht="123.75" x14ac:dyDescent="0.2">
      <c r="A654" s="637" t="s">
        <v>767</v>
      </c>
      <c r="B654" s="638" t="s">
        <v>775</v>
      </c>
      <c r="C654" s="638" t="s">
        <v>769</v>
      </c>
      <c r="D654" s="639" t="s">
        <v>2935</v>
      </c>
      <c r="E654" s="640">
        <v>6000</v>
      </c>
      <c r="F654" s="638" t="s">
        <v>2936</v>
      </c>
      <c r="G654" s="639" t="s">
        <v>2937</v>
      </c>
      <c r="H654" s="641" t="s">
        <v>957</v>
      </c>
      <c r="I654" s="642" t="s">
        <v>780</v>
      </c>
      <c r="J654" s="641" t="s">
        <v>957</v>
      </c>
      <c r="K654" s="643">
        <v>1</v>
      </c>
      <c r="L654" s="643">
        <v>2</v>
      </c>
      <c r="M654" s="644">
        <v>29204.140000000003</v>
      </c>
      <c r="N654" s="643">
        <v>0</v>
      </c>
      <c r="O654" s="643">
        <v>0</v>
      </c>
      <c r="P654" s="686">
        <v>0</v>
      </c>
    </row>
    <row r="655" spans="1:16" ht="33.75" x14ac:dyDescent="0.2">
      <c r="A655" s="637" t="s">
        <v>767</v>
      </c>
      <c r="B655" s="638" t="s">
        <v>775</v>
      </c>
      <c r="C655" s="638" t="s">
        <v>769</v>
      </c>
      <c r="D655" s="639" t="s">
        <v>2938</v>
      </c>
      <c r="E655" s="640">
        <v>5000</v>
      </c>
      <c r="F655" s="638" t="s">
        <v>2939</v>
      </c>
      <c r="G655" s="639" t="s">
        <v>2940</v>
      </c>
      <c r="H655" s="641" t="s">
        <v>779</v>
      </c>
      <c r="I655" s="642" t="s">
        <v>780</v>
      </c>
      <c r="J655" s="641" t="s">
        <v>779</v>
      </c>
      <c r="K655" s="643">
        <v>1</v>
      </c>
      <c r="L655" s="643">
        <v>1</v>
      </c>
      <c r="M655" s="644">
        <v>2440.7400000000002</v>
      </c>
      <c r="N655" s="643">
        <v>3</v>
      </c>
      <c r="O655" s="643">
        <v>6</v>
      </c>
      <c r="P655" s="686">
        <v>31051.976000000002</v>
      </c>
    </row>
    <row r="656" spans="1:16" ht="67.5" x14ac:dyDescent="0.2">
      <c r="A656" s="637" t="s">
        <v>767</v>
      </c>
      <c r="B656" s="638" t="s">
        <v>775</v>
      </c>
      <c r="C656" s="638" t="s">
        <v>769</v>
      </c>
      <c r="D656" s="639" t="s">
        <v>2941</v>
      </c>
      <c r="E656" s="640">
        <v>4500</v>
      </c>
      <c r="F656" s="638" t="s">
        <v>2942</v>
      </c>
      <c r="G656" s="639" t="s">
        <v>2943</v>
      </c>
      <c r="H656" s="641" t="s">
        <v>2944</v>
      </c>
      <c r="I656" s="642" t="s">
        <v>774</v>
      </c>
      <c r="J656" s="641" t="s">
        <v>2944</v>
      </c>
      <c r="K656" s="643">
        <v>5</v>
      </c>
      <c r="L656" s="643">
        <v>12</v>
      </c>
      <c r="M656" s="644">
        <v>54186.959999999992</v>
      </c>
      <c r="N656" s="643">
        <v>3</v>
      </c>
      <c r="O656" s="643">
        <v>6</v>
      </c>
      <c r="P656" s="686">
        <v>27208.236000000004</v>
      </c>
    </row>
    <row r="657" spans="1:16" ht="67.5" x14ac:dyDescent="0.2">
      <c r="A657" s="637" t="s">
        <v>767</v>
      </c>
      <c r="B657" s="638" t="s">
        <v>775</v>
      </c>
      <c r="C657" s="638" t="s">
        <v>769</v>
      </c>
      <c r="D657" s="639" t="s">
        <v>2945</v>
      </c>
      <c r="E657" s="640">
        <v>4500</v>
      </c>
      <c r="F657" s="638" t="s">
        <v>2946</v>
      </c>
      <c r="G657" s="639" t="s">
        <v>2947</v>
      </c>
      <c r="H657" s="641" t="s">
        <v>2948</v>
      </c>
      <c r="I657" s="642" t="s">
        <v>774</v>
      </c>
      <c r="J657" s="641" t="s">
        <v>2948</v>
      </c>
      <c r="K657" s="643">
        <v>5</v>
      </c>
      <c r="L657" s="643">
        <v>12</v>
      </c>
      <c r="M657" s="644">
        <v>55651.38</v>
      </c>
      <c r="N657" s="643">
        <v>3</v>
      </c>
      <c r="O657" s="643">
        <v>6</v>
      </c>
      <c r="P657" s="686">
        <v>27885.686000000002</v>
      </c>
    </row>
    <row r="658" spans="1:16" ht="78.75" x14ac:dyDescent="0.2">
      <c r="A658" s="637" t="s">
        <v>767</v>
      </c>
      <c r="B658" s="638" t="s">
        <v>775</v>
      </c>
      <c r="C658" s="638" t="s">
        <v>769</v>
      </c>
      <c r="D658" s="639" t="s">
        <v>2949</v>
      </c>
      <c r="E658" s="640">
        <v>1800</v>
      </c>
      <c r="F658" s="638" t="s">
        <v>2950</v>
      </c>
      <c r="G658" s="639" t="s">
        <v>2951</v>
      </c>
      <c r="H658" s="641" t="s">
        <v>2952</v>
      </c>
      <c r="I658" s="642" t="s">
        <v>797</v>
      </c>
      <c r="J658" s="641" t="s">
        <v>2952</v>
      </c>
      <c r="K658" s="643">
        <v>1</v>
      </c>
      <c r="L658" s="643">
        <v>2</v>
      </c>
      <c r="M658" s="644">
        <v>2207.1600000000003</v>
      </c>
      <c r="N658" s="643">
        <v>0</v>
      </c>
      <c r="O658" s="643">
        <v>0</v>
      </c>
      <c r="P658" s="686">
        <v>0</v>
      </c>
    </row>
    <row r="659" spans="1:16" ht="67.5" x14ac:dyDescent="0.2">
      <c r="A659" s="637" t="s">
        <v>767</v>
      </c>
      <c r="B659" s="638" t="s">
        <v>768</v>
      </c>
      <c r="C659" s="638" t="s">
        <v>769</v>
      </c>
      <c r="D659" s="639" t="s">
        <v>2953</v>
      </c>
      <c r="E659" s="640">
        <v>6500</v>
      </c>
      <c r="F659" s="638" t="s">
        <v>2954</v>
      </c>
      <c r="G659" s="639" t="s">
        <v>2955</v>
      </c>
      <c r="H659" s="641" t="s">
        <v>2956</v>
      </c>
      <c r="I659" s="642" t="s">
        <v>780</v>
      </c>
      <c r="J659" s="641" t="s">
        <v>2956</v>
      </c>
      <c r="K659" s="643">
        <v>5</v>
      </c>
      <c r="L659" s="643">
        <v>12</v>
      </c>
      <c r="M659" s="644">
        <v>112409.87999999996</v>
      </c>
      <c r="N659" s="643">
        <v>3</v>
      </c>
      <c r="O659" s="643">
        <v>6</v>
      </c>
      <c r="P659" s="686">
        <v>40051.976000000002</v>
      </c>
    </row>
    <row r="660" spans="1:16" ht="78.75" x14ac:dyDescent="0.2">
      <c r="A660" s="637" t="s">
        <v>767</v>
      </c>
      <c r="B660" s="638" t="s">
        <v>775</v>
      </c>
      <c r="C660" s="638" t="s">
        <v>769</v>
      </c>
      <c r="D660" s="639" t="s">
        <v>2957</v>
      </c>
      <c r="E660" s="640">
        <v>1900</v>
      </c>
      <c r="F660" s="638" t="s">
        <v>2958</v>
      </c>
      <c r="G660" s="639" t="s">
        <v>2959</v>
      </c>
      <c r="H660" s="641" t="s">
        <v>2144</v>
      </c>
      <c r="I660" s="642" t="s">
        <v>774</v>
      </c>
      <c r="J660" s="641" t="s">
        <v>2144</v>
      </c>
      <c r="K660" s="643">
        <v>3</v>
      </c>
      <c r="L660" s="643">
        <v>8</v>
      </c>
      <c r="M660" s="644">
        <v>15872.820000000003</v>
      </c>
      <c r="N660" s="643">
        <v>0</v>
      </c>
      <c r="O660" s="643">
        <v>0</v>
      </c>
      <c r="P660" s="686">
        <v>0</v>
      </c>
    </row>
    <row r="661" spans="1:16" ht="67.5" x14ac:dyDescent="0.2">
      <c r="A661" s="637" t="s">
        <v>767</v>
      </c>
      <c r="B661" s="638" t="s">
        <v>775</v>
      </c>
      <c r="C661" s="638" t="s">
        <v>769</v>
      </c>
      <c r="D661" s="639" t="s">
        <v>2960</v>
      </c>
      <c r="E661" s="640">
        <v>3800</v>
      </c>
      <c r="F661" s="638" t="s">
        <v>2961</v>
      </c>
      <c r="G661" s="639" t="s">
        <v>2962</v>
      </c>
      <c r="H661" s="641" t="s">
        <v>2963</v>
      </c>
      <c r="I661" s="642" t="s">
        <v>780</v>
      </c>
      <c r="J661" s="641" t="s">
        <v>2963</v>
      </c>
      <c r="K661" s="643">
        <v>5</v>
      </c>
      <c r="L661" s="643">
        <v>12</v>
      </c>
      <c r="M661" s="644">
        <v>46642.73000000001</v>
      </c>
      <c r="N661" s="643">
        <v>3</v>
      </c>
      <c r="O661" s="643">
        <v>6</v>
      </c>
      <c r="P661" s="686">
        <v>22271.816000000003</v>
      </c>
    </row>
    <row r="662" spans="1:16" ht="67.5" x14ac:dyDescent="0.2">
      <c r="A662" s="637" t="s">
        <v>767</v>
      </c>
      <c r="B662" s="638" t="s">
        <v>775</v>
      </c>
      <c r="C662" s="638" t="s">
        <v>769</v>
      </c>
      <c r="D662" s="639" t="s">
        <v>2964</v>
      </c>
      <c r="E662" s="640">
        <v>1850</v>
      </c>
      <c r="F662" s="638" t="s">
        <v>2965</v>
      </c>
      <c r="G662" s="639" t="s">
        <v>2966</v>
      </c>
      <c r="H662" s="641" t="s">
        <v>950</v>
      </c>
      <c r="I662" s="642" t="s">
        <v>774</v>
      </c>
      <c r="J662" s="641" t="s">
        <v>950</v>
      </c>
      <c r="K662" s="643">
        <v>5</v>
      </c>
      <c r="L662" s="643">
        <v>12</v>
      </c>
      <c r="M662" s="644">
        <v>22284.059999999998</v>
      </c>
      <c r="N662" s="643">
        <v>3</v>
      </c>
      <c r="O662" s="643">
        <v>6</v>
      </c>
      <c r="P662" s="686">
        <v>12021.386</v>
      </c>
    </row>
    <row r="663" spans="1:16" ht="33.75" x14ac:dyDescent="0.2">
      <c r="A663" s="637" t="s">
        <v>767</v>
      </c>
      <c r="B663" s="638" t="s">
        <v>768</v>
      </c>
      <c r="C663" s="638" t="s">
        <v>769</v>
      </c>
      <c r="D663" s="639" t="s">
        <v>2967</v>
      </c>
      <c r="E663" s="640">
        <v>8000</v>
      </c>
      <c r="F663" s="638" t="s">
        <v>2968</v>
      </c>
      <c r="G663" s="639" t="s">
        <v>2969</v>
      </c>
      <c r="H663" s="641" t="s">
        <v>2970</v>
      </c>
      <c r="I663" s="642" t="s">
        <v>780</v>
      </c>
      <c r="J663" s="641" t="s">
        <v>2970</v>
      </c>
      <c r="K663" s="643">
        <v>3</v>
      </c>
      <c r="L663" s="643">
        <v>5</v>
      </c>
      <c r="M663" s="644">
        <v>35750.660000000003</v>
      </c>
      <c r="N663" s="643">
        <v>6</v>
      </c>
      <c r="O663" s="643">
        <v>6</v>
      </c>
      <c r="P663" s="686">
        <v>48979.176000000007</v>
      </c>
    </row>
    <row r="664" spans="1:16" ht="101.25" x14ac:dyDescent="0.2">
      <c r="A664" s="637" t="s">
        <v>767</v>
      </c>
      <c r="B664" s="638" t="s">
        <v>768</v>
      </c>
      <c r="C664" s="638" t="s">
        <v>769</v>
      </c>
      <c r="D664" s="639" t="s">
        <v>2971</v>
      </c>
      <c r="E664" s="640">
        <v>1200</v>
      </c>
      <c r="F664" s="638" t="s">
        <v>2972</v>
      </c>
      <c r="G664" s="639" t="s">
        <v>2973</v>
      </c>
      <c r="H664" s="641" t="s">
        <v>796</v>
      </c>
      <c r="I664" s="642" t="s">
        <v>797</v>
      </c>
      <c r="J664" s="641" t="s">
        <v>796</v>
      </c>
      <c r="K664" s="643">
        <v>6</v>
      </c>
      <c r="L664" s="643">
        <v>12</v>
      </c>
      <c r="M664" s="644">
        <v>16260.81</v>
      </c>
      <c r="N664" s="643">
        <v>3</v>
      </c>
      <c r="O664" s="643">
        <v>6</v>
      </c>
      <c r="P664" s="686">
        <v>7812.4360000000006</v>
      </c>
    </row>
    <row r="665" spans="1:16" ht="112.5" x14ac:dyDescent="0.2">
      <c r="A665" s="637" t="s">
        <v>767</v>
      </c>
      <c r="B665" s="638" t="s">
        <v>775</v>
      </c>
      <c r="C665" s="638" t="s">
        <v>769</v>
      </c>
      <c r="D665" s="639" t="s">
        <v>2974</v>
      </c>
      <c r="E665" s="640">
        <v>4500</v>
      </c>
      <c r="F665" s="638" t="s">
        <v>2975</v>
      </c>
      <c r="G665" s="639" t="s">
        <v>2976</v>
      </c>
      <c r="H665" s="641" t="s">
        <v>805</v>
      </c>
      <c r="I665" s="642" t="s">
        <v>780</v>
      </c>
      <c r="J665" s="641" t="s">
        <v>805</v>
      </c>
      <c r="K665" s="643">
        <v>11</v>
      </c>
      <c r="L665" s="643">
        <v>12</v>
      </c>
      <c r="M665" s="644">
        <v>55429.37999999999</v>
      </c>
      <c r="N665" s="643">
        <v>3</v>
      </c>
      <c r="O665" s="643">
        <v>6</v>
      </c>
      <c r="P665" s="686">
        <v>27984.706000000006</v>
      </c>
    </row>
    <row r="666" spans="1:16" ht="78.75" x14ac:dyDescent="0.2">
      <c r="A666" s="637" t="s">
        <v>767</v>
      </c>
      <c r="B666" s="638" t="s">
        <v>775</v>
      </c>
      <c r="C666" s="638" t="s">
        <v>769</v>
      </c>
      <c r="D666" s="639" t="s">
        <v>2977</v>
      </c>
      <c r="E666" s="640">
        <v>930</v>
      </c>
      <c r="F666" s="638" t="s">
        <v>2978</v>
      </c>
      <c r="G666" s="639" t="s">
        <v>2979</v>
      </c>
      <c r="H666" s="641" t="s">
        <v>1286</v>
      </c>
      <c r="I666" s="642" t="s">
        <v>797</v>
      </c>
      <c r="J666" s="641" t="s">
        <v>1286</v>
      </c>
      <c r="K666" s="643">
        <v>5</v>
      </c>
      <c r="L666" s="643">
        <v>12</v>
      </c>
      <c r="M666" s="644">
        <v>12758.410000000003</v>
      </c>
      <c r="N666" s="643">
        <v>3</v>
      </c>
      <c r="O666" s="643">
        <v>6</v>
      </c>
      <c r="P666" s="686">
        <v>6089.2759999999998</v>
      </c>
    </row>
    <row r="667" spans="1:16" ht="56.25" x14ac:dyDescent="0.2">
      <c r="A667" s="637" t="s">
        <v>767</v>
      </c>
      <c r="B667" s="638" t="s">
        <v>775</v>
      </c>
      <c r="C667" s="638" t="s">
        <v>769</v>
      </c>
      <c r="D667" s="639" t="s">
        <v>2980</v>
      </c>
      <c r="E667" s="640">
        <v>3500</v>
      </c>
      <c r="F667" s="638" t="s">
        <v>2981</v>
      </c>
      <c r="G667" s="639" t="s">
        <v>2982</v>
      </c>
      <c r="H667" s="641" t="s">
        <v>2983</v>
      </c>
      <c r="I667" s="642" t="s">
        <v>774</v>
      </c>
      <c r="J667" s="641" t="s">
        <v>2983</v>
      </c>
      <c r="K667" s="643">
        <v>2</v>
      </c>
      <c r="L667" s="643">
        <v>4</v>
      </c>
      <c r="M667" s="644">
        <v>12683.990000000002</v>
      </c>
      <c r="N667" s="643">
        <v>4</v>
      </c>
      <c r="O667" s="643">
        <v>6</v>
      </c>
      <c r="P667" s="686">
        <v>22010.756000000001</v>
      </c>
    </row>
    <row r="668" spans="1:16" ht="67.5" x14ac:dyDescent="0.2">
      <c r="A668" s="637" t="s">
        <v>767</v>
      </c>
      <c r="B668" s="638" t="s">
        <v>775</v>
      </c>
      <c r="C668" s="638" t="s">
        <v>769</v>
      </c>
      <c r="D668" s="639" t="s">
        <v>2984</v>
      </c>
      <c r="E668" s="640">
        <v>6000</v>
      </c>
      <c r="F668" s="638" t="s">
        <v>2985</v>
      </c>
      <c r="G668" s="639" t="s">
        <v>2986</v>
      </c>
      <c r="H668" s="641" t="s">
        <v>915</v>
      </c>
      <c r="I668" s="642" t="s">
        <v>780</v>
      </c>
      <c r="J668" s="641" t="s">
        <v>915</v>
      </c>
      <c r="K668" s="643">
        <v>1</v>
      </c>
      <c r="L668" s="643">
        <v>2</v>
      </c>
      <c r="M668" s="644">
        <v>6474.3000000000011</v>
      </c>
      <c r="N668" s="643">
        <v>0</v>
      </c>
      <c r="O668" s="643">
        <v>0</v>
      </c>
      <c r="P668" s="686">
        <v>0</v>
      </c>
    </row>
    <row r="669" spans="1:16" ht="90" x14ac:dyDescent="0.2">
      <c r="A669" s="637" t="s">
        <v>767</v>
      </c>
      <c r="B669" s="638" t="s">
        <v>775</v>
      </c>
      <c r="C669" s="638" t="s">
        <v>769</v>
      </c>
      <c r="D669" s="639" t="s">
        <v>2987</v>
      </c>
      <c r="E669" s="640">
        <v>2500</v>
      </c>
      <c r="F669" s="638" t="s">
        <v>2988</v>
      </c>
      <c r="G669" s="639" t="s">
        <v>2989</v>
      </c>
      <c r="H669" s="641" t="s">
        <v>2990</v>
      </c>
      <c r="I669" s="642" t="s">
        <v>774</v>
      </c>
      <c r="J669" s="641" t="s">
        <v>2990</v>
      </c>
      <c r="K669" s="643">
        <v>6</v>
      </c>
      <c r="L669" s="643">
        <v>12</v>
      </c>
      <c r="M669" s="644">
        <v>31621.97</v>
      </c>
      <c r="N669" s="643">
        <v>3</v>
      </c>
      <c r="O669" s="643">
        <v>6</v>
      </c>
      <c r="P669" s="686">
        <v>16037.185999999998</v>
      </c>
    </row>
    <row r="670" spans="1:16" ht="33.75" x14ac:dyDescent="0.2">
      <c r="A670" s="637" t="s">
        <v>767</v>
      </c>
      <c r="B670" s="638" t="s">
        <v>775</v>
      </c>
      <c r="C670" s="638" t="s">
        <v>769</v>
      </c>
      <c r="D670" s="639" t="s">
        <v>2850</v>
      </c>
      <c r="E670" s="640">
        <v>2600</v>
      </c>
      <c r="F670" s="638" t="s">
        <v>2991</v>
      </c>
      <c r="G670" s="639" t="s">
        <v>2992</v>
      </c>
      <c r="H670" s="641" t="s">
        <v>796</v>
      </c>
      <c r="I670" s="642" t="s">
        <v>797</v>
      </c>
      <c r="J670" s="641" t="s">
        <v>796</v>
      </c>
      <c r="K670" s="643">
        <v>3</v>
      </c>
      <c r="L670" s="643">
        <v>7</v>
      </c>
      <c r="M670" s="644">
        <v>17630.259999999998</v>
      </c>
      <c r="N670" s="643">
        <v>3</v>
      </c>
      <c r="O670" s="643">
        <v>6</v>
      </c>
      <c r="P670" s="686">
        <v>15477.295999999998</v>
      </c>
    </row>
    <row r="671" spans="1:16" ht="101.25" x14ac:dyDescent="0.2">
      <c r="A671" s="637" t="s">
        <v>767</v>
      </c>
      <c r="B671" s="638" t="s">
        <v>768</v>
      </c>
      <c r="C671" s="638" t="s">
        <v>769</v>
      </c>
      <c r="D671" s="639" t="s">
        <v>2993</v>
      </c>
      <c r="E671" s="640">
        <v>1000</v>
      </c>
      <c r="F671" s="638" t="s">
        <v>2994</v>
      </c>
      <c r="G671" s="639" t="s">
        <v>2995</v>
      </c>
      <c r="H671" s="641" t="s">
        <v>873</v>
      </c>
      <c r="I671" s="642" t="s">
        <v>797</v>
      </c>
      <c r="J671" s="641" t="s">
        <v>873</v>
      </c>
      <c r="K671" s="643">
        <v>5</v>
      </c>
      <c r="L671" s="643">
        <v>10</v>
      </c>
      <c r="M671" s="644">
        <v>11194.01</v>
      </c>
      <c r="N671" s="643">
        <v>0</v>
      </c>
      <c r="O671" s="643">
        <v>0</v>
      </c>
      <c r="P671" s="686">
        <v>0</v>
      </c>
    </row>
    <row r="672" spans="1:16" ht="67.5" x14ac:dyDescent="0.2">
      <c r="A672" s="637" t="s">
        <v>767</v>
      </c>
      <c r="B672" s="638" t="s">
        <v>775</v>
      </c>
      <c r="C672" s="638" t="s">
        <v>769</v>
      </c>
      <c r="D672" s="639" t="s">
        <v>2996</v>
      </c>
      <c r="E672" s="640">
        <v>4500</v>
      </c>
      <c r="F672" s="638" t="s">
        <v>2997</v>
      </c>
      <c r="G672" s="639" t="s">
        <v>2998</v>
      </c>
      <c r="H672" s="641" t="s">
        <v>788</v>
      </c>
      <c r="I672" s="642" t="s">
        <v>780</v>
      </c>
      <c r="J672" s="641" t="s">
        <v>788</v>
      </c>
      <c r="K672" s="643">
        <v>5</v>
      </c>
      <c r="L672" s="643">
        <v>12</v>
      </c>
      <c r="M672" s="644">
        <v>55937.450000000004</v>
      </c>
      <c r="N672" s="643">
        <v>3</v>
      </c>
      <c r="O672" s="643">
        <v>6</v>
      </c>
      <c r="P672" s="686">
        <v>26665.086000000003</v>
      </c>
    </row>
    <row r="673" spans="1:16" ht="33.75" x14ac:dyDescent="0.2">
      <c r="A673" s="637" t="s">
        <v>767</v>
      </c>
      <c r="B673" s="638" t="s">
        <v>775</v>
      </c>
      <c r="C673" s="638" t="s">
        <v>769</v>
      </c>
      <c r="D673" s="639" t="s">
        <v>1593</v>
      </c>
      <c r="E673" s="640">
        <v>5500</v>
      </c>
      <c r="F673" s="638" t="s">
        <v>2999</v>
      </c>
      <c r="G673" s="639" t="s">
        <v>3000</v>
      </c>
      <c r="H673" s="641" t="s">
        <v>999</v>
      </c>
      <c r="I673" s="642" t="s">
        <v>780</v>
      </c>
      <c r="J673" s="641" t="s">
        <v>999</v>
      </c>
      <c r="K673" s="643">
        <v>1</v>
      </c>
      <c r="L673" s="643">
        <v>3</v>
      </c>
      <c r="M673" s="644">
        <v>15075.42</v>
      </c>
      <c r="N673" s="643">
        <v>5</v>
      </c>
      <c r="O673" s="643">
        <v>6</v>
      </c>
      <c r="P673" s="686">
        <v>33968.896000000001</v>
      </c>
    </row>
    <row r="674" spans="1:16" ht="56.25" x14ac:dyDescent="0.2">
      <c r="A674" s="637" t="s">
        <v>767</v>
      </c>
      <c r="B674" s="638" t="s">
        <v>775</v>
      </c>
      <c r="C674" s="638" t="s">
        <v>769</v>
      </c>
      <c r="D674" s="639" t="s">
        <v>3001</v>
      </c>
      <c r="E674" s="640">
        <v>6500</v>
      </c>
      <c r="F674" s="638" t="s">
        <v>3002</v>
      </c>
      <c r="G674" s="639" t="s">
        <v>3003</v>
      </c>
      <c r="H674" s="641" t="s">
        <v>805</v>
      </c>
      <c r="I674" s="642" t="s">
        <v>780</v>
      </c>
      <c r="J674" s="641" t="s">
        <v>805</v>
      </c>
      <c r="K674" s="643">
        <v>5</v>
      </c>
      <c r="L674" s="643">
        <v>12</v>
      </c>
      <c r="M674" s="644">
        <v>79621.169999999984</v>
      </c>
      <c r="N674" s="643">
        <v>3</v>
      </c>
      <c r="O674" s="643">
        <v>6</v>
      </c>
      <c r="P674" s="686">
        <v>40042.976000000002</v>
      </c>
    </row>
    <row r="675" spans="1:16" ht="33.75" x14ac:dyDescent="0.2">
      <c r="A675" s="637" t="s">
        <v>767</v>
      </c>
      <c r="B675" s="638" t="s">
        <v>775</v>
      </c>
      <c r="C675" s="638" t="s">
        <v>769</v>
      </c>
      <c r="D675" s="639" t="s">
        <v>1298</v>
      </c>
      <c r="E675" s="640">
        <v>4500</v>
      </c>
      <c r="F675" s="638" t="s">
        <v>3004</v>
      </c>
      <c r="G675" s="639" t="s">
        <v>3005</v>
      </c>
      <c r="H675" s="641" t="s">
        <v>779</v>
      </c>
      <c r="I675" s="642" t="s">
        <v>780</v>
      </c>
      <c r="J675" s="641" t="s">
        <v>779</v>
      </c>
      <c r="K675" s="643">
        <v>3</v>
      </c>
      <c r="L675" s="643">
        <v>6</v>
      </c>
      <c r="M675" s="644">
        <v>26771.929999999997</v>
      </c>
      <c r="N675" s="643">
        <v>3</v>
      </c>
      <c r="O675" s="643">
        <v>6</v>
      </c>
      <c r="P675" s="686">
        <v>28051.976000000002</v>
      </c>
    </row>
    <row r="676" spans="1:16" ht="33.75" x14ac:dyDescent="0.2">
      <c r="A676" s="637" t="s">
        <v>767</v>
      </c>
      <c r="B676" s="638" t="s">
        <v>775</v>
      </c>
      <c r="C676" s="638" t="s">
        <v>769</v>
      </c>
      <c r="D676" s="639" t="s">
        <v>3006</v>
      </c>
      <c r="E676" s="640">
        <v>14000</v>
      </c>
      <c r="F676" s="638" t="s">
        <v>3007</v>
      </c>
      <c r="G676" s="639" t="s">
        <v>3008</v>
      </c>
      <c r="H676" s="641" t="s">
        <v>1205</v>
      </c>
      <c r="I676" s="642" t="s">
        <v>780</v>
      </c>
      <c r="J676" s="641" t="s">
        <v>1205</v>
      </c>
      <c r="K676" s="643">
        <v>2</v>
      </c>
      <c r="L676" s="643">
        <v>5</v>
      </c>
      <c r="M676" s="644">
        <v>61535.87</v>
      </c>
      <c r="N676" s="643">
        <v>0</v>
      </c>
      <c r="O676" s="643">
        <v>0</v>
      </c>
      <c r="P676" s="686">
        <v>0</v>
      </c>
    </row>
    <row r="677" spans="1:16" ht="123.75" x14ac:dyDescent="0.2">
      <c r="A677" s="637" t="s">
        <v>767</v>
      </c>
      <c r="B677" s="638" t="s">
        <v>775</v>
      </c>
      <c r="C677" s="638" t="s">
        <v>769</v>
      </c>
      <c r="D677" s="639" t="s">
        <v>3009</v>
      </c>
      <c r="E677" s="640">
        <v>2200</v>
      </c>
      <c r="F677" s="638" t="s">
        <v>3010</v>
      </c>
      <c r="G677" s="639" t="s">
        <v>3011</v>
      </c>
      <c r="H677" s="641" t="s">
        <v>788</v>
      </c>
      <c r="I677" s="642" t="s">
        <v>780</v>
      </c>
      <c r="J677" s="641" t="s">
        <v>788</v>
      </c>
      <c r="K677" s="643">
        <v>8</v>
      </c>
      <c r="L677" s="643">
        <v>12</v>
      </c>
      <c r="M677" s="644">
        <v>27389.949999999997</v>
      </c>
      <c r="N677" s="643">
        <v>3</v>
      </c>
      <c r="O677" s="643">
        <v>6</v>
      </c>
      <c r="P677" s="686">
        <v>14125.155999999999</v>
      </c>
    </row>
    <row r="678" spans="1:16" ht="101.25" x14ac:dyDescent="0.2">
      <c r="A678" s="637" t="s">
        <v>767</v>
      </c>
      <c r="B678" s="638" t="s">
        <v>775</v>
      </c>
      <c r="C678" s="638" t="s">
        <v>769</v>
      </c>
      <c r="D678" s="639" t="s">
        <v>3012</v>
      </c>
      <c r="E678" s="640">
        <v>3800</v>
      </c>
      <c r="F678" s="638" t="s">
        <v>3013</v>
      </c>
      <c r="G678" s="639" t="s">
        <v>3014</v>
      </c>
      <c r="H678" s="641" t="s">
        <v>784</v>
      </c>
      <c r="I678" s="642" t="s">
        <v>774</v>
      </c>
      <c r="J678" s="641" t="s">
        <v>784</v>
      </c>
      <c r="K678" s="643">
        <v>6</v>
      </c>
      <c r="L678" s="643">
        <v>12</v>
      </c>
      <c r="M678" s="644">
        <v>47428.140000000014</v>
      </c>
      <c r="N678" s="643">
        <v>3</v>
      </c>
      <c r="O678" s="643">
        <v>6</v>
      </c>
      <c r="P678" s="686">
        <v>23851.976000000002</v>
      </c>
    </row>
    <row r="679" spans="1:16" ht="33.75" x14ac:dyDescent="0.2">
      <c r="A679" s="637" t="s">
        <v>767</v>
      </c>
      <c r="B679" s="638" t="s">
        <v>768</v>
      </c>
      <c r="C679" s="638" t="s">
        <v>769</v>
      </c>
      <c r="D679" s="639" t="s">
        <v>3015</v>
      </c>
      <c r="E679" s="640">
        <v>10500</v>
      </c>
      <c r="F679" s="638" t="s">
        <v>3016</v>
      </c>
      <c r="G679" s="639" t="s">
        <v>3017</v>
      </c>
      <c r="H679" s="641" t="s">
        <v>1366</v>
      </c>
      <c r="I679" s="642" t="s">
        <v>780</v>
      </c>
      <c r="J679" s="641" t="s">
        <v>1366</v>
      </c>
      <c r="K679" s="643">
        <v>1</v>
      </c>
      <c r="L679" s="643">
        <v>4</v>
      </c>
      <c r="M679" s="644">
        <v>34572.61</v>
      </c>
      <c r="N679" s="643">
        <v>0</v>
      </c>
      <c r="O679" s="643">
        <v>0</v>
      </c>
      <c r="P679" s="686">
        <v>0</v>
      </c>
    </row>
    <row r="680" spans="1:16" ht="56.25" x14ac:dyDescent="0.2">
      <c r="A680" s="637" t="s">
        <v>767</v>
      </c>
      <c r="B680" s="638" t="s">
        <v>775</v>
      </c>
      <c r="C680" s="638" t="s">
        <v>769</v>
      </c>
      <c r="D680" s="639" t="s">
        <v>3018</v>
      </c>
      <c r="E680" s="640">
        <v>2000</v>
      </c>
      <c r="F680" s="638" t="s">
        <v>3019</v>
      </c>
      <c r="G680" s="639" t="s">
        <v>3020</v>
      </c>
      <c r="H680" s="641" t="s">
        <v>3021</v>
      </c>
      <c r="I680" s="642" t="s">
        <v>774</v>
      </c>
      <c r="J680" s="641" t="s">
        <v>3021</v>
      </c>
      <c r="K680" s="643">
        <v>7</v>
      </c>
      <c r="L680" s="643">
        <v>12</v>
      </c>
      <c r="M680" s="644">
        <v>25608.309999999998</v>
      </c>
      <c r="N680" s="643">
        <v>3</v>
      </c>
      <c r="O680" s="643">
        <v>6</v>
      </c>
      <c r="P680" s="686">
        <v>12945.995999999997</v>
      </c>
    </row>
    <row r="681" spans="1:16" ht="90" x14ac:dyDescent="0.2">
      <c r="A681" s="637" t="s">
        <v>767</v>
      </c>
      <c r="B681" s="638" t="s">
        <v>768</v>
      </c>
      <c r="C681" s="638" t="s">
        <v>769</v>
      </c>
      <c r="D681" s="639" t="s">
        <v>3022</v>
      </c>
      <c r="E681" s="640">
        <v>5500</v>
      </c>
      <c r="F681" s="638" t="s">
        <v>3023</v>
      </c>
      <c r="G681" s="639" t="s">
        <v>3024</v>
      </c>
      <c r="H681" s="641" t="s">
        <v>1583</v>
      </c>
      <c r="I681" s="642" t="s">
        <v>780</v>
      </c>
      <c r="J681" s="641" t="s">
        <v>1583</v>
      </c>
      <c r="K681" s="643">
        <v>5</v>
      </c>
      <c r="L681" s="643">
        <v>12</v>
      </c>
      <c r="M681" s="644">
        <v>67500.59</v>
      </c>
      <c r="N681" s="643">
        <v>3</v>
      </c>
      <c r="O681" s="643">
        <v>6</v>
      </c>
      <c r="P681" s="686">
        <v>33704.556000000004</v>
      </c>
    </row>
    <row r="682" spans="1:16" ht="67.5" x14ac:dyDescent="0.2">
      <c r="A682" s="637" t="s">
        <v>767</v>
      </c>
      <c r="B682" s="638" t="s">
        <v>775</v>
      </c>
      <c r="C682" s="638" t="s">
        <v>769</v>
      </c>
      <c r="D682" s="639" t="s">
        <v>3025</v>
      </c>
      <c r="E682" s="640">
        <v>2000</v>
      </c>
      <c r="F682" s="638" t="s">
        <v>3026</v>
      </c>
      <c r="G682" s="639" t="s">
        <v>3027</v>
      </c>
      <c r="H682" s="641" t="s">
        <v>3028</v>
      </c>
      <c r="I682" s="642" t="s">
        <v>774</v>
      </c>
      <c r="J682" s="641" t="s">
        <v>3028</v>
      </c>
      <c r="K682" s="643">
        <v>5</v>
      </c>
      <c r="L682" s="643">
        <v>12</v>
      </c>
      <c r="M682" s="644">
        <v>25888.449999999997</v>
      </c>
      <c r="N682" s="643">
        <v>3</v>
      </c>
      <c r="O682" s="643">
        <v>6</v>
      </c>
      <c r="P682" s="686">
        <v>13040.075999999997</v>
      </c>
    </row>
    <row r="683" spans="1:16" ht="112.5" x14ac:dyDescent="0.2">
      <c r="A683" s="637" t="s">
        <v>767</v>
      </c>
      <c r="B683" s="638" t="s">
        <v>775</v>
      </c>
      <c r="C683" s="638" t="s">
        <v>769</v>
      </c>
      <c r="D683" s="639" t="s">
        <v>3029</v>
      </c>
      <c r="E683" s="640">
        <v>2200</v>
      </c>
      <c r="F683" s="638" t="s">
        <v>3030</v>
      </c>
      <c r="G683" s="639" t="s">
        <v>3031</v>
      </c>
      <c r="H683" s="641" t="s">
        <v>1650</v>
      </c>
      <c r="I683" s="642" t="s">
        <v>780</v>
      </c>
      <c r="J683" s="641" t="s">
        <v>1650</v>
      </c>
      <c r="K683" s="643">
        <v>8</v>
      </c>
      <c r="L683" s="643">
        <v>12</v>
      </c>
      <c r="M683" s="644">
        <v>26898.399999999998</v>
      </c>
      <c r="N683" s="643">
        <v>3</v>
      </c>
      <c r="O683" s="643">
        <v>6</v>
      </c>
      <c r="P683" s="686">
        <v>13675.165999999997</v>
      </c>
    </row>
    <row r="684" spans="1:16" ht="33.75" x14ac:dyDescent="0.2">
      <c r="A684" s="637" t="s">
        <v>767</v>
      </c>
      <c r="B684" s="638" t="s">
        <v>775</v>
      </c>
      <c r="C684" s="638" t="s">
        <v>769</v>
      </c>
      <c r="D684" s="639" t="s">
        <v>3032</v>
      </c>
      <c r="E684" s="640">
        <v>3000</v>
      </c>
      <c r="F684" s="638" t="s">
        <v>3033</v>
      </c>
      <c r="G684" s="639" t="s">
        <v>3034</v>
      </c>
      <c r="H684" s="641" t="s">
        <v>816</v>
      </c>
      <c r="I684" s="642" t="s">
        <v>780</v>
      </c>
      <c r="J684" s="641" t="s">
        <v>816</v>
      </c>
      <c r="K684" s="643">
        <v>1</v>
      </c>
      <c r="L684" s="643">
        <v>3</v>
      </c>
      <c r="M684" s="644">
        <v>7933.16</v>
      </c>
      <c r="N684" s="643">
        <v>2</v>
      </c>
      <c r="O684" s="643">
        <v>3</v>
      </c>
      <c r="P684" s="686">
        <v>7475.076</v>
      </c>
    </row>
    <row r="685" spans="1:16" ht="67.5" x14ac:dyDescent="0.2">
      <c r="A685" s="637" t="s">
        <v>767</v>
      </c>
      <c r="B685" s="638" t="s">
        <v>775</v>
      </c>
      <c r="C685" s="638" t="s">
        <v>769</v>
      </c>
      <c r="D685" s="639" t="s">
        <v>3035</v>
      </c>
      <c r="E685" s="640">
        <v>1800</v>
      </c>
      <c r="F685" s="638" t="s">
        <v>3036</v>
      </c>
      <c r="G685" s="639" t="s">
        <v>3037</v>
      </c>
      <c r="H685" s="641" t="s">
        <v>940</v>
      </c>
      <c r="I685" s="642" t="s">
        <v>774</v>
      </c>
      <c r="J685" s="641" t="s">
        <v>940</v>
      </c>
      <c r="K685" s="643">
        <v>5</v>
      </c>
      <c r="L685" s="643">
        <v>12</v>
      </c>
      <c r="M685" s="644">
        <v>23543.37</v>
      </c>
      <c r="N685" s="643">
        <v>3</v>
      </c>
      <c r="O685" s="643">
        <v>6</v>
      </c>
      <c r="P685" s="686">
        <v>11773.405999999999</v>
      </c>
    </row>
    <row r="686" spans="1:16" ht="45" x14ac:dyDescent="0.2">
      <c r="A686" s="637" t="s">
        <v>767</v>
      </c>
      <c r="B686" s="638" t="s">
        <v>775</v>
      </c>
      <c r="C686" s="638" t="s">
        <v>769</v>
      </c>
      <c r="D686" s="639" t="s">
        <v>3038</v>
      </c>
      <c r="E686" s="640">
        <v>3800</v>
      </c>
      <c r="F686" s="638" t="s">
        <v>3039</v>
      </c>
      <c r="G686" s="639" t="s">
        <v>3040</v>
      </c>
      <c r="H686" s="641" t="s">
        <v>3041</v>
      </c>
      <c r="I686" s="642" t="s">
        <v>774</v>
      </c>
      <c r="J686" s="641" t="s">
        <v>3041</v>
      </c>
      <c r="K686" s="643">
        <v>5</v>
      </c>
      <c r="L686" s="643">
        <v>12</v>
      </c>
      <c r="M686" s="644">
        <v>47164.470000000008</v>
      </c>
      <c r="N686" s="643">
        <v>3</v>
      </c>
      <c r="O686" s="643">
        <v>6</v>
      </c>
      <c r="P686" s="686">
        <v>23851.976000000002</v>
      </c>
    </row>
    <row r="687" spans="1:16" ht="45" x14ac:dyDescent="0.2">
      <c r="A687" s="637" t="s">
        <v>767</v>
      </c>
      <c r="B687" s="638" t="s">
        <v>775</v>
      </c>
      <c r="C687" s="638" t="s">
        <v>769</v>
      </c>
      <c r="D687" s="639" t="s">
        <v>3042</v>
      </c>
      <c r="E687" s="640">
        <v>7000</v>
      </c>
      <c r="F687" s="638" t="s">
        <v>3043</v>
      </c>
      <c r="G687" s="639" t="s">
        <v>3044</v>
      </c>
      <c r="H687" s="641" t="s">
        <v>792</v>
      </c>
      <c r="I687" s="642" t="s">
        <v>780</v>
      </c>
      <c r="J687" s="641" t="s">
        <v>792</v>
      </c>
      <c r="K687" s="643">
        <v>6</v>
      </c>
      <c r="L687" s="643">
        <v>12</v>
      </c>
      <c r="M687" s="644">
        <v>85954.809999999983</v>
      </c>
      <c r="N687" s="643">
        <v>3</v>
      </c>
      <c r="O687" s="643">
        <v>6</v>
      </c>
      <c r="P687" s="686">
        <v>43051.976000000002</v>
      </c>
    </row>
    <row r="688" spans="1:16" ht="45" x14ac:dyDescent="0.2">
      <c r="A688" s="637" t="s">
        <v>767</v>
      </c>
      <c r="B688" s="638" t="s">
        <v>775</v>
      </c>
      <c r="C688" s="638" t="s">
        <v>769</v>
      </c>
      <c r="D688" s="639" t="s">
        <v>1083</v>
      </c>
      <c r="E688" s="640">
        <v>3800</v>
      </c>
      <c r="F688" s="638" t="s">
        <v>3045</v>
      </c>
      <c r="G688" s="639" t="s">
        <v>3046</v>
      </c>
      <c r="H688" s="641" t="s">
        <v>3047</v>
      </c>
      <c r="I688" s="642" t="s">
        <v>797</v>
      </c>
      <c r="J688" s="641" t="s">
        <v>3047</v>
      </c>
      <c r="K688" s="643">
        <v>5</v>
      </c>
      <c r="L688" s="643">
        <v>12</v>
      </c>
      <c r="M688" s="644">
        <v>46110.170000000006</v>
      </c>
      <c r="N688" s="643">
        <v>3</v>
      </c>
      <c r="O688" s="643">
        <v>6</v>
      </c>
      <c r="P688" s="686">
        <v>23695.096000000001</v>
      </c>
    </row>
    <row r="689" spans="1:16" ht="33.75" x14ac:dyDescent="0.2">
      <c r="A689" s="637" t="s">
        <v>767</v>
      </c>
      <c r="B689" s="638" t="s">
        <v>775</v>
      </c>
      <c r="C689" s="638" t="s">
        <v>769</v>
      </c>
      <c r="D689" s="639" t="s">
        <v>3048</v>
      </c>
      <c r="E689" s="640">
        <v>5100</v>
      </c>
      <c r="F689" s="638" t="s">
        <v>3049</v>
      </c>
      <c r="G689" s="639" t="s">
        <v>3050</v>
      </c>
      <c r="H689" s="641" t="s">
        <v>2096</v>
      </c>
      <c r="I689" s="642" t="s">
        <v>797</v>
      </c>
      <c r="J689" s="641" t="s">
        <v>2096</v>
      </c>
      <c r="K689" s="643">
        <v>5</v>
      </c>
      <c r="L689" s="643">
        <v>12</v>
      </c>
      <c r="M689" s="644">
        <v>63151.05000000001</v>
      </c>
      <c r="N689" s="643">
        <v>3</v>
      </c>
      <c r="O689" s="643">
        <v>6</v>
      </c>
      <c r="P689" s="686">
        <v>31651.976000000002</v>
      </c>
    </row>
    <row r="690" spans="1:16" ht="45" x14ac:dyDescent="0.2">
      <c r="A690" s="637" t="s">
        <v>767</v>
      </c>
      <c r="B690" s="638" t="s">
        <v>775</v>
      </c>
      <c r="C690" s="638" t="s">
        <v>769</v>
      </c>
      <c r="D690" s="639" t="s">
        <v>3051</v>
      </c>
      <c r="E690" s="640">
        <v>4500</v>
      </c>
      <c r="F690" s="638" t="s">
        <v>3052</v>
      </c>
      <c r="G690" s="639" t="s">
        <v>3053</v>
      </c>
      <c r="H690" s="641" t="s">
        <v>915</v>
      </c>
      <c r="I690" s="642" t="s">
        <v>780</v>
      </c>
      <c r="J690" s="641" t="s">
        <v>915</v>
      </c>
      <c r="K690" s="643">
        <v>6</v>
      </c>
      <c r="L690" s="643">
        <v>12</v>
      </c>
      <c r="M690" s="644">
        <v>55954.810000000012</v>
      </c>
      <c r="N690" s="643">
        <v>1</v>
      </c>
      <c r="O690" s="643">
        <v>2</v>
      </c>
      <c r="P690" s="686">
        <v>9142.8759999999984</v>
      </c>
    </row>
    <row r="691" spans="1:16" ht="33.75" x14ac:dyDescent="0.2">
      <c r="A691" s="637" t="s">
        <v>767</v>
      </c>
      <c r="B691" s="638" t="s">
        <v>775</v>
      </c>
      <c r="C691" s="638" t="s">
        <v>769</v>
      </c>
      <c r="D691" s="639" t="s">
        <v>3054</v>
      </c>
      <c r="E691" s="640">
        <v>8000</v>
      </c>
      <c r="F691" s="638" t="s">
        <v>3055</v>
      </c>
      <c r="G691" s="639" t="s">
        <v>3056</v>
      </c>
      <c r="H691" s="641" t="s">
        <v>1583</v>
      </c>
      <c r="I691" s="642" t="s">
        <v>780</v>
      </c>
      <c r="J691" s="641" t="s">
        <v>1583</v>
      </c>
      <c r="K691" s="643">
        <v>5</v>
      </c>
      <c r="L691" s="643">
        <v>12</v>
      </c>
      <c r="M691" s="644">
        <v>97954.809999999983</v>
      </c>
      <c r="N691" s="643">
        <v>3</v>
      </c>
      <c r="O691" s="643">
        <v>6</v>
      </c>
      <c r="P691" s="686">
        <v>49051.976000000002</v>
      </c>
    </row>
    <row r="692" spans="1:16" ht="78.75" x14ac:dyDescent="0.2">
      <c r="A692" s="637" t="s">
        <v>767</v>
      </c>
      <c r="B692" s="638" t="s">
        <v>775</v>
      </c>
      <c r="C692" s="638" t="s">
        <v>769</v>
      </c>
      <c r="D692" s="639" t="s">
        <v>3057</v>
      </c>
      <c r="E692" s="640">
        <v>3000</v>
      </c>
      <c r="F692" s="638" t="s">
        <v>3058</v>
      </c>
      <c r="G692" s="639" t="s">
        <v>3059</v>
      </c>
      <c r="H692" s="641" t="s">
        <v>2983</v>
      </c>
      <c r="I692" s="642" t="s">
        <v>774</v>
      </c>
      <c r="J692" s="641" t="s">
        <v>2983</v>
      </c>
      <c r="K692" s="643">
        <v>3</v>
      </c>
      <c r="L692" s="643">
        <v>5</v>
      </c>
      <c r="M692" s="644">
        <v>13357.679999999998</v>
      </c>
      <c r="N692" s="643">
        <v>0</v>
      </c>
      <c r="O692" s="643">
        <v>0</v>
      </c>
      <c r="P692" s="686">
        <v>0</v>
      </c>
    </row>
    <row r="693" spans="1:16" ht="45" x14ac:dyDescent="0.2">
      <c r="A693" s="637" t="s">
        <v>767</v>
      </c>
      <c r="B693" s="638" t="s">
        <v>775</v>
      </c>
      <c r="C693" s="638" t="s">
        <v>769</v>
      </c>
      <c r="D693" s="639" t="s">
        <v>1083</v>
      </c>
      <c r="E693" s="640">
        <v>3800</v>
      </c>
      <c r="F693" s="638" t="s">
        <v>3060</v>
      </c>
      <c r="G693" s="639" t="s">
        <v>3061</v>
      </c>
      <c r="H693" s="641" t="s">
        <v>1133</v>
      </c>
      <c r="I693" s="642" t="s">
        <v>797</v>
      </c>
      <c r="J693" s="641" t="s">
        <v>1133</v>
      </c>
      <c r="K693" s="643">
        <v>5</v>
      </c>
      <c r="L693" s="643">
        <v>12</v>
      </c>
      <c r="M693" s="644">
        <v>47516.119999999995</v>
      </c>
      <c r="N693" s="643">
        <v>3</v>
      </c>
      <c r="O693" s="643">
        <v>6</v>
      </c>
      <c r="P693" s="686">
        <v>23787.576000000001</v>
      </c>
    </row>
    <row r="694" spans="1:16" ht="90" x14ac:dyDescent="0.2">
      <c r="A694" s="637" t="s">
        <v>767</v>
      </c>
      <c r="B694" s="638" t="s">
        <v>775</v>
      </c>
      <c r="C694" s="638" t="s">
        <v>769</v>
      </c>
      <c r="D694" s="639" t="s">
        <v>3062</v>
      </c>
      <c r="E694" s="640">
        <v>4500</v>
      </c>
      <c r="F694" s="638" t="s">
        <v>3063</v>
      </c>
      <c r="G694" s="639" t="s">
        <v>3064</v>
      </c>
      <c r="H694" s="641" t="s">
        <v>850</v>
      </c>
      <c r="I694" s="642" t="s">
        <v>780</v>
      </c>
      <c r="J694" s="641" t="s">
        <v>850</v>
      </c>
      <c r="K694" s="643">
        <v>6</v>
      </c>
      <c r="L694" s="643">
        <v>12</v>
      </c>
      <c r="M694" s="644">
        <v>55398.1</v>
      </c>
      <c r="N694" s="643">
        <v>4</v>
      </c>
      <c r="O694" s="643">
        <v>6</v>
      </c>
      <c r="P694" s="686">
        <v>27486.976000000002</v>
      </c>
    </row>
    <row r="695" spans="1:16" ht="56.25" x14ac:dyDescent="0.2">
      <c r="A695" s="637" t="s">
        <v>767</v>
      </c>
      <c r="B695" s="638" t="s">
        <v>775</v>
      </c>
      <c r="C695" s="638" t="s">
        <v>769</v>
      </c>
      <c r="D695" s="639" t="s">
        <v>3065</v>
      </c>
      <c r="E695" s="640">
        <v>3800</v>
      </c>
      <c r="F695" s="638" t="s">
        <v>3066</v>
      </c>
      <c r="G695" s="639" t="s">
        <v>3067</v>
      </c>
      <c r="H695" s="641" t="s">
        <v>3068</v>
      </c>
      <c r="I695" s="642" t="s">
        <v>797</v>
      </c>
      <c r="J695" s="641" t="s">
        <v>3068</v>
      </c>
      <c r="K695" s="643">
        <v>5</v>
      </c>
      <c r="L695" s="643">
        <v>12</v>
      </c>
      <c r="M695" s="644">
        <v>53818.26</v>
      </c>
      <c r="N695" s="643">
        <v>0</v>
      </c>
      <c r="O695" s="643">
        <v>0</v>
      </c>
      <c r="P695" s="686">
        <v>0</v>
      </c>
    </row>
    <row r="696" spans="1:16" ht="45" x14ac:dyDescent="0.2">
      <c r="A696" s="637" t="s">
        <v>767</v>
      </c>
      <c r="B696" s="638" t="s">
        <v>775</v>
      </c>
      <c r="C696" s="638" t="s">
        <v>769</v>
      </c>
      <c r="D696" s="639" t="s">
        <v>3069</v>
      </c>
      <c r="E696" s="640">
        <v>930</v>
      </c>
      <c r="F696" s="638" t="s">
        <v>3070</v>
      </c>
      <c r="G696" s="639" t="s">
        <v>3071</v>
      </c>
      <c r="H696" s="641" t="s">
        <v>2754</v>
      </c>
      <c r="I696" s="642" t="s">
        <v>774</v>
      </c>
      <c r="J696" s="641" t="s">
        <v>2754</v>
      </c>
      <c r="K696" s="643">
        <v>6</v>
      </c>
      <c r="L696" s="643">
        <v>12</v>
      </c>
      <c r="M696" s="644">
        <v>12737.410000000002</v>
      </c>
      <c r="N696" s="643">
        <v>3</v>
      </c>
      <c r="O696" s="643">
        <v>6</v>
      </c>
      <c r="P696" s="686">
        <v>6086.3360000000002</v>
      </c>
    </row>
    <row r="697" spans="1:16" ht="101.25" x14ac:dyDescent="0.2">
      <c r="A697" s="637" t="s">
        <v>767</v>
      </c>
      <c r="B697" s="638" t="s">
        <v>775</v>
      </c>
      <c r="C697" s="638" t="s">
        <v>769</v>
      </c>
      <c r="D697" s="639" t="s">
        <v>3072</v>
      </c>
      <c r="E697" s="640">
        <v>7500</v>
      </c>
      <c r="F697" s="638" t="s">
        <v>3073</v>
      </c>
      <c r="G697" s="639" t="s">
        <v>3074</v>
      </c>
      <c r="H697" s="641" t="s">
        <v>3075</v>
      </c>
      <c r="I697" s="642" t="s">
        <v>780</v>
      </c>
      <c r="J697" s="641" t="s">
        <v>3075</v>
      </c>
      <c r="K697" s="643">
        <v>7</v>
      </c>
      <c r="L697" s="643">
        <v>12</v>
      </c>
      <c r="M697" s="644">
        <v>77062.01999999999</v>
      </c>
      <c r="N697" s="643">
        <v>6</v>
      </c>
      <c r="O697" s="643">
        <v>6</v>
      </c>
      <c r="P697" s="686">
        <v>46051.976000000002</v>
      </c>
    </row>
    <row r="698" spans="1:16" ht="33.75" x14ac:dyDescent="0.2">
      <c r="A698" s="637" t="s">
        <v>767</v>
      </c>
      <c r="B698" s="638" t="s">
        <v>768</v>
      </c>
      <c r="C698" s="638" t="s">
        <v>769</v>
      </c>
      <c r="D698" s="639" t="s">
        <v>1191</v>
      </c>
      <c r="E698" s="640">
        <v>2000</v>
      </c>
      <c r="F698" s="638" t="s">
        <v>3076</v>
      </c>
      <c r="G698" s="639" t="s">
        <v>3077</v>
      </c>
      <c r="H698" s="641" t="s">
        <v>1194</v>
      </c>
      <c r="I698" s="642" t="s">
        <v>774</v>
      </c>
      <c r="J698" s="641" t="s">
        <v>1194</v>
      </c>
      <c r="K698" s="643">
        <v>1</v>
      </c>
      <c r="L698" s="643">
        <v>1</v>
      </c>
      <c r="M698" s="644">
        <v>1907.41</v>
      </c>
      <c r="N698" s="643">
        <v>0</v>
      </c>
      <c r="O698" s="643">
        <v>0</v>
      </c>
      <c r="P698" s="686">
        <v>0</v>
      </c>
    </row>
    <row r="699" spans="1:16" ht="67.5" x14ac:dyDescent="0.2">
      <c r="A699" s="637" t="s">
        <v>767</v>
      </c>
      <c r="B699" s="638" t="s">
        <v>775</v>
      </c>
      <c r="C699" s="638" t="s">
        <v>769</v>
      </c>
      <c r="D699" s="639" t="s">
        <v>3078</v>
      </c>
      <c r="E699" s="640">
        <v>3000</v>
      </c>
      <c r="F699" s="638" t="s">
        <v>3079</v>
      </c>
      <c r="G699" s="639" t="s">
        <v>3080</v>
      </c>
      <c r="H699" s="641" t="s">
        <v>846</v>
      </c>
      <c r="I699" s="642" t="s">
        <v>780</v>
      </c>
      <c r="J699" s="641" t="s">
        <v>846</v>
      </c>
      <c r="K699" s="643">
        <v>6</v>
      </c>
      <c r="L699" s="643">
        <v>12</v>
      </c>
      <c r="M699" s="644">
        <v>37623.410000000003</v>
      </c>
      <c r="N699" s="643">
        <v>5</v>
      </c>
      <c r="O699" s="643">
        <v>6</v>
      </c>
      <c r="P699" s="686">
        <v>19040.846000000001</v>
      </c>
    </row>
    <row r="700" spans="1:16" ht="45" x14ac:dyDescent="0.2">
      <c r="A700" s="637" t="s">
        <v>767</v>
      </c>
      <c r="B700" s="638" t="s">
        <v>775</v>
      </c>
      <c r="C700" s="638" t="s">
        <v>769</v>
      </c>
      <c r="D700" s="639" t="s">
        <v>3081</v>
      </c>
      <c r="E700" s="640">
        <v>5000</v>
      </c>
      <c r="F700" s="638" t="s">
        <v>3082</v>
      </c>
      <c r="G700" s="639" t="s">
        <v>3083</v>
      </c>
      <c r="H700" s="641" t="s">
        <v>3084</v>
      </c>
      <c r="I700" s="642" t="s">
        <v>780</v>
      </c>
      <c r="J700" s="641" t="s">
        <v>3084</v>
      </c>
      <c r="K700" s="643">
        <v>6</v>
      </c>
      <c r="L700" s="643">
        <v>12</v>
      </c>
      <c r="M700" s="644">
        <v>61316.299999999988</v>
      </c>
      <c r="N700" s="643">
        <v>1</v>
      </c>
      <c r="O700" s="643">
        <v>2</v>
      </c>
      <c r="P700" s="686">
        <v>6843.1560000000009</v>
      </c>
    </row>
    <row r="701" spans="1:16" ht="45" x14ac:dyDescent="0.2">
      <c r="A701" s="637" t="s">
        <v>767</v>
      </c>
      <c r="B701" s="638" t="s">
        <v>775</v>
      </c>
      <c r="C701" s="638" t="s">
        <v>769</v>
      </c>
      <c r="D701" s="639" t="s">
        <v>1083</v>
      </c>
      <c r="E701" s="640">
        <v>3800</v>
      </c>
      <c r="F701" s="638" t="s">
        <v>3085</v>
      </c>
      <c r="G701" s="639" t="s">
        <v>3086</v>
      </c>
      <c r="H701" s="641" t="s">
        <v>2460</v>
      </c>
      <c r="I701" s="642" t="s">
        <v>797</v>
      </c>
      <c r="J701" s="641" t="s">
        <v>2460</v>
      </c>
      <c r="K701" s="643">
        <v>5</v>
      </c>
      <c r="L701" s="643">
        <v>12</v>
      </c>
      <c r="M701" s="644">
        <v>46549.01</v>
      </c>
      <c r="N701" s="643">
        <v>3</v>
      </c>
      <c r="O701" s="643">
        <v>6</v>
      </c>
      <c r="P701" s="686">
        <v>23585.916000000001</v>
      </c>
    </row>
    <row r="702" spans="1:16" ht="90" x14ac:dyDescent="0.2">
      <c r="A702" s="637" t="s">
        <v>767</v>
      </c>
      <c r="B702" s="638" t="s">
        <v>768</v>
      </c>
      <c r="C702" s="638" t="s">
        <v>769</v>
      </c>
      <c r="D702" s="639" t="s">
        <v>3087</v>
      </c>
      <c r="E702" s="640">
        <v>1200</v>
      </c>
      <c r="F702" s="638" t="s">
        <v>3088</v>
      </c>
      <c r="G702" s="639" t="s">
        <v>3089</v>
      </c>
      <c r="H702" s="641" t="s">
        <v>796</v>
      </c>
      <c r="I702" s="642" t="s">
        <v>797</v>
      </c>
      <c r="J702" s="641" t="s">
        <v>796</v>
      </c>
      <c r="K702" s="643">
        <v>6</v>
      </c>
      <c r="L702" s="643">
        <v>12</v>
      </c>
      <c r="M702" s="644">
        <v>16224.61</v>
      </c>
      <c r="N702" s="643">
        <v>3</v>
      </c>
      <c r="O702" s="643">
        <v>6</v>
      </c>
      <c r="P702" s="686">
        <v>7823.9059999999999</v>
      </c>
    </row>
    <row r="703" spans="1:16" ht="56.25" x14ac:dyDescent="0.2">
      <c r="A703" s="637" t="s">
        <v>767</v>
      </c>
      <c r="B703" s="638" t="s">
        <v>775</v>
      </c>
      <c r="C703" s="638" t="s">
        <v>769</v>
      </c>
      <c r="D703" s="639" t="s">
        <v>1314</v>
      </c>
      <c r="E703" s="640">
        <v>7000</v>
      </c>
      <c r="F703" s="638" t="s">
        <v>3090</v>
      </c>
      <c r="G703" s="639" t="s">
        <v>3091</v>
      </c>
      <c r="H703" s="641" t="s">
        <v>846</v>
      </c>
      <c r="I703" s="642" t="s">
        <v>780</v>
      </c>
      <c r="J703" s="641" t="s">
        <v>846</v>
      </c>
      <c r="K703" s="643">
        <v>6</v>
      </c>
      <c r="L703" s="643">
        <v>12</v>
      </c>
      <c r="M703" s="644">
        <v>67506.999999999985</v>
      </c>
      <c r="N703" s="643">
        <v>3</v>
      </c>
      <c r="O703" s="643">
        <v>6</v>
      </c>
      <c r="P703" s="686">
        <v>47440.876000000004</v>
      </c>
    </row>
    <row r="704" spans="1:16" ht="101.25" x14ac:dyDescent="0.2">
      <c r="A704" s="637" t="s">
        <v>767</v>
      </c>
      <c r="B704" s="638" t="s">
        <v>768</v>
      </c>
      <c r="C704" s="638" t="s">
        <v>769</v>
      </c>
      <c r="D704" s="639" t="s">
        <v>3092</v>
      </c>
      <c r="E704" s="640">
        <v>1000</v>
      </c>
      <c r="F704" s="638" t="s">
        <v>3093</v>
      </c>
      <c r="G704" s="639" t="s">
        <v>3094</v>
      </c>
      <c r="H704" s="641" t="s">
        <v>1286</v>
      </c>
      <c r="I704" s="642" t="s">
        <v>797</v>
      </c>
      <c r="J704" s="641" t="s">
        <v>1286</v>
      </c>
      <c r="K704" s="643">
        <v>5</v>
      </c>
      <c r="L704" s="643">
        <v>12</v>
      </c>
      <c r="M704" s="644">
        <v>13674.01</v>
      </c>
      <c r="N704" s="643">
        <v>3</v>
      </c>
      <c r="O704" s="643">
        <v>6</v>
      </c>
      <c r="P704" s="686">
        <v>6547.076</v>
      </c>
    </row>
    <row r="705" spans="1:16" ht="56.25" x14ac:dyDescent="0.2">
      <c r="A705" s="637" t="s">
        <v>767</v>
      </c>
      <c r="B705" s="638" t="s">
        <v>775</v>
      </c>
      <c r="C705" s="638" t="s">
        <v>769</v>
      </c>
      <c r="D705" s="639" t="s">
        <v>3095</v>
      </c>
      <c r="E705" s="640">
        <v>2500</v>
      </c>
      <c r="F705" s="638" t="s">
        <v>3096</v>
      </c>
      <c r="G705" s="639" t="s">
        <v>3097</v>
      </c>
      <c r="H705" s="641" t="s">
        <v>3098</v>
      </c>
      <c r="I705" s="642" t="s">
        <v>774</v>
      </c>
      <c r="J705" s="641" t="s">
        <v>3098</v>
      </c>
      <c r="K705" s="643">
        <v>5</v>
      </c>
      <c r="L705" s="643">
        <v>12</v>
      </c>
      <c r="M705" s="644">
        <v>31890.55</v>
      </c>
      <c r="N705" s="643">
        <v>3</v>
      </c>
      <c r="O705" s="643">
        <v>6</v>
      </c>
      <c r="P705" s="686">
        <v>16046.195999999998</v>
      </c>
    </row>
    <row r="706" spans="1:16" ht="33.75" x14ac:dyDescent="0.2">
      <c r="A706" s="637" t="s">
        <v>767</v>
      </c>
      <c r="B706" s="638" t="s">
        <v>775</v>
      </c>
      <c r="C706" s="638" t="s">
        <v>769</v>
      </c>
      <c r="D706" s="639" t="s">
        <v>3099</v>
      </c>
      <c r="E706" s="640">
        <v>2600</v>
      </c>
      <c r="F706" s="638" t="s">
        <v>3100</v>
      </c>
      <c r="G706" s="639" t="s">
        <v>3101</v>
      </c>
      <c r="H706" s="641" t="s">
        <v>796</v>
      </c>
      <c r="I706" s="642" t="s">
        <v>797</v>
      </c>
      <c r="J706" s="641" t="s">
        <v>796</v>
      </c>
      <c r="K706" s="643">
        <v>1</v>
      </c>
      <c r="L706" s="643">
        <v>2</v>
      </c>
      <c r="M706" s="644">
        <v>5160.8100000000004</v>
      </c>
      <c r="N706" s="643">
        <v>3</v>
      </c>
      <c r="O706" s="643">
        <v>6</v>
      </c>
      <c r="P706" s="686">
        <v>13700.695999999998</v>
      </c>
    </row>
    <row r="707" spans="1:16" ht="45" x14ac:dyDescent="0.2">
      <c r="A707" s="637" t="s">
        <v>767</v>
      </c>
      <c r="B707" s="638" t="s">
        <v>775</v>
      </c>
      <c r="C707" s="638" t="s">
        <v>769</v>
      </c>
      <c r="D707" s="639" t="s">
        <v>2907</v>
      </c>
      <c r="E707" s="640">
        <v>4500</v>
      </c>
      <c r="F707" s="638" t="s">
        <v>3102</v>
      </c>
      <c r="G707" s="639" t="s">
        <v>3103</v>
      </c>
      <c r="H707" s="641" t="s">
        <v>779</v>
      </c>
      <c r="I707" s="642" t="s">
        <v>780</v>
      </c>
      <c r="J707" s="641" t="s">
        <v>779</v>
      </c>
      <c r="K707" s="643">
        <v>1</v>
      </c>
      <c r="L707" s="643">
        <v>3</v>
      </c>
      <c r="M707" s="644">
        <v>11984.21</v>
      </c>
      <c r="N707" s="643">
        <v>6</v>
      </c>
      <c r="O707" s="643">
        <v>6</v>
      </c>
      <c r="P707" s="686">
        <v>28051.976000000002</v>
      </c>
    </row>
    <row r="708" spans="1:16" ht="90" x14ac:dyDescent="0.2">
      <c r="A708" s="637" t="s">
        <v>767</v>
      </c>
      <c r="B708" s="638" t="s">
        <v>775</v>
      </c>
      <c r="C708" s="638" t="s">
        <v>769</v>
      </c>
      <c r="D708" s="639" t="s">
        <v>3104</v>
      </c>
      <c r="E708" s="640">
        <v>4500</v>
      </c>
      <c r="F708" s="638" t="s">
        <v>3105</v>
      </c>
      <c r="G708" s="639" t="s">
        <v>3106</v>
      </c>
      <c r="H708" s="641" t="s">
        <v>805</v>
      </c>
      <c r="I708" s="642" t="s">
        <v>780</v>
      </c>
      <c r="J708" s="641" t="s">
        <v>805</v>
      </c>
      <c r="K708" s="643">
        <v>10</v>
      </c>
      <c r="L708" s="643">
        <v>12</v>
      </c>
      <c r="M708" s="644">
        <v>55902.430000000008</v>
      </c>
      <c r="N708" s="643">
        <v>3</v>
      </c>
      <c r="O708" s="643">
        <v>6</v>
      </c>
      <c r="P708" s="686">
        <v>28043.296000000002</v>
      </c>
    </row>
    <row r="709" spans="1:16" ht="78.75" x14ac:dyDescent="0.2">
      <c r="A709" s="637" t="s">
        <v>767</v>
      </c>
      <c r="B709" s="638" t="s">
        <v>768</v>
      </c>
      <c r="C709" s="638" t="s">
        <v>769</v>
      </c>
      <c r="D709" s="639" t="s">
        <v>3107</v>
      </c>
      <c r="E709" s="640">
        <v>1200</v>
      </c>
      <c r="F709" s="638" t="s">
        <v>3108</v>
      </c>
      <c r="G709" s="639" t="s">
        <v>3109</v>
      </c>
      <c r="H709" s="641" t="s">
        <v>796</v>
      </c>
      <c r="I709" s="642" t="s">
        <v>797</v>
      </c>
      <c r="J709" s="641" t="s">
        <v>796</v>
      </c>
      <c r="K709" s="643">
        <v>6</v>
      </c>
      <c r="L709" s="643">
        <v>12</v>
      </c>
      <c r="M709" s="644">
        <v>15342.250000000002</v>
      </c>
      <c r="N709" s="643">
        <v>3</v>
      </c>
      <c r="O709" s="643">
        <v>6</v>
      </c>
      <c r="P709" s="686">
        <v>7534.0060000000003</v>
      </c>
    </row>
    <row r="710" spans="1:16" ht="90" x14ac:dyDescent="0.2">
      <c r="A710" s="637" t="s">
        <v>767</v>
      </c>
      <c r="B710" s="638" t="s">
        <v>775</v>
      </c>
      <c r="C710" s="638" t="s">
        <v>769</v>
      </c>
      <c r="D710" s="639" t="s">
        <v>3110</v>
      </c>
      <c r="E710" s="640">
        <v>6000</v>
      </c>
      <c r="F710" s="638" t="s">
        <v>3111</v>
      </c>
      <c r="G710" s="639" t="s">
        <v>3112</v>
      </c>
      <c r="H710" s="641" t="s">
        <v>1105</v>
      </c>
      <c r="I710" s="642" t="s">
        <v>780</v>
      </c>
      <c r="J710" s="641" t="s">
        <v>1105</v>
      </c>
      <c r="K710" s="643">
        <v>8</v>
      </c>
      <c r="L710" s="643">
        <v>12</v>
      </c>
      <c r="M710" s="644">
        <v>73820.789999999994</v>
      </c>
      <c r="N710" s="643">
        <v>3</v>
      </c>
      <c r="O710" s="643">
        <v>6</v>
      </c>
      <c r="P710" s="686">
        <v>37051.976000000002</v>
      </c>
    </row>
    <row r="711" spans="1:16" ht="135" x14ac:dyDescent="0.2">
      <c r="A711" s="637" t="s">
        <v>767</v>
      </c>
      <c r="B711" s="638" t="s">
        <v>775</v>
      </c>
      <c r="C711" s="638" t="s">
        <v>769</v>
      </c>
      <c r="D711" s="639" t="s">
        <v>3113</v>
      </c>
      <c r="E711" s="640">
        <v>2750</v>
      </c>
      <c r="F711" s="638" t="s">
        <v>3114</v>
      </c>
      <c r="G711" s="639" t="s">
        <v>3115</v>
      </c>
      <c r="H711" s="641" t="s">
        <v>3116</v>
      </c>
      <c r="I711" s="642" t="s">
        <v>774</v>
      </c>
      <c r="J711" s="641" t="s">
        <v>3116</v>
      </c>
      <c r="K711" s="643">
        <v>10</v>
      </c>
      <c r="L711" s="643">
        <v>12</v>
      </c>
      <c r="M711" s="644">
        <v>34017.07</v>
      </c>
      <c r="N711" s="643">
        <v>1</v>
      </c>
      <c r="O711" s="643">
        <v>3</v>
      </c>
      <c r="P711" s="686">
        <v>9221.485999999999</v>
      </c>
    </row>
    <row r="712" spans="1:16" ht="45" x14ac:dyDescent="0.2">
      <c r="A712" s="637" t="s">
        <v>767</v>
      </c>
      <c r="B712" s="638" t="s">
        <v>775</v>
      </c>
      <c r="C712" s="638" t="s">
        <v>769</v>
      </c>
      <c r="D712" s="639" t="s">
        <v>3117</v>
      </c>
      <c r="E712" s="640">
        <v>7000</v>
      </c>
      <c r="F712" s="638" t="s">
        <v>3118</v>
      </c>
      <c r="G712" s="639" t="s">
        <v>3119</v>
      </c>
      <c r="H712" s="641" t="s">
        <v>915</v>
      </c>
      <c r="I712" s="642" t="s">
        <v>780</v>
      </c>
      <c r="J712" s="641" t="s">
        <v>915</v>
      </c>
      <c r="K712" s="643">
        <v>6</v>
      </c>
      <c r="L712" s="643">
        <v>12</v>
      </c>
      <c r="M712" s="644">
        <v>84541.929999999978</v>
      </c>
      <c r="N712" s="643">
        <v>3</v>
      </c>
      <c r="O712" s="643">
        <v>6</v>
      </c>
      <c r="P712" s="686">
        <v>42351.496000000006</v>
      </c>
    </row>
    <row r="713" spans="1:16" ht="56.25" x14ac:dyDescent="0.2">
      <c r="A713" s="637" t="s">
        <v>767</v>
      </c>
      <c r="B713" s="638" t="s">
        <v>775</v>
      </c>
      <c r="C713" s="638" t="s">
        <v>769</v>
      </c>
      <c r="D713" s="639" t="s">
        <v>3120</v>
      </c>
      <c r="E713" s="640">
        <v>3800</v>
      </c>
      <c r="F713" s="638" t="s">
        <v>3121</v>
      </c>
      <c r="G713" s="639" t="s">
        <v>3122</v>
      </c>
      <c r="H713" s="641" t="s">
        <v>3123</v>
      </c>
      <c r="I713" s="642" t="s">
        <v>774</v>
      </c>
      <c r="J713" s="641" t="s">
        <v>3123</v>
      </c>
      <c r="K713" s="643">
        <v>6</v>
      </c>
      <c r="L713" s="643">
        <v>12</v>
      </c>
      <c r="M713" s="644">
        <v>47291.460000000014</v>
      </c>
      <c r="N713" s="643">
        <v>3</v>
      </c>
      <c r="O713" s="643">
        <v>6</v>
      </c>
      <c r="P713" s="686">
        <v>23851.976000000002</v>
      </c>
    </row>
    <row r="714" spans="1:16" ht="33.75" x14ac:dyDescent="0.2">
      <c r="A714" s="637" t="s">
        <v>767</v>
      </c>
      <c r="B714" s="638" t="s">
        <v>775</v>
      </c>
      <c r="C714" s="638" t="s">
        <v>769</v>
      </c>
      <c r="D714" s="639" t="s">
        <v>3124</v>
      </c>
      <c r="E714" s="640">
        <v>6000</v>
      </c>
      <c r="F714" s="638" t="s">
        <v>3125</v>
      </c>
      <c r="G714" s="639" t="s">
        <v>3126</v>
      </c>
      <c r="H714" s="641" t="s">
        <v>1737</v>
      </c>
      <c r="I714" s="642" t="s">
        <v>780</v>
      </c>
      <c r="J714" s="641" t="s">
        <v>1737</v>
      </c>
      <c r="K714" s="643">
        <v>1</v>
      </c>
      <c r="L714" s="643">
        <v>1</v>
      </c>
      <c r="M714" s="644">
        <v>5707.41</v>
      </c>
      <c r="N714" s="643">
        <v>3</v>
      </c>
      <c r="O714" s="643">
        <v>6</v>
      </c>
      <c r="P714" s="686">
        <v>36967.556000000004</v>
      </c>
    </row>
    <row r="715" spans="1:16" ht="78.75" x14ac:dyDescent="0.2">
      <c r="A715" s="637" t="s">
        <v>767</v>
      </c>
      <c r="B715" s="638" t="s">
        <v>775</v>
      </c>
      <c r="C715" s="638" t="s">
        <v>769</v>
      </c>
      <c r="D715" s="639" t="s">
        <v>3127</v>
      </c>
      <c r="E715" s="640">
        <v>1200</v>
      </c>
      <c r="F715" s="638" t="s">
        <v>3128</v>
      </c>
      <c r="G715" s="639" t="s">
        <v>3129</v>
      </c>
      <c r="H715" s="641" t="s">
        <v>3130</v>
      </c>
      <c r="I715" s="642" t="s">
        <v>797</v>
      </c>
      <c r="J715" s="641" t="s">
        <v>3130</v>
      </c>
      <c r="K715" s="643">
        <v>5</v>
      </c>
      <c r="L715" s="643">
        <v>12</v>
      </c>
      <c r="M715" s="644">
        <v>16290.01</v>
      </c>
      <c r="N715" s="643">
        <v>5</v>
      </c>
      <c r="O715" s="643">
        <v>6</v>
      </c>
      <c r="P715" s="686">
        <v>7855.076</v>
      </c>
    </row>
    <row r="716" spans="1:16" ht="33.75" x14ac:dyDescent="0.2">
      <c r="A716" s="637" t="s">
        <v>767</v>
      </c>
      <c r="B716" s="638" t="s">
        <v>775</v>
      </c>
      <c r="C716" s="638" t="s">
        <v>769</v>
      </c>
      <c r="D716" s="639" t="s">
        <v>3131</v>
      </c>
      <c r="E716" s="640">
        <v>3000</v>
      </c>
      <c r="F716" s="638" t="s">
        <v>3132</v>
      </c>
      <c r="G716" s="639" t="s">
        <v>3133</v>
      </c>
      <c r="H716" s="641" t="s">
        <v>3134</v>
      </c>
      <c r="I716" s="642" t="s">
        <v>774</v>
      </c>
      <c r="J716" s="641" t="s">
        <v>3134</v>
      </c>
      <c r="K716" s="643">
        <v>1</v>
      </c>
      <c r="L716" s="643">
        <v>1</v>
      </c>
      <c r="M716" s="644">
        <v>2607.4100000000003</v>
      </c>
      <c r="N716" s="643">
        <v>6</v>
      </c>
      <c r="O716" s="643">
        <v>6</v>
      </c>
      <c r="P716" s="686">
        <v>18993.176000000003</v>
      </c>
    </row>
    <row r="717" spans="1:16" ht="33.75" x14ac:dyDescent="0.2">
      <c r="A717" s="637" t="s">
        <v>767</v>
      </c>
      <c r="B717" s="638" t="s">
        <v>775</v>
      </c>
      <c r="C717" s="638" t="s">
        <v>769</v>
      </c>
      <c r="D717" s="639" t="s">
        <v>3135</v>
      </c>
      <c r="E717" s="640">
        <v>1800</v>
      </c>
      <c r="F717" s="638" t="s">
        <v>3136</v>
      </c>
      <c r="G717" s="639" t="s">
        <v>3137</v>
      </c>
      <c r="H717" s="641" t="s">
        <v>3138</v>
      </c>
      <c r="I717" s="642" t="s">
        <v>780</v>
      </c>
      <c r="J717" s="641" t="s">
        <v>3138</v>
      </c>
      <c r="K717" s="643">
        <v>2</v>
      </c>
      <c r="L717" s="643">
        <v>4</v>
      </c>
      <c r="M717" s="644">
        <v>6770.8200000000006</v>
      </c>
      <c r="N717" s="643">
        <v>6</v>
      </c>
      <c r="O717" s="643">
        <v>6</v>
      </c>
      <c r="P717" s="686">
        <v>11719.395999999999</v>
      </c>
    </row>
    <row r="718" spans="1:16" ht="67.5" x14ac:dyDescent="0.2">
      <c r="A718" s="637" t="s">
        <v>767</v>
      </c>
      <c r="B718" s="638" t="s">
        <v>775</v>
      </c>
      <c r="C718" s="638" t="s">
        <v>769</v>
      </c>
      <c r="D718" s="639" t="s">
        <v>3139</v>
      </c>
      <c r="E718" s="640">
        <v>6100</v>
      </c>
      <c r="F718" s="638" t="s">
        <v>3140</v>
      </c>
      <c r="G718" s="639" t="s">
        <v>3141</v>
      </c>
      <c r="H718" s="641" t="s">
        <v>1247</v>
      </c>
      <c r="I718" s="642" t="s">
        <v>780</v>
      </c>
      <c r="J718" s="641" t="s">
        <v>1247</v>
      </c>
      <c r="K718" s="643">
        <v>6</v>
      </c>
      <c r="L718" s="643">
        <v>12</v>
      </c>
      <c r="M718" s="644">
        <v>31199.419999999995</v>
      </c>
      <c r="N718" s="643">
        <v>3</v>
      </c>
      <c r="O718" s="643">
        <v>6</v>
      </c>
      <c r="P718" s="686">
        <v>11373.325999999999</v>
      </c>
    </row>
    <row r="719" spans="1:16" ht="67.5" x14ac:dyDescent="0.2">
      <c r="A719" s="637" t="s">
        <v>767</v>
      </c>
      <c r="B719" s="638" t="s">
        <v>775</v>
      </c>
      <c r="C719" s="638" t="s">
        <v>769</v>
      </c>
      <c r="D719" s="639" t="s">
        <v>3142</v>
      </c>
      <c r="E719" s="640">
        <v>2000</v>
      </c>
      <c r="F719" s="638" t="s">
        <v>3143</v>
      </c>
      <c r="G719" s="639" t="s">
        <v>3144</v>
      </c>
      <c r="H719" s="641" t="s">
        <v>3145</v>
      </c>
      <c r="I719" s="642" t="s">
        <v>797</v>
      </c>
      <c r="J719" s="641" t="s">
        <v>3145</v>
      </c>
      <c r="K719" s="643">
        <v>8</v>
      </c>
      <c r="L719" s="643">
        <v>12</v>
      </c>
      <c r="M719" s="644">
        <v>25266.879999999997</v>
      </c>
      <c r="N719" s="643">
        <v>3</v>
      </c>
      <c r="O719" s="643">
        <v>6</v>
      </c>
      <c r="P719" s="686">
        <v>13036.155999999997</v>
      </c>
    </row>
    <row r="720" spans="1:16" ht="78.75" x14ac:dyDescent="0.2">
      <c r="A720" s="637" t="s">
        <v>767</v>
      </c>
      <c r="B720" s="638" t="s">
        <v>768</v>
      </c>
      <c r="C720" s="638" t="s">
        <v>769</v>
      </c>
      <c r="D720" s="639" t="s">
        <v>3146</v>
      </c>
      <c r="E720" s="640">
        <v>6000</v>
      </c>
      <c r="F720" s="638" t="s">
        <v>3147</v>
      </c>
      <c r="G720" s="639" t="s">
        <v>3148</v>
      </c>
      <c r="H720" s="641" t="s">
        <v>950</v>
      </c>
      <c r="I720" s="642" t="s">
        <v>774</v>
      </c>
      <c r="J720" s="641" t="s">
        <v>950</v>
      </c>
      <c r="K720" s="643">
        <v>7</v>
      </c>
      <c r="L720" s="643">
        <v>12</v>
      </c>
      <c r="M720" s="644">
        <v>51580.83</v>
      </c>
      <c r="N720" s="643">
        <v>6</v>
      </c>
      <c r="O720" s="643">
        <v>6</v>
      </c>
      <c r="P720" s="686">
        <v>37051.976000000002</v>
      </c>
    </row>
    <row r="721" spans="1:16" ht="101.25" x14ac:dyDescent="0.2">
      <c r="A721" s="637" t="s">
        <v>767</v>
      </c>
      <c r="B721" s="638" t="s">
        <v>775</v>
      </c>
      <c r="C721" s="638" t="s">
        <v>769</v>
      </c>
      <c r="D721" s="639" t="s">
        <v>2330</v>
      </c>
      <c r="E721" s="640">
        <v>7500</v>
      </c>
      <c r="F721" s="638" t="s">
        <v>3149</v>
      </c>
      <c r="G721" s="639" t="s">
        <v>3150</v>
      </c>
      <c r="H721" s="641" t="s">
        <v>1366</v>
      </c>
      <c r="I721" s="642" t="s">
        <v>780</v>
      </c>
      <c r="J721" s="641" t="s">
        <v>1366</v>
      </c>
      <c r="K721" s="643">
        <v>6</v>
      </c>
      <c r="L721" s="643">
        <v>12</v>
      </c>
      <c r="M721" s="644">
        <v>78340.039999999994</v>
      </c>
      <c r="N721" s="643">
        <v>6</v>
      </c>
      <c r="O721" s="643">
        <v>6</v>
      </c>
      <c r="P721" s="686">
        <v>45156.016000000003</v>
      </c>
    </row>
    <row r="722" spans="1:16" ht="33.75" x14ac:dyDescent="0.2">
      <c r="A722" s="637" t="s">
        <v>767</v>
      </c>
      <c r="B722" s="638" t="s">
        <v>775</v>
      </c>
      <c r="C722" s="638" t="s">
        <v>769</v>
      </c>
      <c r="D722" s="639" t="s">
        <v>2416</v>
      </c>
      <c r="E722" s="640">
        <v>3000</v>
      </c>
      <c r="F722" s="638" t="s">
        <v>3151</v>
      </c>
      <c r="G722" s="639" t="s">
        <v>3152</v>
      </c>
      <c r="H722" s="641" t="s">
        <v>1366</v>
      </c>
      <c r="I722" s="642" t="s">
        <v>780</v>
      </c>
      <c r="J722" s="641" t="s">
        <v>1366</v>
      </c>
      <c r="K722" s="643">
        <v>1</v>
      </c>
      <c r="L722" s="643">
        <v>1</v>
      </c>
      <c r="M722" s="644">
        <v>1507.41</v>
      </c>
      <c r="N722" s="643">
        <v>3</v>
      </c>
      <c r="O722" s="643">
        <v>6</v>
      </c>
      <c r="P722" s="686">
        <v>18843.366000000002</v>
      </c>
    </row>
    <row r="723" spans="1:16" ht="56.25" x14ac:dyDescent="0.2">
      <c r="A723" s="637" t="s">
        <v>767</v>
      </c>
      <c r="B723" s="638" t="s">
        <v>775</v>
      </c>
      <c r="C723" s="638" t="s">
        <v>769</v>
      </c>
      <c r="D723" s="639" t="s">
        <v>3153</v>
      </c>
      <c r="E723" s="640">
        <v>1200</v>
      </c>
      <c r="F723" s="638" t="s">
        <v>3154</v>
      </c>
      <c r="G723" s="639" t="s">
        <v>3155</v>
      </c>
      <c r="H723" s="641" t="s">
        <v>796</v>
      </c>
      <c r="I723" s="642" t="s">
        <v>797</v>
      </c>
      <c r="J723" s="641" t="s">
        <v>796</v>
      </c>
      <c r="K723" s="643">
        <v>6</v>
      </c>
      <c r="L723" s="643">
        <v>12</v>
      </c>
      <c r="M723" s="644">
        <v>16290.01</v>
      </c>
      <c r="N723" s="643">
        <v>5</v>
      </c>
      <c r="O723" s="643">
        <v>6</v>
      </c>
      <c r="P723" s="686">
        <v>7855.076</v>
      </c>
    </row>
    <row r="724" spans="1:16" ht="33.75" x14ac:dyDescent="0.2">
      <c r="A724" s="637" t="s">
        <v>767</v>
      </c>
      <c r="B724" s="638" t="s">
        <v>775</v>
      </c>
      <c r="C724" s="638" t="s">
        <v>769</v>
      </c>
      <c r="D724" s="639" t="s">
        <v>3156</v>
      </c>
      <c r="E724" s="640">
        <v>1500</v>
      </c>
      <c r="F724" s="638" t="s">
        <v>3157</v>
      </c>
      <c r="G724" s="639" t="s">
        <v>3158</v>
      </c>
      <c r="H724" s="641" t="s">
        <v>1366</v>
      </c>
      <c r="I724" s="642" t="s">
        <v>780</v>
      </c>
      <c r="J724" s="641" t="s">
        <v>1366</v>
      </c>
      <c r="K724" s="643">
        <v>2</v>
      </c>
      <c r="L724" s="643">
        <v>4</v>
      </c>
      <c r="M724" s="644">
        <v>6472.46</v>
      </c>
      <c r="N724" s="643">
        <v>5</v>
      </c>
      <c r="O724" s="643">
        <v>6</v>
      </c>
      <c r="P724" s="686">
        <v>9770.9159999999993</v>
      </c>
    </row>
    <row r="725" spans="1:16" ht="33.75" x14ac:dyDescent="0.2">
      <c r="A725" s="637" t="s">
        <v>767</v>
      </c>
      <c r="B725" s="638" t="s">
        <v>775</v>
      </c>
      <c r="C725" s="638" t="s">
        <v>769</v>
      </c>
      <c r="D725" s="639" t="s">
        <v>3159</v>
      </c>
      <c r="E725" s="640">
        <v>7500</v>
      </c>
      <c r="F725" s="638" t="s">
        <v>3160</v>
      </c>
      <c r="G725" s="639" t="s">
        <v>3161</v>
      </c>
      <c r="H725" s="641" t="s">
        <v>801</v>
      </c>
      <c r="I725" s="642" t="s">
        <v>780</v>
      </c>
      <c r="J725" s="641" t="s">
        <v>801</v>
      </c>
      <c r="K725" s="643">
        <v>7</v>
      </c>
      <c r="L725" s="643">
        <v>12</v>
      </c>
      <c r="M725" s="644">
        <v>56806.700000000004</v>
      </c>
      <c r="N725" s="643">
        <v>6</v>
      </c>
      <c r="O725" s="643">
        <v>6</v>
      </c>
      <c r="P725" s="686">
        <v>46002.576000000001</v>
      </c>
    </row>
    <row r="726" spans="1:16" ht="33.75" x14ac:dyDescent="0.2">
      <c r="A726" s="637" t="s">
        <v>767</v>
      </c>
      <c r="B726" s="638" t="s">
        <v>775</v>
      </c>
      <c r="C726" s="638" t="s">
        <v>769</v>
      </c>
      <c r="D726" s="639" t="s">
        <v>3162</v>
      </c>
      <c r="E726" s="640">
        <v>2300</v>
      </c>
      <c r="F726" s="638" t="s">
        <v>3163</v>
      </c>
      <c r="G726" s="639" t="s">
        <v>3164</v>
      </c>
      <c r="H726" s="641" t="s">
        <v>796</v>
      </c>
      <c r="I726" s="642" t="s">
        <v>797</v>
      </c>
      <c r="J726" s="641" t="s">
        <v>796</v>
      </c>
      <c r="K726" s="643">
        <v>6</v>
      </c>
      <c r="L726" s="643">
        <v>12</v>
      </c>
      <c r="M726" s="644">
        <v>29364.530000000006</v>
      </c>
      <c r="N726" s="643">
        <v>3</v>
      </c>
      <c r="O726" s="643">
        <v>6</v>
      </c>
      <c r="P726" s="686">
        <v>14770.515999999998</v>
      </c>
    </row>
    <row r="727" spans="1:16" ht="56.25" x14ac:dyDescent="0.2">
      <c r="A727" s="637" t="s">
        <v>767</v>
      </c>
      <c r="B727" s="638" t="s">
        <v>775</v>
      </c>
      <c r="C727" s="638" t="s">
        <v>769</v>
      </c>
      <c r="D727" s="639" t="s">
        <v>3165</v>
      </c>
      <c r="E727" s="640">
        <v>1400</v>
      </c>
      <c r="F727" s="638" t="s">
        <v>3166</v>
      </c>
      <c r="G727" s="639" t="s">
        <v>3167</v>
      </c>
      <c r="H727" s="641" t="s">
        <v>796</v>
      </c>
      <c r="I727" s="642" t="s">
        <v>797</v>
      </c>
      <c r="J727" s="641" t="s">
        <v>796</v>
      </c>
      <c r="K727" s="643">
        <v>7</v>
      </c>
      <c r="L727" s="643">
        <v>12</v>
      </c>
      <c r="M727" s="644">
        <v>18654.27</v>
      </c>
      <c r="N727" s="643">
        <v>3</v>
      </c>
      <c r="O727" s="643">
        <v>6</v>
      </c>
      <c r="P727" s="686">
        <v>9163.0759999999991</v>
      </c>
    </row>
    <row r="728" spans="1:16" ht="78.75" x14ac:dyDescent="0.2">
      <c r="A728" s="637" t="s">
        <v>767</v>
      </c>
      <c r="B728" s="638" t="s">
        <v>775</v>
      </c>
      <c r="C728" s="638" t="s">
        <v>769</v>
      </c>
      <c r="D728" s="639" t="s">
        <v>3168</v>
      </c>
      <c r="E728" s="640">
        <v>6500</v>
      </c>
      <c r="F728" s="638" t="s">
        <v>3169</v>
      </c>
      <c r="G728" s="639" t="s">
        <v>3170</v>
      </c>
      <c r="H728" s="641" t="s">
        <v>1431</v>
      </c>
      <c r="I728" s="642" t="s">
        <v>780</v>
      </c>
      <c r="J728" s="641" t="s">
        <v>1431</v>
      </c>
      <c r="K728" s="643">
        <v>3</v>
      </c>
      <c r="L728" s="643">
        <v>6</v>
      </c>
      <c r="M728" s="644">
        <v>48261.71</v>
      </c>
      <c r="N728" s="643">
        <v>0</v>
      </c>
      <c r="O728" s="643">
        <v>0</v>
      </c>
      <c r="P728" s="686">
        <v>0</v>
      </c>
    </row>
    <row r="729" spans="1:16" ht="56.25" x14ac:dyDescent="0.2">
      <c r="A729" s="637" t="s">
        <v>767</v>
      </c>
      <c r="B729" s="638" t="s">
        <v>775</v>
      </c>
      <c r="C729" s="638" t="s">
        <v>769</v>
      </c>
      <c r="D729" s="639" t="s">
        <v>3171</v>
      </c>
      <c r="E729" s="640">
        <v>3000</v>
      </c>
      <c r="F729" s="638" t="s">
        <v>3172</v>
      </c>
      <c r="G729" s="639" t="s">
        <v>3173</v>
      </c>
      <c r="H729" s="641" t="s">
        <v>788</v>
      </c>
      <c r="I729" s="642" t="s">
        <v>780</v>
      </c>
      <c r="J729" s="641" t="s">
        <v>788</v>
      </c>
      <c r="K729" s="643">
        <v>5</v>
      </c>
      <c r="L729" s="643">
        <v>12</v>
      </c>
      <c r="M729" s="644">
        <v>37954.180000000008</v>
      </c>
      <c r="N729" s="643">
        <v>3</v>
      </c>
      <c r="O729" s="643">
        <v>6</v>
      </c>
      <c r="P729" s="686">
        <v>19051.976000000002</v>
      </c>
    </row>
    <row r="730" spans="1:16" ht="78.75" x14ac:dyDescent="0.2">
      <c r="A730" s="637" t="s">
        <v>767</v>
      </c>
      <c r="B730" s="638" t="s">
        <v>775</v>
      </c>
      <c r="C730" s="638" t="s">
        <v>769</v>
      </c>
      <c r="D730" s="639" t="s">
        <v>3174</v>
      </c>
      <c r="E730" s="640">
        <v>2000</v>
      </c>
      <c r="F730" s="638" t="s">
        <v>3175</v>
      </c>
      <c r="G730" s="639" t="s">
        <v>3176</v>
      </c>
      <c r="H730" s="641" t="s">
        <v>3177</v>
      </c>
      <c r="I730" s="642" t="s">
        <v>797</v>
      </c>
      <c r="J730" s="641" t="s">
        <v>3177</v>
      </c>
      <c r="K730" s="643">
        <v>10</v>
      </c>
      <c r="L730" s="643">
        <v>12</v>
      </c>
      <c r="M730" s="644">
        <v>25790.1</v>
      </c>
      <c r="N730" s="643">
        <v>3</v>
      </c>
      <c r="O730" s="643">
        <v>6</v>
      </c>
      <c r="P730" s="686">
        <v>12982.535999999998</v>
      </c>
    </row>
    <row r="731" spans="1:16" ht="33.75" x14ac:dyDescent="0.2">
      <c r="A731" s="637" t="s">
        <v>767</v>
      </c>
      <c r="B731" s="638" t="s">
        <v>775</v>
      </c>
      <c r="C731" s="638" t="s">
        <v>769</v>
      </c>
      <c r="D731" s="639" t="s">
        <v>1164</v>
      </c>
      <c r="E731" s="640">
        <v>4500</v>
      </c>
      <c r="F731" s="638" t="s">
        <v>3178</v>
      </c>
      <c r="G731" s="639" t="s">
        <v>3179</v>
      </c>
      <c r="H731" s="641" t="s">
        <v>816</v>
      </c>
      <c r="I731" s="642" t="s">
        <v>780</v>
      </c>
      <c r="J731" s="641" t="s">
        <v>816</v>
      </c>
      <c r="K731" s="643">
        <v>1</v>
      </c>
      <c r="L731" s="643">
        <v>1</v>
      </c>
      <c r="M731" s="644">
        <v>3107.4100000000003</v>
      </c>
      <c r="N731" s="643">
        <v>0</v>
      </c>
      <c r="O731" s="643">
        <v>0</v>
      </c>
      <c r="P731" s="686">
        <v>0</v>
      </c>
    </row>
    <row r="732" spans="1:16" ht="45" x14ac:dyDescent="0.2">
      <c r="A732" s="637" t="s">
        <v>767</v>
      </c>
      <c r="B732" s="638" t="s">
        <v>775</v>
      </c>
      <c r="C732" s="638" t="s">
        <v>769</v>
      </c>
      <c r="D732" s="639" t="s">
        <v>3180</v>
      </c>
      <c r="E732" s="640">
        <v>11000</v>
      </c>
      <c r="F732" s="638" t="s">
        <v>3181</v>
      </c>
      <c r="G732" s="639" t="s">
        <v>3182</v>
      </c>
      <c r="H732" s="641" t="s">
        <v>805</v>
      </c>
      <c r="I732" s="642" t="s">
        <v>780</v>
      </c>
      <c r="J732" s="641" t="s">
        <v>805</v>
      </c>
      <c r="K732" s="643">
        <v>10</v>
      </c>
      <c r="L732" s="643">
        <v>12</v>
      </c>
      <c r="M732" s="644">
        <v>129780.94999999997</v>
      </c>
      <c r="N732" s="643">
        <v>3</v>
      </c>
      <c r="O732" s="643">
        <v>6</v>
      </c>
      <c r="P732" s="686">
        <v>67051.975999999995</v>
      </c>
    </row>
    <row r="733" spans="1:16" ht="67.5" x14ac:dyDescent="0.2">
      <c r="A733" s="637" t="s">
        <v>767</v>
      </c>
      <c r="B733" s="638" t="s">
        <v>775</v>
      </c>
      <c r="C733" s="638" t="s">
        <v>769</v>
      </c>
      <c r="D733" s="639" t="s">
        <v>3183</v>
      </c>
      <c r="E733" s="640">
        <v>2500</v>
      </c>
      <c r="F733" s="638" t="s">
        <v>3184</v>
      </c>
      <c r="G733" s="639" t="s">
        <v>3185</v>
      </c>
      <c r="H733" s="641" t="s">
        <v>2104</v>
      </c>
      <c r="I733" s="642" t="s">
        <v>774</v>
      </c>
      <c r="J733" s="641" t="s">
        <v>2104</v>
      </c>
      <c r="K733" s="643">
        <v>2</v>
      </c>
      <c r="L733" s="643">
        <v>5</v>
      </c>
      <c r="M733" s="644">
        <v>9082.35</v>
      </c>
      <c r="N733" s="643">
        <v>0</v>
      </c>
      <c r="O733" s="643">
        <v>0</v>
      </c>
      <c r="P733" s="686">
        <v>0</v>
      </c>
    </row>
    <row r="734" spans="1:16" ht="33.75" x14ac:dyDescent="0.2">
      <c r="A734" s="637" t="s">
        <v>767</v>
      </c>
      <c r="B734" s="638" t="s">
        <v>775</v>
      </c>
      <c r="C734" s="638" t="s">
        <v>769</v>
      </c>
      <c r="D734" s="639" t="s">
        <v>3186</v>
      </c>
      <c r="E734" s="640">
        <v>6400</v>
      </c>
      <c r="F734" s="638" t="s">
        <v>3187</v>
      </c>
      <c r="G734" s="639" t="s">
        <v>3188</v>
      </c>
      <c r="H734" s="641" t="s">
        <v>3189</v>
      </c>
      <c r="I734" s="642" t="s">
        <v>797</v>
      </c>
      <c r="J734" s="641" t="s">
        <v>3189</v>
      </c>
      <c r="K734" s="643">
        <v>5</v>
      </c>
      <c r="L734" s="643">
        <v>12</v>
      </c>
      <c r="M734" s="644">
        <v>78754.81</v>
      </c>
      <c r="N734" s="643">
        <v>3</v>
      </c>
      <c r="O734" s="643">
        <v>6</v>
      </c>
      <c r="P734" s="686">
        <v>39451.976000000002</v>
      </c>
    </row>
    <row r="735" spans="1:16" ht="33.75" x14ac:dyDescent="0.2">
      <c r="A735" s="637" t="s">
        <v>767</v>
      </c>
      <c r="B735" s="638" t="s">
        <v>775</v>
      </c>
      <c r="C735" s="638" t="s">
        <v>769</v>
      </c>
      <c r="D735" s="639" t="s">
        <v>3190</v>
      </c>
      <c r="E735" s="640">
        <v>5100</v>
      </c>
      <c r="F735" s="638" t="s">
        <v>3191</v>
      </c>
      <c r="G735" s="639" t="s">
        <v>3192</v>
      </c>
      <c r="H735" s="641" t="s">
        <v>1404</v>
      </c>
      <c r="I735" s="642" t="s">
        <v>774</v>
      </c>
      <c r="J735" s="641" t="s">
        <v>1404</v>
      </c>
      <c r="K735" s="643">
        <v>1</v>
      </c>
      <c r="L735" s="643">
        <v>1</v>
      </c>
      <c r="M735" s="644">
        <v>2487.4100000000003</v>
      </c>
      <c r="N735" s="643">
        <v>6</v>
      </c>
      <c r="O735" s="643">
        <v>6</v>
      </c>
      <c r="P735" s="686">
        <v>26037.826000000001</v>
      </c>
    </row>
    <row r="736" spans="1:16" ht="78.75" x14ac:dyDescent="0.2">
      <c r="A736" s="637" t="s">
        <v>767</v>
      </c>
      <c r="B736" s="638" t="s">
        <v>775</v>
      </c>
      <c r="C736" s="638" t="s">
        <v>769</v>
      </c>
      <c r="D736" s="639" t="s">
        <v>3193</v>
      </c>
      <c r="E736" s="640">
        <v>1900</v>
      </c>
      <c r="F736" s="638" t="s">
        <v>3194</v>
      </c>
      <c r="G736" s="639" t="s">
        <v>3195</v>
      </c>
      <c r="H736" s="641" t="s">
        <v>3196</v>
      </c>
      <c r="I736" s="642" t="s">
        <v>774</v>
      </c>
      <c r="J736" s="641" t="s">
        <v>3196</v>
      </c>
      <c r="K736" s="643">
        <v>5</v>
      </c>
      <c r="L736" s="643">
        <v>12</v>
      </c>
      <c r="M736" s="644">
        <v>20759.45</v>
      </c>
      <c r="N736" s="643">
        <v>3</v>
      </c>
      <c r="O736" s="643">
        <v>6</v>
      </c>
      <c r="P736" s="686">
        <v>12430.105999999998</v>
      </c>
    </row>
    <row r="737" spans="1:16" ht="33.75" x14ac:dyDescent="0.2">
      <c r="A737" s="637" t="s">
        <v>767</v>
      </c>
      <c r="B737" s="638" t="s">
        <v>775</v>
      </c>
      <c r="C737" s="638" t="s">
        <v>769</v>
      </c>
      <c r="D737" s="639" t="s">
        <v>1975</v>
      </c>
      <c r="E737" s="640">
        <v>1800</v>
      </c>
      <c r="F737" s="638" t="s">
        <v>3197</v>
      </c>
      <c r="G737" s="639" t="s">
        <v>3198</v>
      </c>
      <c r="H737" s="641" t="s">
        <v>796</v>
      </c>
      <c r="I737" s="642" t="s">
        <v>797</v>
      </c>
      <c r="J737" s="641" t="s">
        <v>796</v>
      </c>
      <c r="K737" s="643">
        <v>2</v>
      </c>
      <c r="L737" s="643">
        <v>6</v>
      </c>
      <c r="M737" s="644">
        <v>11774.41</v>
      </c>
      <c r="N737" s="643">
        <v>3</v>
      </c>
      <c r="O737" s="643">
        <v>6</v>
      </c>
      <c r="P737" s="686">
        <v>11779.075999999999</v>
      </c>
    </row>
    <row r="738" spans="1:16" ht="33.75" x14ac:dyDescent="0.2">
      <c r="A738" s="637" t="s">
        <v>767</v>
      </c>
      <c r="B738" s="638" t="s">
        <v>775</v>
      </c>
      <c r="C738" s="638" t="s">
        <v>769</v>
      </c>
      <c r="D738" s="639" t="s">
        <v>3199</v>
      </c>
      <c r="E738" s="640">
        <v>5500</v>
      </c>
      <c r="F738" s="638" t="s">
        <v>3200</v>
      </c>
      <c r="G738" s="639" t="s">
        <v>3201</v>
      </c>
      <c r="H738" s="641" t="s">
        <v>1071</v>
      </c>
      <c r="I738" s="642" t="s">
        <v>780</v>
      </c>
      <c r="J738" s="641" t="s">
        <v>1071</v>
      </c>
      <c r="K738" s="643">
        <v>1</v>
      </c>
      <c r="L738" s="643">
        <v>1</v>
      </c>
      <c r="M738" s="644">
        <v>5240.74</v>
      </c>
      <c r="N738" s="643">
        <v>1</v>
      </c>
      <c r="O738" s="643">
        <v>2</v>
      </c>
      <c r="P738" s="686">
        <v>6619.826</v>
      </c>
    </row>
    <row r="739" spans="1:16" ht="90" x14ac:dyDescent="0.2">
      <c r="A739" s="637" t="s">
        <v>767</v>
      </c>
      <c r="B739" s="638" t="s">
        <v>775</v>
      </c>
      <c r="C739" s="638" t="s">
        <v>769</v>
      </c>
      <c r="D739" s="639" t="s">
        <v>3202</v>
      </c>
      <c r="E739" s="640">
        <v>7000</v>
      </c>
      <c r="F739" s="638" t="s">
        <v>3203</v>
      </c>
      <c r="G739" s="639" t="s">
        <v>3204</v>
      </c>
      <c r="H739" s="641" t="s">
        <v>3205</v>
      </c>
      <c r="I739" s="642" t="s">
        <v>780</v>
      </c>
      <c r="J739" s="641" t="s">
        <v>3205</v>
      </c>
      <c r="K739" s="643">
        <v>5</v>
      </c>
      <c r="L739" s="643">
        <v>12</v>
      </c>
      <c r="M739" s="644">
        <v>85287.289999999979</v>
      </c>
      <c r="N739" s="643">
        <v>5</v>
      </c>
      <c r="O739" s="643">
        <v>6</v>
      </c>
      <c r="P739" s="686">
        <v>43051.976000000002</v>
      </c>
    </row>
    <row r="740" spans="1:16" ht="33.75" x14ac:dyDescent="0.2">
      <c r="A740" s="637" t="s">
        <v>767</v>
      </c>
      <c r="B740" s="638" t="s">
        <v>775</v>
      </c>
      <c r="C740" s="638" t="s">
        <v>769</v>
      </c>
      <c r="D740" s="639" t="s">
        <v>3206</v>
      </c>
      <c r="E740" s="640">
        <v>11000</v>
      </c>
      <c r="F740" s="638" t="s">
        <v>3207</v>
      </c>
      <c r="G740" s="639" t="s">
        <v>3208</v>
      </c>
      <c r="H740" s="641" t="s">
        <v>812</v>
      </c>
      <c r="I740" s="642" t="s">
        <v>780</v>
      </c>
      <c r="J740" s="641" t="s">
        <v>812</v>
      </c>
      <c r="K740" s="643">
        <v>1</v>
      </c>
      <c r="L740" s="643">
        <v>1</v>
      </c>
      <c r="M740" s="644">
        <v>10374.08</v>
      </c>
      <c r="N740" s="643">
        <v>6</v>
      </c>
      <c r="O740" s="643">
        <v>6</v>
      </c>
      <c r="P740" s="686">
        <v>67007.896000000008</v>
      </c>
    </row>
    <row r="741" spans="1:16" ht="67.5" x14ac:dyDescent="0.2">
      <c r="A741" s="637" t="s">
        <v>767</v>
      </c>
      <c r="B741" s="638" t="s">
        <v>775</v>
      </c>
      <c r="C741" s="638" t="s">
        <v>769</v>
      </c>
      <c r="D741" s="639" t="s">
        <v>3209</v>
      </c>
      <c r="E741" s="640">
        <v>1200</v>
      </c>
      <c r="F741" s="638" t="s">
        <v>3210</v>
      </c>
      <c r="G741" s="639" t="s">
        <v>3211</v>
      </c>
      <c r="H741" s="641" t="s">
        <v>2363</v>
      </c>
      <c r="I741" s="642" t="s">
        <v>774</v>
      </c>
      <c r="J741" s="641" t="s">
        <v>2363</v>
      </c>
      <c r="K741" s="643">
        <v>5</v>
      </c>
      <c r="L741" s="643">
        <v>12</v>
      </c>
      <c r="M741" s="644">
        <v>16290.01</v>
      </c>
      <c r="N741" s="643">
        <v>3</v>
      </c>
      <c r="O741" s="643">
        <v>6</v>
      </c>
      <c r="P741" s="686">
        <v>7855.076</v>
      </c>
    </row>
    <row r="742" spans="1:16" ht="67.5" x14ac:dyDescent="0.2">
      <c r="A742" s="637" t="s">
        <v>767</v>
      </c>
      <c r="B742" s="638" t="s">
        <v>775</v>
      </c>
      <c r="C742" s="638" t="s">
        <v>769</v>
      </c>
      <c r="D742" s="639" t="s">
        <v>3212</v>
      </c>
      <c r="E742" s="640">
        <v>1200</v>
      </c>
      <c r="F742" s="638" t="s">
        <v>3213</v>
      </c>
      <c r="G742" s="639" t="s">
        <v>3214</v>
      </c>
      <c r="H742" s="641" t="s">
        <v>2671</v>
      </c>
      <c r="I742" s="642" t="s">
        <v>780</v>
      </c>
      <c r="J742" s="641" t="s">
        <v>2671</v>
      </c>
      <c r="K742" s="643">
        <v>5</v>
      </c>
      <c r="L742" s="643">
        <v>12</v>
      </c>
      <c r="M742" s="644">
        <v>16290.01</v>
      </c>
      <c r="N742" s="643">
        <v>3</v>
      </c>
      <c r="O742" s="643">
        <v>6</v>
      </c>
      <c r="P742" s="686">
        <v>7855.076</v>
      </c>
    </row>
    <row r="743" spans="1:16" ht="33.75" x14ac:dyDescent="0.2">
      <c r="A743" s="637" t="s">
        <v>767</v>
      </c>
      <c r="B743" s="638" t="s">
        <v>775</v>
      </c>
      <c r="C743" s="638" t="s">
        <v>769</v>
      </c>
      <c r="D743" s="639" t="s">
        <v>1439</v>
      </c>
      <c r="E743" s="640">
        <v>5000</v>
      </c>
      <c r="F743" s="638" t="s">
        <v>3215</v>
      </c>
      <c r="G743" s="639" t="s">
        <v>3216</v>
      </c>
      <c r="H743" s="641" t="s">
        <v>842</v>
      </c>
      <c r="I743" s="642" t="s">
        <v>780</v>
      </c>
      <c r="J743" s="641" t="s">
        <v>842</v>
      </c>
      <c r="K743" s="643">
        <v>7</v>
      </c>
      <c r="L743" s="643">
        <v>12</v>
      </c>
      <c r="M743" s="644">
        <v>60960.140000000007</v>
      </c>
      <c r="N743" s="643">
        <v>3</v>
      </c>
      <c r="O743" s="643">
        <v>6</v>
      </c>
      <c r="P743" s="686">
        <v>30920.536</v>
      </c>
    </row>
    <row r="744" spans="1:16" ht="56.25" x14ac:dyDescent="0.2">
      <c r="A744" s="637" t="s">
        <v>767</v>
      </c>
      <c r="B744" s="638" t="s">
        <v>775</v>
      </c>
      <c r="C744" s="638" t="s">
        <v>769</v>
      </c>
      <c r="D744" s="639" t="s">
        <v>3217</v>
      </c>
      <c r="E744" s="640">
        <v>1200</v>
      </c>
      <c r="F744" s="638" t="s">
        <v>3218</v>
      </c>
      <c r="G744" s="639" t="s">
        <v>3219</v>
      </c>
      <c r="H744" s="641" t="s">
        <v>796</v>
      </c>
      <c r="I744" s="642" t="s">
        <v>797</v>
      </c>
      <c r="J744" s="641" t="s">
        <v>796</v>
      </c>
      <c r="K744" s="643">
        <v>5</v>
      </c>
      <c r="L744" s="643">
        <v>12</v>
      </c>
      <c r="M744" s="644">
        <v>16290.01</v>
      </c>
      <c r="N744" s="643">
        <v>3</v>
      </c>
      <c r="O744" s="643">
        <v>6</v>
      </c>
      <c r="P744" s="686">
        <v>7855.076</v>
      </c>
    </row>
    <row r="745" spans="1:16" ht="33.75" x14ac:dyDescent="0.2">
      <c r="A745" s="637" t="s">
        <v>767</v>
      </c>
      <c r="B745" s="638" t="s">
        <v>775</v>
      </c>
      <c r="C745" s="638" t="s">
        <v>769</v>
      </c>
      <c r="D745" s="639" t="s">
        <v>3220</v>
      </c>
      <c r="E745" s="640">
        <v>6000</v>
      </c>
      <c r="F745" s="638" t="s">
        <v>3221</v>
      </c>
      <c r="G745" s="639" t="s">
        <v>3222</v>
      </c>
      <c r="H745" s="641" t="s">
        <v>1431</v>
      </c>
      <c r="I745" s="642" t="s">
        <v>780</v>
      </c>
      <c r="J745" s="641" t="s">
        <v>1431</v>
      </c>
      <c r="K745" s="643">
        <v>4</v>
      </c>
      <c r="L745" s="643">
        <v>10</v>
      </c>
      <c r="M745" s="644">
        <v>62492.729999999996</v>
      </c>
      <c r="N745" s="643">
        <v>3</v>
      </c>
      <c r="O745" s="643">
        <v>6</v>
      </c>
      <c r="P745" s="686">
        <v>37026.776000000005</v>
      </c>
    </row>
    <row r="746" spans="1:16" ht="45" x14ac:dyDescent="0.2">
      <c r="A746" s="637" t="s">
        <v>767</v>
      </c>
      <c r="B746" s="638" t="s">
        <v>775</v>
      </c>
      <c r="C746" s="638" t="s">
        <v>769</v>
      </c>
      <c r="D746" s="639" t="s">
        <v>3223</v>
      </c>
      <c r="E746" s="640">
        <v>3500</v>
      </c>
      <c r="F746" s="638" t="s">
        <v>3224</v>
      </c>
      <c r="G746" s="639" t="s">
        <v>3225</v>
      </c>
      <c r="H746" s="641" t="s">
        <v>3226</v>
      </c>
      <c r="I746" s="642" t="s">
        <v>774</v>
      </c>
      <c r="J746" s="641" t="s">
        <v>3226</v>
      </c>
      <c r="K746" s="643">
        <v>6</v>
      </c>
      <c r="L746" s="643">
        <v>12</v>
      </c>
      <c r="M746" s="644">
        <v>43868.23000000001</v>
      </c>
      <c r="N746" s="643">
        <v>3</v>
      </c>
      <c r="O746" s="643">
        <v>6</v>
      </c>
      <c r="P746" s="686">
        <v>22051.976000000002</v>
      </c>
    </row>
    <row r="747" spans="1:16" ht="56.25" x14ac:dyDescent="0.2">
      <c r="A747" s="637" t="s">
        <v>767</v>
      </c>
      <c r="B747" s="638" t="s">
        <v>775</v>
      </c>
      <c r="C747" s="638" t="s">
        <v>769</v>
      </c>
      <c r="D747" s="639" t="s">
        <v>3227</v>
      </c>
      <c r="E747" s="640">
        <v>3800</v>
      </c>
      <c r="F747" s="638" t="s">
        <v>3228</v>
      </c>
      <c r="G747" s="639" t="s">
        <v>3229</v>
      </c>
      <c r="H747" s="641" t="s">
        <v>1400</v>
      </c>
      <c r="I747" s="642" t="s">
        <v>797</v>
      </c>
      <c r="J747" s="641" t="s">
        <v>1400</v>
      </c>
      <c r="K747" s="643">
        <v>5</v>
      </c>
      <c r="L747" s="643">
        <v>12</v>
      </c>
      <c r="M747" s="644">
        <v>45059.520000000011</v>
      </c>
      <c r="N747" s="643">
        <v>3</v>
      </c>
      <c r="O747" s="643">
        <v>6</v>
      </c>
      <c r="P747" s="686">
        <v>22205.306000000004</v>
      </c>
    </row>
    <row r="748" spans="1:16" ht="78.75" x14ac:dyDescent="0.2">
      <c r="A748" s="637" t="s">
        <v>767</v>
      </c>
      <c r="B748" s="638" t="s">
        <v>775</v>
      </c>
      <c r="C748" s="638" t="s">
        <v>769</v>
      </c>
      <c r="D748" s="639" t="s">
        <v>3230</v>
      </c>
      <c r="E748" s="640">
        <v>3500</v>
      </c>
      <c r="F748" s="638" t="s">
        <v>3231</v>
      </c>
      <c r="G748" s="639" t="s">
        <v>3232</v>
      </c>
      <c r="H748" s="641" t="s">
        <v>3233</v>
      </c>
      <c r="I748" s="642" t="s">
        <v>774</v>
      </c>
      <c r="J748" s="641" t="s">
        <v>3233</v>
      </c>
      <c r="K748" s="643">
        <v>6</v>
      </c>
      <c r="L748" s="643">
        <v>12</v>
      </c>
      <c r="M748" s="644">
        <v>43556.860000000008</v>
      </c>
      <c r="N748" s="643">
        <v>3</v>
      </c>
      <c r="O748" s="643">
        <v>6</v>
      </c>
      <c r="P748" s="686">
        <v>21884.186000000002</v>
      </c>
    </row>
    <row r="749" spans="1:16" ht="33.75" x14ac:dyDescent="0.2">
      <c r="A749" s="637" t="s">
        <v>767</v>
      </c>
      <c r="B749" s="638" t="s">
        <v>775</v>
      </c>
      <c r="C749" s="638" t="s">
        <v>769</v>
      </c>
      <c r="D749" s="639" t="s">
        <v>3234</v>
      </c>
      <c r="E749" s="640">
        <v>5500</v>
      </c>
      <c r="F749" s="638" t="s">
        <v>3235</v>
      </c>
      <c r="G749" s="639" t="s">
        <v>3236</v>
      </c>
      <c r="H749" s="641" t="s">
        <v>911</v>
      </c>
      <c r="I749" s="642" t="s">
        <v>780</v>
      </c>
      <c r="J749" s="641" t="s">
        <v>911</v>
      </c>
      <c r="K749" s="643">
        <v>2</v>
      </c>
      <c r="L749" s="643">
        <v>5</v>
      </c>
      <c r="M749" s="644">
        <v>29497.119999999995</v>
      </c>
      <c r="N749" s="643">
        <v>0</v>
      </c>
      <c r="O749" s="643">
        <v>0</v>
      </c>
      <c r="P749" s="686">
        <v>0</v>
      </c>
    </row>
    <row r="750" spans="1:16" ht="45" x14ac:dyDescent="0.2">
      <c r="A750" s="637" t="s">
        <v>767</v>
      </c>
      <c r="B750" s="638" t="s">
        <v>775</v>
      </c>
      <c r="C750" s="638" t="s">
        <v>769</v>
      </c>
      <c r="D750" s="639" t="s">
        <v>1276</v>
      </c>
      <c r="E750" s="640">
        <v>1500</v>
      </c>
      <c r="F750" s="638" t="s">
        <v>3237</v>
      </c>
      <c r="G750" s="639" t="s">
        <v>3238</v>
      </c>
      <c r="H750" s="641" t="s">
        <v>796</v>
      </c>
      <c r="I750" s="642" t="s">
        <v>797</v>
      </c>
      <c r="J750" s="641" t="s">
        <v>796</v>
      </c>
      <c r="K750" s="643">
        <v>5</v>
      </c>
      <c r="L750" s="643">
        <v>12</v>
      </c>
      <c r="M750" s="644">
        <v>19954.810000000001</v>
      </c>
      <c r="N750" s="643">
        <v>3</v>
      </c>
      <c r="O750" s="643">
        <v>6</v>
      </c>
      <c r="P750" s="686">
        <v>9817.0759999999991</v>
      </c>
    </row>
    <row r="751" spans="1:16" ht="56.25" x14ac:dyDescent="0.2">
      <c r="A751" s="637" t="s">
        <v>767</v>
      </c>
      <c r="B751" s="638" t="s">
        <v>775</v>
      </c>
      <c r="C751" s="638" t="s">
        <v>769</v>
      </c>
      <c r="D751" s="639" t="s">
        <v>3239</v>
      </c>
      <c r="E751" s="640">
        <v>4000</v>
      </c>
      <c r="F751" s="638" t="s">
        <v>3240</v>
      </c>
      <c r="G751" s="639" t="s">
        <v>3241</v>
      </c>
      <c r="H751" s="641" t="s">
        <v>805</v>
      </c>
      <c r="I751" s="642" t="s">
        <v>780</v>
      </c>
      <c r="J751" s="641" t="s">
        <v>805</v>
      </c>
      <c r="K751" s="643">
        <v>5</v>
      </c>
      <c r="L751" s="643">
        <v>12</v>
      </c>
      <c r="M751" s="644">
        <v>49954.810000000012</v>
      </c>
      <c r="N751" s="643">
        <v>5</v>
      </c>
      <c r="O751" s="643">
        <v>6</v>
      </c>
      <c r="P751" s="686">
        <v>25025.506000000001</v>
      </c>
    </row>
    <row r="752" spans="1:16" ht="78.75" x14ac:dyDescent="0.2">
      <c r="A752" s="637" t="s">
        <v>767</v>
      </c>
      <c r="B752" s="638" t="s">
        <v>775</v>
      </c>
      <c r="C752" s="638" t="s">
        <v>769</v>
      </c>
      <c r="D752" s="639" t="s">
        <v>3242</v>
      </c>
      <c r="E752" s="640">
        <v>4000</v>
      </c>
      <c r="F752" s="638" t="s">
        <v>3243</v>
      </c>
      <c r="G752" s="639" t="s">
        <v>3244</v>
      </c>
      <c r="H752" s="641" t="s">
        <v>788</v>
      </c>
      <c r="I752" s="642" t="s">
        <v>780</v>
      </c>
      <c r="J752" s="641" t="s">
        <v>788</v>
      </c>
      <c r="K752" s="643">
        <v>5</v>
      </c>
      <c r="L752" s="643">
        <v>12</v>
      </c>
      <c r="M752" s="644">
        <v>49677.65</v>
      </c>
      <c r="N752" s="643">
        <v>3</v>
      </c>
      <c r="O752" s="643">
        <v>6</v>
      </c>
      <c r="P752" s="686">
        <v>24961.776000000005</v>
      </c>
    </row>
    <row r="753" spans="1:16" ht="56.25" x14ac:dyDescent="0.2">
      <c r="A753" s="637" t="s">
        <v>767</v>
      </c>
      <c r="B753" s="638" t="s">
        <v>775</v>
      </c>
      <c r="C753" s="638" t="s">
        <v>769</v>
      </c>
      <c r="D753" s="639" t="s">
        <v>3245</v>
      </c>
      <c r="E753" s="640">
        <v>5600</v>
      </c>
      <c r="F753" s="638" t="s">
        <v>3246</v>
      </c>
      <c r="G753" s="639" t="s">
        <v>3247</v>
      </c>
      <c r="H753" s="641" t="s">
        <v>940</v>
      </c>
      <c r="I753" s="642" t="s">
        <v>774</v>
      </c>
      <c r="J753" s="641" t="s">
        <v>940</v>
      </c>
      <c r="K753" s="643">
        <v>5</v>
      </c>
      <c r="L753" s="643">
        <v>12</v>
      </c>
      <c r="M753" s="644">
        <v>68949.740000000005</v>
      </c>
      <c r="N753" s="643">
        <v>1</v>
      </c>
      <c r="O753" s="643">
        <v>2</v>
      </c>
      <c r="P753" s="686">
        <v>11641.305999999999</v>
      </c>
    </row>
    <row r="754" spans="1:16" ht="56.25" x14ac:dyDescent="0.2">
      <c r="A754" s="637" t="s">
        <v>767</v>
      </c>
      <c r="B754" s="638" t="s">
        <v>775</v>
      </c>
      <c r="C754" s="638" t="s">
        <v>769</v>
      </c>
      <c r="D754" s="639" t="s">
        <v>3248</v>
      </c>
      <c r="E754" s="640">
        <v>2500</v>
      </c>
      <c r="F754" s="638" t="s">
        <v>3249</v>
      </c>
      <c r="G754" s="639" t="s">
        <v>3250</v>
      </c>
      <c r="H754" s="641" t="s">
        <v>915</v>
      </c>
      <c r="I754" s="642" t="s">
        <v>780</v>
      </c>
      <c r="J754" s="641" t="s">
        <v>915</v>
      </c>
      <c r="K754" s="643">
        <v>5</v>
      </c>
      <c r="L754" s="643">
        <v>12</v>
      </c>
      <c r="M754" s="644">
        <v>31716.52</v>
      </c>
      <c r="N754" s="643">
        <v>3</v>
      </c>
      <c r="O754" s="643">
        <v>6</v>
      </c>
      <c r="P754" s="686">
        <v>15996.065999999999</v>
      </c>
    </row>
    <row r="755" spans="1:16" ht="67.5" x14ac:dyDescent="0.2">
      <c r="A755" s="637" t="s">
        <v>767</v>
      </c>
      <c r="B755" s="638" t="s">
        <v>775</v>
      </c>
      <c r="C755" s="638" t="s">
        <v>769</v>
      </c>
      <c r="D755" s="639" t="s">
        <v>3251</v>
      </c>
      <c r="E755" s="640">
        <v>4500</v>
      </c>
      <c r="F755" s="638" t="s">
        <v>3252</v>
      </c>
      <c r="G755" s="639" t="s">
        <v>3253</v>
      </c>
      <c r="H755" s="641" t="s">
        <v>940</v>
      </c>
      <c r="I755" s="642" t="s">
        <v>774</v>
      </c>
      <c r="J755" s="641" t="s">
        <v>940</v>
      </c>
      <c r="K755" s="643">
        <v>1</v>
      </c>
      <c r="L755" s="643">
        <v>2</v>
      </c>
      <c r="M755" s="644">
        <v>9274.35</v>
      </c>
      <c r="N755" s="643">
        <v>0</v>
      </c>
      <c r="O755" s="643">
        <v>0</v>
      </c>
      <c r="P755" s="686">
        <v>0</v>
      </c>
    </row>
    <row r="756" spans="1:16" ht="67.5" x14ac:dyDescent="0.2">
      <c r="A756" s="637" t="s">
        <v>767</v>
      </c>
      <c r="B756" s="638" t="s">
        <v>775</v>
      </c>
      <c r="C756" s="638" t="s">
        <v>769</v>
      </c>
      <c r="D756" s="639" t="s">
        <v>3254</v>
      </c>
      <c r="E756" s="640">
        <v>6000</v>
      </c>
      <c r="F756" s="638" t="s">
        <v>3255</v>
      </c>
      <c r="G756" s="639" t="s">
        <v>3256</v>
      </c>
      <c r="H756" s="641" t="s">
        <v>3257</v>
      </c>
      <c r="I756" s="642" t="s">
        <v>774</v>
      </c>
      <c r="J756" s="641" t="s">
        <v>3257</v>
      </c>
      <c r="K756" s="643">
        <v>5</v>
      </c>
      <c r="L756" s="643">
        <v>12</v>
      </c>
      <c r="M756" s="644">
        <v>73603.429999999993</v>
      </c>
      <c r="N756" s="643">
        <v>3</v>
      </c>
      <c r="O756" s="643">
        <v>6</v>
      </c>
      <c r="P756" s="686">
        <v>36933.296000000002</v>
      </c>
    </row>
    <row r="757" spans="1:16" ht="33.75" x14ac:dyDescent="0.2">
      <c r="A757" s="637" t="s">
        <v>767</v>
      </c>
      <c r="B757" s="638" t="s">
        <v>775</v>
      </c>
      <c r="C757" s="638" t="s">
        <v>769</v>
      </c>
      <c r="D757" s="639" t="s">
        <v>894</v>
      </c>
      <c r="E757" s="640">
        <v>3800</v>
      </c>
      <c r="F757" s="638" t="s">
        <v>3258</v>
      </c>
      <c r="G757" s="639" t="s">
        <v>3259</v>
      </c>
      <c r="H757" s="641" t="s">
        <v>897</v>
      </c>
      <c r="I757" s="642" t="s">
        <v>797</v>
      </c>
      <c r="J757" s="641" t="s">
        <v>897</v>
      </c>
      <c r="K757" s="643">
        <v>6</v>
      </c>
      <c r="L757" s="643">
        <v>12</v>
      </c>
      <c r="M757" s="644">
        <v>47546.100000000006</v>
      </c>
      <c r="N757" s="643">
        <v>3</v>
      </c>
      <c r="O757" s="643">
        <v>6</v>
      </c>
      <c r="P757" s="686">
        <v>23849.296000000002</v>
      </c>
    </row>
    <row r="758" spans="1:16" ht="33.75" x14ac:dyDescent="0.2">
      <c r="A758" s="637" t="s">
        <v>767</v>
      </c>
      <c r="B758" s="638" t="s">
        <v>775</v>
      </c>
      <c r="C758" s="638" t="s">
        <v>769</v>
      </c>
      <c r="D758" s="639" t="s">
        <v>3260</v>
      </c>
      <c r="E758" s="640">
        <v>2500</v>
      </c>
      <c r="F758" s="638" t="s">
        <v>3261</v>
      </c>
      <c r="G758" s="639" t="s">
        <v>3262</v>
      </c>
      <c r="H758" s="641" t="s">
        <v>812</v>
      </c>
      <c r="I758" s="642" t="s">
        <v>780</v>
      </c>
      <c r="J758" s="641" t="s">
        <v>812</v>
      </c>
      <c r="K758" s="643">
        <v>2</v>
      </c>
      <c r="L758" s="643">
        <v>4</v>
      </c>
      <c r="M758" s="644">
        <v>10466.33</v>
      </c>
      <c r="N758" s="643">
        <v>4</v>
      </c>
      <c r="O758" s="643">
        <v>6</v>
      </c>
      <c r="P758" s="686">
        <v>16042.455999999998</v>
      </c>
    </row>
    <row r="759" spans="1:16" ht="56.25" x14ac:dyDescent="0.2">
      <c r="A759" s="637" t="s">
        <v>767</v>
      </c>
      <c r="B759" s="638" t="s">
        <v>775</v>
      </c>
      <c r="C759" s="638" t="s">
        <v>769</v>
      </c>
      <c r="D759" s="639" t="s">
        <v>3263</v>
      </c>
      <c r="E759" s="640">
        <v>2200</v>
      </c>
      <c r="F759" s="638" t="s">
        <v>3264</v>
      </c>
      <c r="G759" s="639" t="s">
        <v>3265</v>
      </c>
      <c r="H759" s="641" t="s">
        <v>915</v>
      </c>
      <c r="I759" s="642" t="s">
        <v>780</v>
      </c>
      <c r="J759" s="641" t="s">
        <v>915</v>
      </c>
      <c r="K759" s="643">
        <v>1</v>
      </c>
      <c r="L759" s="643">
        <v>2</v>
      </c>
      <c r="M759" s="644">
        <v>1430.47</v>
      </c>
      <c r="N759" s="643">
        <v>0</v>
      </c>
      <c r="O759" s="643">
        <v>0</v>
      </c>
      <c r="P759" s="686">
        <v>0</v>
      </c>
    </row>
    <row r="760" spans="1:16" ht="67.5" x14ac:dyDescent="0.2">
      <c r="A760" s="637" t="s">
        <v>767</v>
      </c>
      <c r="B760" s="638" t="s">
        <v>775</v>
      </c>
      <c r="C760" s="638" t="s">
        <v>769</v>
      </c>
      <c r="D760" s="639" t="s">
        <v>3266</v>
      </c>
      <c r="E760" s="640">
        <v>3500</v>
      </c>
      <c r="F760" s="638" t="s">
        <v>3267</v>
      </c>
      <c r="G760" s="639" t="s">
        <v>3268</v>
      </c>
      <c r="H760" s="641" t="s">
        <v>3269</v>
      </c>
      <c r="I760" s="642" t="s">
        <v>774</v>
      </c>
      <c r="J760" s="641" t="s">
        <v>3269</v>
      </c>
      <c r="K760" s="643">
        <v>10</v>
      </c>
      <c r="L760" s="643">
        <v>12</v>
      </c>
      <c r="M760" s="644">
        <v>43704.010000000009</v>
      </c>
      <c r="N760" s="643">
        <v>3</v>
      </c>
      <c r="O760" s="643">
        <v>6</v>
      </c>
      <c r="P760" s="686">
        <v>21966.056</v>
      </c>
    </row>
    <row r="761" spans="1:16" ht="78.75" x14ac:dyDescent="0.2">
      <c r="A761" s="637" t="s">
        <v>767</v>
      </c>
      <c r="B761" s="638" t="s">
        <v>775</v>
      </c>
      <c r="C761" s="638" t="s">
        <v>769</v>
      </c>
      <c r="D761" s="639" t="s">
        <v>3270</v>
      </c>
      <c r="E761" s="640">
        <v>3500</v>
      </c>
      <c r="F761" s="638" t="s">
        <v>3271</v>
      </c>
      <c r="G761" s="639" t="s">
        <v>3272</v>
      </c>
      <c r="H761" s="641" t="s">
        <v>846</v>
      </c>
      <c r="I761" s="642" t="s">
        <v>780</v>
      </c>
      <c r="J761" s="641" t="s">
        <v>846</v>
      </c>
      <c r="K761" s="643">
        <v>2</v>
      </c>
      <c r="L761" s="643">
        <v>5</v>
      </c>
      <c r="M761" s="644">
        <v>12608.58</v>
      </c>
      <c r="N761" s="643">
        <v>6</v>
      </c>
      <c r="O761" s="643">
        <v>6</v>
      </c>
      <c r="P761" s="686">
        <v>22033.736000000004</v>
      </c>
    </row>
    <row r="762" spans="1:16" ht="90" x14ac:dyDescent="0.2">
      <c r="A762" s="637" t="s">
        <v>767</v>
      </c>
      <c r="B762" s="638" t="s">
        <v>775</v>
      </c>
      <c r="C762" s="638" t="s">
        <v>769</v>
      </c>
      <c r="D762" s="639" t="s">
        <v>3273</v>
      </c>
      <c r="E762" s="640">
        <v>3000</v>
      </c>
      <c r="F762" s="638" t="s">
        <v>3274</v>
      </c>
      <c r="G762" s="639" t="s">
        <v>3275</v>
      </c>
      <c r="H762" s="641" t="s">
        <v>1794</v>
      </c>
      <c r="I762" s="642" t="s">
        <v>774</v>
      </c>
      <c r="J762" s="641" t="s">
        <v>1794</v>
      </c>
      <c r="K762" s="643">
        <v>3</v>
      </c>
      <c r="L762" s="643">
        <v>5</v>
      </c>
      <c r="M762" s="644">
        <v>15561.01</v>
      </c>
      <c r="N762" s="643">
        <v>0</v>
      </c>
      <c r="O762" s="643">
        <v>0</v>
      </c>
      <c r="P762" s="686">
        <v>0</v>
      </c>
    </row>
    <row r="763" spans="1:16" ht="78.75" x14ac:dyDescent="0.2">
      <c r="A763" s="637" t="s">
        <v>767</v>
      </c>
      <c r="B763" s="638" t="s">
        <v>775</v>
      </c>
      <c r="C763" s="638" t="s">
        <v>769</v>
      </c>
      <c r="D763" s="639" t="s">
        <v>781</v>
      </c>
      <c r="E763" s="640">
        <v>5000</v>
      </c>
      <c r="F763" s="638" t="s">
        <v>3276</v>
      </c>
      <c r="G763" s="639" t="s">
        <v>3277</v>
      </c>
      <c r="H763" s="641" t="s">
        <v>784</v>
      </c>
      <c r="I763" s="642" t="s">
        <v>774</v>
      </c>
      <c r="J763" s="641" t="s">
        <v>784</v>
      </c>
      <c r="K763" s="643">
        <v>7</v>
      </c>
      <c r="L763" s="643">
        <v>12</v>
      </c>
      <c r="M763" s="644">
        <v>55169.080000000009</v>
      </c>
      <c r="N763" s="643">
        <v>5</v>
      </c>
      <c r="O763" s="643">
        <v>6</v>
      </c>
      <c r="P763" s="686">
        <v>31051.976000000002</v>
      </c>
    </row>
    <row r="764" spans="1:16" ht="90" x14ac:dyDescent="0.2">
      <c r="A764" s="637" t="s">
        <v>767</v>
      </c>
      <c r="B764" s="638" t="s">
        <v>775</v>
      </c>
      <c r="C764" s="638" t="s">
        <v>769</v>
      </c>
      <c r="D764" s="639" t="s">
        <v>3278</v>
      </c>
      <c r="E764" s="640">
        <v>5000</v>
      </c>
      <c r="F764" s="638" t="s">
        <v>3279</v>
      </c>
      <c r="G764" s="639" t="s">
        <v>3280</v>
      </c>
      <c r="H764" s="641" t="s">
        <v>3281</v>
      </c>
      <c r="I764" s="642" t="s">
        <v>780</v>
      </c>
      <c r="J764" s="641" t="s">
        <v>3281</v>
      </c>
      <c r="K764" s="643">
        <v>5</v>
      </c>
      <c r="L764" s="643">
        <v>8</v>
      </c>
      <c r="M764" s="644">
        <v>40270.93</v>
      </c>
      <c r="N764" s="643">
        <v>0</v>
      </c>
      <c r="O764" s="643">
        <v>0</v>
      </c>
      <c r="P764" s="686">
        <v>0</v>
      </c>
    </row>
    <row r="765" spans="1:16" ht="67.5" x14ac:dyDescent="0.2">
      <c r="A765" s="637" t="s">
        <v>767</v>
      </c>
      <c r="B765" s="638" t="s">
        <v>775</v>
      </c>
      <c r="C765" s="638" t="s">
        <v>769</v>
      </c>
      <c r="D765" s="639" t="s">
        <v>3251</v>
      </c>
      <c r="E765" s="640">
        <v>3000</v>
      </c>
      <c r="F765" s="638" t="s">
        <v>3282</v>
      </c>
      <c r="G765" s="639" t="s">
        <v>3283</v>
      </c>
      <c r="H765" s="641" t="s">
        <v>3284</v>
      </c>
      <c r="I765" s="642" t="s">
        <v>797</v>
      </c>
      <c r="J765" s="641" t="s">
        <v>3284</v>
      </c>
      <c r="K765" s="643">
        <v>4</v>
      </c>
      <c r="L765" s="643">
        <v>11</v>
      </c>
      <c r="M765" s="644">
        <v>34418.230000000003</v>
      </c>
      <c r="N765" s="643">
        <v>0</v>
      </c>
      <c r="O765" s="643">
        <v>0</v>
      </c>
      <c r="P765" s="686">
        <v>0</v>
      </c>
    </row>
    <row r="766" spans="1:16" ht="33.75" x14ac:dyDescent="0.2">
      <c r="A766" s="637" t="s">
        <v>767</v>
      </c>
      <c r="B766" s="638" t="s">
        <v>775</v>
      </c>
      <c r="C766" s="638" t="s">
        <v>769</v>
      </c>
      <c r="D766" s="639" t="s">
        <v>1884</v>
      </c>
      <c r="E766" s="640">
        <v>1200</v>
      </c>
      <c r="F766" s="638" t="s">
        <v>3285</v>
      </c>
      <c r="G766" s="639" t="s">
        <v>3286</v>
      </c>
      <c r="H766" s="641" t="s">
        <v>1404</v>
      </c>
      <c r="I766" s="642" t="s">
        <v>774</v>
      </c>
      <c r="J766" s="641" t="s">
        <v>1404</v>
      </c>
      <c r="K766" s="643">
        <v>1</v>
      </c>
      <c r="L766" s="643">
        <v>1</v>
      </c>
      <c r="M766" s="644">
        <v>517.71</v>
      </c>
      <c r="N766" s="643">
        <v>6</v>
      </c>
      <c r="O766" s="643">
        <v>6</v>
      </c>
      <c r="P766" s="686">
        <v>7769.7560000000003</v>
      </c>
    </row>
    <row r="767" spans="1:16" ht="45" x14ac:dyDescent="0.2">
      <c r="A767" s="637" t="s">
        <v>767</v>
      </c>
      <c r="B767" s="638" t="s">
        <v>775</v>
      </c>
      <c r="C767" s="638" t="s">
        <v>769</v>
      </c>
      <c r="D767" s="639" t="s">
        <v>3287</v>
      </c>
      <c r="E767" s="640">
        <v>6500</v>
      </c>
      <c r="F767" s="638" t="s">
        <v>3288</v>
      </c>
      <c r="G767" s="639" t="s">
        <v>3289</v>
      </c>
      <c r="H767" s="641" t="s">
        <v>1247</v>
      </c>
      <c r="I767" s="642" t="s">
        <v>780</v>
      </c>
      <c r="J767" s="641" t="s">
        <v>1247</v>
      </c>
      <c r="K767" s="643">
        <v>6</v>
      </c>
      <c r="L767" s="643">
        <v>12</v>
      </c>
      <c r="M767" s="644">
        <v>79954.809999999983</v>
      </c>
      <c r="N767" s="643">
        <v>3</v>
      </c>
      <c r="O767" s="643">
        <v>6</v>
      </c>
      <c r="P767" s="686">
        <v>40051.976000000002</v>
      </c>
    </row>
    <row r="768" spans="1:16" ht="78.75" x14ac:dyDescent="0.2">
      <c r="A768" s="637" t="s">
        <v>767</v>
      </c>
      <c r="B768" s="638" t="s">
        <v>775</v>
      </c>
      <c r="C768" s="638" t="s">
        <v>769</v>
      </c>
      <c r="D768" s="639" t="s">
        <v>3290</v>
      </c>
      <c r="E768" s="640">
        <v>10000</v>
      </c>
      <c r="F768" s="638" t="s">
        <v>3291</v>
      </c>
      <c r="G768" s="639" t="s">
        <v>3292</v>
      </c>
      <c r="H768" s="641" t="s">
        <v>1362</v>
      </c>
      <c r="I768" s="642" t="s">
        <v>774</v>
      </c>
      <c r="J768" s="641" t="s">
        <v>1362</v>
      </c>
      <c r="K768" s="643">
        <v>6</v>
      </c>
      <c r="L768" s="643">
        <v>12</v>
      </c>
      <c r="M768" s="644">
        <v>95206.469999999972</v>
      </c>
      <c r="N768" s="643">
        <v>6</v>
      </c>
      <c r="O768" s="643">
        <v>6</v>
      </c>
      <c r="P768" s="686">
        <v>59444.686000000009</v>
      </c>
    </row>
    <row r="769" spans="1:16" ht="78.75" x14ac:dyDescent="0.2">
      <c r="A769" s="637" t="s">
        <v>767</v>
      </c>
      <c r="B769" s="638" t="s">
        <v>775</v>
      </c>
      <c r="C769" s="638" t="s">
        <v>769</v>
      </c>
      <c r="D769" s="639" t="s">
        <v>3293</v>
      </c>
      <c r="E769" s="640">
        <v>1650</v>
      </c>
      <c r="F769" s="638" t="s">
        <v>3294</v>
      </c>
      <c r="G769" s="639" t="s">
        <v>3295</v>
      </c>
      <c r="H769" s="641" t="s">
        <v>796</v>
      </c>
      <c r="I769" s="642" t="s">
        <v>797</v>
      </c>
      <c r="J769" s="641" t="s">
        <v>796</v>
      </c>
      <c r="K769" s="643">
        <v>5</v>
      </c>
      <c r="L769" s="643">
        <v>12</v>
      </c>
      <c r="M769" s="644">
        <v>21754.81</v>
      </c>
      <c r="N769" s="643">
        <v>3</v>
      </c>
      <c r="O769" s="643">
        <v>6</v>
      </c>
      <c r="P769" s="686">
        <v>10798.075999999999</v>
      </c>
    </row>
    <row r="770" spans="1:16" ht="33.75" x14ac:dyDescent="0.2">
      <c r="A770" s="637" t="s">
        <v>767</v>
      </c>
      <c r="B770" s="638" t="s">
        <v>775</v>
      </c>
      <c r="C770" s="638" t="s">
        <v>769</v>
      </c>
      <c r="D770" s="639" t="s">
        <v>2672</v>
      </c>
      <c r="E770" s="640">
        <v>2500</v>
      </c>
      <c r="F770" s="638" t="s">
        <v>3296</v>
      </c>
      <c r="G770" s="639" t="s">
        <v>3297</v>
      </c>
      <c r="H770" s="641" t="s">
        <v>1011</v>
      </c>
      <c r="I770" s="642" t="s">
        <v>780</v>
      </c>
      <c r="J770" s="641" t="s">
        <v>1011</v>
      </c>
      <c r="K770" s="643">
        <v>1</v>
      </c>
      <c r="L770" s="643">
        <v>2</v>
      </c>
      <c r="M770" s="644">
        <v>4966.5600000000004</v>
      </c>
      <c r="N770" s="643">
        <v>5</v>
      </c>
      <c r="O770" s="643">
        <v>6</v>
      </c>
      <c r="P770" s="686">
        <v>16031.695999999998</v>
      </c>
    </row>
    <row r="771" spans="1:16" ht="90" x14ac:dyDescent="0.2">
      <c r="A771" s="637" t="s">
        <v>767</v>
      </c>
      <c r="B771" s="638" t="s">
        <v>775</v>
      </c>
      <c r="C771" s="638" t="s">
        <v>769</v>
      </c>
      <c r="D771" s="639" t="s">
        <v>3278</v>
      </c>
      <c r="E771" s="640">
        <v>5000</v>
      </c>
      <c r="F771" s="638" t="s">
        <v>3298</v>
      </c>
      <c r="G771" s="639" t="s">
        <v>3299</v>
      </c>
      <c r="H771" s="641" t="s">
        <v>784</v>
      </c>
      <c r="I771" s="642" t="s">
        <v>774</v>
      </c>
      <c r="J771" s="641" t="s">
        <v>784</v>
      </c>
      <c r="K771" s="643">
        <v>7</v>
      </c>
      <c r="L771" s="643">
        <v>12</v>
      </c>
      <c r="M771" s="644">
        <v>61796.61</v>
      </c>
      <c r="N771" s="643">
        <v>4</v>
      </c>
      <c r="O771" s="643">
        <v>6</v>
      </c>
      <c r="P771" s="686">
        <v>30967.275999999998</v>
      </c>
    </row>
    <row r="772" spans="1:16" ht="123.75" x14ac:dyDescent="0.2">
      <c r="A772" s="637" t="s">
        <v>767</v>
      </c>
      <c r="B772" s="638" t="s">
        <v>775</v>
      </c>
      <c r="C772" s="638" t="s">
        <v>769</v>
      </c>
      <c r="D772" s="639" t="s">
        <v>3300</v>
      </c>
      <c r="E772" s="640">
        <v>2800</v>
      </c>
      <c r="F772" s="638" t="s">
        <v>3301</v>
      </c>
      <c r="G772" s="639" t="s">
        <v>3302</v>
      </c>
      <c r="H772" s="641" t="s">
        <v>2928</v>
      </c>
      <c r="I772" s="642" t="s">
        <v>797</v>
      </c>
      <c r="J772" s="641" t="s">
        <v>2928</v>
      </c>
      <c r="K772" s="643">
        <v>6</v>
      </c>
      <c r="L772" s="643">
        <v>12</v>
      </c>
      <c r="M772" s="644">
        <v>35501.230000000003</v>
      </c>
      <c r="N772" s="643">
        <v>3</v>
      </c>
      <c r="O772" s="643">
        <v>6</v>
      </c>
      <c r="P772" s="686">
        <v>17835.256000000001</v>
      </c>
    </row>
    <row r="773" spans="1:16" ht="33.75" x14ac:dyDescent="0.2">
      <c r="A773" s="637" t="s">
        <v>767</v>
      </c>
      <c r="B773" s="638" t="s">
        <v>775</v>
      </c>
      <c r="C773" s="638" t="s">
        <v>769</v>
      </c>
      <c r="D773" s="639" t="s">
        <v>1106</v>
      </c>
      <c r="E773" s="640">
        <v>2875</v>
      </c>
      <c r="F773" s="638" t="s">
        <v>3303</v>
      </c>
      <c r="G773" s="639" t="s">
        <v>3304</v>
      </c>
      <c r="H773" s="641" t="s">
        <v>779</v>
      </c>
      <c r="I773" s="642" t="s">
        <v>780</v>
      </c>
      <c r="J773" s="641" t="s">
        <v>779</v>
      </c>
      <c r="K773" s="643">
        <v>1</v>
      </c>
      <c r="L773" s="643">
        <v>3</v>
      </c>
      <c r="M773" s="644">
        <v>9153.2100000000009</v>
      </c>
      <c r="N773" s="643">
        <v>3</v>
      </c>
      <c r="O773" s="643">
        <v>6</v>
      </c>
      <c r="P773" s="686">
        <v>18246.636000000002</v>
      </c>
    </row>
    <row r="774" spans="1:16" ht="56.25" x14ac:dyDescent="0.2">
      <c r="A774" s="637" t="s">
        <v>767</v>
      </c>
      <c r="B774" s="638" t="s">
        <v>775</v>
      </c>
      <c r="C774" s="638" t="s">
        <v>769</v>
      </c>
      <c r="D774" s="639" t="s">
        <v>3305</v>
      </c>
      <c r="E774" s="640">
        <v>2500</v>
      </c>
      <c r="F774" s="638" t="s">
        <v>3306</v>
      </c>
      <c r="G774" s="639" t="s">
        <v>3307</v>
      </c>
      <c r="H774" s="641" t="s">
        <v>3308</v>
      </c>
      <c r="I774" s="642" t="s">
        <v>774</v>
      </c>
      <c r="J774" s="641" t="s">
        <v>3308</v>
      </c>
      <c r="K774" s="643">
        <v>5</v>
      </c>
      <c r="L774" s="643">
        <v>12</v>
      </c>
      <c r="M774" s="644">
        <v>31883.19</v>
      </c>
      <c r="N774" s="643">
        <v>3</v>
      </c>
      <c r="O774" s="643">
        <v>6</v>
      </c>
      <c r="P774" s="686">
        <v>16035.485999999999</v>
      </c>
    </row>
    <row r="775" spans="1:16" ht="33.75" x14ac:dyDescent="0.2">
      <c r="A775" s="637" t="s">
        <v>767</v>
      </c>
      <c r="B775" s="638" t="s">
        <v>775</v>
      </c>
      <c r="C775" s="638" t="s">
        <v>769</v>
      </c>
      <c r="D775" s="639" t="s">
        <v>1668</v>
      </c>
      <c r="E775" s="640">
        <v>2000</v>
      </c>
      <c r="F775" s="638" t="s">
        <v>3309</v>
      </c>
      <c r="G775" s="639" t="s">
        <v>3310</v>
      </c>
      <c r="H775" s="641" t="s">
        <v>1232</v>
      </c>
      <c r="I775" s="642" t="s">
        <v>780</v>
      </c>
      <c r="J775" s="641" t="s">
        <v>1232</v>
      </c>
      <c r="K775" s="643">
        <v>1</v>
      </c>
      <c r="L775" s="643">
        <v>3</v>
      </c>
      <c r="M775" s="644">
        <v>3042.48</v>
      </c>
      <c r="N775" s="643">
        <v>0</v>
      </c>
      <c r="O775" s="643">
        <v>0</v>
      </c>
      <c r="P775" s="686">
        <v>0</v>
      </c>
    </row>
    <row r="776" spans="1:16" ht="78.75" x14ac:dyDescent="0.2">
      <c r="A776" s="637" t="s">
        <v>767</v>
      </c>
      <c r="B776" s="638" t="s">
        <v>775</v>
      </c>
      <c r="C776" s="638" t="s">
        <v>769</v>
      </c>
      <c r="D776" s="639" t="s">
        <v>3311</v>
      </c>
      <c r="E776" s="640">
        <v>3800</v>
      </c>
      <c r="F776" s="638" t="s">
        <v>3312</v>
      </c>
      <c r="G776" s="639" t="s">
        <v>3313</v>
      </c>
      <c r="H776" s="641" t="s">
        <v>2754</v>
      </c>
      <c r="I776" s="642" t="s">
        <v>774</v>
      </c>
      <c r="J776" s="641" t="s">
        <v>2754</v>
      </c>
      <c r="K776" s="643">
        <v>5</v>
      </c>
      <c r="L776" s="643">
        <v>12</v>
      </c>
      <c r="M776" s="644">
        <v>46291.720000000008</v>
      </c>
      <c r="N776" s="643">
        <v>3</v>
      </c>
      <c r="O776" s="643">
        <v>6</v>
      </c>
      <c r="P776" s="686">
        <v>23681.016000000003</v>
      </c>
    </row>
    <row r="777" spans="1:16" ht="67.5" x14ac:dyDescent="0.2">
      <c r="A777" s="637" t="s">
        <v>767</v>
      </c>
      <c r="B777" s="638" t="s">
        <v>775</v>
      </c>
      <c r="C777" s="638" t="s">
        <v>769</v>
      </c>
      <c r="D777" s="639" t="s">
        <v>3314</v>
      </c>
      <c r="E777" s="640">
        <v>4000</v>
      </c>
      <c r="F777" s="638" t="s">
        <v>3315</v>
      </c>
      <c r="G777" s="639" t="s">
        <v>3316</v>
      </c>
      <c r="H777" s="641" t="s">
        <v>805</v>
      </c>
      <c r="I777" s="642" t="s">
        <v>780</v>
      </c>
      <c r="J777" s="641" t="s">
        <v>805</v>
      </c>
      <c r="K777" s="643">
        <v>1</v>
      </c>
      <c r="L777" s="643">
        <v>4</v>
      </c>
      <c r="M777" s="644">
        <v>14990.99</v>
      </c>
      <c r="N777" s="643">
        <v>0</v>
      </c>
      <c r="O777" s="643">
        <v>0</v>
      </c>
      <c r="P777" s="686">
        <v>0</v>
      </c>
    </row>
    <row r="778" spans="1:16" ht="67.5" x14ac:dyDescent="0.2">
      <c r="A778" s="637" t="s">
        <v>767</v>
      </c>
      <c r="B778" s="638" t="s">
        <v>775</v>
      </c>
      <c r="C778" s="638" t="s">
        <v>769</v>
      </c>
      <c r="D778" s="639" t="s">
        <v>3317</v>
      </c>
      <c r="E778" s="640">
        <v>11000</v>
      </c>
      <c r="F778" s="638" t="s">
        <v>3318</v>
      </c>
      <c r="G778" s="639" t="s">
        <v>3319</v>
      </c>
      <c r="H778" s="641" t="s">
        <v>805</v>
      </c>
      <c r="I778" s="642" t="s">
        <v>780</v>
      </c>
      <c r="J778" s="641" t="s">
        <v>805</v>
      </c>
      <c r="K778" s="643">
        <v>10</v>
      </c>
      <c r="L778" s="643">
        <v>12</v>
      </c>
      <c r="M778" s="644">
        <v>133756.22</v>
      </c>
      <c r="N778" s="643">
        <v>3</v>
      </c>
      <c r="O778" s="643">
        <v>6</v>
      </c>
      <c r="P778" s="686">
        <v>67051.975999999995</v>
      </c>
    </row>
    <row r="779" spans="1:16" ht="78.75" x14ac:dyDescent="0.2">
      <c r="A779" s="637" t="s">
        <v>767</v>
      </c>
      <c r="B779" s="638" t="s">
        <v>775</v>
      </c>
      <c r="C779" s="638" t="s">
        <v>769</v>
      </c>
      <c r="D779" s="639" t="s">
        <v>3320</v>
      </c>
      <c r="E779" s="640">
        <v>7000</v>
      </c>
      <c r="F779" s="638" t="s">
        <v>3321</v>
      </c>
      <c r="G779" s="639" t="s">
        <v>3322</v>
      </c>
      <c r="H779" s="641" t="s">
        <v>779</v>
      </c>
      <c r="I779" s="642" t="s">
        <v>780</v>
      </c>
      <c r="J779" s="641" t="s">
        <v>779</v>
      </c>
      <c r="K779" s="643">
        <v>12</v>
      </c>
      <c r="L779" s="643">
        <v>12</v>
      </c>
      <c r="M779" s="644">
        <v>68130.209999999977</v>
      </c>
      <c r="N779" s="643">
        <v>4</v>
      </c>
      <c r="O779" s="643">
        <v>6</v>
      </c>
      <c r="P779" s="686">
        <v>43050.506000000001</v>
      </c>
    </row>
    <row r="780" spans="1:16" ht="67.5" x14ac:dyDescent="0.2">
      <c r="A780" s="637" t="s">
        <v>767</v>
      </c>
      <c r="B780" s="638" t="s">
        <v>775</v>
      </c>
      <c r="C780" s="638" t="s">
        <v>769</v>
      </c>
      <c r="D780" s="639" t="s">
        <v>3323</v>
      </c>
      <c r="E780" s="640">
        <v>9000</v>
      </c>
      <c r="F780" s="638" t="s">
        <v>3324</v>
      </c>
      <c r="G780" s="639" t="s">
        <v>3325</v>
      </c>
      <c r="H780" s="641" t="s">
        <v>3326</v>
      </c>
      <c r="I780" s="642" t="s">
        <v>774</v>
      </c>
      <c r="J780" s="641" t="s">
        <v>3326</v>
      </c>
      <c r="K780" s="643">
        <v>5</v>
      </c>
      <c r="L780" s="643">
        <v>12</v>
      </c>
      <c r="M780" s="644">
        <v>85365.739999999991</v>
      </c>
      <c r="N780" s="643">
        <v>3</v>
      </c>
      <c r="O780" s="643">
        <v>6</v>
      </c>
      <c r="P780" s="686">
        <v>42949.076000000001</v>
      </c>
    </row>
    <row r="781" spans="1:16" ht="56.25" x14ac:dyDescent="0.2">
      <c r="A781" s="637" t="s">
        <v>767</v>
      </c>
      <c r="B781" s="638" t="s">
        <v>775</v>
      </c>
      <c r="C781" s="638" t="s">
        <v>769</v>
      </c>
      <c r="D781" s="639" t="s">
        <v>3327</v>
      </c>
      <c r="E781" s="640">
        <v>5100</v>
      </c>
      <c r="F781" s="638" t="s">
        <v>3328</v>
      </c>
      <c r="G781" s="639" t="s">
        <v>3329</v>
      </c>
      <c r="H781" s="641" t="s">
        <v>2463</v>
      </c>
      <c r="I781" s="642" t="s">
        <v>797</v>
      </c>
      <c r="J781" s="641" t="s">
        <v>2463</v>
      </c>
      <c r="K781" s="643">
        <v>5</v>
      </c>
      <c r="L781" s="643">
        <v>12</v>
      </c>
      <c r="M781" s="644">
        <v>62749.09</v>
      </c>
      <c r="N781" s="643">
        <v>3</v>
      </c>
      <c r="O781" s="643">
        <v>6</v>
      </c>
      <c r="P781" s="686">
        <v>31482.995999999999</v>
      </c>
    </row>
    <row r="782" spans="1:16" ht="90" x14ac:dyDescent="0.2">
      <c r="A782" s="637" t="s">
        <v>767</v>
      </c>
      <c r="B782" s="638" t="s">
        <v>775</v>
      </c>
      <c r="C782" s="638" t="s">
        <v>769</v>
      </c>
      <c r="D782" s="639" t="s">
        <v>3330</v>
      </c>
      <c r="E782" s="640">
        <v>1600</v>
      </c>
      <c r="F782" s="638" t="s">
        <v>3331</v>
      </c>
      <c r="G782" s="639" t="s">
        <v>3332</v>
      </c>
      <c r="H782" s="641" t="s">
        <v>796</v>
      </c>
      <c r="I782" s="642" t="s">
        <v>797</v>
      </c>
      <c r="J782" s="641" t="s">
        <v>796</v>
      </c>
      <c r="K782" s="643">
        <v>5</v>
      </c>
      <c r="L782" s="643">
        <v>12</v>
      </c>
      <c r="M782" s="644">
        <v>21154.81</v>
      </c>
      <c r="N782" s="643">
        <v>2</v>
      </c>
      <c r="O782" s="643">
        <v>3</v>
      </c>
      <c r="P782" s="686">
        <v>5780.3360000000002</v>
      </c>
    </row>
    <row r="783" spans="1:16" ht="101.25" x14ac:dyDescent="0.2">
      <c r="A783" s="637" t="s">
        <v>767</v>
      </c>
      <c r="B783" s="638" t="s">
        <v>768</v>
      </c>
      <c r="C783" s="638" t="s">
        <v>769</v>
      </c>
      <c r="D783" s="639" t="s">
        <v>3333</v>
      </c>
      <c r="E783" s="640">
        <v>1000</v>
      </c>
      <c r="F783" s="638" t="s">
        <v>3334</v>
      </c>
      <c r="G783" s="639" t="s">
        <v>3335</v>
      </c>
      <c r="H783" s="641" t="s">
        <v>1286</v>
      </c>
      <c r="I783" s="642" t="s">
        <v>797</v>
      </c>
      <c r="J783" s="641" t="s">
        <v>1286</v>
      </c>
      <c r="K783" s="643">
        <v>5</v>
      </c>
      <c r="L783" s="643">
        <v>12</v>
      </c>
      <c r="M783" s="644">
        <v>13674.01</v>
      </c>
      <c r="N783" s="643">
        <v>3</v>
      </c>
      <c r="O783" s="643">
        <v>6</v>
      </c>
      <c r="P783" s="686">
        <v>6547.076</v>
      </c>
    </row>
    <row r="784" spans="1:16" ht="78.75" x14ac:dyDescent="0.2">
      <c r="A784" s="637" t="s">
        <v>767</v>
      </c>
      <c r="B784" s="638" t="s">
        <v>775</v>
      </c>
      <c r="C784" s="638" t="s">
        <v>769</v>
      </c>
      <c r="D784" s="639" t="s">
        <v>3336</v>
      </c>
      <c r="E784" s="640">
        <v>2500</v>
      </c>
      <c r="F784" s="638" t="s">
        <v>3337</v>
      </c>
      <c r="G784" s="639" t="s">
        <v>3338</v>
      </c>
      <c r="H784" s="641" t="s">
        <v>2104</v>
      </c>
      <c r="I784" s="642" t="s">
        <v>774</v>
      </c>
      <c r="J784" s="641" t="s">
        <v>2104</v>
      </c>
      <c r="K784" s="643">
        <v>7</v>
      </c>
      <c r="L784" s="643">
        <v>10</v>
      </c>
      <c r="M784" s="644">
        <v>26671.91</v>
      </c>
      <c r="N784" s="643">
        <v>0</v>
      </c>
      <c r="O784" s="643">
        <v>0</v>
      </c>
      <c r="P784" s="686">
        <v>0</v>
      </c>
    </row>
    <row r="785" spans="1:16" ht="90" x14ac:dyDescent="0.2">
      <c r="A785" s="637" t="s">
        <v>767</v>
      </c>
      <c r="B785" s="638" t="s">
        <v>768</v>
      </c>
      <c r="C785" s="638" t="s">
        <v>769</v>
      </c>
      <c r="D785" s="639" t="s">
        <v>3339</v>
      </c>
      <c r="E785" s="640">
        <v>3000</v>
      </c>
      <c r="F785" s="638" t="s">
        <v>3340</v>
      </c>
      <c r="G785" s="639" t="s">
        <v>3341</v>
      </c>
      <c r="H785" s="641" t="s">
        <v>805</v>
      </c>
      <c r="I785" s="642" t="s">
        <v>780</v>
      </c>
      <c r="J785" s="641" t="s">
        <v>805</v>
      </c>
      <c r="K785" s="643">
        <v>0</v>
      </c>
      <c r="L785" s="643">
        <v>1</v>
      </c>
      <c r="M785" s="644">
        <v>2337.0000000000005</v>
      </c>
      <c r="N785" s="643">
        <v>0</v>
      </c>
      <c r="O785" s="643">
        <v>0</v>
      </c>
      <c r="P785" s="686">
        <v>0</v>
      </c>
    </row>
    <row r="786" spans="1:16" ht="33.75" x14ac:dyDescent="0.2">
      <c r="A786" s="637" t="s">
        <v>767</v>
      </c>
      <c r="B786" s="638" t="s">
        <v>775</v>
      </c>
      <c r="C786" s="638" t="s">
        <v>769</v>
      </c>
      <c r="D786" s="639" t="s">
        <v>3342</v>
      </c>
      <c r="E786" s="640">
        <v>7000</v>
      </c>
      <c r="F786" s="638" t="s">
        <v>3343</v>
      </c>
      <c r="G786" s="639" t="s">
        <v>3344</v>
      </c>
      <c r="H786" s="641" t="s">
        <v>866</v>
      </c>
      <c r="I786" s="642" t="s">
        <v>780</v>
      </c>
      <c r="J786" s="641" t="s">
        <v>866</v>
      </c>
      <c r="K786" s="643">
        <v>1</v>
      </c>
      <c r="L786" s="643">
        <v>1</v>
      </c>
      <c r="M786" s="644">
        <v>6407.41</v>
      </c>
      <c r="N786" s="643">
        <v>1</v>
      </c>
      <c r="O786" s="643">
        <v>4</v>
      </c>
      <c r="P786" s="686">
        <v>16161.205999999998</v>
      </c>
    </row>
    <row r="787" spans="1:16" ht="33.75" x14ac:dyDescent="0.2">
      <c r="A787" s="637" t="s">
        <v>767</v>
      </c>
      <c r="B787" s="638" t="s">
        <v>775</v>
      </c>
      <c r="C787" s="638" t="s">
        <v>769</v>
      </c>
      <c r="D787" s="639" t="s">
        <v>3345</v>
      </c>
      <c r="E787" s="640">
        <v>4000</v>
      </c>
      <c r="F787" s="638" t="s">
        <v>3346</v>
      </c>
      <c r="G787" s="639" t="s">
        <v>3347</v>
      </c>
      <c r="H787" s="641" t="s">
        <v>1071</v>
      </c>
      <c r="I787" s="642" t="s">
        <v>780</v>
      </c>
      <c r="J787" s="641" t="s">
        <v>1071</v>
      </c>
      <c r="K787" s="643">
        <v>1</v>
      </c>
      <c r="L787" s="643">
        <v>2</v>
      </c>
      <c r="M787" s="644">
        <v>7820.8099999999995</v>
      </c>
      <c r="N787" s="643">
        <v>2</v>
      </c>
      <c r="O787" s="643">
        <v>3</v>
      </c>
      <c r="P787" s="686">
        <v>9766.8859999999986</v>
      </c>
    </row>
    <row r="788" spans="1:16" ht="101.25" x14ac:dyDescent="0.2">
      <c r="A788" s="637" t="s">
        <v>767</v>
      </c>
      <c r="B788" s="638" t="s">
        <v>768</v>
      </c>
      <c r="C788" s="638" t="s">
        <v>769</v>
      </c>
      <c r="D788" s="639" t="s">
        <v>3348</v>
      </c>
      <c r="E788" s="640">
        <v>4500</v>
      </c>
      <c r="F788" s="638" t="s">
        <v>3349</v>
      </c>
      <c r="G788" s="639" t="s">
        <v>3350</v>
      </c>
      <c r="H788" s="641" t="s">
        <v>3351</v>
      </c>
      <c r="I788" s="642" t="s">
        <v>780</v>
      </c>
      <c r="J788" s="641" t="s">
        <v>3351</v>
      </c>
      <c r="K788" s="643">
        <v>6</v>
      </c>
      <c r="L788" s="643">
        <v>12</v>
      </c>
      <c r="M788" s="644">
        <v>55804.810000000012</v>
      </c>
      <c r="N788" s="643">
        <v>3</v>
      </c>
      <c r="O788" s="643">
        <v>6</v>
      </c>
      <c r="P788" s="686">
        <v>28050.116000000002</v>
      </c>
    </row>
    <row r="789" spans="1:16" ht="56.25" x14ac:dyDescent="0.2">
      <c r="A789" s="637" t="s">
        <v>767</v>
      </c>
      <c r="B789" s="638" t="s">
        <v>775</v>
      </c>
      <c r="C789" s="638" t="s">
        <v>769</v>
      </c>
      <c r="D789" s="639" t="s">
        <v>3352</v>
      </c>
      <c r="E789" s="640">
        <v>10000</v>
      </c>
      <c r="F789" s="638" t="s">
        <v>3353</v>
      </c>
      <c r="G789" s="639" t="s">
        <v>3354</v>
      </c>
      <c r="H789" s="641" t="s">
        <v>801</v>
      </c>
      <c r="I789" s="642" t="s">
        <v>780</v>
      </c>
      <c r="J789" s="641" t="s">
        <v>801</v>
      </c>
      <c r="K789" s="643">
        <v>5</v>
      </c>
      <c r="L789" s="643">
        <v>12</v>
      </c>
      <c r="M789" s="644">
        <v>121706.14</v>
      </c>
      <c r="N789" s="643">
        <v>3</v>
      </c>
      <c r="O789" s="643">
        <v>6</v>
      </c>
      <c r="P789" s="686">
        <v>60956.756000000008</v>
      </c>
    </row>
    <row r="790" spans="1:16" ht="78.75" x14ac:dyDescent="0.2">
      <c r="A790" s="637" t="s">
        <v>767</v>
      </c>
      <c r="B790" s="638" t="s">
        <v>775</v>
      </c>
      <c r="C790" s="638" t="s">
        <v>769</v>
      </c>
      <c r="D790" s="639" t="s">
        <v>3355</v>
      </c>
      <c r="E790" s="640">
        <v>2000</v>
      </c>
      <c r="F790" s="638" t="s">
        <v>3356</v>
      </c>
      <c r="G790" s="639" t="s">
        <v>3357</v>
      </c>
      <c r="H790" s="641" t="s">
        <v>846</v>
      </c>
      <c r="I790" s="642" t="s">
        <v>780</v>
      </c>
      <c r="J790" s="641" t="s">
        <v>846</v>
      </c>
      <c r="K790" s="643">
        <v>5</v>
      </c>
      <c r="L790" s="643">
        <v>8</v>
      </c>
      <c r="M790" s="644">
        <v>18226.379999999997</v>
      </c>
      <c r="N790" s="643">
        <v>0</v>
      </c>
      <c r="O790" s="643">
        <v>0</v>
      </c>
      <c r="P790" s="686">
        <v>0</v>
      </c>
    </row>
    <row r="791" spans="1:16" ht="78.75" x14ac:dyDescent="0.2">
      <c r="A791" s="637" t="s">
        <v>767</v>
      </c>
      <c r="B791" s="638" t="s">
        <v>768</v>
      </c>
      <c r="C791" s="638" t="s">
        <v>769</v>
      </c>
      <c r="D791" s="639" t="s">
        <v>3358</v>
      </c>
      <c r="E791" s="640">
        <v>5000</v>
      </c>
      <c r="F791" s="638" t="s">
        <v>3359</v>
      </c>
      <c r="G791" s="639" t="s">
        <v>3360</v>
      </c>
      <c r="H791" s="641" t="s">
        <v>850</v>
      </c>
      <c r="I791" s="642" t="s">
        <v>780</v>
      </c>
      <c r="J791" s="641" t="s">
        <v>850</v>
      </c>
      <c r="K791" s="643">
        <v>4</v>
      </c>
      <c r="L791" s="643">
        <v>9</v>
      </c>
      <c r="M791" s="644">
        <v>39614.75</v>
      </c>
      <c r="N791" s="643">
        <v>0</v>
      </c>
      <c r="O791" s="643">
        <v>0</v>
      </c>
      <c r="P791" s="686">
        <v>0</v>
      </c>
    </row>
    <row r="792" spans="1:16" ht="101.25" x14ac:dyDescent="0.2">
      <c r="A792" s="637" t="s">
        <v>767</v>
      </c>
      <c r="B792" s="638" t="s">
        <v>775</v>
      </c>
      <c r="C792" s="638" t="s">
        <v>769</v>
      </c>
      <c r="D792" s="639" t="s">
        <v>3361</v>
      </c>
      <c r="E792" s="640">
        <v>2875</v>
      </c>
      <c r="F792" s="638" t="s">
        <v>3362</v>
      </c>
      <c r="G792" s="639" t="s">
        <v>3363</v>
      </c>
      <c r="H792" s="641" t="s">
        <v>805</v>
      </c>
      <c r="I792" s="642" t="s">
        <v>780</v>
      </c>
      <c r="J792" s="641" t="s">
        <v>805</v>
      </c>
      <c r="K792" s="643">
        <v>5</v>
      </c>
      <c r="L792" s="643">
        <v>12</v>
      </c>
      <c r="M792" s="644">
        <v>36372.670000000006</v>
      </c>
      <c r="N792" s="643">
        <v>3</v>
      </c>
      <c r="O792" s="643">
        <v>6</v>
      </c>
      <c r="P792" s="686">
        <v>18297.976000000002</v>
      </c>
    </row>
    <row r="793" spans="1:16" ht="78.75" x14ac:dyDescent="0.2">
      <c r="A793" s="637" t="s">
        <v>767</v>
      </c>
      <c r="B793" s="638" t="s">
        <v>775</v>
      </c>
      <c r="C793" s="638" t="s">
        <v>769</v>
      </c>
      <c r="D793" s="639" t="s">
        <v>3364</v>
      </c>
      <c r="E793" s="640">
        <v>1200</v>
      </c>
      <c r="F793" s="638" t="s">
        <v>3365</v>
      </c>
      <c r="G793" s="639" t="s">
        <v>3366</v>
      </c>
      <c r="H793" s="641" t="s">
        <v>796</v>
      </c>
      <c r="I793" s="642" t="s">
        <v>797</v>
      </c>
      <c r="J793" s="641" t="s">
        <v>796</v>
      </c>
      <c r="K793" s="643">
        <v>6</v>
      </c>
      <c r="L793" s="643">
        <v>12</v>
      </c>
      <c r="M793" s="644">
        <v>16246.41</v>
      </c>
      <c r="N793" s="643">
        <v>5</v>
      </c>
      <c r="O793" s="643">
        <v>6</v>
      </c>
      <c r="P793" s="686">
        <v>7855.076</v>
      </c>
    </row>
    <row r="794" spans="1:16" ht="67.5" x14ac:dyDescent="0.2">
      <c r="A794" s="637" t="s">
        <v>767</v>
      </c>
      <c r="B794" s="638" t="s">
        <v>775</v>
      </c>
      <c r="C794" s="638" t="s">
        <v>769</v>
      </c>
      <c r="D794" s="639" t="s">
        <v>3367</v>
      </c>
      <c r="E794" s="640">
        <v>5500</v>
      </c>
      <c r="F794" s="638" t="s">
        <v>3368</v>
      </c>
      <c r="G794" s="639" t="s">
        <v>3369</v>
      </c>
      <c r="H794" s="641" t="s">
        <v>3370</v>
      </c>
      <c r="I794" s="642" t="s">
        <v>780</v>
      </c>
      <c r="J794" s="641" t="s">
        <v>3370</v>
      </c>
      <c r="K794" s="643">
        <v>5</v>
      </c>
      <c r="L794" s="643">
        <v>12</v>
      </c>
      <c r="M794" s="644">
        <v>67598.69</v>
      </c>
      <c r="N794" s="643">
        <v>3</v>
      </c>
      <c r="O794" s="643">
        <v>6</v>
      </c>
      <c r="P794" s="686">
        <v>33838.336000000003</v>
      </c>
    </row>
    <row r="795" spans="1:16" ht="33.75" x14ac:dyDescent="0.2">
      <c r="A795" s="637" t="s">
        <v>767</v>
      </c>
      <c r="B795" s="638" t="s">
        <v>775</v>
      </c>
      <c r="C795" s="638" t="s">
        <v>769</v>
      </c>
      <c r="D795" s="639" t="s">
        <v>1631</v>
      </c>
      <c r="E795" s="640">
        <v>3500</v>
      </c>
      <c r="F795" s="638" t="s">
        <v>3371</v>
      </c>
      <c r="G795" s="639" t="s">
        <v>3372</v>
      </c>
      <c r="H795" s="641" t="s">
        <v>796</v>
      </c>
      <c r="I795" s="642" t="s">
        <v>797</v>
      </c>
      <c r="J795" s="641" t="s">
        <v>796</v>
      </c>
      <c r="K795" s="643">
        <v>5</v>
      </c>
      <c r="L795" s="643">
        <v>12</v>
      </c>
      <c r="M795" s="644">
        <v>43950.490000000013</v>
      </c>
      <c r="N795" s="643">
        <v>3</v>
      </c>
      <c r="O795" s="643">
        <v>6</v>
      </c>
      <c r="P795" s="686">
        <v>22051.976000000002</v>
      </c>
    </row>
    <row r="796" spans="1:16" ht="78.75" x14ac:dyDescent="0.2">
      <c r="A796" s="637" t="s">
        <v>767</v>
      </c>
      <c r="B796" s="638" t="s">
        <v>775</v>
      </c>
      <c r="C796" s="638" t="s">
        <v>769</v>
      </c>
      <c r="D796" s="639" t="s">
        <v>3373</v>
      </c>
      <c r="E796" s="640">
        <v>930</v>
      </c>
      <c r="F796" s="638" t="s">
        <v>3374</v>
      </c>
      <c r="G796" s="639" t="s">
        <v>3375</v>
      </c>
      <c r="H796" s="641" t="s">
        <v>2363</v>
      </c>
      <c r="I796" s="642" t="s">
        <v>774</v>
      </c>
      <c r="J796" s="641" t="s">
        <v>2363</v>
      </c>
      <c r="K796" s="643">
        <v>5</v>
      </c>
      <c r="L796" s="643">
        <v>12</v>
      </c>
      <c r="M796" s="644">
        <v>9920.3100000000013</v>
      </c>
      <c r="N796" s="643">
        <v>3</v>
      </c>
      <c r="O796" s="643">
        <v>6</v>
      </c>
      <c r="P796" s="686">
        <v>6089.2759999999998</v>
      </c>
    </row>
    <row r="797" spans="1:16" ht="45" x14ac:dyDescent="0.2">
      <c r="A797" s="637" t="s">
        <v>767</v>
      </c>
      <c r="B797" s="638" t="s">
        <v>775</v>
      </c>
      <c r="C797" s="638" t="s">
        <v>769</v>
      </c>
      <c r="D797" s="639" t="s">
        <v>3376</v>
      </c>
      <c r="E797" s="640">
        <v>5000</v>
      </c>
      <c r="F797" s="638" t="s">
        <v>3377</v>
      </c>
      <c r="G797" s="639" t="s">
        <v>3378</v>
      </c>
      <c r="H797" s="641" t="s">
        <v>3379</v>
      </c>
      <c r="I797" s="642" t="s">
        <v>780</v>
      </c>
      <c r="J797" s="641" t="s">
        <v>3379</v>
      </c>
      <c r="K797" s="643">
        <v>7</v>
      </c>
      <c r="L797" s="643">
        <v>12</v>
      </c>
      <c r="M797" s="644">
        <v>60691.749999999985</v>
      </c>
      <c r="N797" s="643">
        <v>3</v>
      </c>
      <c r="O797" s="643">
        <v>6</v>
      </c>
      <c r="P797" s="686">
        <v>30422.205999999998</v>
      </c>
    </row>
    <row r="798" spans="1:16" ht="45" x14ac:dyDescent="0.2">
      <c r="A798" s="637" t="s">
        <v>767</v>
      </c>
      <c r="B798" s="638" t="s">
        <v>775</v>
      </c>
      <c r="C798" s="638" t="s">
        <v>769</v>
      </c>
      <c r="D798" s="639" t="s">
        <v>3380</v>
      </c>
      <c r="E798" s="640">
        <v>1200</v>
      </c>
      <c r="F798" s="638" t="s">
        <v>3381</v>
      </c>
      <c r="G798" s="639" t="s">
        <v>3382</v>
      </c>
      <c r="H798" s="641" t="s">
        <v>3383</v>
      </c>
      <c r="I798" s="642" t="s">
        <v>780</v>
      </c>
      <c r="J798" s="641" t="s">
        <v>3383</v>
      </c>
      <c r="K798" s="643">
        <v>5</v>
      </c>
      <c r="L798" s="643">
        <v>12</v>
      </c>
      <c r="M798" s="644">
        <v>16196.730000000001</v>
      </c>
      <c r="N798" s="643">
        <v>3</v>
      </c>
      <c r="O798" s="643">
        <v>6</v>
      </c>
      <c r="P798" s="686">
        <v>7830.1360000000004</v>
      </c>
    </row>
    <row r="799" spans="1:16" ht="78.75" x14ac:dyDescent="0.2">
      <c r="A799" s="637" t="s">
        <v>767</v>
      </c>
      <c r="B799" s="638" t="s">
        <v>775</v>
      </c>
      <c r="C799" s="638" t="s">
        <v>769</v>
      </c>
      <c r="D799" s="639" t="s">
        <v>3384</v>
      </c>
      <c r="E799" s="640">
        <v>7500</v>
      </c>
      <c r="F799" s="638" t="s">
        <v>3385</v>
      </c>
      <c r="G799" s="639" t="s">
        <v>3386</v>
      </c>
      <c r="H799" s="641" t="s">
        <v>3387</v>
      </c>
      <c r="I799" s="642" t="s">
        <v>780</v>
      </c>
      <c r="J799" s="641" t="s">
        <v>3387</v>
      </c>
      <c r="K799" s="643">
        <v>1</v>
      </c>
      <c r="L799" s="643">
        <v>4</v>
      </c>
      <c r="M799" s="644">
        <v>28519.5</v>
      </c>
      <c r="N799" s="643">
        <v>0</v>
      </c>
      <c r="O799" s="643">
        <v>0</v>
      </c>
      <c r="P799" s="686">
        <v>0</v>
      </c>
    </row>
    <row r="800" spans="1:16" ht="112.5" x14ac:dyDescent="0.2">
      <c r="A800" s="637" t="s">
        <v>767</v>
      </c>
      <c r="B800" s="638" t="s">
        <v>775</v>
      </c>
      <c r="C800" s="638" t="s">
        <v>769</v>
      </c>
      <c r="D800" s="639" t="s">
        <v>3388</v>
      </c>
      <c r="E800" s="640">
        <v>4500</v>
      </c>
      <c r="F800" s="638" t="s">
        <v>3389</v>
      </c>
      <c r="G800" s="639" t="s">
        <v>3390</v>
      </c>
      <c r="H800" s="641" t="s">
        <v>1650</v>
      </c>
      <c r="I800" s="642" t="s">
        <v>780</v>
      </c>
      <c r="J800" s="641" t="s">
        <v>1650</v>
      </c>
      <c r="K800" s="643">
        <v>6</v>
      </c>
      <c r="L800" s="643">
        <v>12</v>
      </c>
      <c r="M800" s="644">
        <v>55876.86</v>
      </c>
      <c r="N800" s="643">
        <v>3</v>
      </c>
      <c r="O800" s="643">
        <v>6</v>
      </c>
      <c r="P800" s="686">
        <v>28049.806000000004</v>
      </c>
    </row>
    <row r="801" spans="1:16" ht="78.75" x14ac:dyDescent="0.2">
      <c r="A801" s="637" t="s">
        <v>767</v>
      </c>
      <c r="B801" s="638" t="s">
        <v>775</v>
      </c>
      <c r="C801" s="638" t="s">
        <v>769</v>
      </c>
      <c r="D801" s="639" t="s">
        <v>3391</v>
      </c>
      <c r="E801" s="640">
        <v>1800</v>
      </c>
      <c r="F801" s="638" t="s">
        <v>3392</v>
      </c>
      <c r="G801" s="639" t="s">
        <v>3393</v>
      </c>
      <c r="H801" s="641" t="s">
        <v>816</v>
      </c>
      <c r="I801" s="642" t="s">
        <v>780</v>
      </c>
      <c r="J801" s="641" t="s">
        <v>816</v>
      </c>
      <c r="K801" s="643">
        <v>11</v>
      </c>
      <c r="L801" s="643">
        <v>12</v>
      </c>
      <c r="M801" s="644">
        <v>22982.849999999995</v>
      </c>
      <c r="N801" s="643">
        <v>5</v>
      </c>
      <c r="O801" s="643">
        <v>6</v>
      </c>
      <c r="P801" s="686">
        <v>11558.976000000001</v>
      </c>
    </row>
    <row r="802" spans="1:16" ht="67.5" x14ac:dyDescent="0.2">
      <c r="A802" s="637" t="s">
        <v>767</v>
      </c>
      <c r="B802" s="638" t="s">
        <v>775</v>
      </c>
      <c r="C802" s="638" t="s">
        <v>769</v>
      </c>
      <c r="D802" s="639" t="s">
        <v>3394</v>
      </c>
      <c r="E802" s="640">
        <v>1500</v>
      </c>
      <c r="F802" s="638" t="s">
        <v>3395</v>
      </c>
      <c r="G802" s="639" t="s">
        <v>3396</v>
      </c>
      <c r="H802" s="641" t="s">
        <v>3397</v>
      </c>
      <c r="I802" s="642" t="s">
        <v>774</v>
      </c>
      <c r="J802" s="641" t="s">
        <v>3397</v>
      </c>
      <c r="K802" s="643">
        <v>6</v>
      </c>
      <c r="L802" s="643">
        <v>12</v>
      </c>
      <c r="M802" s="644">
        <v>17648.52</v>
      </c>
      <c r="N802" s="643">
        <v>6</v>
      </c>
      <c r="O802" s="643">
        <v>6</v>
      </c>
      <c r="P802" s="686">
        <v>9813.2659999999996</v>
      </c>
    </row>
    <row r="803" spans="1:16" ht="33.75" x14ac:dyDescent="0.2">
      <c r="A803" s="637" t="s">
        <v>767</v>
      </c>
      <c r="B803" s="638" t="s">
        <v>775</v>
      </c>
      <c r="C803" s="638" t="s">
        <v>769</v>
      </c>
      <c r="D803" s="639" t="s">
        <v>1184</v>
      </c>
      <c r="E803" s="640">
        <v>2500</v>
      </c>
      <c r="F803" s="638" t="s">
        <v>3398</v>
      </c>
      <c r="G803" s="639" t="s">
        <v>3399</v>
      </c>
      <c r="H803" s="641" t="s">
        <v>3400</v>
      </c>
      <c r="I803" s="642" t="s">
        <v>797</v>
      </c>
      <c r="J803" s="641" t="s">
        <v>3400</v>
      </c>
      <c r="K803" s="643">
        <v>8</v>
      </c>
      <c r="L803" s="643">
        <v>12</v>
      </c>
      <c r="M803" s="644">
        <v>31954.810000000005</v>
      </c>
      <c r="N803" s="643">
        <v>3</v>
      </c>
      <c r="O803" s="643">
        <v>6</v>
      </c>
      <c r="P803" s="686">
        <v>16048.065999999999</v>
      </c>
    </row>
    <row r="804" spans="1:16" ht="90" x14ac:dyDescent="0.2">
      <c r="A804" s="637" t="s">
        <v>767</v>
      </c>
      <c r="B804" s="638" t="s">
        <v>775</v>
      </c>
      <c r="C804" s="638" t="s">
        <v>769</v>
      </c>
      <c r="D804" s="639" t="s">
        <v>3401</v>
      </c>
      <c r="E804" s="640">
        <v>15000</v>
      </c>
      <c r="F804" s="638" t="s">
        <v>3402</v>
      </c>
      <c r="G804" s="639" t="s">
        <v>3403</v>
      </c>
      <c r="H804" s="641" t="s">
        <v>801</v>
      </c>
      <c r="I804" s="642" t="s">
        <v>780</v>
      </c>
      <c r="J804" s="641" t="s">
        <v>801</v>
      </c>
      <c r="K804" s="643">
        <v>4</v>
      </c>
      <c r="L804" s="643">
        <v>10</v>
      </c>
      <c r="M804" s="644">
        <v>146228.00999999998</v>
      </c>
      <c r="N804" s="643">
        <v>3</v>
      </c>
      <c r="O804" s="643">
        <v>6</v>
      </c>
      <c r="P804" s="686">
        <v>89551.975999999995</v>
      </c>
    </row>
    <row r="805" spans="1:16" ht="78.75" x14ac:dyDescent="0.2">
      <c r="A805" s="637" t="s">
        <v>767</v>
      </c>
      <c r="B805" s="638" t="s">
        <v>775</v>
      </c>
      <c r="C805" s="638" t="s">
        <v>769</v>
      </c>
      <c r="D805" s="639" t="s">
        <v>3404</v>
      </c>
      <c r="E805" s="640">
        <v>4000</v>
      </c>
      <c r="F805" s="638" t="s">
        <v>3405</v>
      </c>
      <c r="G805" s="639" t="s">
        <v>3406</v>
      </c>
      <c r="H805" s="641" t="s">
        <v>3407</v>
      </c>
      <c r="I805" s="642" t="s">
        <v>780</v>
      </c>
      <c r="J805" s="641" t="s">
        <v>3407</v>
      </c>
      <c r="K805" s="643">
        <v>8</v>
      </c>
      <c r="L805" s="643">
        <v>12</v>
      </c>
      <c r="M805" s="644">
        <v>45327.430000000008</v>
      </c>
      <c r="N805" s="643">
        <v>3</v>
      </c>
      <c r="O805" s="643">
        <v>6</v>
      </c>
      <c r="P805" s="686">
        <v>24626.436000000002</v>
      </c>
    </row>
    <row r="806" spans="1:16" ht="33.75" x14ac:dyDescent="0.2">
      <c r="A806" s="637" t="s">
        <v>767</v>
      </c>
      <c r="B806" s="638" t="s">
        <v>775</v>
      </c>
      <c r="C806" s="638" t="s">
        <v>769</v>
      </c>
      <c r="D806" s="639" t="s">
        <v>3408</v>
      </c>
      <c r="E806" s="640">
        <v>1500</v>
      </c>
      <c r="F806" s="638" t="s">
        <v>3409</v>
      </c>
      <c r="G806" s="639" t="s">
        <v>3410</v>
      </c>
      <c r="H806" s="641" t="s">
        <v>3411</v>
      </c>
      <c r="I806" s="642" t="s">
        <v>780</v>
      </c>
      <c r="J806" s="641" t="s">
        <v>3411</v>
      </c>
      <c r="K806" s="643">
        <v>5</v>
      </c>
      <c r="L806" s="643">
        <v>12</v>
      </c>
      <c r="M806" s="644">
        <v>19954.810000000001</v>
      </c>
      <c r="N806" s="643">
        <v>5</v>
      </c>
      <c r="O806" s="643">
        <v>6</v>
      </c>
      <c r="P806" s="686">
        <v>9817.0759999999991</v>
      </c>
    </row>
    <row r="807" spans="1:16" ht="33.75" x14ac:dyDescent="0.2">
      <c r="A807" s="637" t="s">
        <v>767</v>
      </c>
      <c r="B807" s="638" t="s">
        <v>775</v>
      </c>
      <c r="C807" s="638" t="s">
        <v>769</v>
      </c>
      <c r="D807" s="639" t="s">
        <v>3412</v>
      </c>
      <c r="E807" s="640">
        <v>7000</v>
      </c>
      <c r="F807" s="638" t="s">
        <v>3413</v>
      </c>
      <c r="G807" s="639" t="s">
        <v>3414</v>
      </c>
      <c r="H807" s="641" t="s">
        <v>3415</v>
      </c>
      <c r="I807" s="642" t="s">
        <v>780</v>
      </c>
      <c r="J807" s="641" t="s">
        <v>3415</v>
      </c>
      <c r="K807" s="643">
        <v>0</v>
      </c>
      <c r="L807" s="643">
        <v>0</v>
      </c>
      <c r="M807" s="644">
        <v>0</v>
      </c>
      <c r="N807" s="643">
        <v>2</v>
      </c>
      <c r="O807" s="643">
        <v>4</v>
      </c>
      <c r="P807" s="686">
        <v>28703.675999999999</v>
      </c>
    </row>
    <row r="808" spans="1:16" ht="45" x14ac:dyDescent="0.2">
      <c r="A808" s="637" t="s">
        <v>767</v>
      </c>
      <c r="B808" s="638" t="s">
        <v>775</v>
      </c>
      <c r="C808" s="638" t="s">
        <v>769</v>
      </c>
      <c r="D808" s="639" t="s">
        <v>3416</v>
      </c>
      <c r="E808" s="640">
        <v>2000</v>
      </c>
      <c r="F808" s="638" t="s">
        <v>3417</v>
      </c>
      <c r="G808" s="639" t="s">
        <v>3418</v>
      </c>
      <c r="H808" s="641" t="s">
        <v>2579</v>
      </c>
      <c r="I808" s="642" t="s">
        <v>774</v>
      </c>
      <c r="J808" s="641" t="s">
        <v>2579</v>
      </c>
      <c r="K808" s="643">
        <v>6</v>
      </c>
      <c r="L808" s="643">
        <v>12</v>
      </c>
      <c r="M808" s="644">
        <v>25874.630000000005</v>
      </c>
      <c r="N808" s="643">
        <v>3</v>
      </c>
      <c r="O808" s="643">
        <v>6</v>
      </c>
      <c r="P808" s="686">
        <v>13051.975999999999</v>
      </c>
    </row>
    <row r="809" spans="1:16" ht="101.25" x14ac:dyDescent="0.2">
      <c r="A809" s="637" t="s">
        <v>767</v>
      </c>
      <c r="B809" s="638" t="s">
        <v>775</v>
      </c>
      <c r="C809" s="638" t="s">
        <v>769</v>
      </c>
      <c r="D809" s="639" t="s">
        <v>3419</v>
      </c>
      <c r="E809" s="640">
        <v>8000</v>
      </c>
      <c r="F809" s="638" t="s">
        <v>3420</v>
      </c>
      <c r="G809" s="639" t="s">
        <v>3421</v>
      </c>
      <c r="H809" s="641" t="s">
        <v>1071</v>
      </c>
      <c r="I809" s="642" t="s">
        <v>780</v>
      </c>
      <c r="J809" s="641" t="s">
        <v>1071</v>
      </c>
      <c r="K809" s="643">
        <v>7</v>
      </c>
      <c r="L809" s="643">
        <v>12</v>
      </c>
      <c r="M809" s="644">
        <v>91718.179999999978</v>
      </c>
      <c r="N809" s="643">
        <v>6</v>
      </c>
      <c r="O809" s="643">
        <v>6</v>
      </c>
      <c r="P809" s="686">
        <v>48569.706000000006</v>
      </c>
    </row>
    <row r="810" spans="1:16" ht="67.5" x14ac:dyDescent="0.2">
      <c r="A810" s="637" t="s">
        <v>767</v>
      </c>
      <c r="B810" s="638" t="s">
        <v>768</v>
      </c>
      <c r="C810" s="638" t="s">
        <v>769</v>
      </c>
      <c r="D810" s="639" t="s">
        <v>3422</v>
      </c>
      <c r="E810" s="640">
        <v>5000</v>
      </c>
      <c r="F810" s="638" t="s">
        <v>3423</v>
      </c>
      <c r="G810" s="639" t="s">
        <v>3424</v>
      </c>
      <c r="H810" s="641" t="s">
        <v>3425</v>
      </c>
      <c r="I810" s="642" t="s">
        <v>774</v>
      </c>
      <c r="J810" s="641" t="s">
        <v>3425</v>
      </c>
      <c r="K810" s="643">
        <v>5</v>
      </c>
      <c r="L810" s="643">
        <v>12</v>
      </c>
      <c r="M810" s="644">
        <v>61875.359999999993</v>
      </c>
      <c r="N810" s="643">
        <v>3</v>
      </c>
      <c r="O810" s="643">
        <v>6</v>
      </c>
      <c r="P810" s="686">
        <v>31042.876000000004</v>
      </c>
    </row>
    <row r="811" spans="1:16" ht="78.75" x14ac:dyDescent="0.2">
      <c r="A811" s="637" t="s">
        <v>767</v>
      </c>
      <c r="B811" s="638" t="s">
        <v>775</v>
      </c>
      <c r="C811" s="638" t="s">
        <v>769</v>
      </c>
      <c r="D811" s="639" t="s">
        <v>3426</v>
      </c>
      <c r="E811" s="640">
        <v>6500</v>
      </c>
      <c r="F811" s="638" t="s">
        <v>3427</v>
      </c>
      <c r="G811" s="639" t="s">
        <v>3428</v>
      </c>
      <c r="H811" s="641" t="s">
        <v>805</v>
      </c>
      <c r="I811" s="642" t="s">
        <v>780</v>
      </c>
      <c r="J811" s="641" t="s">
        <v>805</v>
      </c>
      <c r="K811" s="643">
        <v>11</v>
      </c>
      <c r="L811" s="643">
        <v>12</v>
      </c>
      <c r="M811" s="644">
        <v>78108.179999999993</v>
      </c>
      <c r="N811" s="643">
        <v>3</v>
      </c>
      <c r="O811" s="643">
        <v>6</v>
      </c>
      <c r="P811" s="686">
        <v>40021.826000000001</v>
      </c>
    </row>
    <row r="812" spans="1:16" ht="78.75" x14ac:dyDescent="0.2">
      <c r="A812" s="637" t="s">
        <v>767</v>
      </c>
      <c r="B812" s="638" t="s">
        <v>775</v>
      </c>
      <c r="C812" s="638" t="s">
        <v>769</v>
      </c>
      <c r="D812" s="639" t="s">
        <v>3429</v>
      </c>
      <c r="E812" s="640">
        <v>6000</v>
      </c>
      <c r="F812" s="638" t="s">
        <v>3430</v>
      </c>
      <c r="G812" s="639" t="s">
        <v>3431</v>
      </c>
      <c r="H812" s="641" t="s">
        <v>2646</v>
      </c>
      <c r="I812" s="642" t="s">
        <v>780</v>
      </c>
      <c r="J812" s="641" t="s">
        <v>2646</v>
      </c>
      <c r="K812" s="643">
        <v>5</v>
      </c>
      <c r="L812" s="643">
        <v>12</v>
      </c>
      <c r="M812" s="644">
        <v>71967.339999999982</v>
      </c>
      <c r="N812" s="643">
        <v>3</v>
      </c>
      <c r="O812" s="643">
        <v>6</v>
      </c>
      <c r="P812" s="686">
        <v>36726.816000000006</v>
      </c>
    </row>
    <row r="813" spans="1:16" ht="33.75" x14ac:dyDescent="0.2">
      <c r="A813" s="637" t="s">
        <v>767</v>
      </c>
      <c r="B813" s="638" t="s">
        <v>775</v>
      </c>
      <c r="C813" s="638" t="s">
        <v>769</v>
      </c>
      <c r="D813" s="639" t="s">
        <v>3432</v>
      </c>
      <c r="E813" s="640">
        <v>3000</v>
      </c>
      <c r="F813" s="638" t="s">
        <v>3433</v>
      </c>
      <c r="G813" s="639" t="s">
        <v>3434</v>
      </c>
      <c r="H813" s="641" t="s">
        <v>1109</v>
      </c>
      <c r="I813" s="642" t="s">
        <v>780</v>
      </c>
      <c r="J813" s="641" t="s">
        <v>1109</v>
      </c>
      <c r="K813" s="643">
        <v>1</v>
      </c>
      <c r="L813" s="643">
        <v>1</v>
      </c>
      <c r="M813" s="644">
        <v>1507.41</v>
      </c>
      <c r="N813" s="643">
        <v>3</v>
      </c>
      <c r="O813" s="643">
        <v>6</v>
      </c>
      <c r="P813" s="686">
        <v>19051.976000000002</v>
      </c>
    </row>
    <row r="814" spans="1:16" ht="101.25" x14ac:dyDescent="0.2">
      <c r="A814" s="637" t="s">
        <v>767</v>
      </c>
      <c r="B814" s="638" t="s">
        <v>775</v>
      </c>
      <c r="C814" s="638" t="s">
        <v>769</v>
      </c>
      <c r="D814" s="639" t="s">
        <v>843</v>
      </c>
      <c r="E814" s="640">
        <v>5500</v>
      </c>
      <c r="F814" s="638" t="s">
        <v>3435</v>
      </c>
      <c r="G814" s="639" t="s">
        <v>3436</v>
      </c>
      <c r="H814" s="641" t="s">
        <v>846</v>
      </c>
      <c r="I814" s="642" t="s">
        <v>780</v>
      </c>
      <c r="J814" s="641" t="s">
        <v>846</v>
      </c>
      <c r="K814" s="643">
        <v>6</v>
      </c>
      <c r="L814" s="643">
        <v>12</v>
      </c>
      <c r="M814" s="644">
        <v>67829.789999999994</v>
      </c>
      <c r="N814" s="643">
        <v>3</v>
      </c>
      <c r="O814" s="643">
        <v>6</v>
      </c>
      <c r="P814" s="686">
        <v>34017.396000000001</v>
      </c>
    </row>
    <row r="815" spans="1:16" ht="56.25" x14ac:dyDescent="0.2">
      <c r="A815" s="637" t="s">
        <v>767</v>
      </c>
      <c r="B815" s="638" t="s">
        <v>775</v>
      </c>
      <c r="C815" s="638" t="s">
        <v>769</v>
      </c>
      <c r="D815" s="639" t="s">
        <v>3437</v>
      </c>
      <c r="E815" s="640">
        <v>1200</v>
      </c>
      <c r="F815" s="638" t="s">
        <v>3438</v>
      </c>
      <c r="G815" s="639" t="s">
        <v>3439</v>
      </c>
      <c r="H815" s="641" t="s">
        <v>2771</v>
      </c>
      <c r="I815" s="642" t="s">
        <v>797</v>
      </c>
      <c r="J815" s="641" t="s">
        <v>2771</v>
      </c>
      <c r="K815" s="643">
        <v>5</v>
      </c>
      <c r="L815" s="643">
        <v>12</v>
      </c>
      <c r="M815" s="644">
        <v>16112.37</v>
      </c>
      <c r="N815" s="643">
        <v>3</v>
      </c>
      <c r="O815" s="643">
        <v>6</v>
      </c>
      <c r="P815" s="686">
        <v>7852.1959999999999</v>
      </c>
    </row>
    <row r="816" spans="1:16" ht="33.75" x14ac:dyDescent="0.2">
      <c r="A816" s="637" t="s">
        <v>767</v>
      </c>
      <c r="B816" s="638" t="s">
        <v>775</v>
      </c>
      <c r="C816" s="638" t="s">
        <v>769</v>
      </c>
      <c r="D816" s="639" t="s">
        <v>2416</v>
      </c>
      <c r="E816" s="640">
        <v>3500</v>
      </c>
      <c r="F816" s="638" t="s">
        <v>3440</v>
      </c>
      <c r="G816" s="639" t="s">
        <v>3441</v>
      </c>
      <c r="H816" s="641" t="s">
        <v>816</v>
      </c>
      <c r="I816" s="642" t="s">
        <v>780</v>
      </c>
      <c r="J816" s="641" t="s">
        <v>816</v>
      </c>
      <c r="K816" s="643">
        <v>1</v>
      </c>
      <c r="L816" s="643">
        <v>1</v>
      </c>
      <c r="M816" s="644">
        <v>2557.4100000000003</v>
      </c>
      <c r="N816" s="643">
        <v>6</v>
      </c>
      <c r="O816" s="643">
        <v>6</v>
      </c>
      <c r="P816" s="686">
        <v>21674.876000000004</v>
      </c>
    </row>
    <row r="817" spans="1:16" ht="56.25" x14ac:dyDescent="0.2">
      <c r="A817" s="637" t="s">
        <v>767</v>
      </c>
      <c r="B817" s="638" t="s">
        <v>775</v>
      </c>
      <c r="C817" s="638" t="s">
        <v>769</v>
      </c>
      <c r="D817" s="639" t="s">
        <v>3442</v>
      </c>
      <c r="E817" s="640">
        <v>8000</v>
      </c>
      <c r="F817" s="638" t="s">
        <v>3443</v>
      </c>
      <c r="G817" s="639" t="s">
        <v>3444</v>
      </c>
      <c r="H817" s="641" t="s">
        <v>3445</v>
      </c>
      <c r="I817" s="642" t="s">
        <v>780</v>
      </c>
      <c r="J817" s="641" t="s">
        <v>3445</v>
      </c>
      <c r="K817" s="643">
        <v>5</v>
      </c>
      <c r="L817" s="643">
        <v>12</v>
      </c>
      <c r="M817" s="644">
        <v>95017.559999999983</v>
      </c>
      <c r="N817" s="643">
        <v>3</v>
      </c>
      <c r="O817" s="643">
        <v>6</v>
      </c>
      <c r="P817" s="686">
        <v>49044.136000000006</v>
      </c>
    </row>
    <row r="818" spans="1:16" ht="56.25" x14ac:dyDescent="0.2">
      <c r="A818" s="637" t="s">
        <v>767</v>
      </c>
      <c r="B818" s="638" t="s">
        <v>775</v>
      </c>
      <c r="C818" s="638" t="s">
        <v>769</v>
      </c>
      <c r="D818" s="639" t="s">
        <v>3446</v>
      </c>
      <c r="E818" s="640">
        <v>3000</v>
      </c>
      <c r="F818" s="638" t="s">
        <v>3447</v>
      </c>
      <c r="G818" s="639" t="s">
        <v>3448</v>
      </c>
      <c r="H818" s="641" t="s">
        <v>1347</v>
      </c>
      <c r="I818" s="642" t="s">
        <v>780</v>
      </c>
      <c r="J818" s="641" t="s">
        <v>1347</v>
      </c>
      <c r="K818" s="643">
        <v>5</v>
      </c>
      <c r="L818" s="643">
        <v>12</v>
      </c>
      <c r="M818" s="644">
        <v>37891.480000000003</v>
      </c>
      <c r="N818" s="643">
        <v>3</v>
      </c>
      <c r="O818" s="643">
        <v>6</v>
      </c>
      <c r="P818" s="686">
        <v>19035.276000000002</v>
      </c>
    </row>
    <row r="819" spans="1:16" ht="78.75" x14ac:dyDescent="0.2">
      <c r="A819" s="637" t="s">
        <v>767</v>
      </c>
      <c r="B819" s="638" t="s">
        <v>775</v>
      </c>
      <c r="C819" s="638" t="s">
        <v>769</v>
      </c>
      <c r="D819" s="639" t="s">
        <v>3449</v>
      </c>
      <c r="E819" s="640">
        <v>3500</v>
      </c>
      <c r="F819" s="638" t="s">
        <v>3450</v>
      </c>
      <c r="G819" s="639" t="s">
        <v>3451</v>
      </c>
      <c r="H819" s="641" t="s">
        <v>3452</v>
      </c>
      <c r="I819" s="642" t="s">
        <v>780</v>
      </c>
      <c r="J819" s="641" t="s">
        <v>3452</v>
      </c>
      <c r="K819" s="643">
        <v>6</v>
      </c>
      <c r="L819" s="643">
        <v>12</v>
      </c>
      <c r="M819" s="644">
        <v>43341.640000000007</v>
      </c>
      <c r="N819" s="643">
        <v>3</v>
      </c>
      <c r="O819" s="643">
        <v>6</v>
      </c>
      <c r="P819" s="686">
        <v>22051.976000000002</v>
      </c>
    </row>
    <row r="820" spans="1:16" ht="56.25" x14ac:dyDescent="0.2">
      <c r="A820" s="637" t="s">
        <v>767</v>
      </c>
      <c r="B820" s="638" t="s">
        <v>775</v>
      </c>
      <c r="C820" s="638" t="s">
        <v>769</v>
      </c>
      <c r="D820" s="639" t="s">
        <v>3453</v>
      </c>
      <c r="E820" s="640">
        <v>3000</v>
      </c>
      <c r="F820" s="638" t="s">
        <v>3454</v>
      </c>
      <c r="G820" s="639" t="s">
        <v>3455</v>
      </c>
      <c r="H820" s="641" t="s">
        <v>915</v>
      </c>
      <c r="I820" s="642" t="s">
        <v>780</v>
      </c>
      <c r="J820" s="641" t="s">
        <v>915</v>
      </c>
      <c r="K820" s="643">
        <v>5</v>
      </c>
      <c r="L820" s="643">
        <v>12</v>
      </c>
      <c r="M820" s="644">
        <v>37919.320000000007</v>
      </c>
      <c r="N820" s="643">
        <v>3</v>
      </c>
      <c r="O820" s="643">
        <v>6</v>
      </c>
      <c r="P820" s="686">
        <v>19015.746000000003</v>
      </c>
    </row>
    <row r="821" spans="1:16" ht="56.25" x14ac:dyDescent="0.2">
      <c r="A821" s="637" t="s">
        <v>767</v>
      </c>
      <c r="B821" s="638" t="s">
        <v>775</v>
      </c>
      <c r="C821" s="638" t="s">
        <v>769</v>
      </c>
      <c r="D821" s="639" t="s">
        <v>3456</v>
      </c>
      <c r="E821" s="640">
        <v>15000</v>
      </c>
      <c r="F821" s="638" t="s">
        <v>3457</v>
      </c>
      <c r="G821" s="639" t="s">
        <v>3458</v>
      </c>
      <c r="H821" s="641" t="s">
        <v>2517</v>
      </c>
      <c r="I821" s="642" t="s">
        <v>774</v>
      </c>
      <c r="J821" s="641" t="s">
        <v>2517</v>
      </c>
      <c r="K821" s="643">
        <v>7</v>
      </c>
      <c r="L821" s="643">
        <v>12</v>
      </c>
      <c r="M821" s="644">
        <v>175903.13999999996</v>
      </c>
      <c r="N821" s="643">
        <v>0</v>
      </c>
      <c r="O821" s="643">
        <v>0</v>
      </c>
      <c r="P821" s="686">
        <v>0</v>
      </c>
    </row>
    <row r="822" spans="1:16" ht="56.25" x14ac:dyDescent="0.2">
      <c r="A822" s="637" t="s">
        <v>767</v>
      </c>
      <c r="B822" s="638" t="s">
        <v>775</v>
      </c>
      <c r="C822" s="638" t="s">
        <v>769</v>
      </c>
      <c r="D822" s="639" t="s">
        <v>3459</v>
      </c>
      <c r="E822" s="640">
        <v>6700</v>
      </c>
      <c r="F822" s="638" t="s">
        <v>3460</v>
      </c>
      <c r="G822" s="639" t="s">
        <v>3461</v>
      </c>
      <c r="H822" s="641" t="s">
        <v>911</v>
      </c>
      <c r="I822" s="642" t="s">
        <v>780</v>
      </c>
      <c r="J822" s="641" t="s">
        <v>911</v>
      </c>
      <c r="K822" s="643">
        <v>1</v>
      </c>
      <c r="L822" s="643">
        <v>4</v>
      </c>
      <c r="M822" s="644">
        <v>20676.149999999998</v>
      </c>
      <c r="N822" s="643">
        <v>0</v>
      </c>
      <c r="O822" s="643">
        <v>0</v>
      </c>
      <c r="P822" s="686">
        <v>0</v>
      </c>
    </row>
    <row r="823" spans="1:16" ht="101.25" x14ac:dyDescent="0.2">
      <c r="A823" s="637" t="s">
        <v>767</v>
      </c>
      <c r="B823" s="638" t="s">
        <v>775</v>
      </c>
      <c r="C823" s="638" t="s">
        <v>769</v>
      </c>
      <c r="D823" s="639" t="s">
        <v>3462</v>
      </c>
      <c r="E823" s="640">
        <v>5000</v>
      </c>
      <c r="F823" s="638" t="s">
        <v>3463</v>
      </c>
      <c r="G823" s="639" t="s">
        <v>3464</v>
      </c>
      <c r="H823" s="641" t="s">
        <v>981</v>
      </c>
      <c r="I823" s="642" t="s">
        <v>774</v>
      </c>
      <c r="J823" s="641" t="s">
        <v>981</v>
      </c>
      <c r="K823" s="643">
        <v>5</v>
      </c>
      <c r="L823" s="643">
        <v>12</v>
      </c>
      <c r="M823" s="644">
        <v>61951.310000000012</v>
      </c>
      <c r="N823" s="643">
        <v>5</v>
      </c>
      <c r="O823" s="643">
        <v>6</v>
      </c>
      <c r="P823" s="686">
        <v>30885.306000000004</v>
      </c>
    </row>
    <row r="824" spans="1:16" ht="56.25" x14ac:dyDescent="0.2">
      <c r="A824" s="637" t="s">
        <v>767</v>
      </c>
      <c r="B824" s="638" t="s">
        <v>775</v>
      </c>
      <c r="C824" s="638" t="s">
        <v>769</v>
      </c>
      <c r="D824" s="639" t="s">
        <v>3465</v>
      </c>
      <c r="E824" s="640">
        <v>1400</v>
      </c>
      <c r="F824" s="638" t="s">
        <v>3466</v>
      </c>
      <c r="G824" s="639" t="s">
        <v>3467</v>
      </c>
      <c r="H824" s="641" t="s">
        <v>3468</v>
      </c>
      <c r="I824" s="642" t="s">
        <v>797</v>
      </c>
      <c r="J824" s="641" t="s">
        <v>3468</v>
      </c>
      <c r="K824" s="643">
        <v>6</v>
      </c>
      <c r="L824" s="643">
        <v>12</v>
      </c>
      <c r="M824" s="644">
        <v>18549.22</v>
      </c>
      <c r="N824" s="643">
        <v>3</v>
      </c>
      <c r="O824" s="643">
        <v>6</v>
      </c>
      <c r="P824" s="686">
        <v>9100.7559999999994</v>
      </c>
    </row>
    <row r="825" spans="1:16" ht="45" x14ac:dyDescent="0.2">
      <c r="A825" s="637" t="s">
        <v>767</v>
      </c>
      <c r="B825" s="638" t="s">
        <v>775</v>
      </c>
      <c r="C825" s="638" t="s">
        <v>769</v>
      </c>
      <c r="D825" s="639" t="s">
        <v>3469</v>
      </c>
      <c r="E825" s="640">
        <v>930</v>
      </c>
      <c r="F825" s="638" t="s">
        <v>3470</v>
      </c>
      <c r="G825" s="639" t="s">
        <v>3471</v>
      </c>
      <c r="H825" s="641" t="s">
        <v>796</v>
      </c>
      <c r="I825" s="642" t="s">
        <v>797</v>
      </c>
      <c r="J825" s="641" t="s">
        <v>796</v>
      </c>
      <c r="K825" s="643">
        <v>5</v>
      </c>
      <c r="L825" s="643">
        <v>12</v>
      </c>
      <c r="M825" s="644">
        <v>12757.210000000003</v>
      </c>
      <c r="N825" s="643">
        <v>3</v>
      </c>
      <c r="O825" s="643">
        <v>6</v>
      </c>
      <c r="P825" s="686">
        <v>6088.8559999999998</v>
      </c>
    </row>
    <row r="826" spans="1:16" ht="45" x14ac:dyDescent="0.2">
      <c r="A826" s="637" t="s">
        <v>767</v>
      </c>
      <c r="B826" s="638" t="s">
        <v>768</v>
      </c>
      <c r="C826" s="638" t="s">
        <v>769</v>
      </c>
      <c r="D826" s="639" t="s">
        <v>3472</v>
      </c>
      <c r="E826" s="640">
        <v>7000</v>
      </c>
      <c r="F826" s="638" t="s">
        <v>3473</v>
      </c>
      <c r="G826" s="639" t="s">
        <v>3474</v>
      </c>
      <c r="H826" s="641" t="s">
        <v>915</v>
      </c>
      <c r="I826" s="642" t="s">
        <v>780</v>
      </c>
      <c r="J826" s="641" t="s">
        <v>915</v>
      </c>
      <c r="K826" s="643">
        <v>0</v>
      </c>
      <c r="L826" s="643">
        <v>1</v>
      </c>
      <c r="M826" s="644">
        <v>7355.8099999999995</v>
      </c>
      <c r="N826" s="643">
        <v>0</v>
      </c>
      <c r="O826" s="643">
        <v>0</v>
      </c>
      <c r="P826" s="686">
        <v>0</v>
      </c>
    </row>
    <row r="827" spans="1:16" ht="33.75" x14ac:dyDescent="0.2">
      <c r="A827" s="637" t="s">
        <v>767</v>
      </c>
      <c r="B827" s="638" t="s">
        <v>775</v>
      </c>
      <c r="C827" s="638" t="s">
        <v>769</v>
      </c>
      <c r="D827" s="639" t="s">
        <v>3475</v>
      </c>
      <c r="E827" s="640">
        <v>6000</v>
      </c>
      <c r="F827" s="638" t="s">
        <v>3476</v>
      </c>
      <c r="G827" s="639" t="s">
        <v>3477</v>
      </c>
      <c r="H827" s="641" t="s">
        <v>1090</v>
      </c>
      <c r="I827" s="642" t="s">
        <v>780</v>
      </c>
      <c r="J827" s="641" t="s">
        <v>1090</v>
      </c>
      <c r="K827" s="643">
        <v>1</v>
      </c>
      <c r="L827" s="643">
        <v>1</v>
      </c>
      <c r="M827" s="644">
        <v>5507.41</v>
      </c>
      <c r="N827" s="643">
        <v>0</v>
      </c>
      <c r="O827" s="643">
        <v>0</v>
      </c>
      <c r="P827" s="686">
        <v>0</v>
      </c>
    </row>
    <row r="828" spans="1:16" ht="33.75" x14ac:dyDescent="0.2">
      <c r="A828" s="637" t="s">
        <v>767</v>
      </c>
      <c r="B828" s="638" t="s">
        <v>775</v>
      </c>
      <c r="C828" s="638" t="s">
        <v>769</v>
      </c>
      <c r="D828" s="639" t="s">
        <v>3478</v>
      </c>
      <c r="E828" s="640">
        <v>6000</v>
      </c>
      <c r="F828" s="638" t="s">
        <v>3479</v>
      </c>
      <c r="G828" s="639" t="s">
        <v>3480</v>
      </c>
      <c r="H828" s="641" t="s">
        <v>812</v>
      </c>
      <c r="I828" s="642" t="s">
        <v>780</v>
      </c>
      <c r="J828" s="641" t="s">
        <v>812</v>
      </c>
      <c r="K828" s="643">
        <v>1</v>
      </c>
      <c r="L828" s="643">
        <v>1</v>
      </c>
      <c r="M828" s="644">
        <v>5707.41</v>
      </c>
      <c r="N828" s="643">
        <v>6</v>
      </c>
      <c r="O828" s="643">
        <v>6</v>
      </c>
      <c r="P828" s="686">
        <v>37039.376000000004</v>
      </c>
    </row>
    <row r="829" spans="1:16" ht="67.5" x14ac:dyDescent="0.2">
      <c r="A829" s="637" t="s">
        <v>767</v>
      </c>
      <c r="B829" s="638" t="s">
        <v>775</v>
      </c>
      <c r="C829" s="638" t="s">
        <v>769</v>
      </c>
      <c r="D829" s="639" t="s">
        <v>3481</v>
      </c>
      <c r="E829" s="640">
        <v>5500</v>
      </c>
      <c r="F829" s="638" t="s">
        <v>3482</v>
      </c>
      <c r="G829" s="639" t="s">
        <v>3483</v>
      </c>
      <c r="H829" s="641" t="s">
        <v>3484</v>
      </c>
      <c r="I829" s="642" t="s">
        <v>780</v>
      </c>
      <c r="J829" s="641" t="s">
        <v>3484</v>
      </c>
      <c r="K829" s="643">
        <v>1</v>
      </c>
      <c r="L829" s="643">
        <v>3</v>
      </c>
      <c r="M829" s="644">
        <v>7440.8399999999992</v>
      </c>
      <c r="N829" s="643">
        <v>0</v>
      </c>
      <c r="O829" s="643">
        <v>0</v>
      </c>
      <c r="P829" s="686">
        <v>0</v>
      </c>
    </row>
    <row r="830" spans="1:16" ht="123.75" x14ac:dyDescent="0.2">
      <c r="A830" s="637" t="s">
        <v>767</v>
      </c>
      <c r="B830" s="638" t="s">
        <v>775</v>
      </c>
      <c r="C830" s="638" t="s">
        <v>769</v>
      </c>
      <c r="D830" s="639" t="s">
        <v>3485</v>
      </c>
      <c r="E830" s="640">
        <v>3000</v>
      </c>
      <c r="F830" s="638" t="s">
        <v>3486</v>
      </c>
      <c r="G830" s="639" t="s">
        <v>3487</v>
      </c>
      <c r="H830" s="641" t="s">
        <v>788</v>
      </c>
      <c r="I830" s="642" t="s">
        <v>780</v>
      </c>
      <c r="J830" s="641" t="s">
        <v>788</v>
      </c>
      <c r="K830" s="643">
        <v>5</v>
      </c>
      <c r="L830" s="643">
        <v>12</v>
      </c>
      <c r="M830" s="644">
        <v>37742.86</v>
      </c>
      <c r="N830" s="643">
        <v>3</v>
      </c>
      <c r="O830" s="643">
        <v>6</v>
      </c>
      <c r="P830" s="686">
        <v>19029.926000000003</v>
      </c>
    </row>
    <row r="831" spans="1:16" ht="101.25" x14ac:dyDescent="0.2">
      <c r="A831" s="637" t="s">
        <v>767</v>
      </c>
      <c r="B831" s="638" t="s">
        <v>768</v>
      </c>
      <c r="C831" s="638" t="s">
        <v>769</v>
      </c>
      <c r="D831" s="639" t="s">
        <v>3333</v>
      </c>
      <c r="E831" s="640">
        <v>1000</v>
      </c>
      <c r="F831" s="638" t="s">
        <v>3488</v>
      </c>
      <c r="G831" s="639" t="s">
        <v>3489</v>
      </c>
      <c r="H831" s="641" t="s">
        <v>873</v>
      </c>
      <c r="I831" s="642" t="s">
        <v>797</v>
      </c>
      <c r="J831" s="641" t="s">
        <v>873</v>
      </c>
      <c r="K831" s="643">
        <v>5</v>
      </c>
      <c r="L831" s="643">
        <v>12</v>
      </c>
      <c r="M831" s="644">
        <v>13674.01</v>
      </c>
      <c r="N831" s="643">
        <v>3</v>
      </c>
      <c r="O831" s="643">
        <v>6</v>
      </c>
      <c r="P831" s="686">
        <v>6547.076</v>
      </c>
    </row>
    <row r="832" spans="1:16" ht="45" x14ac:dyDescent="0.2">
      <c r="A832" s="637" t="s">
        <v>767</v>
      </c>
      <c r="B832" s="638" t="s">
        <v>768</v>
      </c>
      <c r="C832" s="638" t="s">
        <v>769</v>
      </c>
      <c r="D832" s="639" t="s">
        <v>1083</v>
      </c>
      <c r="E832" s="640">
        <v>3800</v>
      </c>
      <c r="F832" s="638" t="s">
        <v>3490</v>
      </c>
      <c r="G832" s="639" t="s">
        <v>3491</v>
      </c>
      <c r="H832" s="641" t="s">
        <v>3492</v>
      </c>
      <c r="I832" s="642" t="s">
        <v>774</v>
      </c>
      <c r="J832" s="641" t="s">
        <v>3492</v>
      </c>
      <c r="K832" s="643">
        <v>1</v>
      </c>
      <c r="L832" s="643">
        <v>2</v>
      </c>
      <c r="M832" s="644">
        <v>10494</v>
      </c>
      <c r="N832" s="643">
        <v>6</v>
      </c>
      <c r="O832" s="643">
        <v>6</v>
      </c>
      <c r="P832" s="686">
        <v>19877.826000000001</v>
      </c>
    </row>
    <row r="833" spans="1:16" ht="45" x14ac:dyDescent="0.2">
      <c r="A833" s="637" t="s">
        <v>767</v>
      </c>
      <c r="B833" s="638" t="s">
        <v>775</v>
      </c>
      <c r="C833" s="638" t="s">
        <v>769</v>
      </c>
      <c r="D833" s="639" t="s">
        <v>3493</v>
      </c>
      <c r="E833" s="640">
        <v>15600</v>
      </c>
      <c r="F833" s="638" t="s">
        <v>3494</v>
      </c>
      <c r="G833" s="639" t="s">
        <v>3495</v>
      </c>
      <c r="H833" s="641" t="s">
        <v>812</v>
      </c>
      <c r="I833" s="642" t="s">
        <v>780</v>
      </c>
      <c r="J833" s="641" t="s">
        <v>812</v>
      </c>
      <c r="K833" s="643">
        <v>1</v>
      </c>
      <c r="L833" s="643">
        <v>2</v>
      </c>
      <c r="M833" s="644">
        <v>13740.81</v>
      </c>
      <c r="N833" s="643">
        <v>0</v>
      </c>
      <c r="O833" s="643">
        <v>0</v>
      </c>
      <c r="P833" s="686">
        <v>0</v>
      </c>
    </row>
    <row r="834" spans="1:16" ht="67.5" x14ac:dyDescent="0.2">
      <c r="A834" s="637" t="s">
        <v>767</v>
      </c>
      <c r="B834" s="638" t="s">
        <v>775</v>
      </c>
      <c r="C834" s="638" t="s">
        <v>769</v>
      </c>
      <c r="D834" s="639" t="s">
        <v>3496</v>
      </c>
      <c r="E834" s="640">
        <v>5800</v>
      </c>
      <c r="F834" s="638" t="s">
        <v>3497</v>
      </c>
      <c r="G834" s="639" t="s">
        <v>3498</v>
      </c>
      <c r="H834" s="641" t="s">
        <v>788</v>
      </c>
      <c r="I834" s="642" t="s">
        <v>780</v>
      </c>
      <c r="J834" s="641" t="s">
        <v>788</v>
      </c>
      <c r="K834" s="643">
        <v>6</v>
      </c>
      <c r="L834" s="643">
        <v>12</v>
      </c>
      <c r="M834" s="644">
        <v>70833.59</v>
      </c>
      <c r="N834" s="643">
        <v>3</v>
      </c>
      <c r="O834" s="643">
        <v>6</v>
      </c>
      <c r="P834" s="686">
        <v>35394.116000000002</v>
      </c>
    </row>
    <row r="835" spans="1:16" ht="101.25" x14ac:dyDescent="0.2">
      <c r="A835" s="637" t="s">
        <v>767</v>
      </c>
      <c r="B835" s="638" t="s">
        <v>775</v>
      </c>
      <c r="C835" s="638" t="s">
        <v>769</v>
      </c>
      <c r="D835" s="639" t="s">
        <v>3499</v>
      </c>
      <c r="E835" s="640">
        <v>2750</v>
      </c>
      <c r="F835" s="638" t="s">
        <v>3500</v>
      </c>
      <c r="G835" s="639" t="s">
        <v>3501</v>
      </c>
      <c r="H835" s="641" t="s">
        <v>3116</v>
      </c>
      <c r="I835" s="642" t="s">
        <v>774</v>
      </c>
      <c r="J835" s="641" t="s">
        <v>3116</v>
      </c>
      <c r="K835" s="643">
        <v>10</v>
      </c>
      <c r="L835" s="643">
        <v>12</v>
      </c>
      <c r="M835" s="644">
        <v>34954.810000000012</v>
      </c>
      <c r="N835" s="643">
        <v>3</v>
      </c>
      <c r="O835" s="643">
        <v>6</v>
      </c>
      <c r="P835" s="686">
        <v>17547.606</v>
      </c>
    </row>
    <row r="836" spans="1:16" ht="45" x14ac:dyDescent="0.2">
      <c r="A836" s="637" t="s">
        <v>767</v>
      </c>
      <c r="B836" s="638" t="s">
        <v>775</v>
      </c>
      <c r="C836" s="638" t="s">
        <v>769</v>
      </c>
      <c r="D836" s="639" t="s">
        <v>3502</v>
      </c>
      <c r="E836" s="640">
        <v>4000</v>
      </c>
      <c r="F836" s="638" t="s">
        <v>3503</v>
      </c>
      <c r="G836" s="639" t="s">
        <v>3504</v>
      </c>
      <c r="H836" s="641" t="s">
        <v>901</v>
      </c>
      <c r="I836" s="642" t="s">
        <v>797</v>
      </c>
      <c r="J836" s="641" t="s">
        <v>901</v>
      </c>
      <c r="K836" s="643">
        <v>5</v>
      </c>
      <c r="L836" s="643">
        <v>12</v>
      </c>
      <c r="M836" s="644">
        <v>49816.210000000006</v>
      </c>
      <c r="N836" s="643">
        <v>3</v>
      </c>
      <c r="O836" s="643">
        <v>6</v>
      </c>
      <c r="P836" s="686">
        <v>25049.736000000004</v>
      </c>
    </row>
    <row r="837" spans="1:16" ht="33.75" x14ac:dyDescent="0.2">
      <c r="A837" s="637" t="s">
        <v>767</v>
      </c>
      <c r="B837" s="638" t="s">
        <v>768</v>
      </c>
      <c r="C837" s="638" t="s">
        <v>769</v>
      </c>
      <c r="D837" s="639" t="s">
        <v>3505</v>
      </c>
      <c r="E837" s="640">
        <v>4000</v>
      </c>
      <c r="F837" s="638" t="s">
        <v>3506</v>
      </c>
      <c r="G837" s="639" t="s">
        <v>3507</v>
      </c>
      <c r="H837" s="641" t="s">
        <v>3508</v>
      </c>
      <c r="I837" s="642" t="s">
        <v>780</v>
      </c>
      <c r="J837" s="641" t="s">
        <v>3508</v>
      </c>
      <c r="K837" s="643">
        <v>1</v>
      </c>
      <c r="L837" s="643">
        <v>3</v>
      </c>
      <c r="M837" s="644">
        <v>10411.000000000002</v>
      </c>
      <c r="N837" s="643">
        <v>6</v>
      </c>
      <c r="O837" s="643">
        <v>6</v>
      </c>
      <c r="P837" s="686">
        <v>24989.816000000006</v>
      </c>
    </row>
    <row r="838" spans="1:16" ht="45" x14ac:dyDescent="0.2">
      <c r="A838" s="637" t="s">
        <v>767</v>
      </c>
      <c r="B838" s="638" t="s">
        <v>775</v>
      </c>
      <c r="C838" s="638" t="s">
        <v>769</v>
      </c>
      <c r="D838" s="639" t="s">
        <v>1237</v>
      </c>
      <c r="E838" s="640">
        <v>3800</v>
      </c>
      <c r="F838" s="638" t="s">
        <v>3509</v>
      </c>
      <c r="G838" s="639" t="s">
        <v>3510</v>
      </c>
      <c r="H838" s="641" t="s">
        <v>3511</v>
      </c>
      <c r="I838" s="642" t="s">
        <v>797</v>
      </c>
      <c r="J838" s="641" t="s">
        <v>3511</v>
      </c>
      <c r="K838" s="643">
        <v>5</v>
      </c>
      <c r="L838" s="643">
        <v>12</v>
      </c>
      <c r="M838" s="644">
        <v>47420.570000000014</v>
      </c>
      <c r="N838" s="643">
        <v>3</v>
      </c>
      <c r="O838" s="643">
        <v>6</v>
      </c>
      <c r="P838" s="686">
        <v>23851.976000000002</v>
      </c>
    </row>
    <row r="839" spans="1:16" ht="67.5" x14ac:dyDescent="0.2">
      <c r="A839" s="637" t="s">
        <v>767</v>
      </c>
      <c r="B839" s="638" t="s">
        <v>775</v>
      </c>
      <c r="C839" s="638" t="s">
        <v>769</v>
      </c>
      <c r="D839" s="639" t="s">
        <v>3512</v>
      </c>
      <c r="E839" s="640">
        <v>1350</v>
      </c>
      <c r="F839" s="638" t="s">
        <v>3513</v>
      </c>
      <c r="G839" s="639" t="s">
        <v>3514</v>
      </c>
      <c r="H839" s="641" t="s">
        <v>796</v>
      </c>
      <c r="I839" s="642" t="s">
        <v>797</v>
      </c>
      <c r="J839" s="641" t="s">
        <v>796</v>
      </c>
      <c r="K839" s="643">
        <v>5</v>
      </c>
      <c r="L839" s="643">
        <v>12</v>
      </c>
      <c r="M839" s="644">
        <v>18071.5</v>
      </c>
      <c r="N839" s="643">
        <v>3</v>
      </c>
      <c r="O839" s="643">
        <v>6</v>
      </c>
      <c r="P839" s="686">
        <v>8778.5259999999998</v>
      </c>
    </row>
    <row r="840" spans="1:16" ht="33.75" x14ac:dyDescent="0.2">
      <c r="A840" s="637" t="s">
        <v>767</v>
      </c>
      <c r="B840" s="638" t="s">
        <v>775</v>
      </c>
      <c r="C840" s="638" t="s">
        <v>769</v>
      </c>
      <c r="D840" s="639" t="s">
        <v>3515</v>
      </c>
      <c r="E840" s="640">
        <v>9000</v>
      </c>
      <c r="F840" s="638" t="s">
        <v>3516</v>
      </c>
      <c r="G840" s="639" t="s">
        <v>3517</v>
      </c>
      <c r="H840" s="641" t="s">
        <v>1094</v>
      </c>
      <c r="I840" s="642" t="s">
        <v>780</v>
      </c>
      <c r="J840" s="641" t="s">
        <v>1094</v>
      </c>
      <c r="K840" s="643">
        <v>1</v>
      </c>
      <c r="L840" s="643">
        <v>2</v>
      </c>
      <c r="M840" s="644">
        <v>17244.579999999998</v>
      </c>
      <c r="N840" s="643">
        <v>6</v>
      </c>
      <c r="O840" s="643">
        <v>6</v>
      </c>
      <c r="P840" s="686">
        <v>55051.976000000002</v>
      </c>
    </row>
    <row r="841" spans="1:16" ht="56.25" x14ac:dyDescent="0.2">
      <c r="A841" s="637" t="s">
        <v>767</v>
      </c>
      <c r="B841" s="638" t="s">
        <v>775</v>
      </c>
      <c r="C841" s="638" t="s">
        <v>769</v>
      </c>
      <c r="D841" s="639" t="s">
        <v>3518</v>
      </c>
      <c r="E841" s="640">
        <v>1600</v>
      </c>
      <c r="F841" s="638" t="s">
        <v>3519</v>
      </c>
      <c r="G841" s="639" t="s">
        <v>3520</v>
      </c>
      <c r="H841" s="641" t="s">
        <v>3521</v>
      </c>
      <c r="I841" s="642" t="s">
        <v>797</v>
      </c>
      <c r="J841" s="641" t="s">
        <v>3521</v>
      </c>
      <c r="K841" s="643">
        <v>8</v>
      </c>
      <c r="L841" s="643">
        <v>12</v>
      </c>
      <c r="M841" s="644">
        <v>20574.8</v>
      </c>
      <c r="N841" s="643">
        <v>3</v>
      </c>
      <c r="O841" s="643">
        <v>6</v>
      </c>
      <c r="P841" s="686">
        <v>10319.315999999999</v>
      </c>
    </row>
    <row r="842" spans="1:16" ht="33.75" x14ac:dyDescent="0.2">
      <c r="A842" s="637" t="s">
        <v>767</v>
      </c>
      <c r="B842" s="638" t="s">
        <v>775</v>
      </c>
      <c r="C842" s="638" t="s">
        <v>769</v>
      </c>
      <c r="D842" s="639" t="s">
        <v>3522</v>
      </c>
      <c r="E842" s="640">
        <v>3000</v>
      </c>
      <c r="F842" s="638" t="s">
        <v>3523</v>
      </c>
      <c r="G842" s="639" t="s">
        <v>3524</v>
      </c>
      <c r="H842" s="641" t="s">
        <v>3525</v>
      </c>
      <c r="I842" s="642" t="s">
        <v>797</v>
      </c>
      <c r="J842" s="641" t="s">
        <v>3525</v>
      </c>
      <c r="K842" s="643">
        <v>1</v>
      </c>
      <c r="L842" s="643">
        <v>4</v>
      </c>
      <c r="M842" s="644">
        <v>14028.800000000001</v>
      </c>
      <c r="N842" s="643">
        <v>0</v>
      </c>
      <c r="O842" s="643">
        <v>0</v>
      </c>
      <c r="P842" s="686">
        <v>0</v>
      </c>
    </row>
    <row r="843" spans="1:16" ht="112.5" x14ac:dyDescent="0.2">
      <c r="A843" s="637" t="s">
        <v>767</v>
      </c>
      <c r="B843" s="638" t="s">
        <v>768</v>
      </c>
      <c r="C843" s="638" t="s">
        <v>769</v>
      </c>
      <c r="D843" s="639" t="s">
        <v>3526</v>
      </c>
      <c r="E843" s="640">
        <v>1200</v>
      </c>
      <c r="F843" s="638" t="s">
        <v>3527</v>
      </c>
      <c r="G843" s="639" t="s">
        <v>3528</v>
      </c>
      <c r="H843" s="641" t="s">
        <v>796</v>
      </c>
      <c r="I843" s="642" t="s">
        <v>797</v>
      </c>
      <c r="J843" s="641" t="s">
        <v>796</v>
      </c>
      <c r="K843" s="643">
        <v>4</v>
      </c>
      <c r="L843" s="643">
        <v>8</v>
      </c>
      <c r="M843" s="644">
        <v>8861.9000000000015</v>
      </c>
      <c r="N843" s="643">
        <v>0</v>
      </c>
      <c r="O843" s="643">
        <v>0</v>
      </c>
      <c r="P843" s="686">
        <v>0</v>
      </c>
    </row>
    <row r="844" spans="1:16" ht="56.25" x14ac:dyDescent="0.2">
      <c r="A844" s="637" t="s">
        <v>767</v>
      </c>
      <c r="B844" s="638" t="s">
        <v>775</v>
      </c>
      <c r="C844" s="638" t="s">
        <v>769</v>
      </c>
      <c r="D844" s="639" t="s">
        <v>3529</v>
      </c>
      <c r="E844" s="640">
        <v>1500</v>
      </c>
      <c r="F844" s="638" t="s">
        <v>3530</v>
      </c>
      <c r="G844" s="639" t="s">
        <v>3531</v>
      </c>
      <c r="H844" s="641" t="s">
        <v>3532</v>
      </c>
      <c r="I844" s="642" t="s">
        <v>774</v>
      </c>
      <c r="J844" s="641" t="s">
        <v>3532</v>
      </c>
      <c r="K844" s="643">
        <v>5</v>
      </c>
      <c r="L844" s="643">
        <v>12</v>
      </c>
      <c r="M844" s="644">
        <v>17229.659999999996</v>
      </c>
      <c r="N844" s="643">
        <v>3</v>
      </c>
      <c r="O844" s="643">
        <v>6</v>
      </c>
      <c r="P844" s="686">
        <v>9812.9259999999995</v>
      </c>
    </row>
    <row r="845" spans="1:16" ht="67.5" x14ac:dyDescent="0.2">
      <c r="A845" s="637" t="s">
        <v>767</v>
      </c>
      <c r="B845" s="638" t="s">
        <v>775</v>
      </c>
      <c r="C845" s="638" t="s">
        <v>769</v>
      </c>
      <c r="D845" s="639" t="s">
        <v>3533</v>
      </c>
      <c r="E845" s="640">
        <v>6500</v>
      </c>
      <c r="F845" s="638" t="s">
        <v>3534</v>
      </c>
      <c r="G845" s="639" t="s">
        <v>3535</v>
      </c>
      <c r="H845" s="641" t="s">
        <v>3536</v>
      </c>
      <c r="I845" s="642" t="s">
        <v>780</v>
      </c>
      <c r="J845" s="641" t="s">
        <v>3536</v>
      </c>
      <c r="K845" s="643">
        <v>7</v>
      </c>
      <c r="L845" s="643">
        <v>12</v>
      </c>
      <c r="M845" s="644">
        <v>79103.19</v>
      </c>
      <c r="N845" s="643">
        <v>2</v>
      </c>
      <c r="O845" s="643">
        <v>3</v>
      </c>
      <c r="P845" s="686">
        <v>20086.896000000001</v>
      </c>
    </row>
    <row r="846" spans="1:16" ht="90" x14ac:dyDescent="0.2">
      <c r="A846" s="637" t="s">
        <v>767</v>
      </c>
      <c r="B846" s="638" t="s">
        <v>775</v>
      </c>
      <c r="C846" s="638" t="s">
        <v>769</v>
      </c>
      <c r="D846" s="639" t="s">
        <v>3537</v>
      </c>
      <c r="E846" s="640">
        <v>2600</v>
      </c>
      <c r="F846" s="638" t="s">
        <v>3538</v>
      </c>
      <c r="G846" s="639" t="s">
        <v>3539</v>
      </c>
      <c r="H846" s="641" t="s">
        <v>3540</v>
      </c>
      <c r="I846" s="642" t="s">
        <v>774</v>
      </c>
      <c r="J846" s="641" t="s">
        <v>3540</v>
      </c>
      <c r="K846" s="643">
        <v>8</v>
      </c>
      <c r="L846" s="643">
        <v>12</v>
      </c>
      <c r="M846" s="644">
        <v>32910.610000000008</v>
      </c>
      <c r="N846" s="643">
        <v>3</v>
      </c>
      <c r="O846" s="643">
        <v>6</v>
      </c>
      <c r="P846" s="686">
        <v>16570.495999999999</v>
      </c>
    </row>
    <row r="847" spans="1:16" ht="78.75" x14ac:dyDescent="0.2">
      <c r="A847" s="637" t="s">
        <v>767</v>
      </c>
      <c r="B847" s="638" t="s">
        <v>775</v>
      </c>
      <c r="C847" s="638" t="s">
        <v>769</v>
      </c>
      <c r="D847" s="639" t="s">
        <v>3541</v>
      </c>
      <c r="E847" s="640">
        <v>4000</v>
      </c>
      <c r="F847" s="638" t="s">
        <v>3542</v>
      </c>
      <c r="G847" s="639" t="s">
        <v>3543</v>
      </c>
      <c r="H847" s="641" t="s">
        <v>1055</v>
      </c>
      <c r="I847" s="642" t="s">
        <v>774</v>
      </c>
      <c r="J847" s="641" t="s">
        <v>1055</v>
      </c>
      <c r="K847" s="643">
        <v>9</v>
      </c>
      <c r="L847" s="643">
        <v>12</v>
      </c>
      <c r="M847" s="644">
        <v>49512.18</v>
      </c>
      <c r="N847" s="643">
        <v>5</v>
      </c>
      <c r="O847" s="643">
        <v>6</v>
      </c>
      <c r="P847" s="686">
        <v>24969.226000000002</v>
      </c>
    </row>
    <row r="848" spans="1:16" ht="67.5" x14ac:dyDescent="0.2">
      <c r="A848" s="637" t="s">
        <v>767</v>
      </c>
      <c r="B848" s="638" t="s">
        <v>768</v>
      </c>
      <c r="C848" s="638" t="s">
        <v>769</v>
      </c>
      <c r="D848" s="639" t="s">
        <v>3544</v>
      </c>
      <c r="E848" s="640">
        <v>4500</v>
      </c>
      <c r="F848" s="638" t="s">
        <v>3545</v>
      </c>
      <c r="G848" s="639" t="s">
        <v>3546</v>
      </c>
      <c r="H848" s="641" t="s">
        <v>2261</v>
      </c>
      <c r="I848" s="642" t="s">
        <v>774</v>
      </c>
      <c r="J848" s="641" t="s">
        <v>2261</v>
      </c>
      <c r="K848" s="643">
        <v>5</v>
      </c>
      <c r="L848" s="643">
        <v>12</v>
      </c>
      <c r="M848" s="644">
        <v>55927.530000000006</v>
      </c>
      <c r="N848" s="643">
        <v>3</v>
      </c>
      <c r="O848" s="643">
        <v>6</v>
      </c>
      <c r="P848" s="686">
        <v>28051.976000000002</v>
      </c>
    </row>
    <row r="849" spans="1:16" ht="78.75" x14ac:dyDescent="0.2">
      <c r="A849" s="637" t="s">
        <v>767</v>
      </c>
      <c r="B849" s="638" t="s">
        <v>775</v>
      </c>
      <c r="C849" s="638" t="s">
        <v>769</v>
      </c>
      <c r="D849" s="639" t="s">
        <v>3547</v>
      </c>
      <c r="E849" s="640">
        <v>7000</v>
      </c>
      <c r="F849" s="638" t="s">
        <v>3548</v>
      </c>
      <c r="G849" s="639" t="s">
        <v>3549</v>
      </c>
      <c r="H849" s="641" t="s">
        <v>3550</v>
      </c>
      <c r="I849" s="642" t="s">
        <v>780</v>
      </c>
      <c r="J849" s="641" t="s">
        <v>3550</v>
      </c>
      <c r="K849" s="643">
        <v>1</v>
      </c>
      <c r="L849" s="643">
        <v>3</v>
      </c>
      <c r="M849" s="644">
        <v>17773.139999999996</v>
      </c>
      <c r="N849" s="643">
        <v>0</v>
      </c>
      <c r="O849" s="643">
        <v>0</v>
      </c>
      <c r="P849" s="686">
        <v>0</v>
      </c>
    </row>
    <row r="850" spans="1:16" ht="101.25" x14ac:dyDescent="0.2">
      <c r="A850" s="637" t="s">
        <v>767</v>
      </c>
      <c r="B850" s="638" t="s">
        <v>775</v>
      </c>
      <c r="C850" s="638" t="s">
        <v>769</v>
      </c>
      <c r="D850" s="639" t="s">
        <v>3551</v>
      </c>
      <c r="E850" s="640">
        <v>4500</v>
      </c>
      <c r="F850" s="638" t="s">
        <v>3552</v>
      </c>
      <c r="G850" s="639" t="s">
        <v>3553</v>
      </c>
      <c r="H850" s="641" t="s">
        <v>850</v>
      </c>
      <c r="I850" s="642" t="s">
        <v>780</v>
      </c>
      <c r="J850" s="641" t="s">
        <v>850</v>
      </c>
      <c r="K850" s="643">
        <v>10</v>
      </c>
      <c r="L850" s="643">
        <v>12</v>
      </c>
      <c r="M850" s="644">
        <v>55784.040000000008</v>
      </c>
      <c r="N850" s="643">
        <v>3</v>
      </c>
      <c r="O850" s="643">
        <v>6</v>
      </c>
      <c r="P850" s="686">
        <v>23497.216</v>
      </c>
    </row>
    <row r="851" spans="1:16" ht="67.5" x14ac:dyDescent="0.2">
      <c r="A851" s="637" t="s">
        <v>767</v>
      </c>
      <c r="B851" s="638" t="s">
        <v>775</v>
      </c>
      <c r="C851" s="638" t="s">
        <v>769</v>
      </c>
      <c r="D851" s="639" t="s">
        <v>3554</v>
      </c>
      <c r="E851" s="640">
        <v>6500</v>
      </c>
      <c r="F851" s="638" t="s">
        <v>3555</v>
      </c>
      <c r="G851" s="639" t="s">
        <v>3556</v>
      </c>
      <c r="H851" s="641" t="s">
        <v>3075</v>
      </c>
      <c r="I851" s="642" t="s">
        <v>780</v>
      </c>
      <c r="J851" s="641" t="s">
        <v>3075</v>
      </c>
      <c r="K851" s="643">
        <v>5</v>
      </c>
      <c r="L851" s="643">
        <v>12</v>
      </c>
      <c r="M851" s="644">
        <v>78946.069999999992</v>
      </c>
      <c r="N851" s="643">
        <v>4</v>
      </c>
      <c r="O851" s="643">
        <v>6</v>
      </c>
      <c r="P851" s="686">
        <v>39510.316000000006</v>
      </c>
    </row>
    <row r="852" spans="1:16" ht="67.5" x14ac:dyDescent="0.2">
      <c r="A852" s="637" t="s">
        <v>767</v>
      </c>
      <c r="B852" s="638" t="s">
        <v>775</v>
      </c>
      <c r="C852" s="638" t="s">
        <v>769</v>
      </c>
      <c r="D852" s="639" t="s">
        <v>3557</v>
      </c>
      <c r="E852" s="640">
        <v>3500</v>
      </c>
      <c r="F852" s="638" t="s">
        <v>3558</v>
      </c>
      <c r="G852" s="639" t="s">
        <v>3559</v>
      </c>
      <c r="H852" s="641" t="s">
        <v>2633</v>
      </c>
      <c r="I852" s="642" t="s">
        <v>797</v>
      </c>
      <c r="J852" s="641" t="s">
        <v>2633</v>
      </c>
      <c r="K852" s="643">
        <v>8</v>
      </c>
      <c r="L852" s="643">
        <v>12</v>
      </c>
      <c r="M852" s="644">
        <v>43896.670000000013</v>
      </c>
      <c r="N852" s="643">
        <v>4</v>
      </c>
      <c r="O852" s="643">
        <v>6</v>
      </c>
      <c r="P852" s="686">
        <v>22050.296000000002</v>
      </c>
    </row>
    <row r="853" spans="1:16" ht="45" x14ac:dyDescent="0.2">
      <c r="A853" s="637" t="s">
        <v>767</v>
      </c>
      <c r="B853" s="638" t="s">
        <v>775</v>
      </c>
      <c r="C853" s="638" t="s">
        <v>769</v>
      </c>
      <c r="D853" s="639" t="s">
        <v>2865</v>
      </c>
      <c r="E853" s="640">
        <v>6000</v>
      </c>
      <c r="F853" s="638" t="s">
        <v>3560</v>
      </c>
      <c r="G853" s="639" t="s">
        <v>3561</v>
      </c>
      <c r="H853" s="641" t="s">
        <v>801</v>
      </c>
      <c r="I853" s="642" t="s">
        <v>780</v>
      </c>
      <c r="J853" s="641" t="s">
        <v>801</v>
      </c>
      <c r="K853" s="643">
        <v>2</v>
      </c>
      <c r="L853" s="643">
        <v>5</v>
      </c>
      <c r="M853" s="644">
        <v>27951.8</v>
      </c>
      <c r="N853" s="643">
        <v>0</v>
      </c>
      <c r="O853" s="643">
        <v>0</v>
      </c>
      <c r="P853" s="686">
        <v>0</v>
      </c>
    </row>
    <row r="854" spans="1:16" ht="45" x14ac:dyDescent="0.2">
      <c r="A854" s="637" t="s">
        <v>767</v>
      </c>
      <c r="B854" s="638" t="s">
        <v>775</v>
      </c>
      <c r="C854" s="638" t="s">
        <v>769</v>
      </c>
      <c r="D854" s="639" t="s">
        <v>3562</v>
      </c>
      <c r="E854" s="640">
        <v>2000</v>
      </c>
      <c r="F854" s="638" t="s">
        <v>3563</v>
      </c>
      <c r="G854" s="639" t="s">
        <v>3564</v>
      </c>
      <c r="H854" s="641" t="s">
        <v>2036</v>
      </c>
      <c r="I854" s="642" t="s">
        <v>774</v>
      </c>
      <c r="J854" s="641" t="s">
        <v>2036</v>
      </c>
      <c r="K854" s="643">
        <v>10</v>
      </c>
      <c r="L854" s="643">
        <v>12</v>
      </c>
      <c r="M854" s="644">
        <v>23178.009999999995</v>
      </c>
      <c r="N854" s="643">
        <v>6</v>
      </c>
      <c r="O854" s="643">
        <v>6</v>
      </c>
      <c r="P854" s="686">
        <v>13043.715999999999</v>
      </c>
    </row>
    <row r="855" spans="1:16" ht="78.75" x14ac:dyDescent="0.2">
      <c r="A855" s="637" t="s">
        <v>767</v>
      </c>
      <c r="B855" s="638" t="s">
        <v>775</v>
      </c>
      <c r="C855" s="638" t="s">
        <v>769</v>
      </c>
      <c r="D855" s="639" t="s">
        <v>3565</v>
      </c>
      <c r="E855" s="640">
        <v>4000</v>
      </c>
      <c r="F855" s="638" t="s">
        <v>3566</v>
      </c>
      <c r="G855" s="639" t="s">
        <v>3567</v>
      </c>
      <c r="H855" s="641" t="s">
        <v>788</v>
      </c>
      <c r="I855" s="642" t="s">
        <v>780</v>
      </c>
      <c r="J855" s="641" t="s">
        <v>788</v>
      </c>
      <c r="K855" s="643">
        <v>4</v>
      </c>
      <c r="L855" s="643">
        <v>10</v>
      </c>
      <c r="M855" s="644">
        <v>40169.78</v>
      </c>
      <c r="N855" s="643">
        <v>4</v>
      </c>
      <c r="O855" s="643">
        <v>6</v>
      </c>
      <c r="P855" s="686">
        <v>25013.336000000003</v>
      </c>
    </row>
    <row r="856" spans="1:16" ht="56.25" x14ac:dyDescent="0.2">
      <c r="A856" s="637" t="s">
        <v>767</v>
      </c>
      <c r="B856" s="638" t="s">
        <v>775</v>
      </c>
      <c r="C856" s="638" t="s">
        <v>769</v>
      </c>
      <c r="D856" s="639" t="s">
        <v>3568</v>
      </c>
      <c r="E856" s="640">
        <v>2400</v>
      </c>
      <c r="F856" s="638" t="s">
        <v>3569</v>
      </c>
      <c r="G856" s="639" t="s">
        <v>3570</v>
      </c>
      <c r="H856" s="641" t="s">
        <v>846</v>
      </c>
      <c r="I856" s="642" t="s">
        <v>780</v>
      </c>
      <c r="J856" s="641" t="s">
        <v>846</v>
      </c>
      <c r="K856" s="643">
        <v>12</v>
      </c>
      <c r="L856" s="643">
        <v>12</v>
      </c>
      <c r="M856" s="644">
        <v>33179.23000000001</v>
      </c>
      <c r="N856" s="643">
        <v>0</v>
      </c>
      <c r="O856" s="643">
        <v>0</v>
      </c>
      <c r="P856" s="686">
        <v>0</v>
      </c>
    </row>
    <row r="857" spans="1:16" ht="56.25" x14ac:dyDescent="0.2">
      <c r="A857" s="637" t="s">
        <v>767</v>
      </c>
      <c r="B857" s="638" t="s">
        <v>775</v>
      </c>
      <c r="C857" s="638" t="s">
        <v>769</v>
      </c>
      <c r="D857" s="639" t="s">
        <v>3571</v>
      </c>
      <c r="E857" s="640">
        <v>4200</v>
      </c>
      <c r="F857" s="638" t="s">
        <v>3572</v>
      </c>
      <c r="G857" s="639" t="s">
        <v>3573</v>
      </c>
      <c r="H857" s="641" t="s">
        <v>788</v>
      </c>
      <c r="I857" s="642" t="s">
        <v>780</v>
      </c>
      <c r="J857" s="641" t="s">
        <v>788</v>
      </c>
      <c r="K857" s="643">
        <v>5</v>
      </c>
      <c r="L857" s="643">
        <v>8</v>
      </c>
      <c r="M857" s="644">
        <v>34871.210000000006</v>
      </c>
      <c r="N857" s="643">
        <v>0</v>
      </c>
      <c r="O857" s="643">
        <v>0</v>
      </c>
      <c r="P857" s="686">
        <v>0</v>
      </c>
    </row>
    <row r="858" spans="1:16" ht="56.25" x14ac:dyDescent="0.2">
      <c r="A858" s="637" t="s">
        <v>767</v>
      </c>
      <c r="B858" s="638" t="s">
        <v>775</v>
      </c>
      <c r="C858" s="638" t="s">
        <v>769</v>
      </c>
      <c r="D858" s="639" t="s">
        <v>3574</v>
      </c>
      <c r="E858" s="640">
        <v>1600</v>
      </c>
      <c r="F858" s="638" t="s">
        <v>3575</v>
      </c>
      <c r="G858" s="639" t="s">
        <v>3576</v>
      </c>
      <c r="H858" s="641" t="s">
        <v>3577</v>
      </c>
      <c r="I858" s="642" t="s">
        <v>774</v>
      </c>
      <c r="J858" s="641" t="s">
        <v>3577</v>
      </c>
      <c r="K858" s="643">
        <v>5</v>
      </c>
      <c r="L858" s="643">
        <v>12</v>
      </c>
      <c r="M858" s="644">
        <v>21090.9</v>
      </c>
      <c r="N858" s="643">
        <v>3</v>
      </c>
      <c r="O858" s="643">
        <v>6</v>
      </c>
      <c r="P858" s="686">
        <v>10457.165999999999</v>
      </c>
    </row>
    <row r="859" spans="1:16" ht="90" x14ac:dyDescent="0.2">
      <c r="A859" s="637" t="s">
        <v>767</v>
      </c>
      <c r="B859" s="638" t="s">
        <v>775</v>
      </c>
      <c r="C859" s="638" t="s">
        <v>769</v>
      </c>
      <c r="D859" s="639" t="s">
        <v>3578</v>
      </c>
      <c r="E859" s="640">
        <v>8000</v>
      </c>
      <c r="F859" s="638" t="s">
        <v>3579</v>
      </c>
      <c r="G859" s="639" t="s">
        <v>3580</v>
      </c>
      <c r="H859" s="641" t="s">
        <v>3581</v>
      </c>
      <c r="I859" s="642" t="s">
        <v>780</v>
      </c>
      <c r="J859" s="641" t="s">
        <v>3581</v>
      </c>
      <c r="K859" s="643">
        <v>5</v>
      </c>
      <c r="L859" s="643">
        <v>12</v>
      </c>
      <c r="M859" s="644">
        <v>97348.76</v>
      </c>
      <c r="N859" s="643">
        <v>3</v>
      </c>
      <c r="O859" s="643">
        <v>6</v>
      </c>
      <c r="P859" s="686">
        <v>48997.656000000003</v>
      </c>
    </row>
    <row r="860" spans="1:16" ht="33.75" x14ac:dyDescent="0.2">
      <c r="A860" s="637" t="s">
        <v>767</v>
      </c>
      <c r="B860" s="638" t="s">
        <v>775</v>
      </c>
      <c r="C860" s="638" t="s">
        <v>769</v>
      </c>
      <c r="D860" s="639" t="s">
        <v>3582</v>
      </c>
      <c r="E860" s="640">
        <v>3500</v>
      </c>
      <c r="F860" s="638" t="s">
        <v>3583</v>
      </c>
      <c r="G860" s="639" t="s">
        <v>3584</v>
      </c>
      <c r="H860" s="641" t="s">
        <v>2171</v>
      </c>
      <c r="I860" s="642" t="s">
        <v>780</v>
      </c>
      <c r="J860" s="641" t="s">
        <v>2171</v>
      </c>
      <c r="K860" s="643">
        <v>1</v>
      </c>
      <c r="L860" s="643">
        <v>2</v>
      </c>
      <c r="M860" s="644">
        <v>6859.05</v>
      </c>
      <c r="N860" s="643">
        <v>3</v>
      </c>
      <c r="O860" s="643">
        <v>6</v>
      </c>
      <c r="P860" s="686">
        <v>21994.976000000002</v>
      </c>
    </row>
    <row r="861" spans="1:16" ht="78.75" x14ac:dyDescent="0.2">
      <c r="A861" s="637" t="s">
        <v>767</v>
      </c>
      <c r="B861" s="638" t="s">
        <v>775</v>
      </c>
      <c r="C861" s="638" t="s">
        <v>769</v>
      </c>
      <c r="D861" s="639" t="s">
        <v>3585</v>
      </c>
      <c r="E861" s="640">
        <v>8000</v>
      </c>
      <c r="F861" s="638" t="s">
        <v>3586</v>
      </c>
      <c r="G861" s="639" t="s">
        <v>3587</v>
      </c>
      <c r="H861" s="641" t="s">
        <v>3588</v>
      </c>
      <c r="I861" s="642" t="s">
        <v>780</v>
      </c>
      <c r="J861" s="641" t="s">
        <v>3588</v>
      </c>
      <c r="K861" s="643">
        <v>5</v>
      </c>
      <c r="L861" s="643">
        <v>12</v>
      </c>
      <c r="M861" s="644">
        <v>96301.419999999984</v>
      </c>
      <c r="N861" s="643">
        <v>3</v>
      </c>
      <c r="O861" s="643">
        <v>6</v>
      </c>
      <c r="P861" s="686">
        <v>48912.806000000004</v>
      </c>
    </row>
    <row r="862" spans="1:16" ht="33.75" x14ac:dyDescent="0.2">
      <c r="A862" s="637" t="s">
        <v>767</v>
      </c>
      <c r="B862" s="638" t="s">
        <v>775</v>
      </c>
      <c r="C862" s="638" t="s">
        <v>769</v>
      </c>
      <c r="D862" s="639" t="s">
        <v>3589</v>
      </c>
      <c r="E862" s="640">
        <v>9000</v>
      </c>
      <c r="F862" s="638" t="s">
        <v>3590</v>
      </c>
      <c r="G862" s="639" t="s">
        <v>3591</v>
      </c>
      <c r="H862" s="641" t="s">
        <v>812</v>
      </c>
      <c r="I862" s="642" t="s">
        <v>780</v>
      </c>
      <c r="J862" s="641" t="s">
        <v>812</v>
      </c>
      <c r="K862" s="643">
        <v>1</v>
      </c>
      <c r="L862" s="643">
        <v>3</v>
      </c>
      <c r="M862" s="644">
        <v>23231.69</v>
      </c>
      <c r="N862" s="643">
        <v>6</v>
      </c>
      <c r="O862" s="643">
        <v>6</v>
      </c>
      <c r="P862" s="686">
        <v>55035.596000000005</v>
      </c>
    </row>
    <row r="863" spans="1:16" ht="56.25" x14ac:dyDescent="0.2">
      <c r="A863" s="637" t="s">
        <v>767</v>
      </c>
      <c r="B863" s="638" t="s">
        <v>775</v>
      </c>
      <c r="C863" s="638" t="s">
        <v>769</v>
      </c>
      <c r="D863" s="639" t="s">
        <v>3592</v>
      </c>
      <c r="E863" s="640">
        <v>3800</v>
      </c>
      <c r="F863" s="638" t="s">
        <v>3593</v>
      </c>
      <c r="G863" s="639" t="s">
        <v>3594</v>
      </c>
      <c r="H863" s="641" t="s">
        <v>1794</v>
      </c>
      <c r="I863" s="642" t="s">
        <v>774</v>
      </c>
      <c r="J863" s="641" t="s">
        <v>1794</v>
      </c>
      <c r="K863" s="643">
        <v>6</v>
      </c>
      <c r="L863" s="643">
        <v>12</v>
      </c>
      <c r="M863" s="644">
        <v>47536.640000000007</v>
      </c>
      <c r="N863" s="643">
        <v>3</v>
      </c>
      <c r="O863" s="643">
        <v>6</v>
      </c>
      <c r="P863" s="686">
        <v>23851.976000000002</v>
      </c>
    </row>
    <row r="864" spans="1:16" ht="67.5" x14ac:dyDescent="0.2">
      <c r="A864" s="637" t="s">
        <v>767</v>
      </c>
      <c r="B864" s="638" t="s">
        <v>775</v>
      </c>
      <c r="C864" s="638" t="s">
        <v>769</v>
      </c>
      <c r="D864" s="639" t="s">
        <v>3595</v>
      </c>
      <c r="E864" s="640">
        <v>930</v>
      </c>
      <c r="F864" s="638" t="s">
        <v>3596</v>
      </c>
      <c r="G864" s="639" t="s">
        <v>3597</v>
      </c>
      <c r="H864" s="641" t="s">
        <v>1286</v>
      </c>
      <c r="I864" s="642" t="s">
        <v>797</v>
      </c>
      <c r="J864" s="641" t="s">
        <v>1286</v>
      </c>
      <c r="K864" s="643">
        <v>5</v>
      </c>
      <c r="L864" s="643">
        <v>12</v>
      </c>
      <c r="M864" s="644">
        <v>12758.410000000003</v>
      </c>
      <c r="N864" s="643">
        <v>3</v>
      </c>
      <c r="O864" s="643">
        <v>6</v>
      </c>
      <c r="P864" s="686">
        <v>6089.2759999999998</v>
      </c>
    </row>
    <row r="865" spans="1:16" ht="90" x14ac:dyDescent="0.2">
      <c r="A865" s="637" t="s">
        <v>767</v>
      </c>
      <c r="B865" s="638" t="s">
        <v>775</v>
      </c>
      <c r="C865" s="638" t="s">
        <v>769</v>
      </c>
      <c r="D865" s="639" t="s">
        <v>3598</v>
      </c>
      <c r="E865" s="640">
        <v>12000</v>
      </c>
      <c r="F865" s="638" t="s">
        <v>3599</v>
      </c>
      <c r="G865" s="639" t="s">
        <v>3600</v>
      </c>
      <c r="H865" s="641" t="s">
        <v>957</v>
      </c>
      <c r="I865" s="642" t="s">
        <v>780</v>
      </c>
      <c r="J865" s="641" t="s">
        <v>957</v>
      </c>
      <c r="K865" s="643">
        <v>6</v>
      </c>
      <c r="L865" s="643">
        <v>12</v>
      </c>
      <c r="M865" s="644">
        <v>145954.80999999997</v>
      </c>
      <c r="N865" s="643">
        <v>3</v>
      </c>
      <c r="O865" s="643">
        <v>6</v>
      </c>
      <c r="P865" s="686">
        <v>73051.975999999995</v>
      </c>
    </row>
    <row r="866" spans="1:16" ht="90" x14ac:dyDescent="0.2">
      <c r="A866" s="637" t="s">
        <v>767</v>
      </c>
      <c r="B866" s="638" t="s">
        <v>775</v>
      </c>
      <c r="C866" s="638" t="s">
        <v>769</v>
      </c>
      <c r="D866" s="639" t="s">
        <v>3601</v>
      </c>
      <c r="E866" s="640">
        <v>1800</v>
      </c>
      <c r="F866" s="638" t="s">
        <v>3602</v>
      </c>
      <c r="G866" s="639" t="s">
        <v>3603</v>
      </c>
      <c r="H866" s="641" t="s">
        <v>796</v>
      </c>
      <c r="I866" s="642" t="s">
        <v>797</v>
      </c>
      <c r="J866" s="641" t="s">
        <v>796</v>
      </c>
      <c r="K866" s="643">
        <v>8</v>
      </c>
      <c r="L866" s="643">
        <v>12</v>
      </c>
      <c r="M866" s="644">
        <v>23096.91</v>
      </c>
      <c r="N866" s="643">
        <v>3</v>
      </c>
      <c r="O866" s="643">
        <v>6</v>
      </c>
      <c r="P866" s="686">
        <v>11615.965999999999</v>
      </c>
    </row>
    <row r="867" spans="1:16" ht="67.5" x14ac:dyDescent="0.2">
      <c r="A867" s="637" t="s">
        <v>767</v>
      </c>
      <c r="B867" s="638" t="s">
        <v>775</v>
      </c>
      <c r="C867" s="638" t="s">
        <v>769</v>
      </c>
      <c r="D867" s="639" t="s">
        <v>3604</v>
      </c>
      <c r="E867" s="640">
        <v>1500</v>
      </c>
      <c r="F867" s="638" t="s">
        <v>3605</v>
      </c>
      <c r="G867" s="639" t="s">
        <v>3606</v>
      </c>
      <c r="H867" s="641" t="s">
        <v>796</v>
      </c>
      <c r="I867" s="642" t="s">
        <v>797</v>
      </c>
      <c r="J867" s="641" t="s">
        <v>796</v>
      </c>
      <c r="K867" s="643">
        <v>5</v>
      </c>
      <c r="L867" s="643">
        <v>12</v>
      </c>
      <c r="M867" s="644">
        <v>19936.110000000004</v>
      </c>
      <c r="N867" s="643">
        <v>3</v>
      </c>
      <c r="O867" s="643">
        <v>6</v>
      </c>
      <c r="P867" s="686">
        <v>9814.6759999999995</v>
      </c>
    </row>
    <row r="868" spans="1:16" ht="78.75" x14ac:dyDescent="0.2">
      <c r="A868" s="637" t="s">
        <v>767</v>
      </c>
      <c r="B868" s="638" t="s">
        <v>775</v>
      </c>
      <c r="C868" s="638" t="s">
        <v>769</v>
      </c>
      <c r="D868" s="639" t="s">
        <v>3607</v>
      </c>
      <c r="E868" s="640">
        <v>2500</v>
      </c>
      <c r="F868" s="638" t="s">
        <v>3608</v>
      </c>
      <c r="G868" s="639" t="s">
        <v>3609</v>
      </c>
      <c r="H868" s="641" t="s">
        <v>2754</v>
      </c>
      <c r="I868" s="642" t="s">
        <v>774</v>
      </c>
      <c r="J868" s="641" t="s">
        <v>2754</v>
      </c>
      <c r="K868" s="643">
        <v>8</v>
      </c>
      <c r="L868" s="643">
        <v>12</v>
      </c>
      <c r="M868" s="644">
        <v>31724.049999999992</v>
      </c>
      <c r="N868" s="643">
        <v>3</v>
      </c>
      <c r="O868" s="643">
        <v>6</v>
      </c>
      <c r="P868" s="686">
        <v>15893.255999999999</v>
      </c>
    </row>
    <row r="869" spans="1:16" ht="67.5" x14ac:dyDescent="0.2">
      <c r="A869" s="637" t="s">
        <v>767</v>
      </c>
      <c r="B869" s="638" t="s">
        <v>775</v>
      </c>
      <c r="C869" s="638" t="s">
        <v>769</v>
      </c>
      <c r="D869" s="639" t="s">
        <v>3610</v>
      </c>
      <c r="E869" s="640">
        <v>11000</v>
      </c>
      <c r="F869" s="638" t="s">
        <v>3611</v>
      </c>
      <c r="G869" s="639" t="s">
        <v>3612</v>
      </c>
      <c r="H869" s="641" t="s">
        <v>850</v>
      </c>
      <c r="I869" s="642" t="s">
        <v>780</v>
      </c>
      <c r="J869" s="641" t="s">
        <v>850</v>
      </c>
      <c r="K869" s="643">
        <v>2</v>
      </c>
      <c r="L869" s="643">
        <v>5</v>
      </c>
      <c r="M869" s="644">
        <v>65002.68</v>
      </c>
      <c r="N869" s="643">
        <v>0</v>
      </c>
      <c r="O869" s="643">
        <v>0</v>
      </c>
      <c r="P869" s="686">
        <v>0</v>
      </c>
    </row>
    <row r="870" spans="1:16" ht="45" x14ac:dyDescent="0.2">
      <c r="A870" s="637" t="s">
        <v>767</v>
      </c>
      <c r="B870" s="638" t="s">
        <v>775</v>
      </c>
      <c r="C870" s="638" t="s">
        <v>769</v>
      </c>
      <c r="D870" s="639" t="s">
        <v>3613</v>
      </c>
      <c r="E870" s="640">
        <v>2400</v>
      </c>
      <c r="F870" s="638" t="s">
        <v>3614</v>
      </c>
      <c r="G870" s="639" t="s">
        <v>3615</v>
      </c>
      <c r="H870" s="641" t="s">
        <v>3616</v>
      </c>
      <c r="I870" s="642" t="s">
        <v>774</v>
      </c>
      <c r="J870" s="641" t="s">
        <v>3616</v>
      </c>
      <c r="K870" s="643">
        <v>6</v>
      </c>
      <c r="L870" s="643">
        <v>12</v>
      </c>
      <c r="M870" s="644">
        <v>27950.7</v>
      </c>
      <c r="N870" s="643">
        <v>6</v>
      </c>
      <c r="O870" s="643">
        <v>6</v>
      </c>
      <c r="P870" s="686">
        <v>15286.475999999999</v>
      </c>
    </row>
    <row r="871" spans="1:16" ht="67.5" x14ac:dyDescent="0.2">
      <c r="A871" s="637" t="s">
        <v>767</v>
      </c>
      <c r="B871" s="638" t="s">
        <v>775</v>
      </c>
      <c r="C871" s="638" t="s">
        <v>769</v>
      </c>
      <c r="D871" s="639" t="s">
        <v>3617</v>
      </c>
      <c r="E871" s="640">
        <v>8000</v>
      </c>
      <c r="F871" s="638" t="s">
        <v>3618</v>
      </c>
      <c r="G871" s="639" t="s">
        <v>3619</v>
      </c>
      <c r="H871" s="641" t="s">
        <v>915</v>
      </c>
      <c r="I871" s="642" t="s">
        <v>780</v>
      </c>
      <c r="J871" s="641" t="s">
        <v>915</v>
      </c>
      <c r="K871" s="643">
        <v>6</v>
      </c>
      <c r="L871" s="643">
        <v>12</v>
      </c>
      <c r="M871" s="644">
        <v>107186.39999999998</v>
      </c>
      <c r="N871" s="643">
        <v>2</v>
      </c>
      <c r="O871" s="643">
        <v>3</v>
      </c>
      <c r="P871" s="686">
        <v>23826.026000000005</v>
      </c>
    </row>
    <row r="872" spans="1:16" ht="56.25" x14ac:dyDescent="0.2">
      <c r="A872" s="637" t="s">
        <v>767</v>
      </c>
      <c r="B872" s="638" t="s">
        <v>768</v>
      </c>
      <c r="C872" s="638" t="s">
        <v>769</v>
      </c>
      <c r="D872" s="639" t="s">
        <v>3620</v>
      </c>
      <c r="E872" s="640">
        <v>2000</v>
      </c>
      <c r="F872" s="638" t="s">
        <v>3621</v>
      </c>
      <c r="G872" s="639" t="s">
        <v>3622</v>
      </c>
      <c r="H872" s="641" t="s">
        <v>842</v>
      </c>
      <c r="I872" s="642" t="s">
        <v>780</v>
      </c>
      <c r="J872" s="641" t="s">
        <v>842</v>
      </c>
      <c r="K872" s="643">
        <v>0</v>
      </c>
      <c r="L872" s="643">
        <v>1</v>
      </c>
      <c r="M872" s="644">
        <v>1015.58</v>
      </c>
      <c r="N872" s="643">
        <v>0</v>
      </c>
      <c r="O872" s="643">
        <v>0</v>
      </c>
      <c r="P872" s="686">
        <v>0</v>
      </c>
    </row>
    <row r="873" spans="1:16" ht="33.75" x14ac:dyDescent="0.2">
      <c r="A873" s="637" t="s">
        <v>767</v>
      </c>
      <c r="B873" s="638" t="s">
        <v>775</v>
      </c>
      <c r="C873" s="638" t="s">
        <v>769</v>
      </c>
      <c r="D873" s="639" t="s">
        <v>3623</v>
      </c>
      <c r="E873" s="640">
        <v>1200</v>
      </c>
      <c r="F873" s="638" t="s">
        <v>3624</v>
      </c>
      <c r="G873" s="639" t="s">
        <v>3625</v>
      </c>
      <c r="H873" s="641" t="s">
        <v>796</v>
      </c>
      <c r="I873" s="642" t="s">
        <v>797</v>
      </c>
      <c r="J873" s="641" t="s">
        <v>796</v>
      </c>
      <c r="K873" s="643">
        <v>3</v>
      </c>
      <c r="L873" s="643">
        <v>7</v>
      </c>
      <c r="M873" s="644">
        <v>9358.49</v>
      </c>
      <c r="N873" s="643">
        <v>3</v>
      </c>
      <c r="O873" s="643">
        <v>6</v>
      </c>
      <c r="P873" s="686">
        <v>7811.6760000000004</v>
      </c>
    </row>
    <row r="874" spans="1:16" ht="56.25" x14ac:dyDescent="0.2">
      <c r="A874" s="637" t="s">
        <v>767</v>
      </c>
      <c r="B874" s="638" t="s">
        <v>775</v>
      </c>
      <c r="C874" s="638" t="s">
        <v>769</v>
      </c>
      <c r="D874" s="639" t="s">
        <v>3626</v>
      </c>
      <c r="E874" s="640">
        <v>2000</v>
      </c>
      <c r="F874" s="638" t="s">
        <v>3627</v>
      </c>
      <c r="G874" s="639" t="s">
        <v>3628</v>
      </c>
      <c r="H874" s="641" t="s">
        <v>905</v>
      </c>
      <c r="I874" s="642" t="s">
        <v>774</v>
      </c>
      <c r="J874" s="641" t="s">
        <v>905</v>
      </c>
      <c r="K874" s="643">
        <v>5</v>
      </c>
      <c r="L874" s="643">
        <v>12</v>
      </c>
      <c r="M874" s="644">
        <v>25716.149999999998</v>
      </c>
      <c r="N874" s="643">
        <v>3</v>
      </c>
      <c r="O874" s="643">
        <v>6</v>
      </c>
      <c r="P874" s="686">
        <v>12885.845999999998</v>
      </c>
    </row>
    <row r="875" spans="1:16" ht="56.25" x14ac:dyDescent="0.2">
      <c r="A875" s="637" t="s">
        <v>767</v>
      </c>
      <c r="B875" s="638" t="s">
        <v>775</v>
      </c>
      <c r="C875" s="638" t="s">
        <v>769</v>
      </c>
      <c r="D875" s="639" t="s">
        <v>3629</v>
      </c>
      <c r="E875" s="640">
        <v>5500</v>
      </c>
      <c r="F875" s="638" t="s">
        <v>3630</v>
      </c>
      <c r="G875" s="639" t="s">
        <v>3631</v>
      </c>
      <c r="H875" s="641" t="s">
        <v>846</v>
      </c>
      <c r="I875" s="642" t="s">
        <v>780</v>
      </c>
      <c r="J875" s="641" t="s">
        <v>846</v>
      </c>
      <c r="K875" s="643">
        <v>6</v>
      </c>
      <c r="L875" s="643">
        <v>12</v>
      </c>
      <c r="M875" s="644">
        <v>67763.12</v>
      </c>
      <c r="N875" s="643">
        <v>3</v>
      </c>
      <c r="O875" s="643">
        <v>6</v>
      </c>
      <c r="P875" s="686">
        <v>34051.216</v>
      </c>
    </row>
    <row r="876" spans="1:16" ht="112.5" x14ac:dyDescent="0.2">
      <c r="A876" s="637" t="s">
        <v>767</v>
      </c>
      <c r="B876" s="638" t="s">
        <v>768</v>
      </c>
      <c r="C876" s="638" t="s">
        <v>769</v>
      </c>
      <c r="D876" s="639" t="s">
        <v>3632</v>
      </c>
      <c r="E876" s="640">
        <v>5000</v>
      </c>
      <c r="F876" s="638" t="s">
        <v>3633</v>
      </c>
      <c r="G876" s="639" t="s">
        <v>3634</v>
      </c>
      <c r="H876" s="641" t="s">
        <v>3635</v>
      </c>
      <c r="I876" s="642" t="s">
        <v>780</v>
      </c>
      <c r="J876" s="641" t="s">
        <v>3635</v>
      </c>
      <c r="K876" s="643">
        <v>5</v>
      </c>
      <c r="L876" s="643">
        <v>12</v>
      </c>
      <c r="M876" s="644">
        <v>61954.810000000012</v>
      </c>
      <c r="N876" s="643">
        <v>3</v>
      </c>
      <c r="O876" s="643">
        <v>6</v>
      </c>
      <c r="P876" s="686">
        <v>31051.976000000002</v>
      </c>
    </row>
    <row r="877" spans="1:16" ht="78.75" x14ac:dyDescent="0.2">
      <c r="A877" s="637" t="s">
        <v>767</v>
      </c>
      <c r="B877" s="638" t="s">
        <v>775</v>
      </c>
      <c r="C877" s="638" t="s">
        <v>769</v>
      </c>
      <c r="D877" s="639" t="s">
        <v>3636</v>
      </c>
      <c r="E877" s="640">
        <v>6000</v>
      </c>
      <c r="F877" s="638" t="s">
        <v>3637</v>
      </c>
      <c r="G877" s="639" t="s">
        <v>3638</v>
      </c>
      <c r="H877" s="641" t="s">
        <v>3639</v>
      </c>
      <c r="I877" s="642" t="s">
        <v>780</v>
      </c>
      <c r="J877" s="641" t="s">
        <v>3639</v>
      </c>
      <c r="K877" s="643">
        <v>3</v>
      </c>
      <c r="L877" s="643">
        <v>7</v>
      </c>
      <c r="M877" s="644">
        <v>41006.6</v>
      </c>
      <c r="N877" s="643">
        <v>0</v>
      </c>
      <c r="O877" s="643">
        <v>0</v>
      </c>
      <c r="P877" s="686">
        <v>0</v>
      </c>
    </row>
    <row r="878" spans="1:16" ht="33.75" x14ac:dyDescent="0.2">
      <c r="A878" s="637" t="s">
        <v>767</v>
      </c>
      <c r="B878" s="638" t="s">
        <v>775</v>
      </c>
      <c r="C878" s="638" t="s">
        <v>769</v>
      </c>
      <c r="D878" s="639" t="s">
        <v>3640</v>
      </c>
      <c r="E878" s="640">
        <v>930</v>
      </c>
      <c r="F878" s="638" t="s">
        <v>3641</v>
      </c>
      <c r="G878" s="639" t="s">
        <v>3642</v>
      </c>
      <c r="H878" s="641" t="s">
        <v>796</v>
      </c>
      <c r="I878" s="642" t="s">
        <v>797</v>
      </c>
      <c r="J878" s="641" t="s">
        <v>796</v>
      </c>
      <c r="K878" s="643">
        <v>2</v>
      </c>
      <c r="L878" s="643">
        <v>5</v>
      </c>
      <c r="M878" s="644">
        <v>5362.51</v>
      </c>
      <c r="N878" s="643">
        <v>3</v>
      </c>
      <c r="O878" s="643">
        <v>6</v>
      </c>
      <c r="P878" s="686">
        <v>6089.2759999999998</v>
      </c>
    </row>
    <row r="879" spans="1:16" ht="33.75" x14ac:dyDescent="0.2">
      <c r="A879" s="637" t="s">
        <v>767</v>
      </c>
      <c r="B879" s="638" t="s">
        <v>775</v>
      </c>
      <c r="C879" s="638" t="s">
        <v>769</v>
      </c>
      <c r="D879" s="639" t="s">
        <v>3643</v>
      </c>
      <c r="E879" s="640">
        <v>4200</v>
      </c>
      <c r="F879" s="638" t="s">
        <v>3644</v>
      </c>
      <c r="G879" s="639" t="s">
        <v>3645</v>
      </c>
      <c r="H879" s="641" t="s">
        <v>3646</v>
      </c>
      <c r="I879" s="642" t="s">
        <v>780</v>
      </c>
      <c r="J879" s="641" t="s">
        <v>3646</v>
      </c>
      <c r="K879" s="643">
        <v>5</v>
      </c>
      <c r="L879" s="643">
        <v>12</v>
      </c>
      <c r="M879" s="644">
        <v>51337.460000000014</v>
      </c>
      <c r="N879" s="643">
        <v>3</v>
      </c>
      <c r="O879" s="643">
        <v>6</v>
      </c>
      <c r="P879" s="686">
        <v>26241.836000000003</v>
      </c>
    </row>
    <row r="880" spans="1:16" ht="78.75" x14ac:dyDescent="0.2">
      <c r="A880" s="637" t="s">
        <v>767</v>
      </c>
      <c r="B880" s="638" t="s">
        <v>775</v>
      </c>
      <c r="C880" s="638" t="s">
        <v>769</v>
      </c>
      <c r="D880" s="639" t="s">
        <v>3647</v>
      </c>
      <c r="E880" s="640">
        <v>1500</v>
      </c>
      <c r="F880" s="638" t="s">
        <v>3648</v>
      </c>
      <c r="G880" s="639" t="s">
        <v>3649</v>
      </c>
      <c r="H880" s="641" t="s">
        <v>796</v>
      </c>
      <c r="I880" s="642" t="s">
        <v>797</v>
      </c>
      <c r="J880" s="641" t="s">
        <v>796</v>
      </c>
      <c r="K880" s="643">
        <v>6</v>
      </c>
      <c r="L880" s="643">
        <v>12</v>
      </c>
      <c r="M880" s="644">
        <v>19904.809999999998</v>
      </c>
      <c r="N880" s="643">
        <v>3</v>
      </c>
      <c r="O880" s="643">
        <v>6</v>
      </c>
      <c r="P880" s="686">
        <v>9817.0759999999991</v>
      </c>
    </row>
    <row r="881" spans="1:16" ht="67.5" x14ac:dyDescent="0.2">
      <c r="A881" s="637" t="s">
        <v>767</v>
      </c>
      <c r="B881" s="638" t="s">
        <v>775</v>
      </c>
      <c r="C881" s="638" t="s">
        <v>769</v>
      </c>
      <c r="D881" s="639" t="s">
        <v>3650</v>
      </c>
      <c r="E881" s="640">
        <v>4000</v>
      </c>
      <c r="F881" s="638" t="s">
        <v>3651</v>
      </c>
      <c r="G881" s="639" t="s">
        <v>3652</v>
      </c>
      <c r="H881" s="641" t="s">
        <v>3653</v>
      </c>
      <c r="I881" s="642" t="s">
        <v>774</v>
      </c>
      <c r="J881" s="641" t="s">
        <v>3653</v>
      </c>
      <c r="K881" s="643">
        <v>5</v>
      </c>
      <c r="L881" s="643">
        <v>12</v>
      </c>
      <c r="M881" s="644">
        <v>49900.32</v>
      </c>
      <c r="N881" s="643">
        <v>3</v>
      </c>
      <c r="O881" s="643">
        <v>6</v>
      </c>
      <c r="P881" s="686">
        <v>25051.416000000005</v>
      </c>
    </row>
    <row r="882" spans="1:16" ht="90" x14ac:dyDescent="0.2">
      <c r="A882" s="637" t="s">
        <v>767</v>
      </c>
      <c r="B882" s="638" t="s">
        <v>775</v>
      </c>
      <c r="C882" s="638" t="s">
        <v>769</v>
      </c>
      <c r="D882" s="639" t="s">
        <v>3654</v>
      </c>
      <c r="E882" s="640">
        <v>6500</v>
      </c>
      <c r="F882" s="638" t="s">
        <v>3655</v>
      </c>
      <c r="G882" s="639" t="s">
        <v>3656</v>
      </c>
      <c r="H882" s="641" t="s">
        <v>3387</v>
      </c>
      <c r="I882" s="642" t="s">
        <v>780</v>
      </c>
      <c r="J882" s="641" t="s">
        <v>3387</v>
      </c>
      <c r="K882" s="643">
        <v>5</v>
      </c>
      <c r="L882" s="643">
        <v>12</v>
      </c>
      <c r="M882" s="644">
        <v>77387.799999999988</v>
      </c>
      <c r="N882" s="643">
        <v>3</v>
      </c>
      <c r="O882" s="643">
        <v>6</v>
      </c>
      <c r="P882" s="686">
        <v>39806.056000000004</v>
      </c>
    </row>
    <row r="883" spans="1:16" ht="56.25" x14ac:dyDescent="0.2">
      <c r="A883" s="637" t="s">
        <v>767</v>
      </c>
      <c r="B883" s="638" t="s">
        <v>768</v>
      </c>
      <c r="C883" s="638" t="s">
        <v>769</v>
      </c>
      <c r="D883" s="639" t="s">
        <v>3657</v>
      </c>
      <c r="E883" s="640">
        <v>5800</v>
      </c>
      <c r="F883" s="638" t="s">
        <v>3658</v>
      </c>
      <c r="G883" s="639" t="s">
        <v>3659</v>
      </c>
      <c r="H883" s="641" t="s">
        <v>805</v>
      </c>
      <c r="I883" s="642" t="s">
        <v>780</v>
      </c>
      <c r="J883" s="641" t="s">
        <v>805</v>
      </c>
      <c r="K883" s="643">
        <v>5</v>
      </c>
      <c r="L883" s="643">
        <v>12</v>
      </c>
      <c r="M883" s="644">
        <v>71554.81</v>
      </c>
      <c r="N883" s="643">
        <v>3</v>
      </c>
      <c r="O883" s="643">
        <v>6</v>
      </c>
      <c r="P883" s="686">
        <v>35851.976000000002</v>
      </c>
    </row>
    <row r="884" spans="1:16" ht="45" x14ac:dyDescent="0.2">
      <c r="A884" s="637" t="s">
        <v>767</v>
      </c>
      <c r="B884" s="638" t="s">
        <v>775</v>
      </c>
      <c r="C884" s="638" t="s">
        <v>769</v>
      </c>
      <c r="D884" s="639" t="s">
        <v>3660</v>
      </c>
      <c r="E884" s="640">
        <v>5000</v>
      </c>
      <c r="F884" s="638" t="s">
        <v>3661</v>
      </c>
      <c r="G884" s="639" t="s">
        <v>3662</v>
      </c>
      <c r="H884" s="641" t="s">
        <v>3407</v>
      </c>
      <c r="I884" s="642" t="s">
        <v>780</v>
      </c>
      <c r="J884" s="641" t="s">
        <v>3407</v>
      </c>
      <c r="K884" s="643">
        <v>6</v>
      </c>
      <c r="L884" s="643">
        <v>12</v>
      </c>
      <c r="M884" s="644">
        <v>44147.94000000001</v>
      </c>
      <c r="N884" s="643">
        <v>3</v>
      </c>
      <c r="O884" s="643">
        <v>6</v>
      </c>
      <c r="P884" s="686">
        <v>31051.976000000002</v>
      </c>
    </row>
    <row r="885" spans="1:16" ht="45" x14ac:dyDescent="0.2">
      <c r="A885" s="637" t="s">
        <v>767</v>
      </c>
      <c r="B885" s="638" t="s">
        <v>775</v>
      </c>
      <c r="C885" s="638" t="s">
        <v>769</v>
      </c>
      <c r="D885" s="639" t="s">
        <v>3663</v>
      </c>
      <c r="E885" s="640">
        <v>15600</v>
      </c>
      <c r="F885" s="638" t="s">
        <v>3664</v>
      </c>
      <c r="G885" s="639" t="s">
        <v>3665</v>
      </c>
      <c r="H885" s="641" t="s">
        <v>812</v>
      </c>
      <c r="I885" s="642" t="s">
        <v>780</v>
      </c>
      <c r="J885" s="641" t="s">
        <v>812</v>
      </c>
      <c r="K885" s="643">
        <v>1</v>
      </c>
      <c r="L885" s="643">
        <v>7</v>
      </c>
      <c r="M885" s="644">
        <v>104047.80999999998</v>
      </c>
      <c r="N885" s="643">
        <v>1</v>
      </c>
      <c r="O885" s="643">
        <v>2</v>
      </c>
      <c r="P885" s="686">
        <v>22238.705999999998</v>
      </c>
    </row>
    <row r="886" spans="1:16" ht="56.25" x14ac:dyDescent="0.2">
      <c r="A886" s="637" t="s">
        <v>767</v>
      </c>
      <c r="B886" s="638" t="s">
        <v>775</v>
      </c>
      <c r="C886" s="638" t="s">
        <v>769</v>
      </c>
      <c r="D886" s="639" t="s">
        <v>3666</v>
      </c>
      <c r="E886" s="640">
        <v>1500</v>
      </c>
      <c r="F886" s="638" t="s">
        <v>3667</v>
      </c>
      <c r="G886" s="639" t="s">
        <v>3668</v>
      </c>
      <c r="H886" s="641" t="s">
        <v>1019</v>
      </c>
      <c r="I886" s="642" t="s">
        <v>774</v>
      </c>
      <c r="J886" s="641" t="s">
        <v>1019</v>
      </c>
      <c r="K886" s="643">
        <v>6</v>
      </c>
      <c r="L886" s="643">
        <v>12</v>
      </c>
      <c r="M886" s="644">
        <v>19355.109999999997</v>
      </c>
      <c r="N886" s="643">
        <v>3</v>
      </c>
      <c r="O886" s="643">
        <v>6</v>
      </c>
      <c r="P886" s="686">
        <v>9620.4459999999999</v>
      </c>
    </row>
    <row r="887" spans="1:16" ht="101.25" x14ac:dyDescent="0.2">
      <c r="A887" s="637" t="s">
        <v>767</v>
      </c>
      <c r="B887" s="638" t="s">
        <v>775</v>
      </c>
      <c r="C887" s="638" t="s">
        <v>769</v>
      </c>
      <c r="D887" s="639" t="s">
        <v>3669</v>
      </c>
      <c r="E887" s="640">
        <v>2100</v>
      </c>
      <c r="F887" s="638" t="s">
        <v>3670</v>
      </c>
      <c r="G887" s="639" t="s">
        <v>3671</v>
      </c>
      <c r="H887" s="641" t="s">
        <v>3672</v>
      </c>
      <c r="I887" s="642" t="s">
        <v>774</v>
      </c>
      <c r="J887" s="641" t="s">
        <v>3672</v>
      </c>
      <c r="K887" s="643">
        <v>8</v>
      </c>
      <c r="L887" s="643">
        <v>12</v>
      </c>
      <c r="M887" s="644">
        <v>27514.31</v>
      </c>
      <c r="N887" s="643">
        <v>0</v>
      </c>
      <c r="O887" s="643">
        <v>0</v>
      </c>
      <c r="P887" s="686">
        <v>0</v>
      </c>
    </row>
    <row r="888" spans="1:16" ht="78.75" x14ac:dyDescent="0.2">
      <c r="A888" s="637" t="s">
        <v>767</v>
      </c>
      <c r="B888" s="638" t="s">
        <v>775</v>
      </c>
      <c r="C888" s="638" t="s">
        <v>769</v>
      </c>
      <c r="D888" s="639" t="s">
        <v>3673</v>
      </c>
      <c r="E888" s="640">
        <v>5000</v>
      </c>
      <c r="F888" s="638" t="s">
        <v>3674</v>
      </c>
      <c r="G888" s="639" t="s">
        <v>3675</v>
      </c>
      <c r="H888" s="641" t="s">
        <v>801</v>
      </c>
      <c r="I888" s="642" t="s">
        <v>780</v>
      </c>
      <c r="J888" s="641" t="s">
        <v>801</v>
      </c>
      <c r="K888" s="643">
        <v>11</v>
      </c>
      <c r="L888" s="643">
        <v>12</v>
      </c>
      <c r="M888" s="644">
        <v>61865.729999999996</v>
      </c>
      <c r="N888" s="643">
        <v>3</v>
      </c>
      <c r="O888" s="643">
        <v>6</v>
      </c>
      <c r="P888" s="686">
        <v>31048.476000000002</v>
      </c>
    </row>
    <row r="889" spans="1:16" ht="56.25" x14ac:dyDescent="0.2">
      <c r="A889" s="637" t="s">
        <v>767</v>
      </c>
      <c r="B889" s="638" t="s">
        <v>775</v>
      </c>
      <c r="C889" s="638" t="s">
        <v>769</v>
      </c>
      <c r="D889" s="639" t="s">
        <v>3676</v>
      </c>
      <c r="E889" s="640">
        <v>1500</v>
      </c>
      <c r="F889" s="638" t="s">
        <v>3677</v>
      </c>
      <c r="G889" s="639" t="s">
        <v>3678</v>
      </c>
      <c r="H889" s="641" t="s">
        <v>2754</v>
      </c>
      <c r="I889" s="642" t="s">
        <v>774</v>
      </c>
      <c r="J889" s="641" t="s">
        <v>2754</v>
      </c>
      <c r="K889" s="643">
        <v>6</v>
      </c>
      <c r="L889" s="643">
        <v>12</v>
      </c>
      <c r="M889" s="644">
        <v>19895.96</v>
      </c>
      <c r="N889" s="643">
        <v>3</v>
      </c>
      <c r="O889" s="643">
        <v>6</v>
      </c>
      <c r="P889" s="686">
        <v>9776.2559999999994</v>
      </c>
    </row>
    <row r="890" spans="1:16" ht="67.5" x14ac:dyDescent="0.2">
      <c r="A890" s="637" t="s">
        <v>767</v>
      </c>
      <c r="B890" s="638" t="s">
        <v>775</v>
      </c>
      <c r="C890" s="638" t="s">
        <v>769</v>
      </c>
      <c r="D890" s="639" t="s">
        <v>3679</v>
      </c>
      <c r="E890" s="640">
        <v>1800</v>
      </c>
      <c r="F890" s="638" t="s">
        <v>3680</v>
      </c>
      <c r="G890" s="639" t="s">
        <v>3681</v>
      </c>
      <c r="H890" s="641" t="s">
        <v>1458</v>
      </c>
      <c r="I890" s="642" t="s">
        <v>774</v>
      </c>
      <c r="J890" s="641" t="s">
        <v>1458</v>
      </c>
      <c r="K890" s="643">
        <v>4</v>
      </c>
      <c r="L890" s="643">
        <v>10</v>
      </c>
      <c r="M890" s="644">
        <v>19158.009999999998</v>
      </c>
      <c r="N890" s="643">
        <v>0</v>
      </c>
      <c r="O890" s="643">
        <v>0</v>
      </c>
      <c r="P890" s="686">
        <v>0</v>
      </c>
    </row>
    <row r="891" spans="1:16" ht="101.25" x14ac:dyDescent="0.2">
      <c r="A891" s="637" t="s">
        <v>767</v>
      </c>
      <c r="B891" s="638" t="s">
        <v>775</v>
      </c>
      <c r="C891" s="638" t="s">
        <v>769</v>
      </c>
      <c r="D891" s="639" t="s">
        <v>3682</v>
      </c>
      <c r="E891" s="640">
        <v>3500</v>
      </c>
      <c r="F891" s="638" t="s">
        <v>3683</v>
      </c>
      <c r="G891" s="639" t="s">
        <v>3684</v>
      </c>
      <c r="H891" s="641" t="s">
        <v>784</v>
      </c>
      <c r="I891" s="642" t="s">
        <v>774</v>
      </c>
      <c r="J891" s="641" t="s">
        <v>784</v>
      </c>
      <c r="K891" s="643">
        <v>6</v>
      </c>
      <c r="L891" s="643">
        <v>12</v>
      </c>
      <c r="M891" s="644">
        <v>43480.090000000011</v>
      </c>
      <c r="N891" s="643">
        <v>3</v>
      </c>
      <c r="O891" s="643">
        <v>6</v>
      </c>
      <c r="P891" s="686">
        <v>21869.156000000003</v>
      </c>
    </row>
    <row r="892" spans="1:16" ht="45" x14ac:dyDescent="0.2">
      <c r="A892" s="637" t="s">
        <v>767</v>
      </c>
      <c r="B892" s="638" t="s">
        <v>775</v>
      </c>
      <c r="C892" s="638" t="s">
        <v>769</v>
      </c>
      <c r="D892" s="639" t="s">
        <v>3685</v>
      </c>
      <c r="E892" s="640">
        <v>11000</v>
      </c>
      <c r="F892" s="638" t="s">
        <v>3686</v>
      </c>
      <c r="G892" s="639" t="s">
        <v>3687</v>
      </c>
      <c r="H892" s="641" t="s">
        <v>3445</v>
      </c>
      <c r="I892" s="642" t="s">
        <v>780</v>
      </c>
      <c r="J892" s="641" t="s">
        <v>3445</v>
      </c>
      <c r="K892" s="643">
        <v>3</v>
      </c>
      <c r="L892" s="643">
        <v>5</v>
      </c>
      <c r="M892" s="644">
        <v>47785.58</v>
      </c>
      <c r="N892" s="643">
        <v>0</v>
      </c>
      <c r="O892" s="643">
        <v>0</v>
      </c>
      <c r="P892" s="686">
        <v>0</v>
      </c>
    </row>
    <row r="893" spans="1:16" ht="67.5" x14ac:dyDescent="0.2">
      <c r="A893" s="637" t="s">
        <v>767</v>
      </c>
      <c r="B893" s="638" t="s">
        <v>775</v>
      </c>
      <c r="C893" s="638" t="s">
        <v>769</v>
      </c>
      <c r="D893" s="639" t="s">
        <v>3688</v>
      </c>
      <c r="E893" s="640">
        <v>6500</v>
      </c>
      <c r="F893" s="638" t="s">
        <v>3689</v>
      </c>
      <c r="G893" s="639" t="s">
        <v>3690</v>
      </c>
      <c r="H893" s="641" t="s">
        <v>801</v>
      </c>
      <c r="I893" s="642" t="s">
        <v>780</v>
      </c>
      <c r="J893" s="641" t="s">
        <v>801</v>
      </c>
      <c r="K893" s="643">
        <v>3</v>
      </c>
      <c r="L893" s="643">
        <v>6</v>
      </c>
      <c r="M893" s="644">
        <v>35185.379999999997</v>
      </c>
      <c r="N893" s="643">
        <v>0</v>
      </c>
      <c r="O893" s="643">
        <v>0</v>
      </c>
      <c r="P893" s="686">
        <v>0</v>
      </c>
    </row>
    <row r="894" spans="1:16" ht="101.25" x14ac:dyDescent="0.2">
      <c r="A894" s="637" t="s">
        <v>767</v>
      </c>
      <c r="B894" s="638" t="s">
        <v>775</v>
      </c>
      <c r="C894" s="638" t="s">
        <v>769</v>
      </c>
      <c r="D894" s="639" t="s">
        <v>3691</v>
      </c>
      <c r="E894" s="640">
        <v>5000</v>
      </c>
      <c r="F894" s="638" t="s">
        <v>3692</v>
      </c>
      <c r="G894" s="639" t="s">
        <v>3693</v>
      </c>
      <c r="H894" s="641" t="s">
        <v>3694</v>
      </c>
      <c r="I894" s="642" t="s">
        <v>774</v>
      </c>
      <c r="J894" s="641" t="s">
        <v>3694</v>
      </c>
      <c r="K894" s="643">
        <v>5</v>
      </c>
      <c r="L894" s="643">
        <v>12</v>
      </c>
      <c r="M894" s="644">
        <v>61484.86</v>
      </c>
      <c r="N894" s="643">
        <v>3</v>
      </c>
      <c r="O894" s="643">
        <v>6</v>
      </c>
      <c r="P894" s="686">
        <v>30933.675999999999</v>
      </c>
    </row>
    <row r="895" spans="1:16" ht="56.25" x14ac:dyDescent="0.2">
      <c r="A895" s="637" t="s">
        <v>767</v>
      </c>
      <c r="B895" s="638" t="s">
        <v>775</v>
      </c>
      <c r="C895" s="638" t="s">
        <v>769</v>
      </c>
      <c r="D895" s="639" t="s">
        <v>3695</v>
      </c>
      <c r="E895" s="640">
        <v>930</v>
      </c>
      <c r="F895" s="638" t="s">
        <v>3696</v>
      </c>
      <c r="G895" s="639" t="s">
        <v>3697</v>
      </c>
      <c r="H895" s="641" t="s">
        <v>3698</v>
      </c>
      <c r="I895" s="642" t="s">
        <v>774</v>
      </c>
      <c r="J895" s="641" t="s">
        <v>3698</v>
      </c>
      <c r="K895" s="643">
        <v>5</v>
      </c>
      <c r="L895" s="643">
        <v>12</v>
      </c>
      <c r="M895" s="644">
        <v>12729.87</v>
      </c>
      <c r="N895" s="643">
        <v>3</v>
      </c>
      <c r="O895" s="643">
        <v>6</v>
      </c>
      <c r="P895" s="686">
        <v>6078.616</v>
      </c>
    </row>
    <row r="896" spans="1:16" ht="56.25" x14ac:dyDescent="0.2">
      <c r="A896" s="637" t="s">
        <v>767</v>
      </c>
      <c r="B896" s="638" t="s">
        <v>775</v>
      </c>
      <c r="C896" s="638" t="s">
        <v>769</v>
      </c>
      <c r="D896" s="639" t="s">
        <v>3699</v>
      </c>
      <c r="E896" s="640">
        <v>3000</v>
      </c>
      <c r="F896" s="638" t="s">
        <v>3700</v>
      </c>
      <c r="G896" s="639" t="s">
        <v>3701</v>
      </c>
      <c r="H896" s="641" t="s">
        <v>788</v>
      </c>
      <c r="I896" s="642" t="s">
        <v>780</v>
      </c>
      <c r="J896" s="641" t="s">
        <v>788</v>
      </c>
      <c r="K896" s="643">
        <v>5</v>
      </c>
      <c r="L896" s="643">
        <v>12</v>
      </c>
      <c r="M896" s="644">
        <v>37952.920000000006</v>
      </c>
      <c r="N896" s="643">
        <v>1</v>
      </c>
      <c r="O896" s="643">
        <v>2</v>
      </c>
      <c r="P896" s="686">
        <v>9254.5359999999982</v>
      </c>
    </row>
    <row r="897" spans="1:16" ht="67.5" x14ac:dyDescent="0.2">
      <c r="A897" s="637" t="s">
        <v>767</v>
      </c>
      <c r="B897" s="638" t="s">
        <v>775</v>
      </c>
      <c r="C897" s="638" t="s">
        <v>769</v>
      </c>
      <c r="D897" s="639" t="s">
        <v>3702</v>
      </c>
      <c r="E897" s="640">
        <v>8000</v>
      </c>
      <c r="F897" s="638" t="s">
        <v>3703</v>
      </c>
      <c r="G897" s="639" t="s">
        <v>3704</v>
      </c>
      <c r="H897" s="641" t="s">
        <v>1071</v>
      </c>
      <c r="I897" s="642" t="s">
        <v>780</v>
      </c>
      <c r="J897" s="641" t="s">
        <v>1071</v>
      </c>
      <c r="K897" s="643">
        <v>5</v>
      </c>
      <c r="L897" s="643">
        <v>12</v>
      </c>
      <c r="M897" s="644">
        <v>116254.32999999997</v>
      </c>
      <c r="N897" s="643">
        <v>2</v>
      </c>
      <c r="O897" s="643">
        <v>5</v>
      </c>
      <c r="P897" s="686">
        <v>44777.956000000006</v>
      </c>
    </row>
    <row r="898" spans="1:16" ht="33.75" x14ac:dyDescent="0.2">
      <c r="A898" s="637" t="s">
        <v>767</v>
      </c>
      <c r="B898" s="638" t="s">
        <v>775</v>
      </c>
      <c r="C898" s="638" t="s">
        <v>769</v>
      </c>
      <c r="D898" s="639" t="s">
        <v>1079</v>
      </c>
      <c r="E898" s="640">
        <v>5000</v>
      </c>
      <c r="F898" s="638" t="s">
        <v>3705</v>
      </c>
      <c r="G898" s="639" t="s">
        <v>3706</v>
      </c>
      <c r="H898" s="641" t="s">
        <v>812</v>
      </c>
      <c r="I898" s="642" t="s">
        <v>780</v>
      </c>
      <c r="J898" s="641" t="s">
        <v>812</v>
      </c>
      <c r="K898" s="643">
        <v>1</v>
      </c>
      <c r="L898" s="643">
        <v>1</v>
      </c>
      <c r="M898" s="644">
        <v>3774.0800000000004</v>
      </c>
      <c r="N898" s="643">
        <v>0</v>
      </c>
      <c r="O898" s="643">
        <v>0</v>
      </c>
      <c r="P898" s="686">
        <v>0</v>
      </c>
    </row>
    <row r="899" spans="1:16" ht="56.25" x14ac:dyDescent="0.2">
      <c r="A899" s="637" t="s">
        <v>767</v>
      </c>
      <c r="B899" s="638" t="s">
        <v>775</v>
      </c>
      <c r="C899" s="638" t="s">
        <v>769</v>
      </c>
      <c r="D899" s="639" t="s">
        <v>3707</v>
      </c>
      <c r="E899" s="640">
        <v>3000</v>
      </c>
      <c r="F899" s="638" t="s">
        <v>3708</v>
      </c>
      <c r="G899" s="639" t="s">
        <v>3709</v>
      </c>
      <c r="H899" s="641" t="s">
        <v>3445</v>
      </c>
      <c r="I899" s="642" t="s">
        <v>780</v>
      </c>
      <c r="J899" s="641" t="s">
        <v>3445</v>
      </c>
      <c r="K899" s="643">
        <v>5</v>
      </c>
      <c r="L899" s="643">
        <v>12</v>
      </c>
      <c r="M899" s="644">
        <v>37429</v>
      </c>
      <c r="N899" s="643">
        <v>3</v>
      </c>
      <c r="O899" s="643">
        <v>6</v>
      </c>
      <c r="P899" s="686">
        <v>18964.696000000004</v>
      </c>
    </row>
    <row r="900" spans="1:16" ht="146.25" x14ac:dyDescent="0.2">
      <c r="A900" s="637" t="s">
        <v>767</v>
      </c>
      <c r="B900" s="638" t="s">
        <v>775</v>
      </c>
      <c r="C900" s="638" t="s">
        <v>769</v>
      </c>
      <c r="D900" s="639" t="s">
        <v>3710</v>
      </c>
      <c r="E900" s="640">
        <v>9000</v>
      </c>
      <c r="F900" s="638" t="s">
        <v>3711</v>
      </c>
      <c r="G900" s="639" t="s">
        <v>3712</v>
      </c>
      <c r="H900" s="641" t="s">
        <v>3713</v>
      </c>
      <c r="I900" s="642" t="s">
        <v>780</v>
      </c>
      <c r="J900" s="641" t="s">
        <v>3713</v>
      </c>
      <c r="K900" s="643">
        <v>7</v>
      </c>
      <c r="L900" s="643">
        <v>12</v>
      </c>
      <c r="M900" s="644">
        <v>108457.80999999998</v>
      </c>
      <c r="N900" s="643">
        <v>3</v>
      </c>
      <c r="O900" s="643">
        <v>6</v>
      </c>
      <c r="P900" s="686">
        <v>55050.716000000008</v>
      </c>
    </row>
    <row r="901" spans="1:16" ht="78.75" x14ac:dyDescent="0.2">
      <c r="A901" s="637" t="s">
        <v>767</v>
      </c>
      <c r="B901" s="638" t="s">
        <v>768</v>
      </c>
      <c r="C901" s="638" t="s">
        <v>769</v>
      </c>
      <c r="D901" s="639" t="s">
        <v>3714</v>
      </c>
      <c r="E901" s="640">
        <v>6000</v>
      </c>
      <c r="F901" s="638" t="s">
        <v>3715</v>
      </c>
      <c r="G901" s="639" t="s">
        <v>3716</v>
      </c>
      <c r="H901" s="641" t="s">
        <v>805</v>
      </c>
      <c r="I901" s="642" t="s">
        <v>780</v>
      </c>
      <c r="J901" s="641" t="s">
        <v>805</v>
      </c>
      <c r="K901" s="643">
        <v>5</v>
      </c>
      <c r="L901" s="643">
        <v>12</v>
      </c>
      <c r="M901" s="644">
        <v>73954.81</v>
      </c>
      <c r="N901" s="643">
        <v>3</v>
      </c>
      <c r="O901" s="643">
        <v>6</v>
      </c>
      <c r="P901" s="686">
        <v>37051.976000000002</v>
      </c>
    </row>
    <row r="902" spans="1:16" ht="45" x14ac:dyDescent="0.2">
      <c r="A902" s="637" t="s">
        <v>767</v>
      </c>
      <c r="B902" s="638" t="s">
        <v>775</v>
      </c>
      <c r="C902" s="638" t="s">
        <v>769</v>
      </c>
      <c r="D902" s="639" t="s">
        <v>3717</v>
      </c>
      <c r="E902" s="640">
        <v>4500</v>
      </c>
      <c r="F902" s="638" t="s">
        <v>3718</v>
      </c>
      <c r="G902" s="639" t="s">
        <v>3719</v>
      </c>
      <c r="H902" s="641" t="s">
        <v>3720</v>
      </c>
      <c r="I902" s="642" t="s">
        <v>780</v>
      </c>
      <c r="J902" s="641" t="s">
        <v>3720</v>
      </c>
      <c r="K902" s="643">
        <v>6</v>
      </c>
      <c r="L902" s="643">
        <v>12</v>
      </c>
      <c r="M902" s="644">
        <v>55352.560000000005</v>
      </c>
      <c r="N902" s="643">
        <v>3</v>
      </c>
      <c r="O902" s="643">
        <v>6</v>
      </c>
      <c r="P902" s="686">
        <v>24992.065999999999</v>
      </c>
    </row>
    <row r="903" spans="1:16" ht="112.5" x14ac:dyDescent="0.2">
      <c r="A903" s="637" t="s">
        <v>767</v>
      </c>
      <c r="B903" s="638" t="s">
        <v>775</v>
      </c>
      <c r="C903" s="638" t="s">
        <v>769</v>
      </c>
      <c r="D903" s="639" t="s">
        <v>3721</v>
      </c>
      <c r="E903" s="640">
        <v>5500</v>
      </c>
      <c r="F903" s="638" t="s">
        <v>3722</v>
      </c>
      <c r="G903" s="639" t="s">
        <v>3723</v>
      </c>
      <c r="H903" s="641" t="s">
        <v>1650</v>
      </c>
      <c r="I903" s="642" t="s">
        <v>780</v>
      </c>
      <c r="J903" s="641" t="s">
        <v>1650</v>
      </c>
      <c r="K903" s="643">
        <v>6</v>
      </c>
      <c r="L903" s="643">
        <v>12</v>
      </c>
      <c r="M903" s="644">
        <v>65880.159999999989</v>
      </c>
      <c r="N903" s="643">
        <v>3</v>
      </c>
      <c r="O903" s="643">
        <v>6</v>
      </c>
      <c r="P903" s="686">
        <v>33727.896000000001</v>
      </c>
    </row>
    <row r="904" spans="1:16" ht="33.75" x14ac:dyDescent="0.2">
      <c r="A904" s="637" t="s">
        <v>767</v>
      </c>
      <c r="B904" s="638" t="s">
        <v>775</v>
      </c>
      <c r="C904" s="638" t="s">
        <v>769</v>
      </c>
      <c r="D904" s="639" t="s">
        <v>3724</v>
      </c>
      <c r="E904" s="640">
        <v>6500</v>
      </c>
      <c r="F904" s="638" t="s">
        <v>3725</v>
      </c>
      <c r="G904" s="639" t="s">
        <v>3726</v>
      </c>
      <c r="H904" s="641" t="s">
        <v>2834</v>
      </c>
      <c r="I904" s="642" t="s">
        <v>780</v>
      </c>
      <c r="J904" s="641" t="s">
        <v>2834</v>
      </c>
      <c r="K904" s="643">
        <v>1</v>
      </c>
      <c r="L904" s="643">
        <v>1</v>
      </c>
      <c r="M904" s="644">
        <v>2490.7400000000002</v>
      </c>
      <c r="N904" s="643">
        <v>5</v>
      </c>
      <c r="O904" s="643">
        <v>6</v>
      </c>
      <c r="P904" s="686">
        <v>40042.976000000002</v>
      </c>
    </row>
    <row r="905" spans="1:16" ht="67.5" x14ac:dyDescent="0.2">
      <c r="A905" s="637" t="s">
        <v>767</v>
      </c>
      <c r="B905" s="638" t="s">
        <v>775</v>
      </c>
      <c r="C905" s="638" t="s">
        <v>769</v>
      </c>
      <c r="D905" s="639" t="s">
        <v>3727</v>
      </c>
      <c r="E905" s="640">
        <v>1560</v>
      </c>
      <c r="F905" s="638" t="s">
        <v>3728</v>
      </c>
      <c r="G905" s="639" t="s">
        <v>3729</v>
      </c>
      <c r="H905" s="641" t="s">
        <v>940</v>
      </c>
      <c r="I905" s="642" t="s">
        <v>774</v>
      </c>
      <c r="J905" s="641" t="s">
        <v>940</v>
      </c>
      <c r="K905" s="643">
        <v>7</v>
      </c>
      <c r="L905" s="643">
        <v>12</v>
      </c>
      <c r="M905" s="644">
        <v>20506.069999999996</v>
      </c>
      <c r="N905" s="643">
        <v>3</v>
      </c>
      <c r="O905" s="643">
        <v>6</v>
      </c>
      <c r="P905" s="686">
        <v>6172.7259999999997</v>
      </c>
    </row>
    <row r="906" spans="1:16" ht="33.75" x14ac:dyDescent="0.2">
      <c r="A906" s="637" t="s">
        <v>767</v>
      </c>
      <c r="B906" s="638" t="s">
        <v>775</v>
      </c>
      <c r="C906" s="638" t="s">
        <v>769</v>
      </c>
      <c r="D906" s="639" t="s">
        <v>3432</v>
      </c>
      <c r="E906" s="640">
        <v>3000</v>
      </c>
      <c r="F906" s="638" t="s">
        <v>3730</v>
      </c>
      <c r="G906" s="639" t="s">
        <v>3731</v>
      </c>
      <c r="H906" s="641" t="s">
        <v>1109</v>
      </c>
      <c r="I906" s="642" t="s">
        <v>780</v>
      </c>
      <c r="J906" s="641" t="s">
        <v>1109</v>
      </c>
      <c r="K906" s="643">
        <v>2</v>
      </c>
      <c r="L906" s="643">
        <v>4</v>
      </c>
      <c r="M906" s="644">
        <v>12143.410000000002</v>
      </c>
      <c r="N906" s="643">
        <v>3</v>
      </c>
      <c r="O906" s="643">
        <v>6</v>
      </c>
      <c r="P906" s="686">
        <v>19049.666000000001</v>
      </c>
    </row>
    <row r="907" spans="1:16" ht="67.5" x14ac:dyDescent="0.2">
      <c r="A907" s="637" t="s">
        <v>767</v>
      </c>
      <c r="B907" s="638" t="s">
        <v>775</v>
      </c>
      <c r="C907" s="638" t="s">
        <v>769</v>
      </c>
      <c r="D907" s="639" t="s">
        <v>3732</v>
      </c>
      <c r="E907" s="640">
        <v>4000</v>
      </c>
      <c r="F907" s="638" t="s">
        <v>3733</v>
      </c>
      <c r="G907" s="639" t="s">
        <v>3734</v>
      </c>
      <c r="H907" s="641" t="s">
        <v>788</v>
      </c>
      <c r="I907" s="642" t="s">
        <v>780</v>
      </c>
      <c r="J907" s="641" t="s">
        <v>788</v>
      </c>
      <c r="K907" s="643">
        <v>5</v>
      </c>
      <c r="L907" s="643">
        <v>12</v>
      </c>
      <c r="M907" s="644">
        <v>49869.539999999986</v>
      </c>
      <c r="N907" s="643">
        <v>3</v>
      </c>
      <c r="O907" s="643">
        <v>6</v>
      </c>
      <c r="P907" s="686">
        <v>25051.976000000002</v>
      </c>
    </row>
    <row r="908" spans="1:16" ht="45" x14ac:dyDescent="0.2">
      <c r="A908" s="637" t="s">
        <v>767</v>
      </c>
      <c r="B908" s="638" t="s">
        <v>775</v>
      </c>
      <c r="C908" s="638" t="s">
        <v>769</v>
      </c>
      <c r="D908" s="639" t="s">
        <v>3735</v>
      </c>
      <c r="E908" s="640">
        <v>2000</v>
      </c>
      <c r="F908" s="638" t="s">
        <v>3736</v>
      </c>
      <c r="G908" s="639" t="s">
        <v>3737</v>
      </c>
      <c r="H908" s="641" t="s">
        <v>3738</v>
      </c>
      <c r="I908" s="642" t="s">
        <v>774</v>
      </c>
      <c r="J908" s="641" t="s">
        <v>3738</v>
      </c>
      <c r="K908" s="643">
        <v>6</v>
      </c>
      <c r="L908" s="643">
        <v>12</v>
      </c>
      <c r="M908" s="644">
        <v>25875.010000000006</v>
      </c>
      <c r="N908" s="643">
        <v>3</v>
      </c>
      <c r="O908" s="643">
        <v>6</v>
      </c>
      <c r="P908" s="686">
        <v>13051.135999999999</v>
      </c>
    </row>
    <row r="909" spans="1:16" ht="56.25" x14ac:dyDescent="0.2">
      <c r="A909" s="637" t="s">
        <v>767</v>
      </c>
      <c r="B909" s="638" t="s">
        <v>775</v>
      </c>
      <c r="C909" s="638" t="s">
        <v>769</v>
      </c>
      <c r="D909" s="639" t="s">
        <v>3739</v>
      </c>
      <c r="E909" s="640">
        <v>930</v>
      </c>
      <c r="F909" s="638" t="s">
        <v>3740</v>
      </c>
      <c r="G909" s="639" t="s">
        <v>3741</v>
      </c>
      <c r="H909" s="641" t="s">
        <v>2040</v>
      </c>
      <c r="I909" s="642" t="s">
        <v>774</v>
      </c>
      <c r="J909" s="641" t="s">
        <v>2040</v>
      </c>
      <c r="K909" s="643">
        <v>10</v>
      </c>
      <c r="L909" s="643">
        <v>12</v>
      </c>
      <c r="M909" s="644">
        <v>12758.410000000003</v>
      </c>
      <c r="N909" s="643">
        <v>3</v>
      </c>
      <c r="O909" s="643">
        <v>5</v>
      </c>
      <c r="P909" s="686">
        <v>5075.576</v>
      </c>
    </row>
    <row r="910" spans="1:16" ht="33.75" x14ac:dyDescent="0.2">
      <c r="A910" s="637" t="s">
        <v>767</v>
      </c>
      <c r="B910" s="638" t="s">
        <v>775</v>
      </c>
      <c r="C910" s="638" t="s">
        <v>769</v>
      </c>
      <c r="D910" s="639" t="s">
        <v>3742</v>
      </c>
      <c r="E910" s="640">
        <v>3000</v>
      </c>
      <c r="F910" s="638" t="s">
        <v>3743</v>
      </c>
      <c r="G910" s="639" t="s">
        <v>3744</v>
      </c>
      <c r="H910" s="641" t="s">
        <v>1887</v>
      </c>
      <c r="I910" s="642" t="s">
        <v>797</v>
      </c>
      <c r="J910" s="641" t="s">
        <v>1887</v>
      </c>
      <c r="K910" s="643">
        <v>1</v>
      </c>
      <c r="L910" s="643">
        <v>1</v>
      </c>
      <c r="M910" s="644">
        <v>1193.01</v>
      </c>
      <c r="N910" s="643">
        <v>4</v>
      </c>
      <c r="O910" s="643">
        <v>6</v>
      </c>
      <c r="P910" s="686">
        <v>19046.306</v>
      </c>
    </row>
    <row r="911" spans="1:16" ht="78.75" x14ac:dyDescent="0.2">
      <c r="A911" s="637" t="s">
        <v>767</v>
      </c>
      <c r="B911" s="638" t="s">
        <v>768</v>
      </c>
      <c r="C911" s="638" t="s">
        <v>769</v>
      </c>
      <c r="D911" s="639" t="s">
        <v>3745</v>
      </c>
      <c r="E911" s="640">
        <v>3500</v>
      </c>
      <c r="F911" s="638" t="s">
        <v>3746</v>
      </c>
      <c r="G911" s="639" t="s">
        <v>3747</v>
      </c>
      <c r="H911" s="641" t="s">
        <v>1055</v>
      </c>
      <c r="I911" s="642" t="s">
        <v>774</v>
      </c>
      <c r="J911" s="641" t="s">
        <v>1055</v>
      </c>
      <c r="K911" s="643">
        <v>5</v>
      </c>
      <c r="L911" s="643">
        <v>12</v>
      </c>
      <c r="M911" s="644">
        <v>41383.310000000012</v>
      </c>
      <c r="N911" s="643">
        <v>3</v>
      </c>
      <c r="O911" s="643">
        <v>6</v>
      </c>
      <c r="P911" s="686">
        <v>21929.786000000004</v>
      </c>
    </row>
    <row r="912" spans="1:16" ht="78.75" x14ac:dyDescent="0.2">
      <c r="A912" s="637" t="s">
        <v>767</v>
      </c>
      <c r="B912" s="638" t="s">
        <v>775</v>
      </c>
      <c r="C912" s="638" t="s">
        <v>769</v>
      </c>
      <c r="D912" s="639" t="s">
        <v>3748</v>
      </c>
      <c r="E912" s="640">
        <v>930</v>
      </c>
      <c r="F912" s="638" t="s">
        <v>3749</v>
      </c>
      <c r="G912" s="639" t="s">
        <v>3750</v>
      </c>
      <c r="H912" s="641" t="s">
        <v>1286</v>
      </c>
      <c r="I912" s="642" t="s">
        <v>797</v>
      </c>
      <c r="J912" s="641" t="s">
        <v>1286</v>
      </c>
      <c r="K912" s="643">
        <v>5</v>
      </c>
      <c r="L912" s="643">
        <v>12</v>
      </c>
      <c r="M912" s="644">
        <v>12748.850000000002</v>
      </c>
      <c r="N912" s="643">
        <v>3</v>
      </c>
      <c r="O912" s="643">
        <v>6</v>
      </c>
      <c r="P912" s="686">
        <v>6089.2759999999998</v>
      </c>
    </row>
    <row r="913" spans="1:16" ht="67.5" x14ac:dyDescent="0.2">
      <c r="A913" s="637" t="s">
        <v>767</v>
      </c>
      <c r="B913" s="638" t="s">
        <v>775</v>
      </c>
      <c r="C913" s="638" t="s">
        <v>769</v>
      </c>
      <c r="D913" s="639" t="s">
        <v>3751</v>
      </c>
      <c r="E913" s="640">
        <v>2500</v>
      </c>
      <c r="F913" s="638" t="s">
        <v>3752</v>
      </c>
      <c r="G913" s="639" t="s">
        <v>3753</v>
      </c>
      <c r="H913" s="641" t="s">
        <v>1929</v>
      </c>
      <c r="I913" s="642" t="s">
        <v>774</v>
      </c>
      <c r="J913" s="641" t="s">
        <v>1929</v>
      </c>
      <c r="K913" s="643">
        <v>8</v>
      </c>
      <c r="L913" s="643">
        <v>12</v>
      </c>
      <c r="M913" s="644">
        <v>31149.899999999994</v>
      </c>
      <c r="N913" s="643">
        <v>3</v>
      </c>
      <c r="O913" s="643">
        <v>6</v>
      </c>
      <c r="P913" s="686">
        <v>15874.915999999999</v>
      </c>
    </row>
    <row r="914" spans="1:16" ht="33.75" x14ac:dyDescent="0.2">
      <c r="A914" s="637" t="s">
        <v>767</v>
      </c>
      <c r="B914" s="638" t="s">
        <v>775</v>
      </c>
      <c r="C914" s="638" t="s">
        <v>769</v>
      </c>
      <c r="D914" s="639" t="s">
        <v>3754</v>
      </c>
      <c r="E914" s="640">
        <v>9000</v>
      </c>
      <c r="F914" s="638" t="s">
        <v>3755</v>
      </c>
      <c r="G914" s="639" t="s">
        <v>3756</v>
      </c>
      <c r="H914" s="641" t="s">
        <v>919</v>
      </c>
      <c r="I914" s="642" t="s">
        <v>780</v>
      </c>
      <c r="J914" s="641" t="s">
        <v>919</v>
      </c>
      <c r="K914" s="643">
        <v>1</v>
      </c>
      <c r="L914" s="643">
        <v>3</v>
      </c>
      <c r="M914" s="644">
        <v>23316.229999999996</v>
      </c>
      <c r="N914" s="643">
        <v>6</v>
      </c>
      <c r="O914" s="643">
        <v>6</v>
      </c>
      <c r="P914" s="686">
        <v>54697.916000000005</v>
      </c>
    </row>
    <row r="915" spans="1:16" ht="33.75" x14ac:dyDescent="0.2">
      <c r="A915" s="637" t="s">
        <v>767</v>
      </c>
      <c r="B915" s="638" t="s">
        <v>775</v>
      </c>
      <c r="C915" s="638" t="s">
        <v>769</v>
      </c>
      <c r="D915" s="639" t="s">
        <v>3757</v>
      </c>
      <c r="E915" s="640">
        <v>2000</v>
      </c>
      <c r="F915" s="638" t="s">
        <v>3758</v>
      </c>
      <c r="G915" s="639" t="s">
        <v>3759</v>
      </c>
      <c r="H915" s="641" t="s">
        <v>901</v>
      </c>
      <c r="I915" s="642" t="s">
        <v>797</v>
      </c>
      <c r="J915" s="641" t="s">
        <v>901</v>
      </c>
      <c r="K915" s="643">
        <v>1</v>
      </c>
      <c r="L915" s="643">
        <v>3</v>
      </c>
      <c r="M915" s="644">
        <v>5829.59</v>
      </c>
      <c r="N915" s="643">
        <v>6</v>
      </c>
      <c r="O915" s="643">
        <v>6</v>
      </c>
      <c r="P915" s="686">
        <v>13043.995999999999</v>
      </c>
    </row>
    <row r="916" spans="1:16" ht="33.75" x14ac:dyDescent="0.2">
      <c r="A916" s="637" t="s">
        <v>767</v>
      </c>
      <c r="B916" s="638" t="s">
        <v>775</v>
      </c>
      <c r="C916" s="638" t="s">
        <v>769</v>
      </c>
      <c r="D916" s="639" t="s">
        <v>3760</v>
      </c>
      <c r="E916" s="640">
        <v>1850</v>
      </c>
      <c r="F916" s="638" t="s">
        <v>3761</v>
      </c>
      <c r="G916" s="639" t="s">
        <v>3762</v>
      </c>
      <c r="H916" s="641" t="s">
        <v>779</v>
      </c>
      <c r="I916" s="642" t="s">
        <v>780</v>
      </c>
      <c r="J916" s="641" t="s">
        <v>779</v>
      </c>
      <c r="K916" s="643">
        <v>1</v>
      </c>
      <c r="L916" s="643">
        <v>1</v>
      </c>
      <c r="M916" s="644">
        <v>817.71</v>
      </c>
      <c r="N916" s="643">
        <v>3</v>
      </c>
      <c r="O916" s="643">
        <v>6</v>
      </c>
      <c r="P916" s="686">
        <v>8214.3759999999984</v>
      </c>
    </row>
    <row r="917" spans="1:16" ht="67.5" x14ac:dyDescent="0.2">
      <c r="A917" s="637" t="s">
        <v>767</v>
      </c>
      <c r="B917" s="638" t="s">
        <v>775</v>
      </c>
      <c r="C917" s="638" t="s">
        <v>769</v>
      </c>
      <c r="D917" s="639" t="s">
        <v>3763</v>
      </c>
      <c r="E917" s="640">
        <v>930</v>
      </c>
      <c r="F917" s="638" t="s">
        <v>3764</v>
      </c>
      <c r="G917" s="639" t="s">
        <v>3765</v>
      </c>
      <c r="H917" s="641" t="s">
        <v>796</v>
      </c>
      <c r="I917" s="642" t="s">
        <v>797</v>
      </c>
      <c r="J917" s="641" t="s">
        <v>796</v>
      </c>
      <c r="K917" s="643">
        <v>5</v>
      </c>
      <c r="L917" s="643">
        <v>12</v>
      </c>
      <c r="M917" s="644">
        <v>12758.410000000003</v>
      </c>
      <c r="N917" s="643">
        <v>3</v>
      </c>
      <c r="O917" s="643">
        <v>6</v>
      </c>
      <c r="P917" s="686">
        <v>6089.2759999999998</v>
      </c>
    </row>
    <row r="918" spans="1:16" ht="67.5" x14ac:dyDescent="0.2">
      <c r="A918" s="637" t="s">
        <v>767</v>
      </c>
      <c r="B918" s="638" t="s">
        <v>775</v>
      </c>
      <c r="C918" s="638" t="s">
        <v>769</v>
      </c>
      <c r="D918" s="639" t="s">
        <v>3766</v>
      </c>
      <c r="E918" s="640">
        <v>4500</v>
      </c>
      <c r="F918" s="638" t="s">
        <v>3767</v>
      </c>
      <c r="G918" s="639" t="s">
        <v>3768</v>
      </c>
      <c r="H918" s="641" t="s">
        <v>3769</v>
      </c>
      <c r="I918" s="642" t="s">
        <v>780</v>
      </c>
      <c r="J918" s="641" t="s">
        <v>3769</v>
      </c>
      <c r="K918" s="643">
        <v>6</v>
      </c>
      <c r="L918" s="643">
        <v>12</v>
      </c>
      <c r="M918" s="644">
        <v>46576.810000000005</v>
      </c>
      <c r="N918" s="643">
        <v>3</v>
      </c>
      <c r="O918" s="643">
        <v>6</v>
      </c>
      <c r="P918" s="686">
        <v>28051.976000000002</v>
      </c>
    </row>
    <row r="919" spans="1:16" ht="33.75" x14ac:dyDescent="0.2">
      <c r="A919" s="637" t="s">
        <v>767</v>
      </c>
      <c r="B919" s="638" t="s">
        <v>775</v>
      </c>
      <c r="C919" s="638" t="s">
        <v>769</v>
      </c>
      <c r="D919" s="639" t="s">
        <v>1079</v>
      </c>
      <c r="E919" s="640">
        <v>5000</v>
      </c>
      <c r="F919" s="638" t="s">
        <v>3770</v>
      </c>
      <c r="G919" s="639" t="s">
        <v>3771</v>
      </c>
      <c r="H919" s="641" t="s">
        <v>812</v>
      </c>
      <c r="I919" s="642" t="s">
        <v>780</v>
      </c>
      <c r="J919" s="641" t="s">
        <v>812</v>
      </c>
      <c r="K919" s="643">
        <v>1</v>
      </c>
      <c r="L919" s="643">
        <v>1</v>
      </c>
      <c r="M919" s="644">
        <v>3774.0800000000004</v>
      </c>
      <c r="N919" s="643">
        <v>0</v>
      </c>
      <c r="O919" s="643">
        <v>0</v>
      </c>
      <c r="P919" s="686">
        <v>0</v>
      </c>
    </row>
    <row r="920" spans="1:16" ht="78.75" x14ac:dyDescent="0.2">
      <c r="A920" s="637" t="s">
        <v>767</v>
      </c>
      <c r="B920" s="638" t="s">
        <v>775</v>
      </c>
      <c r="C920" s="638" t="s">
        <v>769</v>
      </c>
      <c r="D920" s="639" t="s">
        <v>3772</v>
      </c>
      <c r="E920" s="640">
        <v>2000</v>
      </c>
      <c r="F920" s="638" t="s">
        <v>3773</v>
      </c>
      <c r="G920" s="639" t="s">
        <v>3774</v>
      </c>
      <c r="H920" s="641" t="s">
        <v>1547</v>
      </c>
      <c r="I920" s="642" t="s">
        <v>780</v>
      </c>
      <c r="J920" s="641" t="s">
        <v>1547</v>
      </c>
      <c r="K920" s="643">
        <v>5</v>
      </c>
      <c r="L920" s="643">
        <v>12</v>
      </c>
      <c r="M920" s="644">
        <v>24127.360000000001</v>
      </c>
      <c r="N920" s="643">
        <v>3</v>
      </c>
      <c r="O920" s="643">
        <v>6</v>
      </c>
      <c r="P920" s="686">
        <v>12923.315999999999</v>
      </c>
    </row>
    <row r="921" spans="1:16" ht="67.5" x14ac:dyDescent="0.2">
      <c r="A921" s="637" t="s">
        <v>767</v>
      </c>
      <c r="B921" s="638" t="s">
        <v>775</v>
      </c>
      <c r="C921" s="638" t="s">
        <v>769</v>
      </c>
      <c r="D921" s="639" t="s">
        <v>3775</v>
      </c>
      <c r="E921" s="640">
        <v>4400</v>
      </c>
      <c r="F921" s="638" t="s">
        <v>3776</v>
      </c>
      <c r="G921" s="639" t="s">
        <v>3777</v>
      </c>
      <c r="H921" s="641" t="s">
        <v>3778</v>
      </c>
      <c r="I921" s="642" t="s">
        <v>774</v>
      </c>
      <c r="J921" s="641" t="s">
        <v>3778</v>
      </c>
      <c r="K921" s="643">
        <v>4</v>
      </c>
      <c r="L921" s="643">
        <v>7</v>
      </c>
      <c r="M921" s="644">
        <v>30979.789999999997</v>
      </c>
      <c r="N921" s="643">
        <v>1</v>
      </c>
      <c r="O921" s="643">
        <v>2</v>
      </c>
      <c r="P921" s="686">
        <v>8155.0959999999995</v>
      </c>
    </row>
    <row r="922" spans="1:16" ht="33.75" x14ac:dyDescent="0.2">
      <c r="A922" s="637" t="s">
        <v>767</v>
      </c>
      <c r="B922" s="638" t="s">
        <v>768</v>
      </c>
      <c r="C922" s="638" t="s">
        <v>769</v>
      </c>
      <c r="D922" s="639" t="s">
        <v>3779</v>
      </c>
      <c r="E922" s="640">
        <v>4000</v>
      </c>
      <c r="F922" s="638" t="s">
        <v>3780</v>
      </c>
      <c r="G922" s="639" t="s">
        <v>3781</v>
      </c>
      <c r="H922" s="641" t="s">
        <v>2629</v>
      </c>
      <c r="I922" s="642" t="s">
        <v>774</v>
      </c>
      <c r="J922" s="641" t="s">
        <v>2629</v>
      </c>
      <c r="K922" s="643">
        <v>5</v>
      </c>
      <c r="L922" s="643">
        <v>12</v>
      </c>
      <c r="M922" s="644">
        <v>48749.770000000011</v>
      </c>
      <c r="N922" s="643">
        <v>3</v>
      </c>
      <c r="O922" s="643">
        <v>6</v>
      </c>
      <c r="P922" s="686">
        <v>24948.076000000001</v>
      </c>
    </row>
    <row r="923" spans="1:16" ht="33.75" x14ac:dyDescent="0.2">
      <c r="A923" s="637" t="s">
        <v>767</v>
      </c>
      <c r="B923" s="638" t="s">
        <v>775</v>
      </c>
      <c r="C923" s="638" t="s">
        <v>769</v>
      </c>
      <c r="D923" s="639" t="s">
        <v>3782</v>
      </c>
      <c r="E923" s="640">
        <v>1800</v>
      </c>
      <c r="F923" s="638" t="s">
        <v>3783</v>
      </c>
      <c r="G923" s="639" t="s">
        <v>3784</v>
      </c>
      <c r="H923" s="641" t="s">
        <v>3785</v>
      </c>
      <c r="I923" s="642" t="s">
        <v>797</v>
      </c>
      <c r="J923" s="641" t="s">
        <v>3785</v>
      </c>
      <c r="K923" s="643">
        <v>1</v>
      </c>
      <c r="L923" s="643">
        <v>1</v>
      </c>
      <c r="M923" s="644">
        <v>977.71</v>
      </c>
      <c r="N923" s="643">
        <v>3</v>
      </c>
      <c r="O923" s="643">
        <v>6</v>
      </c>
      <c r="P923" s="686">
        <v>11770.855999999998</v>
      </c>
    </row>
    <row r="924" spans="1:16" ht="78.75" x14ac:dyDescent="0.2">
      <c r="A924" s="637" t="s">
        <v>767</v>
      </c>
      <c r="B924" s="638" t="s">
        <v>768</v>
      </c>
      <c r="C924" s="638" t="s">
        <v>769</v>
      </c>
      <c r="D924" s="639" t="s">
        <v>3786</v>
      </c>
      <c r="E924" s="640">
        <v>1200</v>
      </c>
      <c r="F924" s="638" t="s">
        <v>3787</v>
      </c>
      <c r="G924" s="639" t="s">
        <v>3788</v>
      </c>
      <c r="H924" s="641" t="s">
        <v>796</v>
      </c>
      <c r="I924" s="642" t="s">
        <v>797</v>
      </c>
      <c r="J924" s="641" t="s">
        <v>796</v>
      </c>
      <c r="K924" s="643">
        <v>6</v>
      </c>
      <c r="L924" s="643">
        <v>12</v>
      </c>
      <c r="M924" s="644">
        <v>16240.99</v>
      </c>
      <c r="N924" s="643">
        <v>3</v>
      </c>
      <c r="O924" s="643">
        <v>6</v>
      </c>
      <c r="P924" s="686">
        <v>7834.8059999999996</v>
      </c>
    </row>
    <row r="925" spans="1:16" ht="78.75" x14ac:dyDescent="0.2">
      <c r="A925" s="637" t="s">
        <v>767</v>
      </c>
      <c r="B925" s="638" t="s">
        <v>768</v>
      </c>
      <c r="C925" s="638" t="s">
        <v>769</v>
      </c>
      <c r="D925" s="639" t="s">
        <v>1212</v>
      </c>
      <c r="E925" s="640">
        <v>3500</v>
      </c>
      <c r="F925" s="638" t="s">
        <v>3789</v>
      </c>
      <c r="G925" s="639" t="s">
        <v>3790</v>
      </c>
      <c r="H925" s="641" t="s">
        <v>950</v>
      </c>
      <c r="I925" s="642" t="s">
        <v>774</v>
      </c>
      <c r="J925" s="641" t="s">
        <v>950</v>
      </c>
      <c r="K925" s="643">
        <v>3</v>
      </c>
      <c r="L925" s="643">
        <v>8</v>
      </c>
      <c r="M925" s="644">
        <v>24372.53</v>
      </c>
      <c r="N925" s="643">
        <v>0</v>
      </c>
      <c r="O925" s="643">
        <v>0</v>
      </c>
      <c r="P925" s="686">
        <v>0</v>
      </c>
    </row>
    <row r="926" spans="1:16" ht="78.75" x14ac:dyDescent="0.2">
      <c r="A926" s="637" t="s">
        <v>767</v>
      </c>
      <c r="B926" s="638" t="s">
        <v>775</v>
      </c>
      <c r="C926" s="638" t="s">
        <v>769</v>
      </c>
      <c r="D926" s="639" t="s">
        <v>3791</v>
      </c>
      <c r="E926" s="640">
        <v>3500</v>
      </c>
      <c r="F926" s="638" t="s">
        <v>3792</v>
      </c>
      <c r="G926" s="639" t="s">
        <v>3793</v>
      </c>
      <c r="H926" s="641" t="s">
        <v>3794</v>
      </c>
      <c r="I926" s="642" t="s">
        <v>774</v>
      </c>
      <c r="J926" s="641" t="s">
        <v>3794</v>
      </c>
      <c r="K926" s="643">
        <v>5</v>
      </c>
      <c r="L926" s="643">
        <v>12</v>
      </c>
      <c r="M926" s="644">
        <v>43561.180000000008</v>
      </c>
      <c r="N926" s="643">
        <v>3</v>
      </c>
      <c r="O926" s="643">
        <v>6</v>
      </c>
      <c r="P926" s="686">
        <v>22051.016000000003</v>
      </c>
    </row>
    <row r="927" spans="1:16" ht="56.25" x14ac:dyDescent="0.2">
      <c r="A927" s="637" t="s">
        <v>767</v>
      </c>
      <c r="B927" s="638" t="s">
        <v>775</v>
      </c>
      <c r="C927" s="638" t="s">
        <v>769</v>
      </c>
      <c r="D927" s="639" t="s">
        <v>3795</v>
      </c>
      <c r="E927" s="640">
        <v>7000</v>
      </c>
      <c r="F927" s="638" t="s">
        <v>3796</v>
      </c>
      <c r="G927" s="639" t="s">
        <v>3797</v>
      </c>
      <c r="H927" s="641" t="s">
        <v>1205</v>
      </c>
      <c r="I927" s="642" t="s">
        <v>780</v>
      </c>
      <c r="J927" s="641" t="s">
        <v>1205</v>
      </c>
      <c r="K927" s="643">
        <v>5</v>
      </c>
      <c r="L927" s="643">
        <v>12</v>
      </c>
      <c r="M927" s="644">
        <v>85931.78</v>
      </c>
      <c r="N927" s="643">
        <v>3</v>
      </c>
      <c r="O927" s="643">
        <v>6</v>
      </c>
      <c r="P927" s="686">
        <v>43051.976000000002</v>
      </c>
    </row>
    <row r="928" spans="1:16" ht="45" x14ac:dyDescent="0.2">
      <c r="A928" s="637" t="s">
        <v>767</v>
      </c>
      <c r="B928" s="638" t="s">
        <v>775</v>
      </c>
      <c r="C928" s="638" t="s">
        <v>769</v>
      </c>
      <c r="D928" s="639" t="s">
        <v>3798</v>
      </c>
      <c r="E928" s="640">
        <v>4000</v>
      </c>
      <c r="F928" s="638" t="s">
        <v>3799</v>
      </c>
      <c r="G928" s="639" t="s">
        <v>3800</v>
      </c>
      <c r="H928" s="641" t="s">
        <v>3540</v>
      </c>
      <c r="I928" s="642" t="s">
        <v>774</v>
      </c>
      <c r="J928" s="641" t="s">
        <v>3540</v>
      </c>
      <c r="K928" s="643">
        <v>5</v>
      </c>
      <c r="L928" s="643">
        <v>12</v>
      </c>
      <c r="M928" s="644">
        <v>49595.25</v>
      </c>
      <c r="N928" s="643">
        <v>3</v>
      </c>
      <c r="O928" s="643">
        <v>6</v>
      </c>
      <c r="P928" s="686">
        <v>25162.906000000003</v>
      </c>
    </row>
    <row r="929" spans="1:16" ht="45" x14ac:dyDescent="0.2">
      <c r="A929" s="637" t="s">
        <v>767</v>
      </c>
      <c r="B929" s="638" t="s">
        <v>775</v>
      </c>
      <c r="C929" s="638" t="s">
        <v>769</v>
      </c>
      <c r="D929" s="639" t="s">
        <v>3801</v>
      </c>
      <c r="E929" s="640">
        <v>5000</v>
      </c>
      <c r="F929" s="638" t="s">
        <v>3802</v>
      </c>
      <c r="G929" s="639" t="s">
        <v>3803</v>
      </c>
      <c r="H929" s="641" t="s">
        <v>1879</v>
      </c>
      <c r="I929" s="642" t="s">
        <v>780</v>
      </c>
      <c r="J929" s="641" t="s">
        <v>1879</v>
      </c>
      <c r="K929" s="643">
        <v>5</v>
      </c>
      <c r="L929" s="643">
        <v>12</v>
      </c>
      <c r="M929" s="644">
        <v>61255.44</v>
      </c>
      <c r="N929" s="643">
        <v>3</v>
      </c>
      <c r="O929" s="643">
        <v>6</v>
      </c>
      <c r="P929" s="686">
        <v>30948.726000000002</v>
      </c>
    </row>
    <row r="930" spans="1:16" ht="33.75" x14ac:dyDescent="0.2">
      <c r="A930" s="637" t="s">
        <v>767</v>
      </c>
      <c r="B930" s="638" t="s">
        <v>768</v>
      </c>
      <c r="C930" s="638" t="s">
        <v>769</v>
      </c>
      <c r="D930" s="639" t="s">
        <v>3804</v>
      </c>
      <c r="E930" s="640">
        <v>3000</v>
      </c>
      <c r="F930" s="638" t="s">
        <v>3805</v>
      </c>
      <c r="G930" s="639" t="s">
        <v>3806</v>
      </c>
      <c r="H930" s="641" t="s">
        <v>3807</v>
      </c>
      <c r="I930" s="642" t="s">
        <v>774</v>
      </c>
      <c r="J930" s="641" t="s">
        <v>3807</v>
      </c>
      <c r="K930" s="643">
        <v>5</v>
      </c>
      <c r="L930" s="643">
        <v>12</v>
      </c>
      <c r="M930" s="644">
        <v>37553.97</v>
      </c>
      <c r="N930" s="643">
        <v>3</v>
      </c>
      <c r="O930" s="643">
        <v>6</v>
      </c>
      <c r="P930" s="686">
        <v>19014.386000000002</v>
      </c>
    </row>
    <row r="931" spans="1:16" ht="78.75" x14ac:dyDescent="0.2">
      <c r="A931" s="637" t="s">
        <v>767</v>
      </c>
      <c r="B931" s="638" t="s">
        <v>768</v>
      </c>
      <c r="C931" s="638" t="s">
        <v>769</v>
      </c>
      <c r="D931" s="639" t="s">
        <v>3808</v>
      </c>
      <c r="E931" s="640">
        <v>2000</v>
      </c>
      <c r="F931" s="638" t="s">
        <v>3809</v>
      </c>
      <c r="G931" s="639" t="s">
        <v>3810</v>
      </c>
      <c r="H931" s="641" t="s">
        <v>1883</v>
      </c>
      <c r="I931" s="642" t="s">
        <v>797</v>
      </c>
      <c r="J931" s="641" t="s">
        <v>1883</v>
      </c>
      <c r="K931" s="643">
        <v>5</v>
      </c>
      <c r="L931" s="643">
        <v>12</v>
      </c>
      <c r="M931" s="644">
        <v>25936.649999999998</v>
      </c>
      <c r="N931" s="643">
        <v>3</v>
      </c>
      <c r="O931" s="643">
        <v>6</v>
      </c>
      <c r="P931" s="686">
        <v>12995.215999999999</v>
      </c>
    </row>
    <row r="932" spans="1:16" ht="33.75" x14ac:dyDescent="0.2">
      <c r="A932" s="637" t="s">
        <v>767</v>
      </c>
      <c r="B932" s="638" t="s">
        <v>768</v>
      </c>
      <c r="C932" s="638" t="s">
        <v>769</v>
      </c>
      <c r="D932" s="639" t="s">
        <v>3811</v>
      </c>
      <c r="E932" s="640">
        <v>4500</v>
      </c>
      <c r="F932" s="638" t="s">
        <v>3812</v>
      </c>
      <c r="G932" s="639" t="s">
        <v>3813</v>
      </c>
      <c r="H932" s="641" t="s">
        <v>805</v>
      </c>
      <c r="I932" s="642" t="s">
        <v>780</v>
      </c>
      <c r="J932" s="641" t="s">
        <v>805</v>
      </c>
      <c r="K932" s="643">
        <v>5</v>
      </c>
      <c r="L932" s="643">
        <v>12</v>
      </c>
      <c r="M932" s="644">
        <v>55954.810000000012</v>
      </c>
      <c r="N932" s="643">
        <v>3</v>
      </c>
      <c r="O932" s="643">
        <v>6</v>
      </c>
      <c r="P932" s="686">
        <v>28051.976000000002</v>
      </c>
    </row>
    <row r="933" spans="1:16" ht="180" x14ac:dyDescent="0.2">
      <c r="A933" s="637" t="s">
        <v>767</v>
      </c>
      <c r="B933" s="638" t="s">
        <v>768</v>
      </c>
      <c r="C933" s="638" t="s">
        <v>769</v>
      </c>
      <c r="D933" s="639" t="s">
        <v>3814</v>
      </c>
      <c r="E933" s="640">
        <v>2500</v>
      </c>
      <c r="F933" s="638" t="s">
        <v>3815</v>
      </c>
      <c r="G933" s="639" t="s">
        <v>3816</v>
      </c>
      <c r="H933" s="641" t="s">
        <v>1609</v>
      </c>
      <c r="I933" s="642" t="s">
        <v>797</v>
      </c>
      <c r="J933" s="641" t="s">
        <v>1609</v>
      </c>
      <c r="K933" s="643">
        <v>5</v>
      </c>
      <c r="L933" s="643">
        <v>12</v>
      </c>
      <c r="M933" s="644">
        <v>30158.12</v>
      </c>
      <c r="N933" s="643">
        <v>3</v>
      </c>
      <c r="O933" s="643">
        <v>6</v>
      </c>
      <c r="P933" s="686">
        <v>15727.365999999998</v>
      </c>
    </row>
    <row r="934" spans="1:16" ht="67.5" x14ac:dyDescent="0.2">
      <c r="A934" s="637" t="s">
        <v>767</v>
      </c>
      <c r="B934" s="638" t="s">
        <v>775</v>
      </c>
      <c r="C934" s="638" t="s">
        <v>769</v>
      </c>
      <c r="D934" s="639" t="s">
        <v>3817</v>
      </c>
      <c r="E934" s="640">
        <v>1500</v>
      </c>
      <c r="F934" s="638" t="s">
        <v>3818</v>
      </c>
      <c r="G934" s="639" t="s">
        <v>3819</v>
      </c>
      <c r="H934" s="641" t="s">
        <v>3820</v>
      </c>
      <c r="I934" s="642" t="s">
        <v>780</v>
      </c>
      <c r="J934" s="641" t="s">
        <v>3820</v>
      </c>
      <c r="K934" s="643">
        <v>3</v>
      </c>
      <c r="L934" s="643">
        <v>8</v>
      </c>
      <c r="M934" s="644">
        <v>12439.050000000001</v>
      </c>
      <c r="N934" s="643">
        <v>6</v>
      </c>
      <c r="O934" s="643">
        <v>6</v>
      </c>
      <c r="P934" s="686">
        <v>9647.0359999999982</v>
      </c>
    </row>
    <row r="935" spans="1:16" ht="33.75" x14ac:dyDescent="0.2">
      <c r="A935" s="637" t="s">
        <v>767</v>
      </c>
      <c r="B935" s="638" t="s">
        <v>775</v>
      </c>
      <c r="C935" s="638" t="s">
        <v>769</v>
      </c>
      <c r="D935" s="639" t="s">
        <v>3821</v>
      </c>
      <c r="E935" s="640">
        <v>3000</v>
      </c>
      <c r="F935" s="638" t="s">
        <v>3822</v>
      </c>
      <c r="G935" s="639" t="s">
        <v>3823</v>
      </c>
      <c r="H935" s="641" t="s">
        <v>854</v>
      </c>
      <c r="I935" s="642" t="s">
        <v>780</v>
      </c>
      <c r="J935" s="641" t="s">
        <v>854</v>
      </c>
      <c r="K935" s="643">
        <v>1</v>
      </c>
      <c r="L935" s="643">
        <v>2</v>
      </c>
      <c r="M935" s="644">
        <v>5917.66</v>
      </c>
      <c r="N935" s="643">
        <v>5</v>
      </c>
      <c r="O935" s="643">
        <v>6</v>
      </c>
      <c r="P935" s="686">
        <v>18937.276000000002</v>
      </c>
    </row>
    <row r="936" spans="1:16" ht="67.5" x14ac:dyDescent="0.2">
      <c r="A936" s="637" t="s">
        <v>767</v>
      </c>
      <c r="B936" s="638" t="s">
        <v>775</v>
      </c>
      <c r="C936" s="638" t="s">
        <v>769</v>
      </c>
      <c r="D936" s="639" t="s">
        <v>3824</v>
      </c>
      <c r="E936" s="640">
        <v>3000</v>
      </c>
      <c r="F936" s="638" t="s">
        <v>3825</v>
      </c>
      <c r="G936" s="639" t="s">
        <v>3826</v>
      </c>
      <c r="H936" s="641" t="s">
        <v>3827</v>
      </c>
      <c r="I936" s="642" t="s">
        <v>774</v>
      </c>
      <c r="J936" s="641" t="s">
        <v>3827</v>
      </c>
      <c r="K936" s="643">
        <v>6</v>
      </c>
      <c r="L936" s="643">
        <v>12</v>
      </c>
      <c r="M936" s="644">
        <v>36692.590000000004</v>
      </c>
      <c r="N936" s="643">
        <v>3</v>
      </c>
      <c r="O936" s="643">
        <v>6</v>
      </c>
      <c r="P936" s="686">
        <v>18949.886000000002</v>
      </c>
    </row>
    <row r="937" spans="1:16" ht="78.75" x14ac:dyDescent="0.2">
      <c r="A937" s="637" t="s">
        <v>767</v>
      </c>
      <c r="B937" s="638" t="s">
        <v>775</v>
      </c>
      <c r="C937" s="638" t="s">
        <v>769</v>
      </c>
      <c r="D937" s="639" t="s">
        <v>3828</v>
      </c>
      <c r="E937" s="640">
        <v>1800</v>
      </c>
      <c r="F937" s="638" t="s">
        <v>3829</v>
      </c>
      <c r="G937" s="639" t="s">
        <v>3830</v>
      </c>
      <c r="H937" s="641" t="s">
        <v>796</v>
      </c>
      <c r="I937" s="642" t="s">
        <v>797</v>
      </c>
      <c r="J937" s="641" t="s">
        <v>796</v>
      </c>
      <c r="K937" s="643">
        <v>8</v>
      </c>
      <c r="L937" s="643">
        <v>12</v>
      </c>
      <c r="M937" s="644">
        <v>22125.01</v>
      </c>
      <c r="N937" s="643">
        <v>3</v>
      </c>
      <c r="O937" s="643">
        <v>6</v>
      </c>
      <c r="P937" s="686">
        <v>11488.475999999999</v>
      </c>
    </row>
    <row r="938" spans="1:16" ht="45" x14ac:dyDescent="0.2">
      <c r="A938" s="637" t="s">
        <v>767</v>
      </c>
      <c r="B938" s="638" t="s">
        <v>775</v>
      </c>
      <c r="C938" s="638" t="s">
        <v>769</v>
      </c>
      <c r="D938" s="639" t="s">
        <v>3831</v>
      </c>
      <c r="E938" s="640">
        <v>7000</v>
      </c>
      <c r="F938" s="638" t="s">
        <v>3832</v>
      </c>
      <c r="G938" s="639" t="s">
        <v>3833</v>
      </c>
      <c r="H938" s="641" t="s">
        <v>3445</v>
      </c>
      <c r="I938" s="642" t="s">
        <v>780</v>
      </c>
      <c r="J938" s="641" t="s">
        <v>3445</v>
      </c>
      <c r="K938" s="643">
        <v>5</v>
      </c>
      <c r="L938" s="643">
        <v>12</v>
      </c>
      <c r="M938" s="644">
        <v>85178.25</v>
      </c>
      <c r="N938" s="643">
        <v>4</v>
      </c>
      <c r="O938" s="643">
        <v>6</v>
      </c>
      <c r="P938" s="686">
        <v>42620.136000000006</v>
      </c>
    </row>
    <row r="939" spans="1:16" ht="56.25" x14ac:dyDescent="0.2">
      <c r="A939" s="637" t="s">
        <v>767</v>
      </c>
      <c r="B939" s="638" t="s">
        <v>775</v>
      </c>
      <c r="C939" s="638" t="s">
        <v>769</v>
      </c>
      <c r="D939" s="639" t="s">
        <v>3834</v>
      </c>
      <c r="E939" s="640">
        <v>10000</v>
      </c>
      <c r="F939" s="638" t="s">
        <v>3835</v>
      </c>
      <c r="G939" s="639" t="s">
        <v>3836</v>
      </c>
      <c r="H939" s="641" t="s">
        <v>915</v>
      </c>
      <c r="I939" s="642" t="s">
        <v>780</v>
      </c>
      <c r="J939" s="641" t="s">
        <v>915</v>
      </c>
      <c r="K939" s="643">
        <v>5</v>
      </c>
      <c r="L939" s="643">
        <v>12</v>
      </c>
      <c r="M939" s="644">
        <v>121909.26999999997</v>
      </c>
      <c r="N939" s="643">
        <v>3</v>
      </c>
      <c r="O939" s="643">
        <v>6</v>
      </c>
      <c r="P939" s="686">
        <v>61051.976000000002</v>
      </c>
    </row>
    <row r="940" spans="1:16" ht="90" x14ac:dyDescent="0.2">
      <c r="A940" s="637" t="s">
        <v>767</v>
      </c>
      <c r="B940" s="638" t="s">
        <v>775</v>
      </c>
      <c r="C940" s="638" t="s">
        <v>769</v>
      </c>
      <c r="D940" s="639" t="s">
        <v>3837</v>
      </c>
      <c r="E940" s="640">
        <v>4800</v>
      </c>
      <c r="F940" s="638" t="s">
        <v>3838</v>
      </c>
      <c r="G940" s="639" t="s">
        <v>3839</v>
      </c>
      <c r="H940" s="641" t="s">
        <v>1205</v>
      </c>
      <c r="I940" s="642" t="s">
        <v>780</v>
      </c>
      <c r="J940" s="641" t="s">
        <v>1205</v>
      </c>
      <c r="K940" s="643">
        <v>4</v>
      </c>
      <c r="L940" s="643">
        <v>6</v>
      </c>
      <c r="M940" s="644">
        <v>28992.34</v>
      </c>
      <c r="N940" s="643">
        <v>0</v>
      </c>
      <c r="O940" s="643">
        <v>0</v>
      </c>
      <c r="P940" s="686">
        <v>0</v>
      </c>
    </row>
    <row r="941" spans="1:16" ht="45" x14ac:dyDescent="0.2">
      <c r="A941" s="637" t="s">
        <v>767</v>
      </c>
      <c r="B941" s="638" t="s">
        <v>775</v>
      </c>
      <c r="C941" s="638" t="s">
        <v>769</v>
      </c>
      <c r="D941" s="639" t="s">
        <v>3840</v>
      </c>
      <c r="E941" s="640">
        <v>11000</v>
      </c>
      <c r="F941" s="638" t="s">
        <v>3841</v>
      </c>
      <c r="G941" s="639" t="s">
        <v>3842</v>
      </c>
      <c r="H941" s="641" t="s">
        <v>1094</v>
      </c>
      <c r="I941" s="642" t="s">
        <v>780</v>
      </c>
      <c r="J941" s="641" t="s">
        <v>1094</v>
      </c>
      <c r="K941" s="643">
        <v>6</v>
      </c>
      <c r="L941" s="643">
        <v>12</v>
      </c>
      <c r="M941" s="644">
        <v>81131.990000000005</v>
      </c>
      <c r="N941" s="643">
        <v>3</v>
      </c>
      <c r="O941" s="643">
        <v>6</v>
      </c>
      <c r="P941" s="686">
        <v>67051.975999999995</v>
      </c>
    </row>
    <row r="942" spans="1:16" ht="78.75" x14ac:dyDescent="0.2">
      <c r="A942" s="637" t="s">
        <v>767</v>
      </c>
      <c r="B942" s="638" t="s">
        <v>775</v>
      </c>
      <c r="C942" s="638" t="s">
        <v>769</v>
      </c>
      <c r="D942" s="639" t="s">
        <v>3843</v>
      </c>
      <c r="E942" s="640">
        <v>1600</v>
      </c>
      <c r="F942" s="638" t="s">
        <v>3844</v>
      </c>
      <c r="G942" s="639" t="s">
        <v>3845</v>
      </c>
      <c r="H942" s="641" t="s">
        <v>796</v>
      </c>
      <c r="I942" s="642" t="s">
        <v>797</v>
      </c>
      <c r="J942" s="641" t="s">
        <v>796</v>
      </c>
      <c r="K942" s="643">
        <v>7</v>
      </c>
      <c r="L942" s="643">
        <v>11</v>
      </c>
      <c r="M942" s="644">
        <v>16830.32</v>
      </c>
      <c r="N942" s="643">
        <v>0</v>
      </c>
      <c r="O942" s="643">
        <v>0</v>
      </c>
      <c r="P942" s="686">
        <v>0</v>
      </c>
    </row>
    <row r="943" spans="1:16" ht="45" x14ac:dyDescent="0.2">
      <c r="A943" s="637" t="s">
        <v>767</v>
      </c>
      <c r="B943" s="638" t="s">
        <v>775</v>
      </c>
      <c r="C943" s="638" t="s">
        <v>769</v>
      </c>
      <c r="D943" s="639" t="s">
        <v>3846</v>
      </c>
      <c r="E943" s="640">
        <v>7000</v>
      </c>
      <c r="F943" s="638" t="s">
        <v>3847</v>
      </c>
      <c r="G943" s="639" t="s">
        <v>3848</v>
      </c>
      <c r="H943" s="641" t="s">
        <v>2378</v>
      </c>
      <c r="I943" s="642" t="s">
        <v>780</v>
      </c>
      <c r="J943" s="641" t="s">
        <v>2378</v>
      </c>
      <c r="K943" s="643">
        <v>5</v>
      </c>
      <c r="L943" s="643">
        <v>12</v>
      </c>
      <c r="M943" s="644">
        <v>85954.809999999983</v>
      </c>
      <c r="N943" s="643">
        <v>3</v>
      </c>
      <c r="O943" s="643">
        <v>6</v>
      </c>
      <c r="P943" s="686">
        <v>43051.976000000002</v>
      </c>
    </row>
    <row r="944" spans="1:16" ht="45" x14ac:dyDescent="0.2">
      <c r="A944" s="637" t="s">
        <v>767</v>
      </c>
      <c r="B944" s="638" t="s">
        <v>775</v>
      </c>
      <c r="C944" s="638" t="s">
        <v>769</v>
      </c>
      <c r="D944" s="639" t="s">
        <v>3849</v>
      </c>
      <c r="E944" s="640">
        <v>4500</v>
      </c>
      <c r="F944" s="638" t="s">
        <v>3850</v>
      </c>
      <c r="G944" s="639" t="s">
        <v>3851</v>
      </c>
      <c r="H944" s="641" t="s">
        <v>3852</v>
      </c>
      <c r="I944" s="642" t="s">
        <v>774</v>
      </c>
      <c r="J944" s="641" t="s">
        <v>3852</v>
      </c>
      <c r="K944" s="643">
        <v>5</v>
      </c>
      <c r="L944" s="643">
        <v>12</v>
      </c>
      <c r="M944" s="644">
        <v>50181.510000000009</v>
      </c>
      <c r="N944" s="643">
        <v>6</v>
      </c>
      <c r="O944" s="643">
        <v>6</v>
      </c>
      <c r="P944" s="686">
        <v>28033.065999999999</v>
      </c>
    </row>
    <row r="945" spans="1:16" ht="101.25" x14ac:dyDescent="0.2">
      <c r="A945" s="637" t="s">
        <v>767</v>
      </c>
      <c r="B945" s="638" t="s">
        <v>768</v>
      </c>
      <c r="C945" s="638" t="s">
        <v>769</v>
      </c>
      <c r="D945" s="639" t="s">
        <v>3853</v>
      </c>
      <c r="E945" s="640">
        <v>1200</v>
      </c>
      <c r="F945" s="638" t="s">
        <v>3854</v>
      </c>
      <c r="G945" s="639" t="s">
        <v>3855</v>
      </c>
      <c r="H945" s="641" t="s">
        <v>796</v>
      </c>
      <c r="I945" s="642" t="s">
        <v>797</v>
      </c>
      <c r="J945" s="641" t="s">
        <v>796</v>
      </c>
      <c r="K945" s="643">
        <v>6</v>
      </c>
      <c r="L945" s="643">
        <v>12</v>
      </c>
      <c r="M945" s="644">
        <v>16215.23</v>
      </c>
      <c r="N945" s="643">
        <v>3</v>
      </c>
      <c r="O945" s="643">
        <v>6</v>
      </c>
      <c r="P945" s="686">
        <v>7793.8159999999998</v>
      </c>
    </row>
    <row r="946" spans="1:16" ht="90" x14ac:dyDescent="0.2">
      <c r="A946" s="637" t="s">
        <v>767</v>
      </c>
      <c r="B946" s="638" t="s">
        <v>775</v>
      </c>
      <c r="C946" s="638" t="s">
        <v>769</v>
      </c>
      <c r="D946" s="639" t="s">
        <v>3856</v>
      </c>
      <c r="E946" s="640">
        <v>1200</v>
      </c>
      <c r="F946" s="638" t="s">
        <v>3857</v>
      </c>
      <c r="G946" s="639" t="s">
        <v>3858</v>
      </c>
      <c r="H946" s="641" t="s">
        <v>796</v>
      </c>
      <c r="I946" s="642" t="s">
        <v>797</v>
      </c>
      <c r="J946" s="641" t="s">
        <v>796</v>
      </c>
      <c r="K946" s="643">
        <v>6</v>
      </c>
      <c r="L946" s="643">
        <v>12</v>
      </c>
      <c r="M946" s="644">
        <v>16289.66</v>
      </c>
      <c r="N946" s="643">
        <v>3</v>
      </c>
      <c r="O946" s="643">
        <v>6</v>
      </c>
      <c r="P946" s="686">
        <v>7738.9259999999995</v>
      </c>
    </row>
    <row r="947" spans="1:16" ht="33.75" x14ac:dyDescent="0.2">
      <c r="A947" s="637" t="s">
        <v>767</v>
      </c>
      <c r="B947" s="638" t="s">
        <v>775</v>
      </c>
      <c r="C947" s="638" t="s">
        <v>769</v>
      </c>
      <c r="D947" s="639" t="s">
        <v>2539</v>
      </c>
      <c r="E947" s="640">
        <v>4000</v>
      </c>
      <c r="F947" s="638" t="s">
        <v>3859</v>
      </c>
      <c r="G947" s="639" t="s">
        <v>3860</v>
      </c>
      <c r="H947" s="641" t="s">
        <v>1082</v>
      </c>
      <c r="I947" s="642" t="s">
        <v>780</v>
      </c>
      <c r="J947" s="641" t="s">
        <v>1082</v>
      </c>
      <c r="K947" s="643">
        <v>1</v>
      </c>
      <c r="L947" s="643">
        <v>2</v>
      </c>
      <c r="M947" s="644">
        <v>7813.25</v>
      </c>
      <c r="N947" s="643">
        <v>6</v>
      </c>
      <c r="O947" s="643">
        <v>6</v>
      </c>
      <c r="P947" s="686">
        <v>24874.966</v>
      </c>
    </row>
    <row r="948" spans="1:16" ht="33.75" x14ac:dyDescent="0.2">
      <c r="A948" s="637" t="s">
        <v>767</v>
      </c>
      <c r="B948" s="638" t="s">
        <v>768</v>
      </c>
      <c r="C948" s="638" t="s">
        <v>769</v>
      </c>
      <c r="D948" s="639" t="s">
        <v>1008</v>
      </c>
      <c r="E948" s="640">
        <v>3000</v>
      </c>
      <c r="F948" s="638" t="s">
        <v>3861</v>
      </c>
      <c r="G948" s="639" t="s">
        <v>3862</v>
      </c>
      <c r="H948" s="641" t="s">
        <v>1232</v>
      </c>
      <c r="I948" s="642" t="s">
        <v>780</v>
      </c>
      <c r="J948" s="641" t="s">
        <v>1232</v>
      </c>
      <c r="K948" s="643">
        <v>1</v>
      </c>
      <c r="L948" s="643">
        <v>2</v>
      </c>
      <c r="M948" s="644">
        <v>5915.35</v>
      </c>
      <c r="N948" s="643">
        <v>5</v>
      </c>
      <c r="O948" s="643">
        <v>6</v>
      </c>
      <c r="P948" s="686">
        <v>18910.396000000001</v>
      </c>
    </row>
    <row r="949" spans="1:16" ht="56.25" x14ac:dyDescent="0.2">
      <c r="A949" s="637" t="s">
        <v>767</v>
      </c>
      <c r="B949" s="638" t="s">
        <v>775</v>
      </c>
      <c r="C949" s="638" t="s">
        <v>769</v>
      </c>
      <c r="D949" s="639" t="s">
        <v>3863</v>
      </c>
      <c r="E949" s="640">
        <v>5800</v>
      </c>
      <c r="F949" s="638" t="s">
        <v>3864</v>
      </c>
      <c r="G949" s="639" t="s">
        <v>3865</v>
      </c>
      <c r="H949" s="641" t="s">
        <v>915</v>
      </c>
      <c r="I949" s="642" t="s">
        <v>780</v>
      </c>
      <c r="J949" s="641" t="s">
        <v>915</v>
      </c>
      <c r="K949" s="643">
        <v>5</v>
      </c>
      <c r="L949" s="643">
        <v>12</v>
      </c>
      <c r="M949" s="644">
        <v>70589.459999999977</v>
      </c>
      <c r="N949" s="643">
        <v>3</v>
      </c>
      <c r="O949" s="643">
        <v>6</v>
      </c>
      <c r="P949" s="686">
        <v>35694.556000000004</v>
      </c>
    </row>
    <row r="950" spans="1:16" ht="90" x14ac:dyDescent="0.2">
      <c r="A950" s="637" t="s">
        <v>767</v>
      </c>
      <c r="B950" s="638" t="s">
        <v>775</v>
      </c>
      <c r="C950" s="638" t="s">
        <v>769</v>
      </c>
      <c r="D950" s="639" t="s">
        <v>3866</v>
      </c>
      <c r="E950" s="640">
        <v>4000</v>
      </c>
      <c r="F950" s="638" t="s">
        <v>3867</v>
      </c>
      <c r="G950" s="639" t="s">
        <v>3868</v>
      </c>
      <c r="H950" s="641" t="s">
        <v>3869</v>
      </c>
      <c r="I950" s="642" t="s">
        <v>780</v>
      </c>
      <c r="J950" s="641" t="s">
        <v>3869</v>
      </c>
      <c r="K950" s="643">
        <v>6</v>
      </c>
      <c r="L950" s="643">
        <v>12</v>
      </c>
      <c r="M950" s="644">
        <v>49707.22</v>
      </c>
      <c r="N950" s="643">
        <v>5</v>
      </c>
      <c r="O950" s="643">
        <v>6</v>
      </c>
      <c r="P950" s="686">
        <v>24947.756000000001</v>
      </c>
    </row>
    <row r="951" spans="1:16" ht="45" x14ac:dyDescent="0.2">
      <c r="A951" s="637" t="s">
        <v>767</v>
      </c>
      <c r="B951" s="638" t="s">
        <v>775</v>
      </c>
      <c r="C951" s="638" t="s">
        <v>769</v>
      </c>
      <c r="D951" s="639" t="s">
        <v>2865</v>
      </c>
      <c r="E951" s="640">
        <v>6000</v>
      </c>
      <c r="F951" s="638" t="s">
        <v>3870</v>
      </c>
      <c r="G951" s="639" t="s">
        <v>3871</v>
      </c>
      <c r="H951" s="641" t="s">
        <v>1956</v>
      </c>
      <c r="I951" s="642" t="s">
        <v>780</v>
      </c>
      <c r="J951" s="641" t="s">
        <v>1956</v>
      </c>
      <c r="K951" s="643">
        <v>8</v>
      </c>
      <c r="L951" s="643">
        <v>12</v>
      </c>
      <c r="M951" s="644">
        <v>73668.75</v>
      </c>
      <c r="N951" s="643">
        <v>3</v>
      </c>
      <c r="O951" s="643">
        <v>6</v>
      </c>
      <c r="P951" s="686">
        <v>36942.776000000005</v>
      </c>
    </row>
    <row r="952" spans="1:16" ht="90" x14ac:dyDescent="0.2">
      <c r="A952" s="637" t="s">
        <v>767</v>
      </c>
      <c r="B952" s="638" t="s">
        <v>768</v>
      </c>
      <c r="C952" s="638" t="s">
        <v>769</v>
      </c>
      <c r="D952" s="639" t="s">
        <v>3872</v>
      </c>
      <c r="E952" s="640">
        <v>3500</v>
      </c>
      <c r="F952" s="638" t="s">
        <v>3873</v>
      </c>
      <c r="G952" s="639" t="s">
        <v>3874</v>
      </c>
      <c r="H952" s="641" t="s">
        <v>3875</v>
      </c>
      <c r="I952" s="642" t="s">
        <v>774</v>
      </c>
      <c r="J952" s="641" t="s">
        <v>3875</v>
      </c>
      <c r="K952" s="643">
        <v>5</v>
      </c>
      <c r="L952" s="643">
        <v>12</v>
      </c>
      <c r="M952" s="644">
        <v>43954.810000000012</v>
      </c>
      <c r="N952" s="643">
        <v>3</v>
      </c>
      <c r="O952" s="643">
        <v>6</v>
      </c>
      <c r="P952" s="686">
        <v>22051.976000000002</v>
      </c>
    </row>
    <row r="953" spans="1:16" ht="67.5" x14ac:dyDescent="0.2">
      <c r="A953" s="637" t="s">
        <v>767</v>
      </c>
      <c r="B953" s="638" t="s">
        <v>775</v>
      </c>
      <c r="C953" s="638" t="s">
        <v>769</v>
      </c>
      <c r="D953" s="639" t="s">
        <v>3876</v>
      </c>
      <c r="E953" s="640">
        <v>7000</v>
      </c>
      <c r="F953" s="638" t="s">
        <v>3877</v>
      </c>
      <c r="G953" s="639" t="s">
        <v>3878</v>
      </c>
      <c r="H953" s="641" t="s">
        <v>3879</v>
      </c>
      <c r="I953" s="642" t="s">
        <v>774</v>
      </c>
      <c r="J953" s="641" t="s">
        <v>3879</v>
      </c>
      <c r="K953" s="643">
        <v>7</v>
      </c>
      <c r="L953" s="643">
        <v>12</v>
      </c>
      <c r="M953" s="644">
        <v>60888.140000000014</v>
      </c>
      <c r="N953" s="643">
        <v>3</v>
      </c>
      <c r="O953" s="643">
        <v>6</v>
      </c>
      <c r="P953" s="686">
        <v>42585.316000000006</v>
      </c>
    </row>
    <row r="954" spans="1:16" ht="90" x14ac:dyDescent="0.2">
      <c r="A954" s="637" t="s">
        <v>767</v>
      </c>
      <c r="B954" s="638" t="s">
        <v>775</v>
      </c>
      <c r="C954" s="638" t="s">
        <v>769</v>
      </c>
      <c r="D954" s="639" t="s">
        <v>3880</v>
      </c>
      <c r="E954" s="640">
        <v>10000</v>
      </c>
      <c r="F954" s="638" t="s">
        <v>3881</v>
      </c>
      <c r="G954" s="639" t="s">
        <v>3882</v>
      </c>
      <c r="H954" s="641" t="s">
        <v>788</v>
      </c>
      <c r="I954" s="642" t="s">
        <v>780</v>
      </c>
      <c r="J954" s="641" t="s">
        <v>788</v>
      </c>
      <c r="K954" s="643">
        <v>5</v>
      </c>
      <c r="L954" s="643">
        <v>12</v>
      </c>
      <c r="M954" s="644">
        <v>121954.80999999997</v>
      </c>
      <c r="N954" s="643">
        <v>3</v>
      </c>
      <c r="O954" s="643">
        <v>6</v>
      </c>
      <c r="P954" s="686">
        <v>61051.976000000002</v>
      </c>
    </row>
    <row r="955" spans="1:16" ht="56.25" x14ac:dyDescent="0.2">
      <c r="A955" s="637" t="s">
        <v>767</v>
      </c>
      <c r="B955" s="638" t="s">
        <v>775</v>
      </c>
      <c r="C955" s="638" t="s">
        <v>769</v>
      </c>
      <c r="D955" s="639" t="s">
        <v>3883</v>
      </c>
      <c r="E955" s="640">
        <v>2000</v>
      </c>
      <c r="F955" s="638" t="s">
        <v>3884</v>
      </c>
      <c r="G955" s="639" t="s">
        <v>3885</v>
      </c>
      <c r="H955" s="641" t="s">
        <v>3886</v>
      </c>
      <c r="I955" s="642" t="s">
        <v>797</v>
      </c>
      <c r="J955" s="641" t="s">
        <v>3886</v>
      </c>
      <c r="K955" s="643">
        <v>9</v>
      </c>
      <c r="L955" s="643">
        <v>12</v>
      </c>
      <c r="M955" s="644">
        <v>27769.440000000002</v>
      </c>
      <c r="N955" s="643">
        <v>0</v>
      </c>
      <c r="O955" s="643">
        <v>0</v>
      </c>
      <c r="P955" s="686">
        <v>0</v>
      </c>
    </row>
    <row r="956" spans="1:16" ht="78.75" x14ac:dyDescent="0.2">
      <c r="A956" s="637" t="s">
        <v>767</v>
      </c>
      <c r="B956" s="638" t="s">
        <v>775</v>
      </c>
      <c r="C956" s="638" t="s">
        <v>769</v>
      </c>
      <c r="D956" s="639" t="s">
        <v>3887</v>
      </c>
      <c r="E956" s="640">
        <v>3500</v>
      </c>
      <c r="F956" s="638" t="s">
        <v>3888</v>
      </c>
      <c r="G956" s="639" t="s">
        <v>3889</v>
      </c>
      <c r="H956" s="641" t="s">
        <v>792</v>
      </c>
      <c r="I956" s="642" t="s">
        <v>780</v>
      </c>
      <c r="J956" s="641" t="s">
        <v>792</v>
      </c>
      <c r="K956" s="643">
        <v>5</v>
      </c>
      <c r="L956" s="643">
        <v>12</v>
      </c>
      <c r="M956" s="644">
        <v>43793.530000000006</v>
      </c>
      <c r="N956" s="643">
        <v>3</v>
      </c>
      <c r="O956" s="643">
        <v>6</v>
      </c>
      <c r="P956" s="686">
        <v>22023.176000000003</v>
      </c>
    </row>
    <row r="957" spans="1:16" ht="33.75" x14ac:dyDescent="0.2">
      <c r="A957" s="637" t="s">
        <v>767</v>
      </c>
      <c r="B957" s="638" t="s">
        <v>775</v>
      </c>
      <c r="C957" s="638" t="s">
        <v>769</v>
      </c>
      <c r="D957" s="639" t="s">
        <v>3890</v>
      </c>
      <c r="E957" s="640">
        <v>4000</v>
      </c>
      <c r="F957" s="638" t="s">
        <v>3891</v>
      </c>
      <c r="G957" s="639" t="s">
        <v>3892</v>
      </c>
      <c r="H957" s="641" t="s">
        <v>779</v>
      </c>
      <c r="I957" s="642" t="s">
        <v>780</v>
      </c>
      <c r="J957" s="641" t="s">
        <v>779</v>
      </c>
      <c r="K957" s="643">
        <v>3</v>
      </c>
      <c r="L957" s="643">
        <v>7</v>
      </c>
      <c r="M957" s="644">
        <v>25943.859999999997</v>
      </c>
      <c r="N957" s="643">
        <v>3</v>
      </c>
      <c r="O957" s="643">
        <v>6</v>
      </c>
      <c r="P957" s="686">
        <v>25026.216</v>
      </c>
    </row>
    <row r="958" spans="1:16" ht="45" x14ac:dyDescent="0.2">
      <c r="A958" s="637" t="s">
        <v>767</v>
      </c>
      <c r="B958" s="638" t="s">
        <v>775</v>
      </c>
      <c r="C958" s="638" t="s">
        <v>769</v>
      </c>
      <c r="D958" s="639" t="s">
        <v>3893</v>
      </c>
      <c r="E958" s="640">
        <v>6500</v>
      </c>
      <c r="F958" s="638" t="s">
        <v>3894</v>
      </c>
      <c r="G958" s="639" t="s">
        <v>3895</v>
      </c>
      <c r="H958" s="641" t="s">
        <v>3896</v>
      </c>
      <c r="I958" s="642" t="s">
        <v>774</v>
      </c>
      <c r="J958" s="641" t="s">
        <v>3896</v>
      </c>
      <c r="K958" s="643">
        <v>5</v>
      </c>
      <c r="L958" s="643">
        <v>12</v>
      </c>
      <c r="M958" s="644">
        <v>78947.349999999991</v>
      </c>
      <c r="N958" s="643">
        <v>0</v>
      </c>
      <c r="O958" s="643">
        <v>1</v>
      </c>
      <c r="P958" s="686">
        <v>7885.4160000000002</v>
      </c>
    </row>
    <row r="959" spans="1:16" ht="112.5" x14ac:dyDescent="0.2">
      <c r="A959" s="637" t="s">
        <v>767</v>
      </c>
      <c r="B959" s="638" t="s">
        <v>775</v>
      </c>
      <c r="C959" s="638" t="s">
        <v>769</v>
      </c>
      <c r="D959" s="639" t="s">
        <v>3897</v>
      </c>
      <c r="E959" s="640">
        <v>5500</v>
      </c>
      <c r="F959" s="638" t="s">
        <v>3898</v>
      </c>
      <c r="G959" s="639" t="s">
        <v>3899</v>
      </c>
      <c r="H959" s="641" t="s">
        <v>1583</v>
      </c>
      <c r="I959" s="642" t="s">
        <v>780</v>
      </c>
      <c r="J959" s="641" t="s">
        <v>1583</v>
      </c>
      <c r="K959" s="643">
        <v>11</v>
      </c>
      <c r="L959" s="643">
        <v>12</v>
      </c>
      <c r="M959" s="644">
        <v>75645.72</v>
      </c>
      <c r="N959" s="643">
        <v>3</v>
      </c>
      <c r="O959" s="643">
        <v>6</v>
      </c>
      <c r="P959" s="686">
        <v>34051.976000000002</v>
      </c>
    </row>
    <row r="960" spans="1:16" ht="56.25" x14ac:dyDescent="0.2">
      <c r="A960" s="637" t="s">
        <v>767</v>
      </c>
      <c r="B960" s="638" t="s">
        <v>775</v>
      </c>
      <c r="C960" s="638" t="s">
        <v>769</v>
      </c>
      <c r="D960" s="639" t="s">
        <v>3900</v>
      </c>
      <c r="E960" s="640">
        <v>3800</v>
      </c>
      <c r="F960" s="638" t="s">
        <v>3901</v>
      </c>
      <c r="G960" s="639" t="s">
        <v>3902</v>
      </c>
      <c r="H960" s="641" t="s">
        <v>3903</v>
      </c>
      <c r="I960" s="642" t="s">
        <v>797</v>
      </c>
      <c r="J960" s="641" t="s">
        <v>3903</v>
      </c>
      <c r="K960" s="643">
        <v>6</v>
      </c>
      <c r="L960" s="643">
        <v>12</v>
      </c>
      <c r="M960" s="644">
        <v>46810.329999999994</v>
      </c>
      <c r="N960" s="643">
        <v>3</v>
      </c>
      <c r="O960" s="643">
        <v>6</v>
      </c>
      <c r="P960" s="686">
        <v>23841.926000000003</v>
      </c>
    </row>
    <row r="961" spans="1:16" ht="56.25" x14ac:dyDescent="0.2">
      <c r="A961" s="637" t="s">
        <v>767</v>
      </c>
      <c r="B961" s="638" t="s">
        <v>775</v>
      </c>
      <c r="C961" s="638" t="s">
        <v>769</v>
      </c>
      <c r="D961" s="639" t="s">
        <v>3904</v>
      </c>
      <c r="E961" s="640">
        <v>930</v>
      </c>
      <c r="F961" s="638" t="s">
        <v>3905</v>
      </c>
      <c r="G961" s="639" t="s">
        <v>3906</v>
      </c>
      <c r="H961" s="641" t="s">
        <v>923</v>
      </c>
      <c r="I961" s="642" t="s">
        <v>797</v>
      </c>
      <c r="J961" s="641" t="s">
        <v>923</v>
      </c>
      <c r="K961" s="643">
        <v>3</v>
      </c>
      <c r="L961" s="643">
        <v>4</v>
      </c>
      <c r="M961" s="644">
        <v>3959.4100000000003</v>
      </c>
      <c r="N961" s="643">
        <v>0</v>
      </c>
      <c r="O961" s="643">
        <v>0</v>
      </c>
      <c r="P961" s="686">
        <v>0</v>
      </c>
    </row>
    <row r="962" spans="1:16" ht="33.75" x14ac:dyDescent="0.2">
      <c r="A962" s="637" t="s">
        <v>767</v>
      </c>
      <c r="B962" s="638" t="s">
        <v>768</v>
      </c>
      <c r="C962" s="638" t="s">
        <v>769</v>
      </c>
      <c r="D962" s="639" t="s">
        <v>3907</v>
      </c>
      <c r="E962" s="640">
        <v>5000</v>
      </c>
      <c r="F962" s="638" t="s">
        <v>3908</v>
      </c>
      <c r="G962" s="639" t="s">
        <v>3909</v>
      </c>
      <c r="H962" s="641" t="s">
        <v>999</v>
      </c>
      <c r="I962" s="642" t="s">
        <v>780</v>
      </c>
      <c r="J962" s="641" t="s">
        <v>999</v>
      </c>
      <c r="K962" s="643">
        <v>2</v>
      </c>
      <c r="L962" s="643">
        <v>4</v>
      </c>
      <c r="M962" s="644">
        <v>20401.839999999997</v>
      </c>
      <c r="N962" s="643">
        <v>6</v>
      </c>
      <c r="O962" s="643">
        <v>6</v>
      </c>
      <c r="P962" s="686">
        <v>30955.025999999998</v>
      </c>
    </row>
    <row r="963" spans="1:16" ht="33.75" x14ac:dyDescent="0.2">
      <c r="A963" s="637" t="s">
        <v>767</v>
      </c>
      <c r="B963" s="638" t="s">
        <v>768</v>
      </c>
      <c r="C963" s="638" t="s">
        <v>769</v>
      </c>
      <c r="D963" s="639" t="s">
        <v>3910</v>
      </c>
      <c r="E963" s="640">
        <v>4500</v>
      </c>
      <c r="F963" s="638" t="s">
        <v>3911</v>
      </c>
      <c r="G963" s="639" t="s">
        <v>3912</v>
      </c>
      <c r="H963" s="641" t="s">
        <v>1071</v>
      </c>
      <c r="I963" s="642" t="s">
        <v>780</v>
      </c>
      <c r="J963" s="641" t="s">
        <v>1071</v>
      </c>
      <c r="K963" s="643">
        <v>2</v>
      </c>
      <c r="L963" s="643">
        <v>5</v>
      </c>
      <c r="M963" s="644">
        <v>21561.01</v>
      </c>
      <c r="N963" s="643">
        <v>3</v>
      </c>
      <c r="O963" s="643">
        <v>6</v>
      </c>
      <c r="P963" s="686">
        <v>28051.976000000002</v>
      </c>
    </row>
    <row r="964" spans="1:16" ht="101.25" x14ac:dyDescent="0.2">
      <c r="A964" s="637" t="s">
        <v>767</v>
      </c>
      <c r="B964" s="638" t="s">
        <v>775</v>
      </c>
      <c r="C964" s="638" t="s">
        <v>769</v>
      </c>
      <c r="D964" s="639" t="s">
        <v>3913</v>
      </c>
      <c r="E964" s="640">
        <v>930</v>
      </c>
      <c r="F964" s="638" t="s">
        <v>3914</v>
      </c>
      <c r="G964" s="639" t="s">
        <v>3915</v>
      </c>
      <c r="H964" s="641" t="s">
        <v>796</v>
      </c>
      <c r="I964" s="642" t="s">
        <v>797</v>
      </c>
      <c r="J964" s="641" t="s">
        <v>796</v>
      </c>
      <c r="K964" s="643">
        <v>6</v>
      </c>
      <c r="L964" s="643">
        <v>12</v>
      </c>
      <c r="M964" s="644">
        <v>12384.990000000002</v>
      </c>
      <c r="N964" s="643">
        <v>3</v>
      </c>
      <c r="O964" s="643">
        <v>6</v>
      </c>
      <c r="P964" s="686">
        <v>6011.4559999999992</v>
      </c>
    </row>
    <row r="965" spans="1:16" ht="33.75" x14ac:dyDescent="0.2">
      <c r="A965" s="637" t="s">
        <v>767</v>
      </c>
      <c r="B965" s="638" t="s">
        <v>775</v>
      </c>
      <c r="C965" s="638" t="s">
        <v>769</v>
      </c>
      <c r="D965" s="639" t="s">
        <v>3916</v>
      </c>
      <c r="E965" s="640">
        <v>14000</v>
      </c>
      <c r="F965" s="638" t="s">
        <v>3917</v>
      </c>
      <c r="G965" s="639" t="s">
        <v>3918</v>
      </c>
      <c r="H965" s="641" t="s">
        <v>1737</v>
      </c>
      <c r="I965" s="642" t="s">
        <v>780</v>
      </c>
      <c r="J965" s="641" t="s">
        <v>1737</v>
      </c>
      <c r="K965" s="643">
        <v>1</v>
      </c>
      <c r="L965" s="643">
        <v>2</v>
      </c>
      <c r="M965" s="644">
        <v>15420.81</v>
      </c>
      <c r="N965" s="643">
        <v>4</v>
      </c>
      <c r="O965" s="643">
        <v>6</v>
      </c>
      <c r="P965" s="686">
        <v>61848.056000000004</v>
      </c>
    </row>
    <row r="966" spans="1:16" ht="78.75" x14ac:dyDescent="0.2">
      <c r="A966" s="637" t="s">
        <v>767</v>
      </c>
      <c r="B966" s="638" t="s">
        <v>775</v>
      </c>
      <c r="C966" s="638" t="s">
        <v>769</v>
      </c>
      <c r="D966" s="639" t="s">
        <v>3919</v>
      </c>
      <c r="E966" s="640">
        <v>2500</v>
      </c>
      <c r="F966" s="638" t="s">
        <v>3920</v>
      </c>
      <c r="G966" s="639" t="s">
        <v>3921</v>
      </c>
      <c r="H966" s="641" t="s">
        <v>3922</v>
      </c>
      <c r="I966" s="642" t="s">
        <v>797</v>
      </c>
      <c r="J966" s="641" t="s">
        <v>3922</v>
      </c>
      <c r="K966" s="643">
        <v>5</v>
      </c>
      <c r="L966" s="643">
        <v>12</v>
      </c>
      <c r="M966" s="644">
        <v>31802.51</v>
      </c>
      <c r="N966" s="643">
        <v>3</v>
      </c>
      <c r="O966" s="643">
        <v>6</v>
      </c>
      <c r="P966" s="686">
        <v>16013.555999999999</v>
      </c>
    </row>
    <row r="967" spans="1:16" ht="45" x14ac:dyDescent="0.2">
      <c r="A967" s="637" t="s">
        <v>767</v>
      </c>
      <c r="B967" s="638" t="s">
        <v>775</v>
      </c>
      <c r="C967" s="638" t="s">
        <v>769</v>
      </c>
      <c r="D967" s="639" t="s">
        <v>3923</v>
      </c>
      <c r="E967" s="640">
        <v>5100</v>
      </c>
      <c r="F967" s="638" t="s">
        <v>3924</v>
      </c>
      <c r="G967" s="639" t="s">
        <v>3925</v>
      </c>
      <c r="H967" s="641" t="s">
        <v>3926</v>
      </c>
      <c r="I967" s="642" t="s">
        <v>774</v>
      </c>
      <c r="J967" s="641" t="s">
        <v>3926</v>
      </c>
      <c r="K967" s="643">
        <v>5</v>
      </c>
      <c r="L967" s="643">
        <v>12</v>
      </c>
      <c r="M967" s="644">
        <v>63052.57</v>
      </c>
      <c r="N967" s="643">
        <v>3</v>
      </c>
      <c r="O967" s="643">
        <v>6</v>
      </c>
      <c r="P967" s="686">
        <v>31635.646000000001</v>
      </c>
    </row>
    <row r="968" spans="1:16" ht="67.5" x14ac:dyDescent="0.2">
      <c r="A968" s="637" t="s">
        <v>767</v>
      </c>
      <c r="B968" s="638" t="s">
        <v>775</v>
      </c>
      <c r="C968" s="638" t="s">
        <v>769</v>
      </c>
      <c r="D968" s="639" t="s">
        <v>3927</v>
      </c>
      <c r="E968" s="640">
        <v>10000</v>
      </c>
      <c r="F968" s="638" t="s">
        <v>3928</v>
      </c>
      <c r="G968" s="639" t="s">
        <v>3929</v>
      </c>
      <c r="H968" s="641" t="s">
        <v>3930</v>
      </c>
      <c r="I968" s="642" t="s">
        <v>780</v>
      </c>
      <c r="J968" s="641" t="s">
        <v>3930</v>
      </c>
      <c r="K968" s="643">
        <v>5</v>
      </c>
      <c r="L968" s="643">
        <v>12</v>
      </c>
      <c r="M968" s="644">
        <v>121244.17</v>
      </c>
      <c r="N968" s="643">
        <v>3</v>
      </c>
      <c r="O968" s="643">
        <v>6</v>
      </c>
      <c r="P968" s="686">
        <v>60841.526000000005</v>
      </c>
    </row>
    <row r="969" spans="1:16" ht="67.5" x14ac:dyDescent="0.2">
      <c r="A969" s="637" t="s">
        <v>767</v>
      </c>
      <c r="B969" s="638" t="s">
        <v>775</v>
      </c>
      <c r="C969" s="638" t="s">
        <v>769</v>
      </c>
      <c r="D969" s="639" t="s">
        <v>3931</v>
      </c>
      <c r="E969" s="640">
        <v>4500</v>
      </c>
      <c r="F969" s="638" t="s">
        <v>3932</v>
      </c>
      <c r="G969" s="639" t="s">
        <v>3933</v>
      </c>
      <c r="H969" s="641" t="s">
        <v>779</v>
      </c>
      <c r="I969" s="642" t="s">
        <v>780</v>
      </c>
      <c r="J969" s="641" t="s">
        <v>779</v>
      </c>
      <c r="K969" s="643">
        <v>6</v>
      </c>
      <c r="L969" s="643">
        <v>9</v>
      </c>
      <c r="M969" s="644">
        <v>29064.440000000002</v>
      </c>
      <c r="N969" s="643">
        <v>6</v>
      </c>
      <c r="O969" s="643">
        <v>6</v>
      </c>
      <c r="P969" s="686">
        <v>27885.856</v>
      </c>
    </row>
    <row r="970" spans="1:16" ht="67.5" x14ac:dyDescent="0.2">
      <c r="A970" s="637" t="s">
        <v>767</v>
      </c>
      <c r="B970" s="638" t="s">
        <v>775</v>
      </c>
      <c r="C970" s="638" t="s">
        <v>769</v>
      </c>
      <c r="D970" s="639" t="s">
        <v>3934</v>
      </c>
      <c r="E970" s="640">
        <v>930</v>
      </c>
      <c r="F970" s="638" t="s">
        <v>3935</v>
      </c>
      <c r="G970" s="639" t="s">
        <v>3936</v>
      </c>
      <c r="H970" s="641" t="s">
        <v>923</v>
      </c>
      <c r="I970" s="642" t="s">
        <v>797</v>
      </c>
      <c r="J970" s="641" t="s">
        <v>923</v>
      </c>
      <c r="K970" s="643">
        <v>5</v>
      </c>
      <c r="L970" s="643">
        <v>12</v>
      </c>
      <c r="M970" s="644">
        <v>12758.410000000003</v>
      </c>
      <c r="N970" s="643">
        <v>3</v>
      </c>
      <c r="O970" s="643">
        <v>6</v>
      </c>
      <c r="P970" s="686">
        <v>6089.2759999999998</v>
      </c>
    </row>
    <row r="971" spans="1:16" ht="33.75" x14ac:dyDescent="0.2">
      <c r="A971" s="637" t="s">
        <v>767</v>
      </c>
      <c r="B971" s="638" t="s">
        <v>775</v>
      </c>
      <c r="C971" s="638" t="s">
        <v>769</v>
      </c>
      <c r="D971" s="639" t="s">
        <v>3937</v>
      </c>
      <c r="E971" s="640">
        <v>9000</v>
      </c>
      <c r="F971" s="638" t="s">
        <v>3938</v>
      </c>
      <c r="G971" s="639" t="s">
        <v>3939</v>
      </c>
      <c r="H971" s="641" t="s">
        <v>1126</v>
      </c>
      <c r="I971" s="642" t="s">
        <v>780</v>
      </c>
      <c r="J971" s="641" t="s">
        <v>1126</v>
      </c>
      <c r="K971" s="643">
        <v>4</v>
      </c>
      <c r="L971" s="643">
        <v>10</v>
      </c>
      <c r="M971" s="644">
        <v>90999.1</v>
      </c>
      <c r="N971" s="643">
        <v>1</v>
      </c>
      <c r="O971" s="643">
        <v>2</v>
      </c>
      <c r="P971" s="686">
        <v>10490.226000000001</v>
      </c>
    </row>
    <row r="972" spans="1:16" ht="45" x14ac:dyDescent="0.2">
      <c r="A972" s="637" t="s">
        <v>767</v>
      </c>
      <c r="B972" s="638" t="s">
        <v>775</v>
      </c>
      <c r="C972" s="638" t="s">
        <v>769</v>
      </c>
      <c r="D972" s="639" t="s">
        <v>3940</v>
      </c>
      <c r="E972" s="640">
        <v>7000</v>
      </c>
      <c r="F972" s="638" t="s">
        <v>3941</v>
      </c>
      <c r="G972" s="639" t="s">
        <v>3942</v>
      </c>
      <c r="H972" s="641" t="s">
        <v>915</v>
      </c>
      <c r="I972" s="642" t="s">
        <v>780</v>
      </c>
      <c r="J972" s="641" t="s">
        <v>915</v>
      </c>
      <c r="K972" s="643">
        <v>2</v>
      </c>
      <c r="L972" s="643">
        <v>3</v>
      </c>
      <c r="M972" s="644">
        <v>16354.9</v>
      </c>
      <c r="N972" s="643">
        <v>0</v>
      </c>
      <c r="O972" s="643">
        <v>0</v>
      </c>
      <c r="P972" s="686">
        <v>0</v>
      </c>
    </row>
    <row r="973" spans="1:16" ht="112.5" x14ac:dyDescent="0.2">
      <c r="A973" s="637" t="s">
        <v>767</v>
      </c>
      <c r="B973" s="638" t="s">
        <v>768</v>
      </c>
      <c r="C973" s="638" t="s">
        <v>769</v>
      </c>
      <c r="D973" s="639" t="s">
        <v>3943</v>
      </c>
      <c r="E973" s="640">
        <v>10000</v>
      </c>
      <c r="F973" s="638" t="s">
        <v>3944</v>
      </c>
      <c r="G973" s="639" t="s">
        <v>3945</v>
      </c>
      <c r="H973" s="641" t="s">
        <v>3946</v>
      </c>
      <c r="I973" s="642" t="s">
        <v>774</v>
      </c>
      <c r="J973" s="641" t="s">
        <v>3946</v>
      </c>
      <c r="K973" s="643">
        <v>0</v>
      </c>
      <c r="L973" s="643">
        <v>1</v>
      </c>
      <c r="M973" s="644">
        <v>1441.43</v>
      </c>
      <c r="N973" s="643">
        <v>0</v>
      </c>
      <c r="O973" s="643">
        <v>0</v>
      </c>
      <c r="P973" s="686">
        <v>0</v>
      </c>
    </row>
    <row r="974" spans="1:16" ht="45" x14ac:dyDescent="0.2">
      <c r="A974" s="637" t="s">
        <v>767</v>
      </c>
      <c r="B974" s="638" t="s">
        <v>775</v>
      </c>
      <c r="C974" s="638" t="s">
        <v>769</v>
      </c>
      <c r="D974" s="639" t="s">
        <v>3947</v>
      </c>
      <c r="E974" s="640">
        <v>6500</v>
      </c>
      <c r="F974" s="638" t="s">
        <v>3948</v>
      </c>
      <c r="G974" s="639" t="s">
        <v>3949</v>
      </c>
      <c r="H974" s="641" t="s">
        <v>1071</v>
      </c>
      <c r="I974" s="642" t="s">
        <v>780</v>
      </c>
      <c r="J974" s="641" t="s">
        <v>1071</v>
      </c>
      <c r="K974" s="643">
        <v>6</v>
      </c>
      <c r="L974" s="643">
        <v>12</v>
      </c>
      <c r="M974" s="644">
        <v>77585.209999999977</v>
      </c>
      <c r="N974" s="643">
        <v>5</v>
      </c>
      <c r="O974" s="643">
        <v>6</v>
      </c>
      <c r="P974" s="686">
        <v>40010.576000000001</v>
      </c>
    </row>
    <row r="975" spans="1:16" ht="101.25" x14ac:dyDescent="0.2">
      <c r="A975" s="637" t="s">
        <v>767</v>
      </c>
      <c r="B975" s="638" t="s">
        <v>768</v>
      </c>
      <c r="C975" s="638" t="s">
        <v>769</v>
      </c>
      <c r="D975" s="639" t="s">
        <v>2993</v>
      </c>
      <c r="E975" s="640">
        <v>1000</v>
      </c>
      <c r="F975" s="638" t="s">
        <v>3950</v>
      </c>
      <c r="G975" s="639" t="s">
        <v>3951</v>
      </c>
      <c r="H975" s="641" t="s">
        <v>1286</v>
      </c>
      <c r="I975" s="642" t="s">
        <v>797</v>
      </c>
      <c r="J975" s="641" t="s">
        <v>1286</v>
      </c>
      <c r="K975" s="643">
        <v>5</v>
      </c>
      <c r="L975" s="643">
        <v>12</v>
      </c>
      <c r="M975" s="644">
        <v>13674.01</v>
      </c>
      <c r="N975" s="643">
        <v>3</v>
      </c>
      <c r="O975" s="643">
        <v>6</v>
      </c>
      <c r="P975" s="686">
        <v>6547.076</v>
      </c>
    </row>
    <row r="976" spans="1:16" ht="112.5" x14ac:dyDescent="0.2">
      <c r="A976" s="637" t="s">
        <v>767</v>
      </c>
      <c r="B976" s="638" t="s">
        <v>768</v>
      </c>
      <c r="C976" s="638" t="s">
        <v>769</v>
      </c>
      <c r="D976" s="639" t="s">
        <v>3952</v>
      </c>
      <c r="E976" s="640">
        <v>4000</v>
      </c>
      <c r="F976" s="638" t="s">
        <v>3953</v>
      </c>
      <c r="G976" s="639" t="s">
        <v>3954</v>
      </c>
      <c r="H976" s="641" t="s">
        <v>950</v>
      </c>
      <c r="I976" s="642" t="s">
        <v>774</v>
      </c>
      <c r="J976" s="641" t="s">
        <v>950</v>
      </c>
      <c r="K976" s="643">
        <v>5</v>
      </c>
      <c r="L976" s="643">
        <v>12</v>
      </c>
      <c r="M976" s="644">
        <v>49954.810000000012</v>
      </c>
      <c r="N976" s="643">
        <v>3</v>
      </c>
      <c r="O976" s="643">
        <v>6</v>
      </c>
      <c r="P976" s="686">
        <v>25051.976000000002</v>
      </c>
    </row>
    <row r="977" spans="1:16" ht="67.5" x14ac:dyDescent="0.2">
      <c r="A977" s="637" t="s">
        <v>767</v>
      </c>
      <c r="B977" s="638" t="s">
        <v>775</v>
      </c>
      <c r="C977" s="638" t="s">
        <v>769</v>
      </c>
      <c r="D977" s="639" t="s">
        <v>3955</v>
      </c>
      <c r="E977" s="640">
        <v>1145</v>
      </c>
      <c r="F977" s="638" t="s">
        <v>3956</v>
      </c>
      <c r="G977" s="639" t="s">
        <v>3957</v>
      </c>
      <c r="H977" s="641" t="s">
        <v>3958</v>
      </c>
      <c r="I977" s="642" t="s">
        <v>797</v>
      </c>
      <c r="J977" s="641" t="s">
        <v>3958</v>
      </c>
      <c r="K977" s="643">
        <v>5</v>
      </c>
      <c r="L977" s="643">
        <v>12</v>
      </c>
      <c r="M977" s="644">
        <v>15569.829999999996</v>
      </c>
      <c r="N977" s="643">
        <v>3</v>
      </c>
      <c r="O977" s="643">
        <v>6</v>
      </c>
      <c r="P977" s="686">
        <v>7495.3760000000002</v>
      </c>
    </row>
    <row r="978" spans="1:16" ht="78.75" x14ac:dyDescent="0.2">
      <c r="A978" s="637" t="s">
        <v>767</v>
      </c>
      <c r="B978" s="638" t="s">
        <v>775</v>
      </c>
      <c r="C978" s="638" t="s">
        <v>769</v>
      </c>
      <c r="D978" s="639" t="s">
        <v>3959</v>
      </c>
      <c r="E978" s="640">
        <v>930</v>
      </c>
      <c r="F978" s="638" t="s">
        <v>3960</v>
      </c>
      <c r="G978" s="639" t="s">
        <v>3961</v>
      </c>
      <c r="H978" s="641" t="s">
        <v>2155</v>
      </c>
      <c r="I978" s="642" t="s">
        <v>774</v>
      </c>
      <c r="J978" s="641" t="s">
        <v>2155</v>
      </c>
      <c r="K978" s="643">
        <v>6</v>
      </c>
      <c r="L978" s="643">
        <v>12</v>
      </c>
      <c r="M978" s="644">
        <v>12758.410000000003</v>
      </c>
      <c r="N978" s="643">
        <v>3</v>
      </c>
      <c r="O978" s="643">
        <v>6</v>
      </c>
      <c r="P978" s="686">
        <v>6089.2759999999998</v>
      </c>
    </row>
    <row r="979" spans="1:16" ht="45" x14ac:dyDescent="0.2">
      <c r="A979" s="637" t="s">
        <v>767</v>
      </c>
      <c r="B979" s="638" t="s">
        <v>775</v>
      </c>
      <c r="C979" s="638" t="s">
        <v>769</v>
      </c>
      <c r="D979" s="639" t="s">
        <v>3962</v>
      </c>
      <c r="E979" s="640">
        <v>2500</v>
      </c>
      <c r="F979" s="638" t="s">
        <v>3963</v>
      </c>
      <c r="G979" s="639" t="s">
        <v>3964</v>
      </c>
      <c r="H979" s="641" t="s">
        <v>1019</v>
      </c>
      <c r="I979" s="642" t="s">
        <v>774</v>
      </c>
      <c r="J979" s="641" t="s">
        <v>1019</v>
      </c>
      <c r="K979" s="643">
        <v>5</v>
      </c>
      <c r="L979" s="643">
        <v>12</v>
      </c>
      <c r="M979" s="644">
        <v>31673.62</v>
      </c>
      <c r="N979" s="643">
        <v>3</v>
      </c>
      <c r="O979" s="643">
        <v>6</v>
      </c>
      <c r="P979" s="686">
        <v>16032.425999999999</v>
      </c>
    </row>
    <row r="980" spans="1:16" ht="33.75" x14ac:dyDescent="0.2">
      <c r="A980" s="637" t="s">
        <v>767</v>
      </c>
      <c r="B980" s="638" t="s">
        <v>775</v>
      </c>
      <c r="C980" s="638" t="s">
        <v>769</v>
      </c>
      <c r="D980" s="639" t="s">
        <v>3965</v>
      </c>
      <c r="E980" s="640">
        <v>11000</v>
      </c>
      <c r="F980" s="638" t="s">
        <v>3966</v>
      </c>
      <c r="G980" s="639" t="s">
        <v>3967</v>
      </c>
      <c r="H980" s="641" t="s">
        <v>3968</v>
      </c>
      <c r="I980" s="642" t="s">
        <v>780</v>
      </c>
      <c r="J980" s="641" t="s">
        <v>3968</v>
      </c>
      <c r="K980" s="643">
        <v>1</v>
      </c>
      <c r="L980" s="643">
        <v>1</v>
      </c>
      <c r="M980" s="644">
        <v>1574.0800000000002</v>
      </c>
      <c r="N980" s="643">
        <v>0</v>
      </c>
      <c r="O980" s="643">
        <v>0</v>
      </c>
      <c r="P980" s="686">
        <v>0</v>
      </c>
    </row>
    <row r="981" spans="1:16" ht="33.75" x14ac:dyDescent="0.2">
      <c r="A981" s="637" t="s">
        <v>767</v>
      </c>
      <c r="B981" s="638" t="s">
        <v>775</v>
      </c>
      <c r="C981" s="638" t="s">
        <v>769</v>
      </c>
      <c r="D981" s="639" t="s">
        <v>3969</v>
      </c>
      <c r="E981" s="640">
        <v>1200</v>
      </c>
      <c r="F981" s="638" t="s">
        <v>3970</v>
      </c>
      <c r="G981" s="639" t="s">
        <v>3971</v>
      </c>
      <c r="H981" s="641" t="s">
        <v>3972</v>
      </c>
      <c r="I981" s="642" t="s">
        <v>797</v>
      </c>
      <c r="J981" s="641" t="s">
        <v>3972</v>
      </c>
      <c r="K981" s="643">
        <v>5</v>
      </c>
      <c r="L981" s="643">
        <v>12</v>
      </c>
      <c r="M981" s="644">
        <v>16127.490000000002</v>
      </c>
      <c r="N981" s="643">
        <v>3</v>
      </c>
      <c r="O981" s="643">
        <v>6</v>
      </c>
      <c r="P981" s="686">
        <v>7835.6459999999997</v>
      </c>
    </row>
    <row r="982" spans="1:16" ht="67.5" x14ac:dyDescent="0.2">
      <c r="A982" s="637" t="s">
        <v>767</v>
      </c>
      <c r="B982" s="638" t="s">
        <v>775</v>
      </c>
      <c r="C982" s="638" t="s">
        <v>769</v>
      </c>
      <c r="D982" s="639" t="s">
        <v>2333</v>
      </c>
      <c r="E982" s="640">
        <v>3000</v>
      </c>
      <c r="F982" s="638" t="s">
        <v>3973</v>
      </c>
      <c r="G982" s="639" t="s">
        <v>3974</v>
      </c>
      <c r="H982" s="641" t="s">
        <v>3975</v>
      </c>
      <c r="I982" s="642" t="s">
        <v>774</v>
      </c>
      <c r="J982" s="641" t="s">
        <v>3975</v>
      </c>
      <c r="K982" s="643">
        <v>5</v>
      </c>
      <c r="L982" s="643">
        <v>12</v>
      </c>
      <c r="M982" s="644">
        <v>37554.87000000001</v>
      </c>
      <c r="N982" s="643">
        <v>3</v>
      </c>
      <c r="O982" s="643">
        <v>6</v>
      </c>
      <c r="P982" s="686">
        <v>17439.116000000002</v>
      </c>
    </row>
    <row r="983" spans="1:16" ht="67.5" x14ac:dyDescent="0.2">
      <c r="A983" s="637" t="s">
        <v>767</v>
      </c>
      <c r="B983" s="638" t="s">
        <v>775</v>
      </c>
      <c r="C983" s="638" t="s">
        <v>769</v>
      </c>
      <c r="D983" s="639" t="s">
        <v>3976</v>
      </c>
      <c r="E983" s="640">
        <v>7500</v>
      </c>
      <c r="F983" s="638" t="s">
        <v>3977</v>
      </c>
      <c r="G983" s="639" t="s">
        <v>3978</v>
      </c>
      <c r="H983" s="641" t="s">
        <v>816</v>
      </c>
      <c r="I983" s="642" t="s">
        <v>780</v>
      </c>
      <c r="J983" s="641" t="s">
        <v>816</v>
      </c>
      <c r="K983" s="643">
        <v>7</v>
      </c>
      <c r="L983" s="643">
        <v>12</v>
      </c>
      <c r="M983" s="644">
        <v>90388.15</v>
      </c>
      <c r="N983" s="643">
        <v>6</v>
      </c>
      <c r="O983" s="643">
        <v>6</v>
      </c>
      <c r="P983" s="686">
        <v>41665.436000000002</v>
      </c>
    </row>
    <row r="984" spans="1:16" ht="33.75" x14ac:dyDescent="0.2">
      <c r="A984" s="637" t="s">
        <v>767</v>
      </c>
      <c r="B984" s="638" t="s">
        <v>775</v>
      </c>
      <c r="C984" s="638" t="s">
        <v>769</v>
      </c>
      <c r="D984" s="639" t="s">
        <v>1631</v>
      </c>
      <c r="E984" s="640">
        <v>3500</v>
      </c>
      <c r="F984" s="638" t="s">
        <v>3979</v>
      </c>
      <c r="G984" s="639" t="s">
        <v>3980</v>
      </c>
      <c r="H984" s="641" t="s">
        <v>796</v>
      </c>
      <c r="I984" s="642" t="s">
        <v>797</v>
      </c>
      <c r="J984" s="641" t="s">
        <v>796</v>
      </c>
      <c r="K984" s="643">
        <v>5</v>
      </c>
      <c r="L984" s="643">
        <v>12</v>
      </c>
      <c r="M984" s="644">
        <v>43954.810000000012</v>
      </c>
      <c r="N984" s="643">
        <v>3</v>
      </c>
      <c r="O984" s="643">
        <v>6</v>
      </c>
      <c r="P984" s="686">
        <v>22051.976000000002</v>
      </c>
    </row>
    <row r="985" spans="1:16" ht="78.75" x14ac:dyDescent="0.2">
      <c r="A985" s="637" t="s">
        <v>767</v>
      </c>
      <c r="B985" s="638" t="s">
        <v>775</v>
      </c>
      <c r="C985" s="638" t="s">
        <v>769</v>
      </c>
      <c r="D985" s="639" t="s">
        <v>3981</v>
      </c>
      <c r="E985" s="640">
        <v>1500</v>
      </c>
      <c r="F985" s="638" t="s">
        <v>3982</v>
      </c>
      <c r="G985" s="639" t="s">
        <v>3983</v>
      </c>
      <c r="H985" s="641" t="s">
        <v>2924</v>
      </c>
      <c r="I985" s="642" t="s">
        <v>797</v>
      </c>
      <c r="J985" s="641" t="s">
        <v>2924</v>
      </c>
      <c r="K985" s="643">
        <v>6</v>
      </c>
      <c r="L985" s="643">
        <v>12</v>
      </c>
      <c r="M985" s="644">
        <v>19947.91</v>
      </c>
      <c r="N985" s="643">
        <v>3</v>
      </c>
      <c r="O985" s="643">
        <v>6</v>
      </c>
      <c r="P985" s="686">
        <v>9810.1059999999979</v>
      </c>
    </row>
    <row r="986" spans="1:16" ht="33.75" x14ac:dyDescent="0.2">
      <c r="A986" s="637" t="s">
        <v>767</v>
      </c>
      <c r="B986" s="638" t="s">
        <v>775</v>
      </c>
      <c r="C986" s="638" t="s">
        <v>769</v>
      </c>
      <c r="D986" s="639" t="s">
        <v>3984</v>
      </c>
      <c r="E986" s="640">
        <v>11000</v>
      </c>
      <c r="F986" s="638" t="s">
        <v>3985</v>
      </c>
      <c r="G986" s="639" t="s">
        <v>3986</v>
      </c>
      <c r="H986" s="641" t="s">
        <v>3987</v>
      </c>
      <c r="I986" s="642" t="s">
        <v>780</v>
      </c>
      <c r="J986" s="641" t="s">
        <v>3987</v>
      </c>
      <c r="K986" s="643">
        <v>6</v>
      </c>
      <c r="L986" s="643">
        <v>12</v>
      </c>
      <c r="M986" s="644">
        <v>144207.70999999996</v>
      </c>
      <c r="N986" s="643">
        <v>6</v>
      </c>
      <c r="O986" s="643">
        <v>6</v>
      </c>
      <c r="P986" s="686">
        <v>67051.975999999995</v>
      </c>
    </row>
    <row r="987" spans="1:16" ht="101.25" x14ac:dyDescent="0.2">
      <c r="A987" s="637" t="s">
        <v>767</v>
      </c>
      <c r="B987" s="638" t="s">
        <v>775</v>
      </c>
      <c r="C987" s="638" t="s">
        <v>769</v>
      </c>
      <c r="D987" s="639" t="s">
        <v>3988</v>
      </c>
      <c r="E987" s="640">
        <v>6000</v>
      </c>
      <c r="F987" s="638" t="s">
        <v>3989</v>
      </c>
      <c r="G987" s="639" t="s">
        <v>3990</v>
      </c>
      <c r="H987" s="641" t="s">
        <v>1105</v>
      </c>
      <c r="I987" s="642" t="s">
        <v>780</v>
      </c>
      <c r="J987" s="641" t="s">
        <v>1105</v>
      </c>
      <c r="K987" s="643">
        <v>5</v>
      </c>
      <c r="L987" s="643">
        <v>12</v>
      </c>
      <c r="M987" s="644">
        <v>73954.81</v>
      </c>
      <c r="N987" s="643">
        <v>3</v>
      </c>
      <c r="O987" s="643">
        <v>6</v>
      </c>
      <c r="P987" s="686">
        <v>37051.976000000002</v>
      </c>
    </row>
    <row r="988" spans="1:16" ht="33.75" x14ac:dyDescent="0.2">
      <c r="A988" s="637" t="s">
        <v>767</v>
      </c>
      <c r="B988" s="638" t="s">
        <v>775</v>
      </c>
      <c r="C988" s="638" t="s">
        <v>769</v>
      </c>
      <c r="D988" s="639" t="s">
        <v>3991</v>
      </c>
      <c r="E988" s="640">
        <v>3000</v>
      </c>
      <c r="F988" s="638" t="s">
        <v>3992</v>
      </c>
      <c r="G988" s="639" t="s">
        <v>3993</v>
      </c>
      <c r="H988" s="641" t="s">
        <v>3994</v>
      </c>
      <c r="I988" s="642" t="s">
        <v>774</v>
      </c>
      <c r="J988" s="641" t="s">
        <v>3994</v>
      </c>
      <c r="K988" s="643">
        <v>0</v>
      </c>
      <c r="L988" s="643">
        <v>0</v>
      </c>
      <c r="M988" s="644">
        <v>0</v>
      </c>
      <c r="N988" s="643">
        <v>2</v>
      </c>
      <c r="O988" s="643">
        <v>5</v>
      </c>
      <c r="P988" s="686">
        <v>14011.675999999998</v>
      </c>
    </row>
    <row r="989" spans="1:16" ht="33.75" x14ac:dyDescent="0.2">
      <c r="A989" s="637" t="s">
        <v>767</v>
      </c>
      <c r="B989" s="638" t="s">
        <v>775</v>
      </c>
      <c r="C989" s="638" t="s">
        <v>769</v>
      </c>
      <c r="D989" s="639" t="s">
        <v>1705</v>
      </c>
      <c r="E989" s="640">
        <v>6500</v>
      </c>
      <c r="F989" s="638" t="s">
        <v>3995</v>
      </c>
      <c r="G989" s="639" t="s">
        <v>3996</v>
      </c>
      <c r="H989" s="641" t="s">
        <v>812</v>
      </c>
      <c r="I989" s="642" t="s">
        <v>780</v>
      </c>
      <c r="J989" s="641" t="s">
        <v>812</v>
      </c>
      <c r="K989" s="643">
        <v>2</v>
      </c>
      <c r="L989" s="643">
        <v>6</v>
      </c>
      <c r="M989" s="644">
        <v>38457.740000000005</v>
      </c>
      <c r="N989" s="643">
        <v>5</v>
      </c>
      <c r="O989" s="643">
        <v>6</v>
      </c>
      <c r="P989" s="686">
        <v>40050.626000000004</v>
      </c>
    </row>
    <row r="990" spans="1:16" ht="56.25" x14ac:dyDescent="0.2">
      <c r="A990" s="637" t="s">
        <v>767</v>
      </c>
      <c r="B990" s="638" t="s">
        <v>775</v>
      </c>
      <c r="C990" s="638" t="s">
        <v>769</v>
      </c>
      <c r="D990" s="639" t="s">
        <v>3997</v>
      </c>
      <c r="E990" s="640">
        <v>930</v>
      </c>
      <c r="F990" s="638" t="s">
        <v>3998</v>
      </c>
      <c r="G990" s="639" t="s">
        <v>3999</v>
      </c>
      <c r="H990" s="641" t="s">
        <v>1286</v>
      </c>
      <c r="I990" s="642" t="s">
        <v>797</v>
      </c>
      <c r="J990" s="641" t="s">
        <v>1286</v>
      </c>
      <c r="K990" s="643">
        <v>11</v>
      </c>
      <c r="L990" s="643">
        <v>12</v>
      </c>
      <c r="M990" s="644">
        <v>12757.210000000005</v>
      </c>
      <c r="N990" s="643">
        <v>5</v>
      </c>
      <c r="O990" s="643">
        <v>6</v>
      </c>
      <c r="P990" s="686">
        <v>6089.2759999999998</v>
      </c>
    </row>
    <row r="991" spans="1:16" ht="33.75" x14ac:dyDescent="0.2">
      <c r="A991" s="637" t="s">
        <v>767</v>
      </c>
      <c r="B991" s="638" t="s">
        <v>775</v>
      </c>
      <c r="C991" s="638" t="s">
        <v>769</v>
      </c>
      <c r="D991" s="639" t="s">
        <v>1184</v>
      </c>
      <c r="E991" s="640">
        <v>2500</v>
      </c>
      <c r="F991" s="638" t="s">
        <v>4000</v>
      </c>
      <c r="G991" s="639" t="s">
        <v>4001</v>
      </c>
      <c r="H991" s="641" t="s">
        <v>796</v>
      </c>
      <c r="I991" s="642" t="s">
        <v>797</v>
      </c>
      <c r="J991" s="641" t="s">
        <v>796</v>
      </c>
      <c r="K991" s="643">
        <v>5</v>
      </c>
      <c r="L991" s="643">
        <v>12</v>
      </c>
      <c r="M991" s="644">
        <v>31907.570000000007</v>
      </c>
      <c r="N991" s="643">
        <v>3</v>
      </c>
      <c r="O991" s="643">
        <v>6</v>
      </c>
      <c r="P991" s="686">
        <v>16051.975999999999</v>
      </c>
    </row>
    <row r="992" spans="1:16" ht="56.25" x14ac:dyDescent="0.2">
      <c r="A992" s="637" t="s">
        <v>767</v>
      </c>
      <c r="B992" s="638" t="s">
        <v>775</v>
      </c>
      <c r="C992" s="638" t="s">
        <v>769</v>
      </c>
      <c r="D992" s="639" t="s">
        <v>4002</v>
      </c>
      <c r="E992" s="640">
        <v>3800</v>
      </c>
      <c r="F992" s="638" t="s">
        <v>4003</v>
      </c>
      <c r="G992" s="639" t="s">
        <v>4004</v>
      </c>
      <c r="H992" s="641" t="s">
        <v>4005</v>
      </c>
      <c r="I992" s="642" t="s">
        <v>774</v>
      </c>
      <c r="J992" s="641" t="s">
        <v>4005</v>
      </c>
      <c r="K992" s="643">
        <v>5</v>
      </c>
      <c r="L992" s="643">
        <v>12</v>
      </c>
      <c r="M992" s="644">
        <v>47150.950000000012</v>
      </c>
      <c r="N992" s="643">
        <v>3</v>
      </c>
      <c r="O992" s="643">
        <v>6</v>
      </c>
      <c r="P992" s="686">
        <v>23834.486000000001</v>
      </c>
    </row>
    <row r="993" spans="1:16" ht="56.25" x14ac:dyDescent="0.2">
      <c r="A993" s="637" t="s">
        <v>767</v>
      </c>
      <c r="B993" s="638" t="s">
        <v>775</v>
      </c>
      <c r="C993" s="638" t="s">
        <v>769</v>
      </c>
      <c r="D993" s="639" t="s">
        <v>4006</v>
      </c>
      <c r="E993" s="640">
        <v>3000</v>
      </c>
      <c r="F993" s="638" t="s">
        <v>4007</v>
      </c>
      <c r="G993" s="639" t="s">
        <v>4008</v>
      </c>
      <c r="H993" s="641" t="s">
        <v>4009</v>
      </c>
      <c r="I993" s="642" t="s">
        <v>797</v>
      </c>
      <c r="J993" s="641" t="s">
        <v>4009</v>
      </c>
      <c r="K993" s="643">
        <v>6</v>
      </c>
      <c r="L993" s="643">
        <v>12</v>
      </c>
      <c r="M993" s="644">
        <v>38372.920000000006</v>
      </c>
      <c r="N993" s="643">
        <v>3</v>
      </c>
      <c r="O993" s="643">
        <v>6</v>
      </c>
      <c r="P993" s="686">
        <v>19037.696</v>
      </c>
    </row>
    <row r="994" spans="1:16" ht="101.25" x14ac:dyDescent="0.2">
      <c r="A994" s="637" t="s">
        <v>767</v>
      </c>
      <c r="B994" s="638" t="s">
        <v>775</v>
      </c>
      <c r="C994" s="638" t="s">
        <v>769</v>
      </c>
      <c r="D994" s="639" t="s">
        <v>4010</v>
      </c>
      <c r="E994" s="640">
        <v>6000</v>
      </c>
      <c r="F994" s="638" t="s">
        <v>4011</v>
      </c>
      <c r="G994" s="639" t="s">
        <v>4012</v>
      </c>
      <c r="H994" s="641" t="s">
        <v>2272</v>
      </c>
      <c r="I994" s="642" t="s">
        <v>780</v>
      </c>
      <c r="J994" s="641" t="s">
        <v>2272</v>
      </c>
      <c r="K994" s="643">
        <v>5</v>
      </c>
      <c r="L994" s="643">
        <v>12</v>
      </c>
      <c r="M994" s="644">
        <v>57986.86</v>
      </c>
      <c r="N994" s="643">
        <v>6</v>
      </c>
      <c r="O994" s="643">
        <v>6</v>
      </c>
      <c r="P994" s="686">
        <v>36613.896000000001</v>
      </c>
    </row>
    <row r="995" spans="1:16" ht="67.5" x14ac:dyDescent="0.2">
      <c r="A995" s="637" t="s">
        <v>767</v>
      </c>
      <c r="B995" s="638" t="s">
        <v>775</v>
      </c>
      <c r="C995" s="638" t="s">
        <v>769</v>
      </c>
      <c r="D995" s="639" t="s">
        <v>4013</v>
      </c>
      <c r="E995" s="640">
        <v>3500</v>
      </c>
      <c r="F995" s="638" t="s">
        <v>4014</v>
      </c>
      <c r="G995" s="639" t="s">
        <v>4015</v>
      </c>
      <c r="H995" s="641" t="s">
        <v>4016</v>
      </c>
      <c r="I995" s="642" t="s">
        <v>774</v>
      </c>
      <c r="J995" s="641" t="s">
        <v>4016</v>
      </c>
      <c r="K995" s="643">
        <v>5</v>
      </c>
      <c r="L995" s="643">
        <v>12</v>
      </c>
      <c r="M995" s="644">
        <v>43712.77</v>
      </c>
      <c r="N995" s="643">
        <v>3</v>
      </c>
      <c r="O995" s="643">
        <v>6</v>
      </c>
      <c r="P995" s="686">
        <v>21945.416000000001</v>
      </c>
    </row>
    <row r="996" spans="1:16" ht="78.75" x14ac:dyDescent="0.2">
      <c r="A996" s="637" t="s">
        <v>767</v>
      </c>
      <c r="B996" s="638" t="s">
        <v>775</v>
      </c>
      <c r="C996" s="638" t="s">
        <v>769</v>
      </c>
      <c r="D996" s="639" t="s">
        <v>4017</v>
      </c>
      <c r="E996" s="640">
        <v>3500</v>
      </c>
      <c r="F996" s="638" t="s">
        <v>4018</v>
      </c>
      <c r="G996" s="639" t="s">
        <v>4019</v>
      </c>
      <c r="H996" s="641" t="s">
        <v>2754</v>
      </c>
      <c r="I996" s="642" t="s">
        <v>774</v>
      </c>
      <c r="J996" s="641" t="s">
        <v>2754</v>
      </c>
      <c r="K996" s="643">
        <v>7</v>
      </c>
      <c r="L996" s="643">
        <v>12</v>
      </c>
      <c r="M996" s="644">
        <v>43680.67</v>
      </c>
      <c r="N996" s="643">
        <v>3</v>
      </c>
      <c r="O996" s="643">
        <v>6</v>
      </c>
      <c r="P996" s="686">
        <v>22015.496000000003</v>
      </c>
    </row>
    <row r="997" spans="1:16" ht="33.75" x14ac:dyDescent="0.2">
      <c r="A997" s="637" t="s">
        <v>767</v>
      </c>
      <c r="B997" s="638" t="s">
        <v>775</v>
      </c>
      <c r="C997" s="638" t="s">
        <v>769</v>
      </c>
      <c r="D997" s="639" t="s">
        <v>2508</v>
      </c>
      <c r="E997" s="640">
        <v>2600</v>
      </c>
      <c r="F997" s="638" t="s">
        <v>4020</v>
      </c>
      <c r="G997" s="639" t="s">
        <v>4021</v>
      </c>
      <c r="H997" s="641" t="s">
        <v>1400</v>
      </c>
      <c r="I997" s="642" t="s">
        <v>797</v>
      </c>
      <c r="J997" s="641" t="s">
        <v>1400</v>
      </c>
      <c r="K997" s="643">
        <v>1</v>
      </c>
      <c r="L997" s="643">
        <v>1</v>
      </c>
      <c r="M997" s="644">
        <v>2447.4100000000003</v>
      </c>
      <c r="N997" s="643">
        <v>6</v>
      </c>
      <c r="O997" s="643">
        <v>6</v>
      </c>
      <c r="P997" s="686">
        <v>15482.805999999999</v>
      </c>
    </row>
    <row r="998" spans="1:16" ht="112.5" x14ac:dyDescent="0.2">
      <c r="A998" s="637" t="s">
        <v>767</v>
      </c>
      <c r="B998" s="638" t="s">
        <v>768</v>
      </c>
      <c r="C998" s="638" t="s">
        <v>769</v>
      </c>
      <c r="D998" s="639" t="s">
        <v>4022</v>
      </c>
      <c r="E998" s="640">
        <v>1000</v>
      </c>
      <c r="F998" s="638" t="s">
        <v>4023</v>
      </c>
      <c r="G998" s="639" t="s">
        <v>4024</v>
      </c>
      <c r="H998" s="641" t="s">
        <v>796</v>
      </c>
      <c r="I998" s="642" t="s">
        <v>797</v>
      </c>
      <c r="J998" s="641" t="s">
        <v>796</v>
      </c>
      <c r="K998" s="643">
        <v>5</v>
      </c>
      <c r="L998" s="643">
        <v>12</v>
      </c>
      <c r="M998" s="644">
        <v>13671.87</v>
      </c>
      <c r="N998" s="643">
        <v>3</v>
      </c>
      <c r="O998" s="643">
        <v>6</v>
      </c>
      <c r="P998" s="686">
        <v>6533.4360000000006</v>
      </c>
    </row>
    <row r="999" spans="1:16" ht="101.25" x14ac:dyDescent="0.2">
      <c r="A999" s="637" t="s">
        <v>767</v>
      </c>
      <c r="B999" s="638" t="s">
        <v>768</v>
      </c>
      <c r="C999" s="638" t="s">
        <v>769</v>
      </c>
      <c r="D999" s="639" t="s">
        <v>3333</v>
      </c>
      <c r="E999" s="640">
        <v>1000</v>
      </c>
      <c r="F999" s="638" t="s">
        <v>4025</v>
      </c>
      <c r="G999" s="639" t="s">
        <v>4026</v>
      </c>
      <c r="H999" s="641" t="s">
        <v>796</v>
      </c>
      <c r="I999" s="642" t="s">
        <v>797</v>
      </c>
      <c r="J999" s="641" t="s">
        <v>796</v>
      </c>
      <c r="K999" s="643">
        <v>5</v>
      </c>
      <c r="L999" s="643">
        <v>12</v>
      </c>
      <c r="M999" s="644">
        <v>13674.01</v>
      </c>
      <c r="N999" s="643">
        <v>3</v>
      </c>
      <c r="O999" s="643">
        <v>6</v>
      </c>
      <c r="P999" s="686">
        <v>6547.076</v>
      </c>
    </row>
    <row r="1000" spans="1:16" ht="112.5" x14ac:dyDescent="0.2">
      <c r="A1000" s="637" t="s">
        <v>767</v>
      </c>
      <c r="B1000" s="638" t="s">
        <v>775</v>
      </c>
      <c r="C1000" s="638" t="s">
        <v>769</v>
      </c>
      <c r="D1000" s="639" t="s">
        <v>4027</v>
      </c>
      <c r="E1000" s="640">
        <v>1200</v>
      </c>
      <c r="F1000" s="638" t="s">
        <v>4028</v>
      </c>
      <c r="G1000" s="639" t="s">
        <v>4029</v>
      </c>
      <c r="H1000" s="641" t="s">
        <v>923</v>
      </c>
      <c r="I1000" s="642" t="s">
        <v>797</v>
      </c>
      <c r="J1000" s="641" t="s">
        <v>923</v>
      </c>
      <c r="K1000" s="643">
        <v>2</v>
      </c>
      <c r="L1000" s="643">
        <v>4</v>
      </c>
      <c r="M1000" s="644">
        <v>4790.01</v>
      </c>
      <c r="N1000" s="643">
        <v>0</v>
      </c>
      <c r="O1000" s="643">
        <v>0</v>
      </c>
      <c r="P1000" s="686">
        <v>0</v>
      </c>
    </row>
    <row r="1001" spans="1:16" ht="33.75" x14ac:dyDescent="0.2">
      <c r="A1001" s="637" t="s">
        <v>767</v>
      </c>
      <c r="B1001" s="638" t="s">
        <v>775</v>
      </c>
      <c r="C1001" s="638" t="s">
        <v>769</v>
      </c>
      <c r="D1001" s="639" t="s">
        <v>1678</v>
      </c>
      <c r="E1001" s="640">
        <v>1200</v>
      </c>
      <c r="F1001" s="638" t="s">
        <v>4030</v>
      </c>
      <c r="G1001" s="639" t="s">
        <v>4031</v>
      </c>
      <c r="H1001" s="641" t="s">
        <v>796</v>
      </c>
      <c r="I1001" s="642" t="s">
        <v>797</v>
      </c>
      <c r="J1001" s="641" t="s">
        <v>796</v>
      </c>
      <c r="K1001" s="643">
        <v>1</v>
      </c>
      <c r="L1001" s="643">
        <v>3</v>
      </c>
      <c r="M1001" s="644">
        <v>3633.71</v>
      </c>
      <c r="N1001" s="643">
        <v>6</v>
      </c>
      <c r="O1001" s="643">
        <v>6</v>
      </c>
      <c r="P1001" s="686">
        <v>7855.076</v>
      </c>
    </row>
    <row r="1002" spans="1:16" ht="45" x14ac:dyDescent="0.2">
      <c r="A1002" s="637" t="s">
        <v>767</v>
      </c>
      <c r="B1002" s="638" t="s">
        <v>775</v>
      </c>
      <c r="C1002" s="638" t="s">
        <v>769</v>
      </c>
      <c r="D1002" s="639" t="s">
        <v>4032</v>
      </c>
      <c r="E1002" s="640">
        <v>2600</v>
      </c>
      <c r="F1002" s="638" t="s">
        <v>4033</v>
      </c>
      <c r="G1002" s="639" t="s">
        <v>4034</v>
      </c>
      <c r="H1002" s="641" t="s">
        <v>4035</v>
      </c>
      <c r="I1002" s="642" t="s">
        <v>774</v>
      </c>
      <c r="J1002" s="641" t="s">
        <v>4035</v>
      </c>
      <c r="K1002" s="643">
        <v>5</v>
      </c>
      <c r="L1002" s="643">
        <v>12</v>
      </c>
      <c r="M1002" s="644">
        <v>30279.710000000003</v>
      </c>
      <c r="N1002" s="643">
        <v>3</v>
      </c>
      <c r="O1002" s="643">
        <v>6</v>
      </c>
      <c r="P1002" s="686">
        <v>16628.036</v>
      </c>
    </row>
    <row r="1003" spans="1:16" ht="90" x14ac:dyDescent="0.2">
      <c r="A1003" s="637" t="s">
        <v>767</v>
      </c>
      <c r="B1003" s="638" t="s">
        <v>775</v>
      </c>
      <c r="C1003" s="638" t="s">
        <v>769</v>
      </c>
      <c r="D1003" s="639" t="s">
        <v>4036</v>
      </c>
      <c r="E1003" s="640">
        <v>1600</v>
      </c>
      <c r="F1003" s="638" t="s">
        <v>4037</v>
      </c>
      <c r="G1003" s="639" t="s">
        <v>4038</v>
      </c>
      <c r="H1003" s="641" t="s">
        <v>1198</v>
      </c>
      <c r="I1003" s="642" t="s">
        <v>797</v>
      </c>
      <c r="J1003" s="641" t="s">
        <v>1198</v>
      </c>
      <c r="K1003" s="643">
        <v>5</v>
      </c>
      <c r="L1003" s="643">
        <v>12</v>
      </c>
      <c r="M1003" s="644">
        <v>21154.81</v>
      </c>
      <c r="N1003" s="643">
        <v>5</v>
      </c>
      <c r="O1003" s="643">
        <v>6</v>
      </c>
      <c r="P1003" s="686">
        <v>10471.075999999999</v>
      </c>
    </row>
    <row r="1004" spans="1:16" ht="56.25" x14ac:dyDescent="0.2">
      <c r="A1004" s="637" t="s">
        <v>767</v>
      </c>
      <c r="B1004" s="638" t="s">
        <v>775</v>
      </c>
      <c r="C1004" s="638" t="s">
        <v>769</v>
      </c>
      <c r="D1004" s="639" t="s">
        <v>4039</v>
      </c>
      <c r="E1004" s="640">
        <v>2500</v>
      </c>
      <c r="F1004" s="638" t="s">
        <v>4040</v>
      </c>
      <c r="G1004" s="639" t="s">
        <v>4041</v>
      </c>
      <c r="H1004" s="641" t="s">
        <v>4042</v>
      </c>
      <c r="I1004" s="642" t="s">
        <v>797</v>
      </c>
      <c r="J1004" s="641" t="s">
        <v>4042</v>
      </c>
      <c r="K1004" s="643">
        <v>6</v>
      </c>
      <c r="L1004" s="643">
        <v>12</v>
      </c>
      <c r="M1004" s="644">
        <v>25530.720000000001</v>
      </c>
      <c r="N1004" s="643">
        <v>6</v>
      </c>
      <c r="O1004" s="643">
        <v>6</v>
      </c>
      <c r="P1004" s="686">
        <v>16051.975999999999</v>
      </c>
    </row>
    <row r="1005" spans="1:16" ht="33.75" x14ac:dyDescent="0.2">
      <c r="A1005" s="637" t="s">
        <v>767</v>
      </c>
      <c r="B1005" s="638" t="s">
        <v>775</v>
      </c>
      <c r="C1005" s="638" t="s">
        <v>769</v>
      </c>
      <c r="D1005" s="639" t="s">
        <v>4043</v>
      </c>
      <c r="E1005" s="640">
        <v>3500</v>
      </c>
      <c r="F1005" s="638" t="s">
        <v>4044</v>
      </c>
      <c r="G1005" s="639" t="s">
        <v>4045</v>
      </c>
      <c r="H1005" s="641" t="s">
        <v>1560</v>
      </c>
      <c r="I1005" s="642" t="s">
        <v>774</v>
      </c>
      <c r="J1005" s="641" t="s">
        <v>1560</v>
      </c>
      <c r="K1005" s="643">
        <v>1</v>
      </c>
      <c r="L1005" s="643">
        <v>2</v>
      </c>
      <c r="M1005" s="644">
        <v>6851.1900000000005</v>
      </c>
      <c r="N1005" s="643">
        <v>3</v>
      </c>
      <c r="O1005" s="643">
        <v>6</v>
      </c>
      <c r="P1005" s="686">
        <v>21973.856000000003</v>
      </c>
    </row>
    <row r="1006" spans="1:16" ht="112.5" x14ac:dyDescent="0.2">
      <c r="A1006" s="637" t="s">
        <v>767</v>
      </c>
      <c r="B1006" s="638" t="s">
        <v>768</v>
      </c>
      <c r="C1006" s="638" t="s">
        <v>769</v>
      </c>
      <c r="D1006" s="639" t="s">
        <v>4046</v>
      </c>
      <c r="E1006" s="640">
        <v>1000</v>
      </c>
      <c r="F1006" s="638" t="s">
        <v>4047</v>
      </c>
      <c r="G1006" s="639" t="s">
        <v>4048</v>
      </c>
      <c r="H1006" s="641" t="s">
        <v>796</v>
      </c>
      <c r="I1006" s="642" t="s">
        <v>797</v>
      </c>
      <c r="J1006" s="641" t="s">
        <v>796</v>
      </c>
      <c r="K1006" s="643">
        <v>5</v>
      </c>
      <c r="L1006" s="643">
        <v>12</v>
      </c>
      <c r="M1006" s="644">
        <v>13674.01</v>
      </c>
      <c r="N1006" s="643">
        <v>3</v>
      </c>
      <c r="O1006" s="643">
        <v>6</v>
      </c>
      <c r="P1006" s="686">
        <v>6547.076</v>
      </c>
    </row>
    <row r="1007" spans="1:16" ht="67.5" x14ac:dyDescent="0.2">
      <c r="A1007" s="637" t="s">
        <v>767</v>
      </c>
      <c r="B1007" s="638" t="s">
        <v>775</v>
      </c>
      <c r="C1007" s="638" t="s">
        <v>769</v>
      </c>
      <c r="D1007" s="639" t="s">
        <v>4049</v>
      </c>
      <c r="E1007" s="640">
        <v>6700</v>
      </c>
      <c r="F1007" s="638" t="s">
        <v>4050</v>
      </c>
      <c r="G1007" s="639" t="s">
        <v>4051</v>
      </c>
      <c r="H1007" s="641" t="s">
        <v>784</v>
      </c>
      <c r="I1007" s="642" t="s">
        <v>774</v>
      </c>
      <c r="J1007" s="641" t="s">
        <v>784</v>
      </c>
      <c r="K1007" s="643">
        <v>4</v>
      </c>
      <c r="L1007" s="643">
        <v>10</v>
      </c>
      <c r="M1007" s="644">
        <v>66792.12</v>
      </c>
      <c r="N1007" s="643">
        <v>0</v>
      </c>
      <c r="O1007" s="643">
        <v>0</v>
      </c>
      <c r="P1007" s="686">
        <v>0</v>
      </c>
    </row>
    <row r="1008" spans="1:16" ht="33.75" x14ac:dyDescent="0.2">
      <c r="A1008" s="637" t="s">
        <v>767</v>
      </c>
      <c r="B1008" s="638" t="s">
        <v>775</v>
      </c>
      <c r="C1008" s="638" t="s">
        <v>769</v>
      </c>
      <c r="D1008" s="639" t="s">
        <v>4052</v>
      </c>
      <c r="E1008" s="640">
        <v>3800</v>
      </c>
      <c r="F1008" s="638" t="s">
        <v>4053</v>
      </c>
      <c r="G1008" s="639" t="s">
        <v>4054</v>
      </c>
      <c r="H1008" s="641" t="s">
        <v>4055</v>
      </c>
      <c r="I1008" s="642" t="s">
        <v>797</v>
      </c>
      <c r="J1008" s="641" t="s">
        <v>4055</v>
      </c>
      <c r="K1008" s="643">
        <v>1</v>
      </c>
      <c r="L1008" s="643">
        <v>1</v>
      </c>
      <c r="M1008" s="644">
        <v>3274.0800000000004</v>
      </c>
      <c r="N1008" s="643">
        <v>6</v>
      </c>
      <c r="O1008" s="643">
        <v>6</v>
      </c>
      <c r="P1008" s="686">
        <v>19877.826000000001</v>
      </c>
    </row>
    <row r="1009" spans="1:16" ht="56.25" x14ac:dyDescent="0.2">
      <c r="A1009" s="637" t="s">
        <v>767</v>
      </c>
      <c r="B1009" s="638" t="s">
        <v>775</v>
      </c>
      <c r="C1009" s="638" t="s">
        <v>769</v>
      </c>
      <c r="D1009" s="639" t="s">
        <v>4056</v>
      </c>
      <c r="E1009" s="640">
        <v>6000</v>
      </c>
      <c r="F1009" s="638" t="s">
        <v>4057</v>
      </c>
      <c r="G1009" s="639" t="s">
        <v>4058</v>
      </c>
      <c r="H1009" s="641" t="s">
        <v>4059</v>
      </c>
      <c r="I1009" s="642" t="s">
        <v>780</v>
      </c>
      <c r="J1009" s="641" t="s">
        <v>4059</v>
      </c>
      <c r="K1009" s="643">
        <v>1</v>
      </c>
      <c r="L1009" s="643">
        <v>2</v>
      </c>
      <c r="M1009" s="644">
        <v>10836.53</v>
      </c>
      <c r="N1009" s="643">
        <v>0</v>
      </c>
      <c r="O1009" s="643">
        <v>0</v>
      </c>
      <c r="P1009" s="686">
        <v>0</v>
      </c>
    </row>
    <row r="1010" spans="1:16" ht="56.25" x14ac:dyDescent="0.2">
      <c r="A1010" s="637" t="s">
        <v>767</v>
      </c>
      <c r="B1010" s="638" t="s">
        <v>768</v>
      </c>
      <c r="C1010" s="638" t="s">
        <v>769</v>
      </c>
      <c r="D1010" s="639" t="s">
        <v>4060</v>
      </c>
      <c r="E1010" s="640">
        <v>6000</v>
      </c>
      <c r="F1010" s="638" t="s">
        <v>4061</v>
      </c>
      <c r="G1010" s="639" t="s">
        <v>4062</v>
      </c>
      <c r="H1010" s="641" t="s">
        <v>788</v>
      </c>
      <c r="I1010" s="642" t="s">
        <v>780</v>
      </c>
      <c r="J1010" s="641" t="s">
        <v>788</v>
      </c>
      <c r="K1010" s="643">
        <v>5</v>
      </c>
      <c r="L1010" s="643">
        <v>12</v>
      </c>
      <c r="M1010" s="644">
        <v>72953.19</v>
      </c>
      <c r="N1010" s="643">
        <v>3</v>
      </c>
      <c r="O1010" s="643">
        <v>6</v>
      </c>
      <c r="P1010" s="686">
        <v>36980.995999999999</v>
      </c>
    </row>
    <row r="1011" spans="1:16" ht="78.75" x14ac:dyDescent="0.2">
      <c r="A1011" s="637" t="s">
        <v>767</v>
      </c>
      <c r="B1011" s="638" t="s">
        <v>775</v>
      </c>
      <c r="C1011" s="638" t="s">
        <v>769</v>
      </c>
      <c r="D1011" s="639" t="s">
        <v>4063</v>
      </c>
      <c r="E1011" s="640">
        <v>1200</v>
      </c>
      <c r="F1011" s="638" t="s">
        <v>4064</v>
      </c>
      <c r="G1011" s="639" t="s">
        <v>4065</v>
      </c>
      <c r="H1011" s="641" t="s">
        <v>4066</v>
      </c>
      <c r="I1011" s="642" t="s">
        <v>797</v>
      </c>
      <c r="J1011" s="641" t="s">
        <v>4066</v>
      </c>
      <c r="K1011" s="643">
        <v>5</v>
      </c>
      <c r="L1011" s="643">
        <v>12</v>
      </c>
      <c r="M1011" s="644">
        <v>16285.57</v>
      </c>
      <c r="N1011" s="643">
        <v>3</v>
      </c>
      <c r="O1011" s="643">
        <v>6</v>
      </c>
      <c r="P1011" s="686">
        <v>7850.6260000000002</v>
      </c>
    </row>
    <row r="1012" spans="1:16" ht="101.25" x14ac:dyDescent="0.2">
      <c r="A1012" s="637" t="s">
        <v>767</v>
      </c>
      <c r="B1012" s="638" t="s">
        <v>775</v>
      </c>
      <c r="C1012" s="638" t="s">
        <v>769</v>
      </c>
      <c r="D1012" s="639" t="s">
        <v>2652</v>
      </c>
      <c r="E1012" s="640">
        <v>4500</v>
      </c>
      <c r="F1012" s="638" t="s">
        <v>4067</v>
      </c>
      <c r="G1012" s="639" t="s">
        <v>4068</v>
      </c>
      <c r="H1012" s="641" t="s">
        <v>805</v>
      </c>
      <c r="I1012" s="642" t="s">
        <v>780</v>
      </c>
      <c r="J1012" s="641" t="s">
        <v>805</v>
      </c>
      <c r="K1012" s="643">
        <v>10</v>
      </c>
      <c r="L1012" s="643">
        <v>12</v>
      </c>
      <c r="M1012" s="644">
        <v>55677.889999999992</v>
      </c>
      <c r="N1012" s="643">
        <v>3</v>
      </c>
      <c r="O1012" s="643">
        <v>6</v>
      </c>
      <c r="P1012" s="686">
        <v>28048.565999999999</v>
      </c>
    </row>
    <row r="1013" spans="1:16" ht="45" x14ac:dyDescent="0.2">
      <c r="A1013" s="637" t="s">
        <v>767</v>
      </c>
      <c r="B1013" s="638" t="s">
        <v>775</v>
      </c>
      <c r="C1013" s="638" t="s">
        <v>769</v>
      </c>
      <c r="D1013" s="639" t="s">
        <v>2736</v>
      </c>
      <c r="E1013" s="640">
        <v>6500</v>
      </c>
      <c r="F1013" s="638" t="s">
        <v>4069</v>
      </c>
      <c r="G1013" s="639" t="s">
        <v>4070</v>
      </c>
      <c r="H1013" s="641" t="s">
        <v>915</v>
      </c>
      <c r="I1013" s="642" t="s">
        <v>780</v>
      </c>
      <c r="J1013" s="641" t="s">
        <v>915</v>
      </c>
      <c r="K1013" s="643">
        <v>3</v>
      </c>
      <c r="L1013" s="643">
        <v>7</v>
      </c>
      <c r="M1013" s="644">
        <v>43146.140000000007</v>
      </c>
      <c r="N1013" s="643">
        <v>0</v>
      </c>
      <c r="O1013" s="643">
        <v>0</v>
      </c>
      <c r="P1013" s="686">
        <v>0</v>
      </c>
    </row>
    <row r="1014" spans="1:16" ht="90" x14ac:dyDescent="0.2">
      <c r="A1014" s="637" t="s">
        <v>767</v>
      </c>
      <c r="B1014" s="638" t="s">
        <v>768</v>
      </c>
      <c r="C1014" s="638" t="s">
        <v>769</v>
      </c>
      <c r="D1014" s="639" t="s">
        <v>4071</v>
      </c>
      <c r="E1014" s="640">
        <v>5000</v>
      </c>
      <c r="F1014" s="638" t="s">
        <v>4072</v>
      </c>
      <c r="G1014" s="639" t="s">
        <v>4073</v>
      </c>
      <c r="H1014" s="641" t="s">
        <v>846</v>
      </c>
      <c r="I1014" s="642" t="s">
        <v>780</v>
      </c>
      <c r="J1014" s="641" t="s">
        <v>846</v>
      </c>
      <c r="K1014" s="643">
        <v>5</v>
      </c>
      <c r="L1014" s="643">
        <v>12</v>
      </c>
      <c r="M1014" s="644">
        <v>61186.1</v>
      </c>
      <c r="N1014" s="643">
        <v>3</v>
      </c>
      <c r="O1014" s="643">
        <v>6</v>
      </c>
      <c r="P1014" s="686">
        <v>30928.065999999999</v>
      </c>
    </row>
    <row r="1015" spans="1:16" ht="67.5" x14ac:dyDescent="0.2">
      <c r="A1015" s="637" t="s">
        <v>767</v>
      </c>
      <c r="B1015" s="638" t="s">
        <v>775</v>
      </c>
      <c r="C1015" s="638" t="s">
        <v>769</v>
      </c>
      <c r="D1015" s="639" t="s">
        <v>4074</v>
      </c>
      <c r="E1015" s="640">
        <v>6500</v>
      </c>
      <c r="F1015" s="638" t="s">
        <v>4075</v>
      </c>
      <c r="G1015" s="639" t="s">
        <v>4076</v>
      </c>
      <c r="H1015" s="641" t="s">
        <v>1438</v>
      </c>
      <c r="I1015" s="642" t="s">
        <v>780</v>
      </c>
      <c r="J1015" s="641" t="s">
        <v>1438</v>
      </c>
      <c r="K1015" s="643">
        <v>6</v>
      </c>
      <c r="L1015" s="643">
        <v>12</v>
      </c>
      <c r="M1015" s="644">
        <v>77981.86</v>
      </c>
      <c r="N1015" s="643">
        <v>3</v>
      </c>
      <c r="O1015" s="643">
        <v>6</v>
      </c>
      <c r="P1015" s="686">
        <v>39449.886000000006</v>
      </c>
    </row>
    <row r="1016" spans="1:16" ht="78.75" x14ac:dyDescent="0.2">
      <c r="A1016" s="637" t="s">
        <v>767</v>
      </c>
      <c r="B1016" s="638" t="s">
        <v>775</v>
      </c>
      <c r="C1016" s="638" t="s">
        <v>769</v>
      </c>
      <c r="D1016" s="639" t="s">
        <v>1920</v>
      </c>
      <c r="E1016" s="640">
        <v>15600</v>
      </c>
      <c r="F1016" s="638" t="s">
        <v>4077</v>
      </c>
      <c r="G1016" s="639" t="s">
        <v>4078</v>
      </c>
      <c r="H1016" s="641" t="s">
        <v>919</v>
      </c>
      <c r="I1016" s="642" t="s">
        <v>780</v>
      </c>
      <c r="J1016" s="641" t="s">
        <v>919</v>
      </c>
      <c r="K1016" s="643">
        <v>0</v>
      </c>
      <c r="L1016" s="643">
        <v>0</v>
      </c>
      <c r="M1016" s="644">
        <v>0</v>
      </c>
      <c r="N1016" s="643">
        <v>1</v>
      </c>
      <c r="O1016" s="643">
        <v>2</v>
      </c>
      <c r="P1016" s="686">
        <v>20635.376</v>
      </c>
    </row>
    <row r="1017" spans="1:16" ht="33.75" x14ac:dyDescent="0.2">
      <c r="A1017" s="637" t="s">
        <v>767</v>
      </c>
      <c r="B1017" s="638" t="s">
        <v>775</v>
      </c>
      <c r="C1017" s="638" t="s">
        <v>769</v>
      </c>
      <c r="D1017" s="639" t="s">
        <v>805</v>
      </c>
      <c r="E1017" s="640">
        <v>1265</v>
      </c>
      <c r="F1017" s="638" t="s">
        <v>4079</v>
      </c>
      <c r="G1017" s="639" t="s">
        <v>4080</v>
      </c>
      <c r="H1017" s="641" t="s">
        <v>779</v>
      </c>
      <c r="I1017" s="642" t="s">
        <v>780</v>
      </c>
      <c r="J1017" s="641" t="s">
        <v>779</v>
      </c>
      <c r="K1017" s="643">
        <v>3</v>
      </c>
      <c r="L1017" s="643">
        <v>7</v>
      </c>
      <c r="M1017" s="644">
        <v>9851.68</v>
      </c>
      <c r="N1017" s="643">
        <v>6</v>
      </c>
      <c r="O1017" s="643">
        <v>6</v>
      </c>
      <c r="P1017" s="686">
        <v>8280.1759999999995</v>
      </c>
    </row>
    <row r="1018" spans="1:16" ht="45" x14ac:dyDescent="0.2">
      <c r="A1018" s="637" t="s">
        <v>767</v>
      </c>
      <c r="B1018" s="638" t="s">
        <v>775</v>
      </c>
      <c r="C1018" s="638" t="s">
        <v>769</v>
      </c>
      <c r="D1018" s="639" t="s">
        <v>1083</v>
      </c>
      <c r="E1018" s="640">
        <v>3800</v>
      </c>
      <c r="F1018" s="638" t="s">
        <v>4081</v>
      </c>
      <c r="G1018" s="639" t="s">
        <v>4082</v>
      </c>
      <c r="H1018" s="641" t="s">
        <v>4083</v>
      </c>
      <c r="I1018" s="642" t="s">
        <v>797</v>
      </c>
      <c r="J1018" s="641" t="s">
        <v>4083</v>
      </c>
      <c r="K1018" s="643">
        <v>5</v>
      </c>
      <c r="L1018" s="643">
        <v>12</v>
      </c>
      <c r="M1018" s="644">
        <v>47114.380000000012</v>
      </c>
      <c r="N1018" s="643">
        <v>3</v>
      </c>
      <c r="O1018" s="643">
        <v>6</v>
      </c>
      <c r="P1018" s="686">
        <v>23824.946000000004</v>
      </c>
    </row>
    <row r="1019" spans="1:16" ht="45" x14ac:dyDescent="0.2">
      <c r="A1019" s="637" t="s">
        <v>767</v>
      </c>
      <c r="B1019" s="638" t="s">
        <v>775</v>
      </c>
      <c r="C1019" s="638" t="s">
        <v>769</v>
      </c>
      <c r="D1019" s="639" t="s">
        <v>4084</v>
      </c>
      <c r="E1019" s="640">
        <v>5890</v>
      </c>
      <c r="F1019" s="638" t="s">
        <v>4085</v>
      </c>
      <c r="G1019" s="639" t="s">
        <v>4086</v>
      </c>
      <c r="H1019" s="641" t="s">
        <v>805</v>
      </c>
      <c r="I1019" s="642" t="s">
        <v>780</v>
      </c>
      <c r="J1019" s="641" t="s">
        <v>805</v>
      </c>
      <c r="K1019" s="643">
        <v>8</v>
      </c>
      <c r="L1019" s="643">
        <v>12</v>
      </c>
      <c r="M1019" s="644">
        <v>62542.399999999994</v>
      </c>
      <c r="N1019" s="643">
        <v>3</v>
      </c>
      <c r="O1019" s="643">
        <v>6</v>
      </c>
      <c r="P1019" s="686">
        <v>35674.046000000002</v>
      </c>
    </row>
    <row r="1020" spans="1:16" ht="67.5" x14ac:dyDescent="0.2">
      <c r="A1020" s="637" t="s">
        <v>767</v>
      </c>
      <c r="B1020" s="638" t="s">
        <v>775</v>
      </c>
      <c r="C1020" s="638" t="s">
        <v>769</v>
      </c>
      <c r="D1020" s="639" t="s">
        <v>4087</v>
      </c>
      <c r="E1020" s="640">
        <v>2875</v>
      </c>
      <c r="F1020" s="638" t="s">
        <v>4088</v>
      </c>
      <c r="G1020" s="639" t="s">
        <v>4089</v>
      </c>
      <c r="H1020" s="641" t="s">
        <v>788</v>
      </c>
      <c r="I1020" s="642" t="s">
        <v>780</v>
      </c>
      <c r="J1020" s="641" t="s">
        <v>788</v>
      </c>
      <c r="K1020" s="643">
        <v>1</v>
      </c>
      <c r="L1020" s="643">
        <v>5</v>
      </c>
      <c r="M1020" s="644">
        <v>9628.43</v>
      </c>
      <c r="N1020" s="643">
        <v>0</v>
      </c>
      <c r="O1020" s="643">
        <v>0</v>
      </c>
      <c r="P1020" s="686">
        <v>0</v>
      </c>
    </row>
    <row r="1021" spans="1:16" ht="67.5" x14ac:dyDescent="0.2">
      <c r="A1021" s="637" t="s">
        <v>767</v>
      </c>
      <c r="B1021" s="638" t="s">
        <v>775</v>
      </c>
      <c r="C1021" s="638" t="s">
        <v>769</v>
      </c>
      <c r="D1021" s="639" t="s">
        <v>4090</v>
      </c>
      <c r="E1021" s="640">
        <v>930</v>
      </c>
      <c r="F1021" s="638" t="s">
        <v>4091</v>
      </c>
      <c r="G1021" s="639" t="s">
        <v>4092</v>
      </c>
      <c r="H1021" s="641" t="s">
        <v>4093</v>
      </c>
      <c r="I1021" s="642" t="s">
        <v>797</v>
      </c>
      <c r="J1021" s="641" t="s">
        <v>4093</v>
      </c>
      <c r="K1021" s="643">
        <v>5</v>
      </c>
      <c r="L1021" s="643">
        <v>12</v>
      </c>
      <c r="M1021" s="644">
        <v>12758.410000000003</v>
      </c>
      <c r="N1021" s="643">
        <v>3</v>
      </c>
      <c r="O1021" s="643">
        <v>6</v>
      </c>
      <c r="P1021" s="686">
        <v>6089.2759999999998</v>
      </c>
    </row>
    <row r="1022" spans="1:16" ht="33.75" x14ac:dyDescent="0.2">
      <c r="A1022" s="637" t="s">
        <v>767</v>
      </c>
      <c r="B1022" s="638" t="s">
        <v>775</v>
      </c>
      <c r="C1022" s="638" t="s">
        <v>769</v>
      </c>
      <c r="D1022" s="639" t="s">
        <v>1164</v>
      </c>
      <c r="E1022" s="640">
        <v>4500</v>
      </c>
      <c r="F1022" s="638" t="s">
        <v>4094</v>
      </c>
      <c r="G1022" s="639" t="s">
        <v>4095</v>
      </c>
      <c r="H1022" s="641" t="s">
        <v>816</v>
      </c>
      <c r="I1022" s="642" t="s">
        <v>780</v>
      </c>
      <c r="J1022" s="641" t="s">
        <v>816</v>
      </c>
      <c r="K1022" s="643">
        <v>1</v>
      </c>
      <c r="L1022" s="643">
        <v>1</v>
      </c>
      <c r="M1022" s="644">
        <v>3107.4100000000003</v>
      </c>
      <c r="N1022" s="643">
        <v>0</v>
      </c>
      <c r="O1022" s="643">
        <v>0</v>
      </c>
      <c r="P1022" s="686">
        <v>0</v>
      </c>
    </row>
    <row r="1023" spans="1:16" ht="90" x14ac:dyDescent="0.2">
      <c r="A1023" s="637" t="s">
        <v>767</v>
      </c>
      <c r="B1023" s="638" t="s">
        <v>775</v>
      </c>
      <c r="C1023" s="638" t="s">
        <v>769</v>
      </c>
      <c r="D1023" s="639" t="s">
        <v>4096</v>
      </c>
      <c r="E1023" s="640">
        <v>2400</v>
      </c>
      <c r="F1023" s="638" t="s">
        <v>4097</v>
      </c>
      <c r="G1023" s="639" t="s">
        <v>4098</v>
      </c>
      <c r="H1023" s="641" t="s">
        <v>4099</v>
      </c>
      <c r="I1023" s="642" t="s">
        <v>780</v>
      </c>
      <c r="J1023" s="641" t="s">
        <v>4099</v>
      </c>
      <c r="K1023" s="643">
        <v>6</v>
      </c>
      <c r="L1023" s="643">
        <v>12</v>
      </c>
      <c r="M1023" s="644">
        <v>30098.73</v>
      </c>
      <c r="N1023" s="643">
        <v>3</v>
      </c>
      <c r="O1023" s="643">
        <v>6</v>
      </c>
      <c r="P1023" s="686">
        <v>15332.195999999998</v>
      </c>
    </row>
    <row r="1024" spans="1:16" ht="33.75" x14ac:dyDescent="0.2">
      <c r="A1024" s="637" t="s">
        <v>767</v>
      </c>
      <c r="B1024" s="638" t="s">
        <v>775</v>
      </c>
      <c r="C1024" s="638" t="s">
        <v>769</v>
      </c>
      <c r="D1024" s="639" t="s">
        <v>4100</v>
      </c>
      <c r="E1024" s="640">
        <v>5100</v>
      </c>
      <c r="F1024" s="638" t="s">
        <v>4101</v>
      </c>
      <c r="G1024" s="639" t="s">
        <v>4102</v>
      </c>
      <c r="H1024" s="641" t="s">
        <v>2744</v>
      </c>
      <c r="I1024" s="642" t="s">
        <v>774</v>
      </c>
      <c r="J1024" s="641" t="s">
        <v>2744</v>
      </c>
      <c r="K1024" s="643">
        <v>1</v>
      </c>
      <c r="L1024" s="643">
        <v>1</v>
      </c>
      <c r="M1024" s="644">
        <v>4357.41</v>
      </c>
      <c r="N1024" s="643">
        <v>6</v>
      </c>
      <c r="O1024" s="643">
        <v>6</v>
      </c>
      <c r="P1024" s="686">
        <v>28589.696000000004</v>
      </c>
    </row>
    <row r="1025" spans="1:16" ht="33.75" x14ac:dyDescent="0.2">
      <c r="A1025" s="637" t="s">
        <v>767</v>
      </c>
      <c r="B1025" s="638" t="s">
        <v>775</v>
      </c>
      <c r="C1025" s="638" t="s">
        <v>769</v>
      </c>
      <c r="D1025" s="639" t="s">
        <v>2807</v>
      </c>
      <c r="E1025" s="640">
        <v>1200</v>
      </c>
      <c r="F1025" s="638" t="s">
        <v>4103</v>
      </c>
      <c r="G1025" s="639" t="s">
        <v>4104</v>
      </c>
      <c r="H1025" s="641" t="s">
        <v>1404</v>
      </c>
      <c r="I1025" s="642" t="s">
        <v>774</v>
      </c>
      <c r="J1025" s="641" t="s">
        <v>1404</v>
      </c>
      <c r="K1025" s="643">
        <v>1</v>
      </c>
      <c r="L1025" s="643">
        <v>1</v>
      </c>
      <c r="M1025" s="644">
        <v>517.71</v>
      </c>
      <c r="N1025" s="643">
        <v>6</v>
      </c>
      <c r="O1025" s="643">
        <v>6</v>
      </c>
      <c r="P1025" s="686">
        <v>7811.2359999999999</v>
      </c>
    </row>
    <row r="1026" spans="1:16" ht="112.5" x14ac:dyDescent="0.2">
      <c r="A1026" s="637" t="s">
        <v>767</v>
      </c>
      <c r="B1026" s="638" t="s">
        <v>775</v>
      </c>
      <c r="C1026" s="638" t="s">
        <v>769</v>
      </c>
      <c r="D1026" s="639" t="s">
        <v>3721</v>
      </c>
      <c r="E1026" s="640">
        <v>5500</v>
      </c>
      <c r="F1026" s="638" t="s">
        <v>4105</v>
      </c>
      <c r="G1026" s="639" t="s">
        <v>4106</v>
      </c>
      <c r="H1026" s="641" t="s">
        <v>788</v>
      </c>
      <c r="I1026" s="642" t="s">
        <v>780</v>
      </c>
      <c r="J1026" s="641" t="s">
        <v>788</v>
      </c>
      <c r="K1026" s="643">
        <v>6</v>
      </c>
      <c r="L1026" s="643">
        <v>12</v>
      </c>
      <c r="M1026" s="644">
        <v>67184.809999999983</v>
      </c>
      <c r="N1026" s="643">
        <v>3</v>
      </c>
      <c r="O1026" s="643">
        <v>6</v>
      </c>
      <c r="P1026" s="686">
        <v>33788.726000000002</v>
      </c>
    </row>
    <row r="1027" spans="1:16" ht="90" x14ac:dyDescent="0.2">
      <c r="A1027" s="637" t="s">
        <v>767</v>
      </c>
      <c r="B1027" s="638" t="s">
        <v>775</v>
      </c>
      <c r="C1027" s="638" t="s">
        <v>769</v>
      </c>
      <c r="D1027" s="639" t="s">
        <v>4107</v>
      </c>
      <c r="E1027" s="640">
        <v>5500</v>
      </c>
      <c r="F1027" s="638" t="s">
        <v>4108</v>
      </c>
      <c r="G1027" s="639" t="s">
        <v>4109</v>
      </c>
      <c r="H1027" s="641" t="s">
        <v>2128</v>
      </c>
      <c r="I1027" s="642" t="s">
        <v>774</v>
      </c>
      <c r="J1027" s="641" t="s">
        <v>2128</v>
      </c>
      <c r="K1027" s="643">
        <v>9</v>
      </c>
      <c r="L1027" s="643">
        <v>12</v>
      </c>
      <c r="M1027" s="644">
        <v>67719.669999999984</v>
      </c>
      <c r="N1027" s="643">
        <v>3</v>
      </c>
      <c r="O1027" s="643">
        <v>6</v>
      </c>
      <c r="P1027" s="686">
        <v>34025.376000000004</v>
      </c>
    </row>
    <row r="1028" spans="1:16" ht="90" x14ac:dyDescent="0.2">
      <c r="A1028" s="637" t="s">
        <v>767</v>
      </c>
      <c r="B1028" s="638" t="s">
        <v>775</v>
      </c>
      <c r="C1028" s="638" t="s">
        <v>769</v>
      </c>
      <c r="D1028" s="639" t="s">
        <v>4110</v>
      </c>
      <c r="E1028" s="640">
        <v>3000</v>
      </c>
      <c r="F1028" s="638" t="s">
        <v>4111</v>
      </c>
      <c r="G1028" s="639" t="s">
        <v>4112</v>
      </c>
      <c r="H1028" s="641" t="s">
        <v>4113</v>
      </c>
      <c r="I1028" s="642" t="s">
        <v>774</v>
      </c>
      <c r="J1028" s="641" t="s">
        <v>4113</v>
      </c>
      <c r="K1028" s="643">
        <v>7</v>
      </c>
      <c r="L1028" s="643">
        <v>12</v>
      </c>
      <c r="M1028" s="644">
        <v>37494.239999999998</v>
      </c>
      <c r="N1028" s="643">
        <v>6</v>
      </c>
      <c r="O1028" s="643">
        <v>6</v>
      </c>
      <c r="P1028" s="686">
        <v>18977.216</v>
      </c>
    </row>
    <row r="1029" spans="1:16" ht="56.25" x14ac:dyDescent="0.2">
      <c r="A1029" s="637" t="s">
        <v>767</v>
      </c>
      <c r="B1029" s="638" t="s">
        <v>775</v>
      </c>
      <c r="C1029" s="638" t="s">
        <v>769</v>
      </c>
      <c r="D1029" s="639" t="s">
        <v>4114</v>
      </c>
      <c r="E1029" s="640">
        <v>8000</v>
      </c>
      <c r="F1029" s="638" t="s">
        <v>4115</v>
      </c>
      <c r="G1029" s="639" t="s">
        <v>4116</v>
      </c>
      <c r="H1029" s="641" t="s">
        <v>4117</v>
      </c>
      <c r="I1029" s="642" t="s">
        <v>780</v>
      </c>
      <c r="J1029" s="641" t="s">
        <v>4117</v>
      </c>
      <c r="K1029" s="643">
        <v>1</v>
      </c>
      <c r="L1029" s="643">
        <v>1</v>
      </c>
      <c r="M1029" s="644">
        <v>3440.7400000000002</v>
      </c>
      <c r="N1029" s="643">
        <v>3</v>
      </c>
      <c r="O1029" s="643">
        <v>6</v>
      </c>
      <c r="P1029" s="686">
        <v>43374.196000000004</v>
      </c>
    </row>
    <row r="1030" spans="1:16" ht="78.75" x14ac:dyDescent="0.2">
      <c r="A1030" s="637" t="s">
        <v>767</v>
      </c>
      <c r="B1030" s="638" t="s">
        <v>775</v>
      </c>
      <c r="C1030" s="638" t="s">
        <v>769</v>
      </c>
      <c r="D1030" s="639" t="s">
        <v>4118</v>
      </c>
      <c r="E1030" s="640">
        <v>930</v>
      </c>
      <c r="F1030" s="638" t="s">
        <v>4119</v>
      </c>
      <c r="G1030" s="639" t="s">
        <v>4120</v>
      </c>
      <c r="H1030" s="641" t="s">
        <v>796</v>
      </c>
      <c r="I1030" s="642" t="s">
        <v>797</v>
      </c>
      <c r="J1030" s="641" t="s">
        <v>796</v>
      </c>
      <c r="K1030" s="643">
        <v>5</v>
      </c>
      <c r="L1030" s="643">
        <v>12</v>
      </c>
      <c r="M1030" s="644">
        <v>12718.15</v>
      </c>
      <c r="N1030" s="643">
        <v>3</v>
      </c>
      <c r="O1030" s="643">
        <v>6</v>
      </c>
      <c r="P1030" s="686">
        <v>6078.3159999999998</v>
      </c>
    </row>
    <row r="1031" spans="1:16" ht="33.75" x14ac:dyDescent="0.2">
      <c r="A1031" s="637" t="s">
        <v>767</v>
      </c>
      <c r="B1031" s="638" t="s">
        <v>775</v>
      </c>
      <c r="C1031" s="638" t="s">
        <v>769</v>
      </c>
      <c r="D1031" s="639" t="s">
        <v>1363</v>
      </c>
      <c r="E1031" s="640">
        <v>2200</v>
      </c>
      <c r="F1031" s="638" t="s">
        <v>4121</v>
      </c>
      <c r="G1031" s="639" t="s">
        <v>4122</v>
      </c>
      <c r="H1031" s="641" t="s">
        <v>816</v>
      </c>
      <c r="I1031" s="642" t="s">
        <v>780</v>
      </c>
      <c r="J1031" s="641" t="s">
        <v>816</v>
      </c>
      <c r="K1031" s="643">
        <v>2</v>
      </c>
      <c r="L1031" s="643">
        <v>6</v>
      </c>
      <c r="M1031" s="644">
        <v>14173.36</v>
      </c>
      <c r="N1031" s="643">
        <v>6</v>
      </c>
      <c r="O1031" s="643">
        <v>6</v>
      </c>
      <c r="P1031" s="686">
        <v>14251.225999999999</v>
      </c>
    </row>
    <row r="1032" spans="1:16" ht="112.5" x14ac:dyDescent="0.2">
      <c r="A1032" s="637" t="s">
        <v>767</v>
      </c>
      <c r="B1032" s="638" t="s">
        <v>775</v>
      </c>
      <c r="C1032" s="638" t="s">
        <v>769</v>
      </c>
      <c r="D1032" s="639" t="s">
        <v>4123</v>
      </c>
      <c r="E1032" s="640">
        <v>3500</v>
      </c>
      <c r="F1032" s="638" t="s">
        <v>4124</v>
      </c>
      <c r="G1032" s="639" t="s">
        <v>4125</v>
      </c>
      <c r="H1032" s="641" t="s">
        <v>4126</v>
      </c>
      <c r="I1032" s="642" t="s">
        <v>774</v>
      </c>
      <c r="J1032" s="641" t="s">
        <v>4126</v>
      </c>
      <c r="K1032" s="643">
        <v>5</v>
      </c>
      <c r="L1032" s="643">
        <v>12</v>
      </c>
      <c r="M1032" s="644">
        <v>43721.170000000006</v>
      </c>
      <c r="N1032" s="643">
        <v>3</v>
      </c>
      <c r="O1032" s="643">
        <v>6</v>
      </c>
      <c r="P1032" s="686">
        <v>22015.376000000004</v>
      </c>
    </row>
    <row r="1033" spans="1:16" ht="56.25" x14ac:dyDescent="0.2">
      <c r="A1033" s="637" t="s">
        <v>767</v>
      </c>
      <c r="B1033" s="638" t="s">
        <v>775</v>
      </c>
      <c r="C1033" s="638" t="s">
        <v>769</v>
      </c>
      <c r="D1033" s="639" t="s">
        <v>1215</v>
      </c>
      <c r="E1033" s="640">
        <v>3800</v>
      </c>
      <c r="F1033" s="638" t="s">
        <v>4127</v>
      </c>
      <c r="G1033" s="639" t="s">
        <v>4128</v>
      </c>
      <c r="H1033" s="641" t="s">
        <v>1218</v>
      </c>
      <c r="I1033" s="642" t="s">
        <v>797</v>
      </c>
      <c r="J1033" s="641" t="s">
        <v>1218</v>
      </c>
      <c r="K1033" s="643">
        <v>6</v>
      </c>
      <c r="L1033" s="643">
        <v>12</v>
      </c>
      <c r="M1033" s="644">
        <v>47554.810000000012</v>
      </c>
      <c r="N1033" s="643">
        <v>3</v>
      </c>
      <c r="O1033" s="643">
        <v>6</v>
      </c>
      <c r="P1033" s="686">
        <v>23851.976000000002</v>
      </c>
    </row>
    <row r="1034" spans="1:16" ht="67.5" x14ac:dyDescent="0.2">
      <c r="A1034" s="637" t="s">
        <v>767</v>
      </c>
      <c r="B1034" s="638" t="s">
        <v>775</v>
      </c>
      <c r="C1034" s="638" t="s">
        <v>769</v>
      </c>
      <c r="D1034" s="639" t="s">
        <v>4129</v>
      </c>
      <c r="E1034" s="640">
        <v>4000</v>
      </c>
      <c r="F1034" s="638" t="s">
        <v>4130</v>
      </c>
      <c r="G1034" s="639" t="s">
        <v>4131</v>
      </c>
      <c r="H1034" s="641" t="s">
        <v>4132</v>
      </c>
      <c r="I1034" s="642" t="s">
        <v>780</v>
      </c>
      <c r="J1034" s="641" t="s">
        <v>4132</v>
      </c>
      <c r="K1034" s="643">
        <v>5</v>
      </c>
      <c r="L1034" s="643">
        <v>12</v>
      </c>
      <c r="M1034" s="644">
        <v>49698.05</v>
      </c>
      <c r="N1034" s="643">
        <v>3</v>
      </c>
      <c r="O1034" s="643">
        <v>6</v>
      </c>
      <c r="P1034" s="686">
        <v>24998.216</v>
      </c>
    </row>
    <row r="1035" spans="1:16" ht="56.25" x14ac:dyDescent="0.2">
      <c r="A1035" s="637" t="s">
        <v>767</v>
      </c>
      <c r="B1035" s="638" t="s">
        <v>768</v>
      </c>
      <c r="C1035" s="638" t="s">
        <v>769</v>
      </c>
      <c r="D1035" s="639" t="s">
        <v>4133</v>
      </c>
      <c r="E1035" s="640">
        <v>4000</v>
      </c>
      <c r="F1035" s="638" t="s">
        <v>4134</v>
      </c>
      <c r="G1035" s="639" t="s">
        <v>4135</v>
      </c>
      <c r="H1035" s="641" t="s">
        <v>1023</v>
      </c>
      <c r="I1035" s="642" t="s">
        <v>797</v>
      </c>
      <c r="J1035" s="641" t="s">
        <v>1023</v>
      </c>
      <c r="K1035" s="643">
        <v>5</v>
      </c>
      <c r="L1035" s="643">
        <v>12</v>
      </c>
      <c r="M1035" s="644">
        <v>48576.98000000001</v>
      </c>
      <c r="N1035" s="643">
        <v>3</v>
      </c>
      <c r="O1035" s="643">
        <v>6</v>
      </c>
      <c r="P1035" s="686">
        <v>25051.976000000002</v>
      </c>
    </row>
    <row r="1036" spans="1:16" ht="67.5" x14ac:dyDescent="0.2">
      <c r="A1036" s="637" t="s">
        <v>767</v>
      </c>
      <c r="B1036" s="638" t="s">
        <v>775</v>
      </c>
      <c r="C1036" s="638" t="s">
        <v>769</v>
      </c>
      <c r="D1036" s="639" t="s">
        <v>4136</v>
      </c>
      <c r="E1036" s="640">
        <v>7500</v>
      </c>
      <c r="F1036" s="638" t="s">
        <v>4137</v>
      </c>
      <c r="G1036" s="639" t="s">
        <v>4138</v>
      </c>
      <c r="H1036" s="641" t="s">
        <v>957</v>
      </c>
      <c r="I1036" s="642" t="s">
        <v>780</v>
      </c>
      <c r="J1036" s="641" t="s">
        <v>957</v>
      </c>
      <c r="K1036" s="643">
        <v>1</v>
      </c>
      <c r="L1036" s="643">
        <v>2</v>
      </c>
      <c r="M1036" s="644">
        <v>8038.66</v>
      </c>
      <c r="N1036" s="643">
        <v>0</v>
      </c>
      <c r="O1036" s="643">
        <v>0</v>
      </c>
      <c r="P1036" s="686">
        <v>0</v>
      </c>
    </row>
    <row r="1037" spans="1:16" ht="67.5" x14ac:dyDescent="0.2">
      <c r="A1037" s="637" t="s">
        <v>767</v>
      </c>
      <c r="B1037" s="638" t="s">
        <v>775</v>
      </c>
      <c r="C1037" s="638" t="s">
        <v>769</v>
      </c>
      <c r="D1037" s="639" t="s">
        <v>4139</v>
      </c>
      <c r="E1037" s="640">
        <v>11000</v>
      </c>
      <c r="F1037" s="638" t="s">
        <v>4140</v>
      </c>
      <c r="G1037" s="639" t="s">
        <v>4141</v>
      </c>
      <c r="H1037" s="641" t="s">
        <v>915</v>
      </c>
      <c r="I1037" s="642" t="s">
        <v>780</v>
      </c>
      <c r="J1037" s="641" t="s">
        <v>915</v>
      </c>
      <c r="K1037" s="643">
        <v>2</v>
      </c>
      <c r="L1037" s="643">
        <v>6</v>
      </c>
      <c r="M1037" s="644">
        <v>55900.76</v>
      </c>
      <c r="N1037" s="643">
        <v>0</v>
      </c>
      <c r="O1037" s="643">
        <v>0</v>
      </c>
      <c r="P1037" s="686">
        <v>0</v>
      </c>
    </row>
    <row r="1038" spans="1:16" ht="56.25" x14ac:dyDescent="0.2">
      <c r="A1038" s="637" t="s">
        <v>767</v>
      </c>
      <c r="B1038" s="638" t="s">
        <v>775</v>
      </c>
      <c r="C1038" s="638" t="s">
        <v>769</v>
      </c>
      <c r="D1038" s="639" t="s">
        <v>4142</v>
      </c>
      <c r="E1038" s="640">
        <v>1200</v>
      </c>
      <c r="F1038" s="638" t="s">
        <v>4143</v>
      </c>
      <c r="G1038" s="639" t="s">
        <v>4144</v>
      </c>
      <c r="H1038" s="641" t="s">
        <v>4145</v>
      </c>
      <c r="I1038" s="642" t="s">
        <v>780</v>
      </c>
      <c r="J1038" s="641" t="s">
        <v>4145</v>
      </c>
      <c r="K1038" s="643">
        <v>5</v>
      </c>
      <c r="L1038" s="643">
        <v>12</v>
      </c>
      <c r="M1038" s="644">
        <v>16021.369999999999</v>
      </c>
      <c r="N1038" s="643">
        <v>1</v>
      </c>
      <c r="O1038" s="643">
        <v>4</v>
      </c>
      <c r="P1038" s="686">
        <v>3450.596</v>
      </c>
    </row>
    <row r="1039" spans="1:16" ht="90" x14ac:dyDescent="0.2">
      <c r="A1039" s="637" t="s">
        <v>767</v>
      </c>
      <c r="B1039" s="638" t="s">
        <v>775</v>
      </c>
      <c r="C1039" s="638" t="s">
        <v>769</v>
      </c>
      <c r="D1039" s="639" t="s">
        <v>4146</v>
      </c>
      <c r="E1039" s="640">
        <v>4500</v>
      </c>
      <c r="F1039" s="638" t="s">
        <v>4147</v>
      </c>
      <c r="G1039" s="639" t="s">
        <v>4148</v>
      </c>
      <c r="H1039" s="641" t="s">
        <v>805</v>
      </c>
      <c r="I1039" s="642" t="s">
        <v>780</v>
      </c>
      <c r="J1039" s="641" t="s">
        <v>805</v>
      </c>
      <c r="K1039" s="643">
        <v>10</v>
      </c>
      <c r="L1039" s="643">
        <v>12</v>
      </c>
      <c r="M1039" s="644">
        <v>55954.810000000012</v>
      </c>
      <c r="N1039" s="643">
        <v>3</v>
      </c>
      <c r="O1039" s="643">
        <v>6</v>
      </c>
      <c r="P1039" s="686">
        <v>28051.976000000002</v>
      </c>
    </row>
    <row r="1040" spans="1:16" ht="45" x14ac:dyDescent="0.2">
      <c r="A1040" s="637" t="s">
        <v>767</v>
      </c>
      <c r="B1040" s="638" t="s">
        <v>775</v>
      </c>
      <c r="C1040" s="638" t="s">
        <v>769</v>
      </c>
      <c r="D1040" s="639" t="s">
        <v>4149</v>
      </c>
      <c r="E1040" s="640">
        <v>7000</v>
      </c>
      <c r="F1040" s="638" t="s">
        <v>4150</v>
      </c>
      <c r="G1040" s="639" t="s">
        <v>4151</v>
      </c>
      <c r="H1040" s="641" t="s">
        <v>4152</v>
      </c>
      <c r="I1040" s="642" t="s">
        <v>774</v>
      </c>
      <c r="J1040" s="641" t="s">
        <v>4152</v>
      </c>
      <c r="K1040" s="643">
        <v>6</v>
      </c>
      <c r="L1040" s="643">
        <v>12</v>
      </c>
      <c r="M1040" s="644">
        <v>85292.339999999982</v>
      </c>
      <c r="N1040" s="643">
        <v>3</v>
      </c>
      <c r="O1040" s="643">
        <v>6</v>
      </c>
      <c r="P1040" s="686">
        <v>42947.116000000002</v>
      </c>
    </row>
    <row r="1041" spans="1:16" ht="56.25" x14ac:dyDescent="0.2">
      <c r="A1041" s="637" t="s">
        <v>767</v>
      </c>
      <c r="B1041" s="638" t="s">
        <v>775</v>
      </c>
      <c r="C1041" s="638" t="s">
        <v>769</v>
      </c>
      <c r="D1041" s="639" t="s">
        <v>4153</v>
      </c>
      <c r="E1041" s="640">
        <v>2200</v>
      </c>
      <c r="F1041" s="638" t="s">
        <v>4154</v>
      </c>
      <c r="G1041" s="639" t="s">
        <v>4155</v>
      </c>
      <c r="H1041" s="641" t="s">
        <v>4156</v>
      </c>
      <c r="I1041" s="642" t="s">
        <v>774</v>
      </c>
      <c r="J1041" s="641" t="s">
        <v>4156</v>
      </c>
      <c r="K1041" s="643">
        <v>6</v>
      </c>
      <c r="L1041" s="643">
        <v>12</v>
      </c>
      <c r="M1041" s="644">
        <v>28282.300000000003</v>
      </c>
      <c r="N1041" s="643">
        <v>3</v>
      </c>
      <c r="O1041" s="643">
        <v>6</v>
      </c>
      <c r="P1041" s="686">
        <v>14251.975999999999</v>
      </c>
    </row>
    <row r="1042" spans="1:16" ht="78.75" x14ac:dyDescent="0.2">
      <c r="A1042" s="637" t="s">
        <v>767</v>
      </c>
      <c r="B1042" s="638" t="s">
        <v>775</v>
      </c>
      <c r="C1042" s="638" t="s">
        <v>769</v>
      </c>
      <c r="D1042" s="639" t="s">
        <v>4157</v>
      </c>
      <c r="E1042" s="640">
        <v>1200</v>
      </c>
      <c r="F1042" s="638" t="s">
        <v>4158</v>
      </c>
      <c r="G1042" s="639" t="s">
        <v>4159</v>
      </c>
      <c r="H1042" s="641" t="s">
        <v>796</v>
      </c>
      <c r="I1042" s="642" t="s">
        <v>797</v>
      </c>
      <c r="J1042" s="641" t="s">
        <v>796</v>
      </c>
      <c r="K1042" s="643">
        <v>8</v>
      </c>
      <c r="L1042" s="643">
        <v>12</v>
      </c>
      <c r="M1042" s="644">
        <v>14962.759999999998</v>
      </c>
      <c r="N1042" s="643">
        <v>3</v>
      </c>
      <c r="O1042" s="643">
        <v>6</v>
      </c>
      <c r="P1042" s="686">
        <v>7472.0960000000005</v>
      </c>
    </row>
    <row r="1043" spans="1:16" ht="56.25" x14ac:dyDescent="0.2">
      <c r="A1043" s="637" t="s">
        <v>767</v>
      </c>
      <c r="B1043" s="638" t="s">
        <v>775</v>
      </c>
      <c r="C1043" s="638" t="s">
        <v>769</v>
      </c>
      <c r="D1043" s="639" t="s">
        <v>4160</v>
      </c>
      <c r="E1043" s="640">
        <v>4000</v>
      </c>
      <c r="F1043" s="638" t="s">
        <v>4161</v>
      </c>
      <c r="G1043" s="639" t="s">
        <v>4162</v>
      </c>
      <c r="H1043" s="641" t="s">
        <v>4163</v>
      </c>
      <c r="I1043" s="642" t="s">
        <v>780</v>
      </c>
      <c r="J1043" s="641" t="s">
        <v>4163</v>
      </c>
      <c r="K1043" s="643">
        <v>9</v>
      </c>
      <c r="L1043" s="643">
        <v>12</v>
      </c>
      <c r="M1043" s="644">
        <v>49105.73</v>
      </c>
      <c r="N1043" s="643">
        <v>2</v>
      </c>
      <c r="O1043" s="643">
        <v>3</v>
      </c>
      <c r="P1043" s="686">
        <v>12627.385999999999</v>
      </c>
    </row>
    <row r="1044" spans="1:16" ht="45" x14ac:dyDescent="0.2">
      <c r="A1044" s="637" t="s">
        <v>767</v>
      </c>
      <c r="B1044" s="638" t="s">
        <v>775</v>
      </c>
      <c r="C1044" s="638" t="s">
        <v>769</v>
      </c>
      <c r="D1044" s="639" t="s">
        <v>4164</v>
      </c>
      <c r="E1044" s="640">
        <v>3800</v>
      </c>
      <c r="F1044" s="638" t="s">
        <v>4165</v>
      </c>
      <c r="G1044" s="639" t="s">
        <v>4166</v>
      </c>
      <c r="H1044" s="641" t="s">
        <v>1400</v>
      </c>
      <c r="I1044" s="642" t="s">
        <v>797</v>
      </c>
      <c r="J1044" s="641" t="s">
        <v>1400</v>
      </c>
      <c r="K1044" s="643">
        <v>5</v>
      </c>
      <c r="L1044" s="643">
        <v>12</v>
      </c>
      <c r="M1044" s="644">
        <v>46138.41</v>
      </c>
      <c r="N1044" s="643">
        <v>3</v>
      </c>
      <c r="O1044" s="643">
        <v>6</v>
      </c>
      <c r="P1044" s="686">
        <v>23851.976000000002</v>
      </c>
    </row>
    <row r="1045" spans="1:16" ht="33.75" x14ac:dyDescent="0.2">
      <c r="A1045" s="637" t="s">
        <v>767</v>
      </c>
      <c r="B1045" s="638" t="s">
        <v>775</v>
      </c>
      <c r="C1045" s="638" t="s">
        <v>769</v>
      </c>
      <c r="D1045" s="639" t="s">
        <v>4100</v>
      </c>
      <c r="E1045" s="640">
        <v>5100</v>
      </c>
      <c r="F1045" s="638" t="s">
        <v>4167</v>
      </c>
      <c r="G1045" s="639" t="s">
        <v>4168</v>
      </c>
      <c r="H1045" s="641" t="s">
        <v>2744</v>
      </c>
      <c r="I1045" s="642" t="s">
        <v>774</v>
      </c>
      <c r="J1045" s="641" t="s">
        <v>2744</v>
      </c>
      <c r="K1045" s="643">
        <v>1</v>
      </c>
      <c r="L1045" s="643">
        <v>1</v>
      </c>
      <c r="M1045" s="644">
        <v>4867.41</v>
      </c>
      <c r="N1045" s="643">
        <v>6</v>
      </c>
      <c r="O1045" s="643">
        <v>6</v>
      </c>
      <c r="P1045" s="686">
        <v>29419.936000000002</v>
      </c>
    </row>
    <row r="1046" spans="1:16" ht="78.75" x14ac:dyDescent="0.2">
      <c r="A1046" s="637" t="s">
        <v>767</v>
      </c>
      <c r="B1046" s="638" t="s">
        <v>775</v>
      </c>
      <c r="C1046" s="638" t="s">
        <v>769</v>
      </c>
      <c r="D1046" s="639" t="s">
        <v>4169</v>
      </c>
      <c r="E1046" s="640">
        <v>3500</v>
      </c>
      <c r="F1046" s="638" t="s">
        <v>4170</v>
      </c>
      <c r="G1046" s="639" t="s">
        <v>4171</v>
      </c>
      <c r="H1046" s="641" t="s">
        <v>858</v>
      </c>
      <c r="I1046" s="642" t="s">
        <v>780</v>
      </c>
      <c r="J1046" s="641" t="s">
        <v>858</v>
      </c>
      <c r="K1046" s="643">
        <v>8</v>
      </c>
      <c r="L1046" s="643">
        <v>12</v>
      </c>
      <c r="M1046" s="644">
        <v>43789.57</v>
      </c>
      <c r="N1046" s="643">
        <v>3</v>
      </c>
      <c r="O1046" s="643">
        <v>6</v>
      </c>
      <c r="P1046" s="686">
        <v>22013.396000000004</v>
      </c>
    </row>
    <row r="1047" spans="1:16" ht="56.25" x14ac:dyDescent="0.2">
      <c r="A1047" s="637" t="s">
        <v>767</v>
      </c>
      <c r="B1047" s="638" t="s">
        <v>775</v>
      </c>
      <c r="C1047" s="638" t="s">
        <v>769</v>
      </c>
      <c r="D1047" s="639" t="s">
        <v>4172</v>
      </c>
      <c r="E1047" s="640">
        <v>1400</v>
      </c>
      <c r="F1047" s="638" t="s">
        <v>4173</v>
      </c>
      <c r="G1047" s="639" t="s">
        <v>4174</v>
      </c>
      <c r="H1047" s="641" t="s">
        <v>796</v>
      </c>
      <c r="I1047" s="642" t="s">
        <v>797</v>
      </c>
      <c r="J1047" s="641" t="s">
        <v>796</v>
      </c>
      <c r="K1047" s="643">
        <v>5</v>
      </c>
      <c r="L1047" s="643">
        <v>12</v>
      </c>
      <c r="M1047" s="644">
        <v>18653.04</v>
      </c>
      <c r="N1047" s="643">
        <v>3</v>
      </c>
      <c r="O1047" s="643">
        <v>6</v>
      </c>
      <c r="P1047" s="686">
        <v>9111.616</v>
      </c>
    </row>
    <row r="1048" spans="1:16" ht="112.5" x14ac:dyDescent="0.2">
      <c r="A1048" s="637" t="s">
        <v>767</v>
      </c>
      <c r="B1048" s="638" t="s">
        <v>775</v>
      </c>
      <c r="C1048" s="638" t="s">
        <v>769</v>
      </c>
      <c r="D1048" s="639" t="s">
        <v>4175</v>
      </c>
      <c r="E1048" s="640">
        <v>2500</v>
      </c>
      <c r="F1048" s="638" t="s">
        <v>4176</v>
      </c>
      <c r="G1048" s="639" t="s">
        <v>4177</v>
      </c>
      <c r="H1048" s="641" t="s">
        <v>3581</v>
      </c>
      <c r="I1048" s="642" t="s">
        <v>780</v>
      </c>
      <c r="J1048" s="641" t="s">
        <v>3581</v>
      </c>
      <c r="K1048" s="643">
        <v>11</v>
      </c>
      <c r="L1048" s="643">
        <v>12</v>
      </c>
      <c r="M1048" s="644">
        <v>41914.68</v>
      </c>
      <c r="N1048" s="643">
        <v>0</v>
      </c>
      <c r="O1048" s="643">
        <v>1</v>
      </c>
      <c r="P1048" s="686">
        <v>1383.2060000000001</v>
      </c>
    </row>
    <row r="1049" spans="1:16" ht="67.5" x14ac:dyDescent="0.2">
      <c r="A1049" s="637" t="s">
        <v>767</v>
      </c>
      <c r="B1049" s="638" t="s">
        <v>775</v>
      </c>
      <c r="C1049" s="638" t="s">
        <v>769</v>
      </c>
      <c r="D1049" s="639" t="s">
        <v>4178</v>
      </c>
      <c r="E1049" s="640">
        <v>3500</v>
      </c>
      <c r="F1049" s="638" t="s">
        <v>4179</v>
      </c>
      <c r="G1049" s="639" t="s">
        <v>4180</v>
      </c>
      <c r="H1049" s="641" t="s">
        <v>2378</v>
      </c>
      <c r="I1049" s="642" t="s">
        <v>780</v>
      </c>
      <c r="J1049" s="641" t="s">
        <v>2378</v>
      </c>
      <c r="K1049" s="643">
        <v>5</v>
      </c>
      <c r="L1049" s="643">
        <v>12</v>
      </c>
      <c r="M1049" s="644">
        <v>43112.700000000004</v>
      </c>
      <c r="N1049" s="643">
        <v>3</v>
      </c>
      <c r="O1049" s="643">
        <v>6</v>
      </c>
      <c r="P1049" s="686">
        <v>22044.296000000002</v>
      </c>
    </row>
    <row r="1050" spans="1:16" ht="33.75" x14ac:dyDescent="0.2">
      <c r="A1050" s="637" t="s">
        <v>767</v>
      </c>
      <c r="B1050" s="638" t="s">
        <v>775</v>
      </c>
      <c r="C1050" s="638" t="s">
        <v>769</v>
      </c>
      <c r="D1050" s="639" t="s">
        <v>1705</v>
      </c>
      <c r="E1050" s="640">
        <v>4000</v>
      </c>
      <c r="F1050" s="638" t="s">
        <v>4181</v>
      </c>
      <c r="G1050" s="639" t="s">
        <v>4182</v>
      </c>
      <c r="H1050" s="641" t="s">
        <v>915</v>
      </c>
      <c r="I1050" s="642" t="s">
        <v>780</v>
      </c>
      <c r="J1050" s="641" t="s">
        <v>915</v>
      </c>
      <c r="K1050" s="643">
        <v>6</v>
      </c>
      <c r="L1050" s="643">
        <v>12</v>
      </c>
      <c r="M1050" s="644">
        <v>49843.5</v>
      </c>
      <c r="N1050" s="643">
        <v>3</v>
      </c>
      <c r="O1050" s="643">
        <v>6</v>
      </c>
      <c r="P1050" s="686">
        <v>25040.496000000006</v>
      </c>
    </row>
    <row r="1051" spans="1:16" ht="45" x14ac:dyDescent="0.2">
      <c r="A1051" s="637" t="s">
        <v>767</v>
      </c>
      <c r="B1051" s="638" t="s">
        <v>775</v>
      </c>
      <c r="C1051" s="638" t="s">
        <v>769</v>
      </c>
      <c r="D1051" s="639" t="s">
        <v>4183</v>
      </c>
      <c r="E1051" s="640">
        <v>4000</v>
      </c>
      <c r="F1051" s="638" t="s">
        <v>4184</v>
      </c>
      <c r="G1051" s="639" t="s">
        <v>4185</v>
      </c>
      <c r="H1051" s="641" t="s">
        <v>4186</v>
      </c>
      <c r="I1051" s="642" t="s">
        <v>797</v>
      </c>
      <c r="J1051" s="641" t="s">
        <v>4186</v>
      </c>
      <c r="K1051" s="643">
        <v>5</v>
      </c>
      <c r="L1051" s="643">
        <v>12</v>
      </c>
      <c r="M1051" s="644">
        <v>49954.810000000012</v>
      </c>
      <c r="N1051" s="643">
        <v>3</v>
      </c>
      <c r="O1051" s="643">
        <v>6</v>
      </c>
      <c r="P1051" s="686">
        <v>25051.976000000002</v>
      </c>
    </row>
    <row r="1052" spans="1:16" ht="67.5" x14ac:dyDescent="0.2">
      <c r="A1052" s="637" t="s">
        <v>767</v>
      </c>
      <c r="B1052" s="638" t="s">
        <v>775</v>
      </c>
      <c r="C1052" s="638" t="s">
        <v>769</v>
      </c>
      <c r="D1052" s="639" t="s">
        <v>4187</v>
      </c>
      <c r="E1052" s="640">
        <v>4550</v>
      </c>
      <c r="F1052" s="638" t="s">
        <v>4188</v>
      </c>
      <c r="G1052" s="639" t="s">
        <v>4189</v>
      </c>
      <c r="H1052" s="641" t="s">
        <v>2261</v>
      </c>
      <c r="I1052" s="642" t="s">
        <v>774</v>
      </c>
      <c r="J1052" s="641" t="s">
        <v>2261</v>
      </c>
      <c r="K1052" s="643">
        <v>6</v>
      </c>
      <c r="L1052" s="643">
        <v>12</v>
      </c>
      <c r="M1052" s="644">
        <v>56252.329999999994</v>
      </c>
      <c r="N1052" s="643">
        <v>3</v>
      </c>
      <c r="O1052" s="643">
        <v>6</v>
      </c>
      <c r="P1052" s="686">
        <v>28183.416000000005</v>
      </c>
    </row>
    <row r="1053" spans="1:16" ht="123.75" x14ac:dyDescent="0.2">
      <c r="A1053" s="637" t="s">
        <v>767</v>
      </c>
      <c r="B1053" s="638" t="s">
        <v>775</v>
      </c>
      <c r="C1053" s="638" t="s">
        <v>769</v>
      </c>
      <c r="D1053" s="639" t="s">
        <v>4190</v>
      </c>
      <c r="E1053" s="640">
        <v>1550</v>
      </c>
      <c r="F1053" s="638" t="s">
        <v>4191</v>
      </c>
      <c r="G1053" s="639" t="s">
        <v>4192</v>
      </c>
      <c r="H1053" s="641" t="s">
        <v>4193</v>
      </c>
      <c r="I1053" s="642" t="s">
        <v>797</v>
      </c>
      <c r="J1053" s="641" t="s">
        <v>4193</v>
      </c>
      <c r="K1053" s="643">
        <v>5</v>
      </c>
      <c r="L1053" s="643">
        <v>12</v>
      </c>
      <c r="M1053" s="644">
        <v>20500.829999999998</v>
      </c>
      <c r="N1053" s="643">
        <v>3</v>
      </c>
      <c r="O1053" s="643">
        <v>6</v>
      </c>
      <c r="P1053" s="686">
        <v>10128.516</v>
      </c>
    </row>
    <row r="1054" spans="1:16" ht="56.25" x14ac:dyDescent="0.2">
      <c r="A1054" s="637" t="s">
        <v>767</v>
      </c>
      <c r="B1054" s="638" t="s">
        <v>775</v>
      </c>
      <c r="C1054" s="638" t="s">
        <v>769</v>
      </c>
      <c r="D1054" s="639" t="s">
        <v>4194</v>
      </c>
      <c r="E1054" s="640">
        <v>12000</v>
      </c>
      <c r="F1054" s="638" t="s">
        <v>4195</v>
      </c>
      <c r="G1054" s="639" t="s">
        <v>4196</v>
      </c>
      <c r="H1054" s="641" t="s">
        <v>858</v>
      </c>
      <c r="I1054" s="642" t="s">
        <v>780</v>
      </c>
      <c r="J1054" s="641" t="s">
        <v>858</v>
      </c>
      <c r="K1054" s="643">
        <v>5</v>
      </c>
      <c r="L1054" s="643">
        <v>12</v>
      </c>
      <c r="M1054" s="644">
        <v>118906.05999999997</v>
      </c>
      <c r="N1054" s="643">
        <v>3</v>
      </c>
      <c r="O1054" s="643">
        <v>6</v>
      </c>
      <c r="P1054" s="686">
        <v>73051.975999999995</v>
      </c>
    </row>
    <row r="1055" spans="1:16" ht="101.25" x14ac:dyDescent="0.2">
      <c r="A1055" s="637" t="s">
        <v>767</v>
      </c>
      <c r="B1055" s="638" t="s">
        <v>775</v>
      </c>
      <c r="C1055" s="638" t="s">
        <v>769</v>
      </c>
      <c r="D1055" s="639" t="s">
        <v>4197</v>
      </c>
      <c r="E1055" s="640">
        <v>2875</v>
      </c>
      <c r="F1055" s="638" t="s">
        <v>4198</v>
      </c>
      <c r="G1055" s="639" t="s">
        <v>4199</v>
      </c>
      <c r="H1055" s="641" t="s">
        <v>805</v>
      </c>
      <c r="I1055" s="642" t="s">
        <v>780</v>
      </c>
      <c r="J1055" s="641" t="s">
        <v>805</v>
      </c>
      <c r="K1055" s="643">
        <v>2</v>
      </c>
      <c r="L1055" s="643">
        <v>3</v>
      </c>
      <c r="M1055" s="644">
        <v>8234.26</v>
      </c>
      <c r="N1055" s="643">
        <v>0</v>
      </c>
      <c r="O1055" s="643">
        <v>0</v>
      </c>
      <c r="P1055" s="686">
        <v>0</v>
      </c>
    </row>
    <row r="1056" spans="1:16" ht="33.75" x14ac:dyDescent="0.2">
      <c r="A1056" s="637" t="s">
        <v>767</v>
      </c>
      <c r="B1056" s="638" t="s">
        <v>775</v>
      </c>
      <c r="C1056" s="638" t="s">
        <v>769</v>
      </c>
      <c r="D1056" s="639" t="s">
        <v>4200</v>
      </c>
      <c r="E1056" s="640">
        <v>930</v>
      </c>
      <c r="F1056" s="638" t="s">
        <v>4201</v>
      </c>
      <c r="G1056" s="639" t="s">
        <v>4202</v>
      </c>
      <c r="H1056" s="641" t="s">
        <v>1286</v>
      </c>
      <c r="I1056" s="642" t="s">
        <v>797</v>
      </c>
      <c r="J1056" s="641" t="s">
        <v>1286</v>
      </c>
      <c r="K1056" s="643">
        <v>5</v>
      </c>
      <c r="L1056" s="643">
        <v>12</v>
      </c>
      <c r="M1056" s="644">
        <v>12758.410000000003</v>
      </c>
      <c r="N1056" s="643">
        <v>3</v>
      </c>
      <c r="O1056" s="643">
        <v>6</v>
      </c>
      <c r="P1056" s="686">
        <v>6089.2759999999998</v>
      </c>
    </row>
    <row r="1057" spans="1:16" ht="90" x14ac:dyDescent="0.2">
      <c r="A1057" s="637" t="s">
        <v>767</v>
      </c>
      <c r="B1057" s="638" t="s">
        <v>775</v>
      </c>
      <c r="C1057" s="638" t="s">
        <v>769</v>
      </c>
      <c r="D1057" s="639" t="s">
        <v>4203</v>
      </c>
      <c r="E1057" s="640">
        <v>1200</v>
      </c>
      <c r="F1057" s="638" t="s">
        <v>4204</v>
      </c>
      <c r="G1057" s="639" t="s">
        <v>4205</v>
      </c>
      <c r="H1057" s="641" t="s">
        <v>923</v>
      </c>
      <c r="I1057" s="642" t="s">
        <v>797</v>
      </c>
      <c r="J1057" s="641" t="s">
        <v>923</v>
      </c>
      <c r="K1057" s="643">
        <v>5</v>
      </c>
      <c r="L1057" s="643">
        <v>12</v>
      </c>
      <c r="M1057" s="644">
        <v>16290.01</v>
      </c>
      <c r="N1057" s="643">
        <v>5</v>
      </c>
      <c r="O1057" s="643">
        <v>6</v>
      </c>
      <c r="P1057" s="686">
        <v>7811.4759999999997</v>
      </c>
    </row>
    <row r="1058" spans="1:16" ht="67.5" x14ac:dyDescent="0.2">
      <c r="A1058" s="637" t="s">
        <v>767</v>
      </c>
      <c r="B1058" s="638" t="s">
        <v>775</v>
      </c>
      <c r="C1058" s="638" t="s">
        <v>769</v>
      </c>
      <c r="D1058" s="639" t="s">
        <v>4206</v>
      </c>
      <c r="E1058" s="640">
        <v>3800</v>
      </c>
      <c r="F1058" s="638" t="s">
        <v>4207</v>
      </c>
      <c r="G1058" s="639" t="s">
        <v>4208</v>
      </c>
      <c r="H1058" s="641" t="s">
        <v>4209</v>
      </c>
      <c r="I1058" s="642" t="s">
        <v>774</v>
      </c>
      <c r="J1058" s="641" t="s">
        <v>4209</v>
      </c>
      <c r="K1058" s="643">
        <v>6</v>
      </c>
      <c r="L1058" s="643">
        <v>12</v>
      </c>
      <c r="M1058" s="644">
        <v>47491.470000000008</v>
      </c>
      <c r="N1058" s="643">
        <v>4</v>
      </c>
      <c r="O1058" s="643">
        <v>6</v>
      </c>
      <c r="P1058" s="686">
        <v>23851.976000000002</v>
      </c>
    </row>
    <row r="1059" spans="1:16" ht="67.5" x14ac:dyDescent="0.2">
      <c r="A1059" s="637" t="s">
        <v>767</v>
      </c>
      <c r="B1059" s="638" t="s">
        <v>775</v>
      </c>
      <c r="C1059" s="638" t="s">
        <v>769</v>
      </c>
      <c r="D1059" s="639" t="s">
        <v>4210</v>
      </c>
      <c r="E1059" s="640">
        <v>4000</v>
      </c>
      <c r="F1059" s="638" t="s">
        <v>4211</v>
      </c>
      <c r="G1059" s="639" t="s">
        <v>4212</v>
      </c>
      <c r="H1059" s="641" t="s">
        <v>4213</v>
      </c>
      <c r="I1059" s="642" t="s">
        <v>774</v>
      </c>
      <c r="J1059" s="641" t="s">
        <v>4213</v>
      </c>
      <c r="K1059" s="643">
        <v>3</v>
      </c>
      <c r="L1059" s="643">
        <v>6</v>
      </c>
      <c r="M1059" s="644">
        <v>24514.519999999993</v>
      </c>
      <c r="N1059" s="643">
        <v>0</v>
      </c>
      <c r="O1059" s="643">
        <v>0</v>
      </c>
      <c r="P1059" s="686">
        <v>0</v>
      </c>
    </row>
    <row r="1060" spans="1:16" ht="56.25" x14ac:dyDescent="0.2">
      <c r="A1060" s="637" t="s">
        <v>767</v>
      </c>
      <c r="B1060" s="638" t="s">
        <v>775</v>
      </c>
      <c r="C1060" s="638" t="s">
        <v>769</v>
      </c>
      <c r="D1060" s="639" t="s">
        <v>4214</v>
      </c>
      <c r="E1060" s="640">
        <v>1200</v>
      </c>
      <c r="F1060" s="638" t="s">
        <v>4215</v>
      </c>
      <c r="G1060" s="639" t="s">
        <v>4216</v>
      </c>
      <c r="H1060" s="641" t="s">
        <v>4217</v>
      </c>
      <c r="I1060" s="642" t="s">
        <v>780</v>
      </c>
      <c r="J1060" s="641" t="s">
        <v>4217</v>
      </c>
      <c r="K1060" s="643">
        <v>5</v>
      </c>
      <c r="L1060" s="643">
        <v>12</v>
      </c>
      <c r="M1060" s="644">
        <v>16206.109999999999</v>
      </c>
      <c r="N1060" s="643">
        <v>3</v>
      </c>
      <c r="O1060" s="643">
        <v>6</v>
      </c>
      <c r="P1060" s="686">
        <v>7849.076</v>
      </c>
    </row>
    <row r="1061" spans="1:16" ht="33.75" x14ac:dyDescent="0.2">
      <c r="A1061" s="637" t="s">
        <v>767</v>
      </c>
      <c r="B1061" s="638" t="s">
        <v>775</v>
      </c>
      <c r="C1061" s="638" t="s">
        <v>769</v>
      </c>
      <c r="D1061" s="639" t="s">
        <v>2416</v>
      </c>
      <c r="E1061" s="640">
        <v>2500</v>
      </c>
      <c r="F1061" s="638" t="s">
        <v>4218</v>
      </c>
      <c r="G1061" s="639" t="s">
        <v>4219</v>
      </c>
      <c r="H1061" s="641" t="s">
        <v>1366</v>
      </c>
      <c r="I1061" s="642" t="s">
        <v>780</v>
      </c>
      <c r="J1061" s="641" t="s">
        <v>1366</v>
      </c>
      <c r="K1061" s="643">
        <v>2</v>
      </c>
      <c r="L1061" s="643">
        <v>4</v>
      </c>
      <c r="M1061" s="644">
        <v>10558.5</v>
      </c>
      <c r="N1061" s="643">
        <v>6</v>
      </c>
      <c r="O1061" s="643">
        <v>6</v>
      </c>
      <c r="P1061" s="686">
        <v>15882.596</v>
      </c>
    </row>
    <row r="1062" spans="1:16" ht="90" x14ac:dyDescent="0.2">
      <c r="A1062" s="637" t="s">
        <v>767</v>
      </c>
      <c r="B1062" s="638" t="s">
        <v>775</v>
      </c>
      <c r="C1062" s="638" t="s">
        <v>769</v>
      </c>
      <c r="D1062" s="639" t="s">
        <v>4220</v>
      </c>
      <c r="E1062" s="640">
        <v>1700</v>
      </c>
      <c r="F1062" s="638" t="s">
        <v>4221</v>
      </c>
      <c r="G1062" s="639" t="s">
        <v>4222</v>
      </c>
      <c r="H1062" s="641" t="s">
        <v>796</v>
      </c>
      <c r="I1062" s="642" t="s">
        <v>797</v>
      </c>
      <c r="J1062" s="641" t="s">
        <v>796</v>
      </c>
      <c r="K1062" s="643">
        <v>6</v>
      </c>
      <c r="L1062" s="643">
        <v>12</v>
      </c>
      <c r="M1062" s="644">
        <v>22354.81</v>
      </c>
      <c r="N1062" s="643">
        <v>3</v>
      </c>
      <c r="O1062" s="643">
        <v>6</v>
      </c>
      <c r="P1062" s="686">
        <v>11125.075999999999</v>
      </c>
    </row>
    <row r="1063" spans="1:16" ht="67.5" x14ac:dyDescent="0.2">
      <c r="A1063" s="637" t="s">
        <v>767</v>
      </c>
      <c r="B1063" s="638" t="s">
        <v>775</v>
      </c>
      <c r="C1063" s="638" t="s">
        <v>769</v>
      </c>
      <c r="D1063" s="639" t="s">
        <v>4223</v>
      </c>
      <c r="E1063" s="640">
        <v>11000</v>
      </c>
      <c r="F1063" s="638" t="s">
        <v>4224</v>
      </c>
      <c r="G1063" s="639" t="s">
        <v>4225</v>
      </c>
      <c r="H1063" s="641" t="s">
        <v>1438</v>
      </c>
      <c r="I1063" s="642" t="s">
        <v>780</v>
      </c>
      <c r="J1063" s="641" t="s">
        <v>1438</v>
      </c>
      <c r="K1063" s="643">
        <v>6</v>
      </c>
      <c r="L1063" s="643">
        <v>12</v>
      </c>
      <c r="M1063" s="644">
        <v>132720.36000000002</v>
      </c>
      <c r="N1063" s="643">
        <v>1</v>
      </c>
      <c r="O1063" s="643">
        <v>2</v>
      </c>
      <c r="P1063" s="686">
        <v>20630.136000000002</v>
      </c>
    </row>
    <row r="1064" spans="1:16" ht="90" x14ac:dyDescent="0.2">
      <c r="A1064" s="637" t="s">
        <v>767</v>
      </c>
      <c r="B1064" s="638" t="s">
        <v>775</v>
      </c>
      <c r="C1064" s="638" t="s">
        <v>769</v>
      </c>
      <c r="D1064" s="639" t="s">
        <v>4226</v>
      </c>
      <c r="E1064" s="640">
        <v>4500</v>
      </c>
      <c r="F1064" s="638" t="s">
        <v>4227</v>
      </c>
      <c r="G1064" s="639" t="s">
        <v>4228</v>
      </c>
      <c r="H1064" s="641" t="s">
        <v>805</v>
      </c>
      <c r="I1064" s="642" t="s">
        <v>780</v>
      </c>
      <c r="J1064" s="641" t="s">
        <v>805</v>
      </c>
      <c r="K1064" s="643">
        <v>8</v>
      </c>
      <c r="L1064" s="643">
        <v>12</v>
      </c>
      <c r="M1064" s="644">
        <v>55491.429999999986</v>
      </c>
      <c r="N1064" s="643">
        <v>3</v>
      </c>
      <c r="O1064" s="643">
        <v>6</v>
      </c>
      <c r="P1064" s="686">
        <v>27782.016000000003</v>
      </c>
    </row>
    <row r="1065" spans="1:16" ht="112.5" x14ac:dyDescent="0.2">
      <c r="A1065" s="637" t="s">
        <v>767</v>
      </c>
      <c r="B1065" s="638" t="s">
        <v>775</v>
      </c>
      <c r="C1065" s="638" t="s">
        <v>769</v>
      </c>
      <c r="D1065" s="639" t="s">
        <v>4229</v>
      </c>
      <c r="E1065" s="640">
        <v>8000</v>
      </c>
      <c r="F1065" s="638" t="s">
        <v>4230</v>
      </c>
      <c r="G1065" s="639" t="s">
        <v>4231</v>
      </c>
      <c r="H1065" s="641" t="s">
        <v>4232</v>
      </c>
      <c r="I1065" s="642" t="s">
        <v>780</v>
      </c>
      <c r="J1065" s="641" t="s">
        <v>4232</v>
      </c>
      <c r="K1065" s="643">
        <v>6</v>
      </c>
      <c r="L1065" s="643">
        <v>12</v>
      </c>
      <c r="M1065" s="644">
        <v>101997.38999999997</v>
      </c>
      <c r="N1065" s="643">
        <v>3</v>
      </c>
      <c r="O1065" s="643">
        <v>4</v>
      </c>
      <c r="P1065" s="686">
        <v>24576.306</v>
      </c>
    </row>
    <row r="1066" spans="1:16" ht="56.25" x14ac:dyDescent="0.2">
      <c r="A1066" s="637" t="s">
        <v>767</v>
      </c>
      <c r="B1066" s="638" t="s">
        <v>775</v>
      </c>
      <c r="C1066" s="638" t="s">
        <v>769</v>
      </c>
      <c r="D1066" s="639" t="s">
        <v>4233</v>
      </c>
      <c r="E1066" s="640">
        <v>1900</v>
      </c>
      <c r="F1066" s="638" t="s">
        <v>4234</v>
      </c>
      <c r="G1066" s="639" t="s">
        <v>4235</v>
      </c>
      <c r="H1066" s="641" t="s">
        <v>1019</v>
      </c>
      <c r="I1066" s="642" t="s">
        <v>774</v>
      </c>
      <c r="J1066" s="641" t="s">
        <v>1019</v>
      </c>
      <c r="K1066" s="643">
        <v>5</v>
      </c>
      <c r="L1066" s="643">
        <v>12</v>
      </c>
      <c r="M1066" s="644">
        <v>24741.16</v>
      </c>
      <c r="N1066" s="643">
        <v>3</v>
      </c>
      <c r="O1066" s="643">
        <v>6</v>
      </c>
      <c r="P1066" s="686">
        <v>12421.456</v>
      </c>
    </row>
    <row r="1067" spans="1:16" ht="56.25" x14ac:dyDescent="0.2">
      <c r="A1067" s="637" t="s">
        <v>767</v>
      </c>
      <c r="B1067" s="638" t="s">
        <v>775</v>
      </c>
      <c r="C1067" s="638" t="s">
        <v>769</v>
      </c>
      <c r="D1067" s="639" t="s">
        <v>4236</v>
      </c>
      <c r="E1067" s="640">
        <v>5100</v>
      </c>
      <c r="F1067" s="638" t="s">
        <v>4237</v>
      </c>
      <c r="G1067" s="639" t="s">
        <v>4238</v>
      </c>
      <c r="H1067" s="641" t="s">
        <v>3646</v>
      </c>
      <c r="I1067" s="642" t="s">
        <v>780</v>
      </c>
      <c r="J1067" s="641" t="s">
        <v>3646</v>
      </c>
      <c r="K1067" s="643">
        <v>5</v>
      </c>
      <c r="L1067" s="643">
        <v>12</v>
      </c>
      <c r="M1067" s="644">
        <v>62934.85</v>
      </c>
      <c r="N1067" s="643">
        <v>3</v>
      </c>
      <c r="O1067" s="643">
        <v>6</v>
      </c>
      <c r="P1067" s="686">
        <v>31650.096000000005</v>
      </c>
    </row>
    <row r="1068" spans="1:16" ht="33.75" x14ac:dyDescent="0.2">
      <c r="A1068" s="637" t="s">
        <v>767</v>
      </c>
      <c r="B1068" s="638" t="s">
        <v>775</v>
      </c>
      <c r="C1068" s="638" t="s">
        <v>769</v>
      </c>
      <c r="D1068" s="639" t="s">
        <v>4239</v>
      </c>
      <c r="E1068" s="640">
        <v>2900</v>
      </c>
      <c r="F1068" s="638" t="s">
        <v>4240</v>
      </c>
      <c r="G1068" s="639" t="s">
        <v>4241</v>
      </c>
      <c r="H1068" s="641" t="s">
        <v>1109</v>
      </c>
      <c r="I1068" s="642" t="s">
        <v>780</v>
      </c>
      <c r="J1068" s="641" t="s">
        <v>1109</v>
      </c>
      <c r="K1068" s="643">
        <v>1</v>
      </c>
      <c r="L1068" s="643">
        <v>1</v>
      </c>
      <c r="M1068" s="644">
        <v>2137.4100000000003</v>
      </c>
      <c r="N1068" s="643">
        <v>2</v>
      </c>
      <c r="O1068" s="643">
        <v>3</v>
      </c>
      <c r="P1068" s="686">
        <v>6860.5659999999998</v>
      </c>
    </row>
    <row r="1069" spans="1:16" ht="33.75" x14ac:dyDescent="0.2">
      <c r="A1069" s="637" t="s">
        <v>767</v>
      </c>
      <c r="B1069" s="638" t="s">
        <v>775</v>
      </c>
      <c r="C1069" s="638" t="s">
        <v>769</v>
      </c>
      <c r="D1069" s="639" t="s">
        <v>1008</v>
      </c>
      <c r="E1069" s="640">
        <v>2000</v>
      </c>
      <c r="F1069" s="638" t="s">
        <v>4242</v>
      </c>
      <c r="G1069" s="639" t="s">
        <v>4243</v>
      </c>
      <c r="H1069" s="641" t="s">
        <v>1887</v>
      </c>
      <c r="I1069" s="642" t="s">
        <v>797</v>
      </c>
      <c r="J1069" s="641" t="s">
        <v>1887</v>
      </c>
      <c r="K1069" s="643">
        <v>0</v>
      </c>
      <c r="L1069" s="643">
        <v>0</v>
      </c>
      <c r="M1069" s="644">
        <v>0</v>
      </c>
      <c r="N1069" s="643">
        <v>2</v>
      </c>
      <c r="O1069" s="643">
        <v>4</v>
      </c>
      <c r="P1069" s="686">
        <v>8703.6759999999995</v>
      </c>
    </row>
    <row r="1070" spans="1:16" ht="33.75" x14ac:dyDescent="0.2">
      <c r="A1070" s="637" t="s">
        <v>767</v>
      </c>
      <c r="B1070" s="638" t="s">
        <v>775</v>
      </c>
      <c r="C1070" s="638" t="s">
        <v>769</v>
      </c>
      <c r="D1070" s="639" t="s">
        <v>4244</v>
      </c>
      <c r="E1070" s="640">
        <v>1800</v>
      </c>
      <c r="F1070" s="638" t="s">
        <v>4245</v>
      </c>
      <c r="G1070" s="639" t="s">
        <v>4246</v>
      </c>
      <c r="H1070" s="641" t="s">
        <v>1887</v>
      </c>
      <c r="I1070" s="642" t="s">
        <v>797</v>
      </c>
      <c r="J1070" s="641" t="s">
        <v>1887</v>
      </c>
      <c r="K1070" s="643">
        <v>0</v>
      </c>
      <c r="L1070" s="643">
        <v>0</v>
      </c>
      <c r="M1070" s="644">
        <v>0</v>
      </c>
      <c r="N1070" s="643">
        <v>2</v>
      </c>
      <c r="O1070" s="643">
        <v>4</v>
      </c>
      <c r="P1070" s="686">
        <v>7855.076</v>
      </c>
    </row>
    <row r="1071" spans="1:16" ht="67.5" x14ac:dyDescent="0.2">
      <c r="A1071" s="637" t="s">
        <v>767</v>
      </c>
      <c r="B1071" s="638" t="s">
        <v>775</v>
      </c>
      <c r="C1071" s="638" t="s">
        <v>769</v>
      </c>
      <c r="D1071" s="639" t="s">
        <v>4247</v>
      </c>
      <c r="E1071" s="640">
        <v>3500</v>
      </c>
      <c r="F1071" s="638" t="s">
        <v>4248</v>
      </c>
      <c r="G1071" s="639" t="s">
        <v>4249</v>
      </c>
      <c r="H1071" s="641" t="s">
        <v>4250</v>
      </c>
      <c r="I1071" s="642" t="s">
        <v>774</v>
      </c>
      <c r="J1071" s="641" t="s">
        <v>4250</v>
      </c>
      <c r="K1071" s="643">
        <v>5</v>
      </c>
      <c r="L1071" s="643">
        <v>12</v>
      </c>
      <c r="M1071" s="644">
        <v>43693.930000000008</v>
      </c>
      <c r="N1071" s="643">
        <v>3</v>
      </c>
      <c r="O1071" s="643">
        <v>6</v>
      </c>
      <c r="P1071" s="686">
        <v>21980.396000000004</v>
      </c>
    </row>
    <row r="1072" spans="1:16" ht="90" x14ac:dyDescent="0.2">
      <c r="A1072" s="637" t="s">
        <v>767</v>
      </c>
      <c r="B1072" s="638" t="s">
        <v>775</v>
      </c>
      <c r="C1072" s="638" t="s">
        <v>769</v>
      </c>
      <c r="D1072" s="639" t="s">
        <v>4251</v>
      </c>
      <c r="E1072" s="640">
        <v>5500</v>
      </c>
      <c r="F1072" s="638" t="s">
        <v>4252</v>
      </c>
      <c r="G1072" s="639" t="s">
        <v>4253</v>
      </c>
      <c r="H1072" s="641" t="s">
        <v>805</v>
      </c>
      <c r="I1072" s="642" t="s">
        <v>780</v>
      </c>
      <c r="J1072" s="641" t="s">
        <v>805</v>
      </c>
      <c r="K1072" s="643">
        <v>5</v>
      </c>
      <c r="L1072" s="643">
        <v>12</v>
      </c>
      <c r="M1072" s="644">
        <v>67666.39</v>
      </c>
      <c r="N1072" s="643">
        <v>3</v>
      </c>
      <c r="O1072" s="643">
        <v>6</v>
      </c>
      <c r="P1072" s="686">
        <v>33967.116000000002</v>
      </c>
    </row>
    <row r="1073" spans="1:16" ht="33.75" x14ac:dyDescent="0.2">
      <c r="A1073" s="637" t="s">
        <v>767</v>
      </c>
      <c r="B1073" s="638" t="s">
        <v>775</v>
      </c>
      <c r="C1073" s="638" t="s">
        <v>769</v>
      </c>
      <c r="D1073" s="639" t="s">
        <v>4254</v>
      </c>
      <c r="E1073" s="640">
        <v>4000</v>
      </c>
      <c r="F1073" s="638" t="s">
        <v>4255</v>
      </c>
      <c r="G1073" s="639" t="s">
        <v>4256</v>
      </c>
      <c r="H1073" s="641" t="s">
        <v>4257</v>
      </c>
      <c r="I1073" s="642" t="s">
        <v>780</v>
      </c>
      <c r="J1073" s="641" t="s">
        <v>4257</v>
      </c>
      <c r="K1073" s="643">
        <v>3</v>
      </c>
      <c r="L1073" s="643">
        <v>7</v>
      </c>
      <c r="M1073" s="644">
        <v>26806.299999999996</v>
      </c>
      <c r="N1073" s="643">
        <v>6</v>
      </c>
      <c r="O1073" s="643">
        <v>6</v>
      </c>
      <c r="P1073" s="686">
        <v>25030.976000000002</v>
      </c>
    </row>
    <row r="1074" spans="1:16" ht="78.75" x14ac:dyDescent="0.2">
      <c r="A1074" s="637" t="s">
        <v>767</v>
      </c>
      <c r="B1074" s="638" t="s">
        <v>775</v>
      </c>
      <c r="C1074" s="638" t="s">
        <v>769</v>
      </c>
      <c r="D1074" s="639" t="s">
        <v>4258</v>
      </c>
      <c r="E1074" s="640">
        <v>4000</v>
      </c>
      <c r="F1074" s="638" t="s">
        <v>4259</v>
      </c>
      <c r="G1074" s="639" t="s">
        <v>4260</v>
      </c>
      <c r="H1074" s="641" t="s">
        <v>957</v>
      </c>
      <c r="I1074" s="642" t="s">
        <v>780</v>
      </c>
      <c r="J1074" s="641" t="s">
        <v>957</v>
      </c>
      <c r="K1074" s="643">
        <v>7</v>
      </c>
      <c r="L1074" s="643">
        <v>12</v>
      </c>
      <c r="M1074" s="644">
        <v>49953.970000000008</v>
      </c>
      <c r="N1074" s="643">
        <v>2</v>
      </c>
      <c r="O1074" s="643">
        <v>3</v>
      </c>
      <c r="P1074" s="686">
        <v>10075.145999999999</v>
      </c>
    </row>
    <row r="1075" spans="1:16" ht="33.75" x14ac:dyDescent="0.2">
      <c r="A1075" s="637" t="s">
        <v>767</v>
      </c>
      <c r="B1075" s="638" t="s">
        <v>775</v>
      </c>
      <c r="C1075" s="638" t="s">
        <v>769</v>
      </c>
      <c r="D1075" s="639" t="s">
        <v>2508</v>
      </c>
      <c r="E1075" s="640">
        <v>2600</v>
      </c>
      <c r="F1075" s="638" t="s">
        <v>4261</v>
      </c>
      <c r="G1075" s="639" t="s">
        <v>4262</v>
      </c>
      <c r="H1075" s="641" t="s">
        <v>796</v>
      </c>
      <c r="I1075" s="642" t="s">
        <v>797</v>
      </c>
      <c r="J1075" s="641" t="s">
        <v>796</v>
      </c>
      <c r="K1075" s="643">
        <v>1</v>
      </c>
      <c r="L1075" s="643">
        <v>1</v>
      </c>
      <c r="M1075" s="644">
        <v>2534.0800000000004</v>
      </c>
      <c r="N1075" s="643">
        <v>6</v>
      </c>
      <c r="O1075" s="643">
        <v>6</v>
      </c>
      <c r="P1075" s="686">
        <v>15479.955999999998</v>
      </c>
    </row>
    <row r="1076" spans="1:16" ht="33.75" x14ac:dyDescent="0.2">
      <c r="A1076" s="637" t="s">
        <v>767</v>
      </c>
      <c r="B1076" s="638" t="s">
        <v>768</v>
      </c>
      <c r="C1076" s="638" t="s">
        <v>769</v>
      </c>
      <c r="D1076" s="639" t="s">
        <v>933</v>
      </c>
      <c r="E1076" s="640">
        <v>8000</v>
      </c>
      <c r="F1076" s="638" t="s">
        <v>4263</v>
      </c>
      <c r="G1076" s="639" t="s">
        <v>4264</v>
      </c>
      <c r="H1076" s="641" t="s">
        <v>866</v>
      </c>
      <c r="I1076" s="642" t="s">
        <v>780</v>
      </c>
      <c r="J1076" s="641" t="s">
        <v>866</v>
      </c>
      <c r="K1076" s="643">
        <v>3</v>
      </c>
      <c r="L1076" s="643">
        <v>6</v>
      </c>
      <c r="M1076" s="644">
        <v>49568.329999999994</v>
      </c>
      <c r="N1076" s="643">
        <v>3</v>
      </c>
      <c r="O1076" s="643">
        <v>6</v>
      </c>
      <c r="P1076" s="686">
        <v>48908.056000000004</v>
      </c>
    </row>
    <row r="1077" spans="1:16" ht="78.75" x14ac:dyDescent="0.2">
      <c r="A1077" s="637" t="s">
        <v>767</v>
      </c>
      <c r="B1077" s="638" t="s">
        <v>775</v>
      </c>
      <c r="C1077" s="638" t="s">
        <v>769</v>
      </c>
      <c r="D1077" s="639" t="s">
        <v>4265</v>
      </c>
      <c r="E1077" s="640">
        <v>1200</v>
      </c>
      <c r="F1077" s="638" t="s">
        <v>4266</v>
      </c>
      <c r="G1077" s="639" t="s">
        <v>4267</v>
      </c>
      <c r="H1077" s="641" t="s">
        <v>796</v>
      </c>
      <c r="I1077" s="642" t="s">
        <v>797</v>
      </c>
      <c r="J1077" s="641" t="s">
        <v>796</v>
      </c>
      <c r="K1077" s="643">
        <v>5</v>
      </c>
      <c r="L1077" s="643">
        <v>12</v>
      </c>
      <c r="M1077" s="644">
        <v>16290.01</v>
      </c>
      <c r="N1077" s="643">
        <v>3</v>
      </c>
      <c r="O1077" s="643">
        <v>6</v>
      </c>
      <c r="P1077" s="686">
        <v>7855.076</v>
      </c>
    </row>
    <row r="1078" spans="1:16" ht="67.5" x14ac:dyDescent="0.2">
      <c r="A1078" s="637" t="s">
        <v>767</v>
      </c>
      <c r="B1078" s="638" t="s">
        <v>775</v>
      </c>
      <c r="C1078" s="638" t="s">
        <v>769</v>
      </c>
      <c r="D1078" s="639" t="s">
        <v>4268</v>
      </c>
      <c r="E1078" s="640">
        <v>2500</v>
      </c>
      <c r="F1078" s="638" t="s">
        <v>4269</v>
      </c>
      <c r="G1078" s="639" t="s">
        <v>4270</v>
      </c>
      <c r="H1078" s="641" t="s">
        <v>796</v>
      </c>
      <c r="I1078" s="642" t="s">
        <v>797</v>
      </c>
      <c r="J1078" s="641" t="s">
        <v>796</v>
      </c>
      <c r="K1078" s="643">
        <v>5</v>
      </c>
      <c r="L1078" s="643">
        <v>12</v>
      </c>
      <c r="M1078" s="644">
        <v>31954.640000000003</v>
      </c>
      <c r="N1078" s="643">
        <v>3</v>
      </c>
      <c r="O1078" s="643">
        <v>6</v>
      </c>
      <c r="P1078" s="686">
        <v>16049.255999999999</v>
      </c>
    </row>
    <row r="1079" spans="1:16" ht="78.75" x14ac:dyDescent="0.2">
      <c r="A1079" s="637" t="s">
        <v>767</v>
      </c>
      <c r="B1079" s="638" t="s">
        <v>775</v>
      </c>
      <c r="C1079" s="638" t="s">
        <v>769</v>
      </c>
      <c r="D1079" s="639" t="s">
        <v>4271</v>
      </c>
      <c r="E1079" s="640">
        <v>3200</v>
      </c>
      <c r="F1079" s="638" t="s">
        <v>4272</v>
      </c>
      <c r="G1079" s="639" t="s">
        <v>4273</v>
      </c>
      <c r="H1079" s="641" t="s">
        <v>2754</v>
      </c>
      <c r="I1079" s="642" t="s">
        <v>774</v>
      </c>
      <c r="J1079" s="641" t="s">
        <v>2754</v>
      </c>
      <c r="K1079" s="643">
        <v>5</v>
      </c>
      <c r="L1079" s="643">
        <v>12</v>
      </c>
      <c r="M1079" s="644">
        <v>39820.11</v>
      </c>
      <c r="N1079" s="643">
        <v>3</v>
      </c>
      <c r="O1079" s="643">
        <v>6</v>
      </c>
      <c r="P1079" s="686">
        <v>20096.426000000003</v>
      </c>
    </row>
    <row r="1080" spans="1:16" ht="101.25" x14ac:dyDescent="0.2">
      <c r="A1080" s="637" t="s">
        <v>767</v>
      </c>
      <c r="B1080" s="638" t="s">
        <v>775</v>
      </c>
      <c r="C1080" s="638" t="s">
        <v>769</v>
      </c>
      <c r="D1080" s="639" t="s">
        <v>4274</v>
      </c>
      <c r="E1080" s="640">
        <v>13000</v>
      </c>
      <c r="F1080" s="638" t="s">
        <v>4275</v>
      </c>
      <c r="G1080" s="639" t="s">
        <v>4276</v>
      </c>
      <c r="H1080" s="641" t="s">
        <v>812</v>
      </c>
      <c r="I1080" s="642" t="s">
        <v>780</v>
      </c>
      <c r="J1080" s="641" t="s">
        <v>812</v>
      </c>
      <c r="K1080" s="643">
        <v>1</v>
      </c>
      <c r="L1080" s="643">
        <v>5</v>
      </c>
      <c r="M1080" s="644">
        <v>56761.01</v>
      </c>
      <c r="N1080" s="643">
        <v>3</v>
      </c>
      <c r="O1080" s="643">
        <v>6</v>
      </c>
      <c r="P1080" s="686">
        <v>79051.975999999995</v>
      </c>
    </row>
    <row r="1081" spans="1:16" ht="33.75" x14ac:dyDescent="0.2">
      <c r="A1081" s="637" t="s">
        <v>767</v>
      </c>
      <c r="B1081" s="638" t="s">
        <v>775</v>
      </c>
      <c r="C1081" s="638" t="s">
        <v>769</v>
      </c>
      <c r="D1081" s="639" t="s">
        <v>4277</v>
      </c>
      <c r="E1081" s="640">
        <v>1200</v>
      </c>
      <c r="F1081" s="638" t="s">
        <v>4278</v>
      </c>
      <c r="G1081" s="639" t="s">
        <v>4279</v>
      </c>
      <c r="H1081" s="641" t="s">
        <v>4280</v>
      </c>
      <c r="I1081" s="642" t="s">
        <v>774</v>
      </c>
      <c r="J1081" s="641" t="s">
        <v>4280</v>
      </c>
      <c r="K1081" s="643">
        <v>2</v>
      </c>
      <c r="L1081" s="643">
        <v>5</v>
      </c>
      <c r="M1081" s="644">
        <v>6106.9500000000007</v>
      </c>
      <c r="N1081" s="643">
        <v>3</v>
      </c>
      <c r="O1081" s="643">
        <v>6</v>
      </c>
      <c r="P1081" s="686">
        <v>7854.116</v>
      </c>
    </row>
    <row r="1082" spans="1:16" ht="112.5" x14ac:dyDescent="0.2">
      <c r="A1082" s="637" t="s">
        <v>767</v>
      </c>
      <c r="B1082" s="638" t="s">
        <v>775</v>
      </c>
      <c r="C1082" s="638" t="s">
        <v>769</v>
      </c>
      <c r="D1082" s="639" t="s">
        <v>4281</v>
      </c>
      <c r="E1082" s="640">
        <v>5000</v>
      </c>
      <c r="F1082" s="638" t="s">
        <v>4282</v>
      </c>
      <c r="G1082" s="639" t="s">
        <v>4283</v>
      </c>
      <c r="H1082" s="641" t="s">
        <v>805</v>
      </c>
      <c r="I1082" s="642" t="s">
        <v>780</v>
      </c>
      <c r="J1082" s="641" t="s">
        <v>805</v>
      </c>
      <c r="K1082" s="643">
        <v>7</v>
      </c>
      <c r="L1082" s="643">
        <v>12</v>
      </c>
      <c r="M1082" s="644">
        <v>66058.87000000001</v>
      </c>
      <c r="N1082" s="643">
        <v>4</v>
      </c>
      <c r="O1082" s="643">
        <v>6</v>
      </c>
      <c r="P1082" s="686">
        <v>31051.976000000002</v>
      </c>
    </row>
    <row r="1083" spans="1:16" ht="33.75" x14ac:dyDescent="0.2">
      <c r="A1083" s="637" t="s">
        <v>767</v>
      </c>
      <c r="B1083" s="638" t="s">
        <v>775</v>
      </c>
      <c r="C1083" s="638" t="s">
        <v>769</v>
      </c>
      <c r="D1083" s="639" t="s">
        <v>4284</v>
      </c>
      <c r="E1083" s="640">
        <v>5500</v>
      </c>
      <c r="F1083" s="638" t="s">
        <v>4285</v>
      </c>
      <c r="G1083" s="639" t="s">
        <v>4286</v>
      </c>
      <c r="H1083" s="641" t="s">
        <v>1019</v>
      </c>
      <c r="I1083" s="642" t="s">
        <v>774</v>
      </c>
      <c r="J1083" s="641" t="s">
        <v>1019</v>
      </c>
      <c r="K1083" s="643">
        <v>1</v>
      </c>
      <c r="L1083" s="643">
        <v>4</v>
      </c>
      <c r="M1083" s="644">
        <v>7392.46</v>
      </c>
      <c r="N1083" s="643">
        <v>0</v>
      </c>
      <c r="O1083" s="643">
        <v>0</v>
      </c>
      <c r="P1083" s="686">
        <v>0</v>
      </c>
    </row>
    <row r="1084" spans="1:16" ht="33.75" x14ac:dyDescent="0.2">
      <c r="A1084" s="637" t="s">
        <v>767</v>
      </c>
      <c r="B1084" s="638" t="s">
        <v>775</v>
      </c>
      <c r="C1084" s="638" t="s">
        <v>769</v>
      </c>
      <c r="D1084" s="639" t="s">
        <v>3432</v>
      </c>
      <c r="E1084" s="640">
        <v>3000</v>
      </c>
      <c r="F1084" s="638" t="s">
        <v>4287</v>
      </c>
      <c r="G1084" s="639" t="s">
        <v>4288</v>
      </c>
      <c r="H1084" s="641" t="s">
        <v>779</v>
      </c>
      <c r="I1084" s="642" t="s">
        <v>780</v>
      </c>
      <c r="J1084" s="641" t="s">
        <v>779</v>
      </c>
      <c r="K1084" s="643">
        <v>2</v>
      </c>
      <c r="L1084" s="643">
        <v>5</v>
      </c>
      <c r="M1084" s="644">
        <v>15161.01</v>
      </c>
      <c r="N1084" s="643">
        <v>5</v>
      </c>
      <c r="O1084" s="643">
        <v>6</v>
      </c>
      <c r="P1084" s="686">
        <v>19051.976000000002</v>
      </c>
    </row>
    <row r="1085" spans="1:16" ht="67.5" x14ac:dyDescent="0.2">
      <c r="A1085" s="637" t="s">
        <v>767</v>
      </c>
      <c r="B1085" s="638" t="s">
        <v>775</v>
      </c>
      <c r="C1085" s="638" t="s">
        <v>769</v>
      </c>
      <c r="D1085" s="639" t="s">
        <v>4289</v>
      </c>
      <c r="E1085" s="640">
        <v>5500</v>
      </c>
      <c r="F1085" s="638" t="s">
        <v>4290</v>
      </c>
      <c r="G1085" s="639" t="s">
        <v>4291</v>
      </c>
      <c r="H1085" s="641" t="s">
        <v>4292</v>
      </c>
      <c r="I1085" s="642" t="s">
        <v>774</v>
      </c>
      <c r="J1085" s="641" t="s">
        <v>4292</v>
      </c>
      <c r="K1085" s="643">
        <v>3</v>
      </c>
      <c r="L1085" s="643">
        <v>8</v>
      </c>
      <c r="M1085" s="644">
        <v>34673.99</v>
      </c>
      <c r="N1085" s="643">
        <v>0</v>
      </c>
      <c r="O1085" s="643">
        <v>0</v>
      </c>
      <c r="P1085" s="686">
        <v>0</v>
      </c>
    </row>
    <row r="1086" spans="1:16" ht="90" x14ac:dyDescent="0.2">
      <c r="A1086" s="637" t="s">
        <v>767</v>
      </c>
      <c r="B1086" s="638" t="s">
        <v>768</v>
      </c>
      <c r="C1086" s="638" t="s">
        <v>769</v>
      </c>
      <c r="D1086" s="639" t="s">
        <v>4293</v>
      </c>
      <c r="E1086" s="640">
        <v>10000</v>
      </c>
      <c r="F1086" s="638" t="s">
        <v>4294</v>
      </c>
      <c r="G1086" s="639" t="s">
        <v>4295</v>
      </c>
      <c r="H1086" s="641" t="s">
        <v>805</v>
      </c>
      <c r="I1086" s="642" t="s">
        <v>780</v>
      </c>
      <c r="J1086" s="641" t="s">
        <v>805</v>
      </c>
      <c r="K1086" s="643">
        <v>5</v>
      </c>
      <c r="L1086" s="643">
        <v>12</v>
      </c>
      <c r="M1086" s="644">
        <v>121853.37999999996</v>
      </c>
      <c r="N1086" s="643">
        <v>3</v>
      </c>
      <c r="O1086" s="643">
        <v>6</v>
      </c>
      <c r="P1086" s="686">
        <v>61029.206000000006</v>
      </c>
    </row>
    <row r="1087" spans="1:16" ht="90" x14ac:dyDescent="0.2">
      <c r="A1087" s="637" t="s">
        <v>767</v>
      </c>
      <c r="B1087" s="638" t="s">
        <v>768</v>
      </c>
      <c r="C1087" s="638" t="s">
        <v>769</v>
      </c>
      <c r="D1087" s="639" t="s">
        <v>4296</v>
      </c>
      <c r="E1087" s="640">
        <v>8000</v>
      </c>
      <c r="F1087" s="638" t="s">
        <v>4297</v>
      </c>
      <c r="G1087" s="639" t="s">
        <v>4298</v>
      </c>
      <c r="H1087" s="641" t="s">
        <v>4299</v>
      </c>
      <c r="I1087" s="642" t="s">
        <v>780</v>
      </c>
      <c r="J1087" s="641" t="s">
        <v>4299</v>
      </c>
      <c r="K1087" s="643">
        <v>0</v>
      </c>
      <c r="L1087" s="643">
        <v>1</v>
      </c>
      <c r="M1087" s="644">
        <v>1056.1500000000001</v>
      </c>
      <c r="N1087" s="643">
        <v>0</v>
      </c>
      <c r="O1087" s="643">
        <v>0</v>
      </c>
      <c r="P1087" s="686">
        <v>0</v>
      </c>
    </row>
    <row r="1088" spans="1:16" ht="67.5" x14ac:dyDescent="0.2">
      <c r="A1088" s="637" t="s">
        <v>767</v>
      </c>
      <c r="B1088" s="638" t="s">
        <v>775</v>
      </c>
      <c r="C1088" s="638" t="s">
        <v>769</v>
      </c>
      <c r="D1088" s="639" t="s">
        <v>4300</v>
      </c>
      <c r="E1088" s="640">
        <v>930</v>
      </c>
      <c r="F1088" s="638" t="s">
        <v>4301</v>
      </c>
      <c r="G1088" s="639" t="s">
        <v>4302</v>
      </c>
      <c r="H1088" s="641" t="s">
        <v>2754</v>
      </c>
      <c r="I1088" s="642" t="s">
        <v>774</v>
      </c>
      <c r="J1088" s="641" t="s">
        <v>2754</v>
      </c>
      <c r="K1088" s="643">
        <v>12</v>
      </c>
      <c r="L1088" s="643">
        <v>12</v>
      </c>
      <c r="M1088" s="644">
        <v>12758.410000000003</v>
      </c>
      <c r="N1088" s="643">
        <v>5</v>
      </c>
      <c r="O1088" s="643">
        <v>6</v>
      </c>
      <c r="P1088" s="686">
        <v>6082.3959999999997</v>
      </c>
    </row>
    <row r="1089" spans="1:16" ht="101.25" x14ac:dyDescent="0.2">
      <c r="A1089" s="637" t="s">
        <v>767</v>
      </c>
      <c r="B1089" s="638" t="s">
        <v>775</v>
      </c>
      <c r="C1089" s="638" t="s">
        <v>769</v>
      </c>
      <c r="D1089" s="639" t="s">
        <v>4303</v>
      </c>
      <c r="E1089" s="640">
        <v>4500</v>
      </c>
      <c r="F1089" s="638" t="s">
        <v>4304</v>
      </c>
      <c r="G1089" s="639" t="s">
        <v>4305</v>
      </c>
      <c r="H1089" s="641" t="s">
        <v>805</v>
      </c>
      <c r="I1089" s="642" t="s">
        <v>780</v>
      </c>
      <c r="J1089" s="641" t="s">
        <v>805</v>
      </c>
      <c r="K1089" s="643">
        <v>10</v>
      </c>
      <c r="L1089" s="643">
        <v>12</v>
      </c>
      <c r="M1089" s="644">
        <v>55885.850000000006</v>
      </c>
      <c r="N1089" s="643">
        <v>3</v>
      </c>
      <c r="O1089" s="643">
        <v>6</v>
      </c>
      <c r="P1089" s="686">
        <v>27859.826000000001</v>
      </c>
    </row>
    <row r="1090" spans="1:16" ht="56.25" x14ac:dyDescent="0.2">
      <c r="A1090" s="637" t="s">
        <v>767</v>
      </c>
      <c r="B1090" s="638" t="s">
        <v>775</v>
      </c>
      <c r="C1090" s="638" t="s">
        <v>769</v>
      </c>
      <c r="D1090" s="639" t="s">
        <v>4306</v>
      </c>
      <c r="E1090" s="640">
        <v>2600</v>
      </c>
      <c r="F1090" s="638" t="s">
        <v>4307</v>
      </c>
      <c r="G1090" s="639" t="s">
        <v>4308</v>
      </c>
      <c r="H1090" s="641" t="s">
        <v>4309</v>
      </c>
      <c r="I1090" s="642" t="s">
        <v>774</v>
      </c>
      <c r="J1090" s="641" t="s">
        <v>4309</v>
      </c>
      <c r="K1090" s="643">
        <v>5</v>
      </c>
      <c r="L1090" s="643">
        <v>12</v>
      </c>
      <c r="M1090" s="644">
        <v>32926.180000000008</v>
      </c>
      <c r="N1090" s="643">
        <v>3</v>
      </c>
      <c r="O1090" s="643">
        <v>6</v>
      </c>
      <c r="P1090" s="686">
        <v>16645.136000000002</v>
      </c>
    </row>
    <row r="1091" spans="1:16" ht="90" x14ac:dyDescent="0.2">
      <c r="A1091" s="637" t="s">
        <v>767</v>
      </c>
      <c r="B1091" s="638" t="s">
        <v>768</v>
      </c>
      <c r="C1091" s="638" t="s">
        <v>769</v>
      </c>
      <c r="D1091" s="639" t="s">
        <v>4310</v>
      </c>
      <c r="E1091" s="640">
        <v>1200</v>
      </c>
      <c r="F1091" s="638" t="s">
        <v>4311</v>
      </c>
      <c r="G1091" s="639" t="s">
        <v>4312</v>
      </c>
      <c r="H1091" s="641" t="s">
        <v>796</v>
      </c>
      <c r="I1091" s="642" t="s">
        <v>797</v>
      </c>
      <c r="J1091" s="641" t="s">
        <v>796</v>
      </c>
      <c r="K1091" s="643">
        <v>6</v>
      </c>
      <c r="L1091" s="643">
        <v>12</v>
      </c>
      <c r="M1091" s="644">
        <v>16199.48</v>
      </c>
      <c r="N1091" s="643">
        <v>3</v>
      </c>
      <c r="O1091" s="643">
        <v>6</v>
      </c>
      <c r="P1091" s="686">
        <v>7832.7060000000001</v>
      </c>
    </row>
    <row r="1092" spans="1:16" ht="56.25" x14ac:dyDescent="0.2">
      <c r="A1092" s="637" t="s">
        <v>767</v>
      </c>
      <c r="B1092" s="638" t="s">
        <v>775</v>
      </c>
      <c r="C1092" s="638" t="s">
        <v>769</v>
      </c>
      <c r="D1092" s="639" t="s">
        <v>4313</v>
      </c>
      <c r="E1092" s="640">
        <v>1200</v>
      </c>
      <c r="F1092" s="638" t="s">
        <v>4314</v>
      </c>
      <c r="G1092" s="639" t="s">
        <v>4315</v>
      </c>
      <c r="H1092" s="641" t="s">
        <v>923</v>
      </c>
      <c r="I1092" s="642" t="s">
        <v>797</v>
      </c>
      <c r="J1092" s="641" t="s">
        <v>923</v>
      </c>
      <c r="K1092" s="643">
        <v>5</v>
      </c>
      <c r="L1092" s="643">
        <v>12</v>
      </c>
      <c r="M1092" s="644">
        <v>15615.710000000001</v>
      </c>
      <c r="N1092" s="643">
        <v>1</v>
      </c>
      <c r="O1092" s="643">
        <v>2</v>
      </c>
      <c r="P1092" s="686">
        <v>1642.076</v>
      </c>
    </row>
    <row r="1093" spans="1:16" ht="45" x14ac:dyDescent="0.2">
      <c r="A1093" s="637" t="s">
        <v>767</v>
      </c>
      <c r="B1093" s="638" t="s">
        <v>775</v>
      </c>
      <c r="C1093" s="638" t="s">
        <v>769</v>
      </c>
      <c r="D1093" s="639" t="s">
        <v>4316</v>
      </c>
      <c r="E1093" s="640">
        <v>3600</v>
      </c>
      <c r="F1093" s="638" t="s">
        <v>4317</v>
      </c>
      <c r="G1093" s="639" t="s">
        <v>4318</v>
      </c>
      <c r="H1093" s="641" t="s">
        <v>1170</v>
      </c>
      <c r="I1093" s="642" t="s">
        <v>780</v>
      </c>
      <c r="J1093" s="641" t="s">
        <v>1170</v>
      </c>
      <c r="K1093" s="643">
        <v>5</v>
      </c>
      <c r="L1093" s="643">
        <v>12</v>
      </c>
      <c r="M1093" s="644">
        <v>45150.560000000012</v>
      </c>
      <c r="N1093" s="643">
        <v>3</v>
      </c>
      <c r="O1093" s="643">
        <v>6</v>
      </c>
      <c r="P1093" s="686">
        <v>22651.976000000002</v>
      </c>
    </row>
    <row r="1094" spans="1:16" ht="56.25" x14ac:dyDescent="0.2">
      <c r="A1094" s="637" t="s">
        <v>767</v>
      </c>
      <c r="B1094" s="638" t="s">
        <v>775</v>
      </c>
      <c r="C1094" s="638" t="s">
        <v>769</v>
      </c>
      <c r="D1094" s="639" t="s">
        <v>4319</v>
      </c>
      <c r="E1094" s="640">
        <v>3000</v>
      </c>
      <c r="F1094" s="638" t="s">
        <v>4320</v>
      </c>
      <c r="G1094" s="639" t="s">
        <v>4321</v>
      </c>
      <c r="H1094" s="641" t="s">
        <v>1205</v>
      </c>
      <c r="I1094" s="642" t="s">
        <v>780</v>
      </c>
      <c r="J1094" s="641" t="s">
        <v>1205</v>
      </c>
      <c r="K1094" s="643">
        <v>4</v>
      </c>
      <c r="L1094" s="643">
        <v>5</v>
      </c>
      <c r="M1094" s="644">
        <v>11955.94</v>
      </c>
      <c r="N1094" s="643">
        <v>0</v>
      </c>
      <c r="O1094" s="643">
        <v>0</v>
      </c>
      <c r="P1094" s="686">
        <v>0</v>
      </c>
    </row>
    <row r="1095" spans="1:16" ht="67.5" x14ac:dyDescent="0.2">
      <c r="A1095" s="637" t="s">
        <v>767</v>
      </c>
      <c r="B1095" s="638" t="s">
        <v>768</v>
      </c>
      <c r="C1095" s="638" t="s">
        <v>769</v>
      </c>
      <c r="D1095" s="639" t="s">
        <v>4322</v>
      </c>
      <c r="E1095" s="640">
        <v>10000</v>
      </c>
      <c r="F1095" s="638" t="s">
        <v>4323</v>
      </c>
      <c r="G1095" s="639" t="s">
        <v>4324</v>
      </c>
      <c r="H1095" s="641" t="s">
        <v>805</v>
      </c>
      <c r="I1095" s="642" t="s">
        <v>780</v>
      </c>
      <c r="J1095" s="641" t="s">
        <v>805</v>
      </c>
      <c r="K1095" s="643">
        <v>6</v>
      </c>
      <c r="L1095" s="643">
        <v>12</v>
      </c>
      <c r="M1095" s="644">
        <v>126454.91999999997</v>
      </c>
      <c r="N1095" s="643">
        <v>3</v>
      </c>
      <c r="O1095" s="643">
        <v>6</v>
      </c>
      <c r="P1095" s="686">
        <v>61051.976000000002</v>
      </c>
    </row>
    <row r="1096" spans="1:16" ht="33.75" x14ac:dyDescent="0.2">
      <c r="A1096" s="637" t="s">
        <v>767</v>
      </c>
      <c r="B1096" s="638" t="s">
        <v>775</v>
      </c>
      <c r="C1096" s="638" t="s">
        <v>769</v>
      </c>
      <c r="D1096" s="639" t="s">
        <v>4325</v>
      </c>
      <c r="E1096" s="640">
        <v>15600</v>
      </c>
      <c r="F1096" s="638" t="s">
        <v>4326</v>
      </c>
      <c r="G1096" s="639" t="s">
        <v>4327</v>
      </c>
      <c r="H1096" s="641" t="s">
        <v>4328</v>
      </c>
      <c r="I1096" s="642" t="s">
        <v>780</v>
      </c>
      <c r="J1096" s="641" t="s">
        <v>4328</v>
      </c>
      <c r="K1096" s="643">
        <v>1</v>
      </c>
      <c r="L1096" s="643">
        <v>2</v>
      </c>
      <c r="M1096" s="644">
        <v>11937.41</v>
      </c>
      <c r="N1096" s="643">
        <v>0</v>
      </c>
      <c r="O1096" s="643">
        <v>0</v>
      </c>
      <c r="P1096" s="686">
        <v>0</v>
      </c>
    </row>
    <row r="1097" spans="1:16" ht="56.25" x14ac:dyDescent="0.2">
      <c r="A1097" s="637" t="s">
        <v>767</v>
      </c>
      <c r="B1097" s="638" t="s">
        <v>775</v>
      </c>
      <c r="C1097" s="638" t="s">
        <v>769</v>
      </c>
      <c r="D1097" s="639" t="s">
        <v>4329</v>
      </c>
      <c r="E1097" s="640">
        <v>7000</v>
      </c>
      <c r="F1097" s="638" t="s">
        <v>4330</v>
      </c>
      <c r="G1097" s="639" t="s">
        <v>4331</v>
      </c>
      <c r="H1097" s="641" t="s">
        <v>850</v>
      </c>
      <c r="I1097" s="642" t="s">
        <v>780</v>
      </c>
      <c r="J1097" s="641" t="s">
        <v>850</v>
      </c>
      <c r="K1097" s="643">
        <v>6</v>
      </c>
      <c r="L1097" s="643">
        <v>12</v>
      </c>
      <c r="M1097" s="644">
        <v>85745.78</v>
      </c>
      <c r="N1097" s="643">
        <v>3</v>
      </c>
      <c r="O1097" s="643">
        <v>6</v>
      </c>
      <c r="P1097" s="686">
        <v>42968.416000000005</v>
      </c>
    </row>
    <row r="1098" spans="1:16" ht="45" x14ac:dyDescent="0.2">
      <c r="A1098" s="637" t="s">
        <v>767</v>
      </c>
      <c r="B1098" s="638" t="s">
        <v>775</v>
      </c>
      <c r="C1098" s="638" t="s">
        <v>769</v>
      </c>
      <c r="D1098" s="639" t="s">
        <v>4332</v>
      </c>
      <c r="E1098" s="640">
        <v>2600</v>
      </c>
      <c r="F1098" s="638" t="s">
        <v>4333</v>
      </c>
      <c r="G1098" s="639" t="s">
        <v>4334</v>
      </c>
      <c r="H1098" s="641" t="s">
        <v>4335</v>
      </c>
      <c r="I1098" s="642" t="s">
        <v>797</v>
      </c>
      <c r="J1098" s="641" t="s">
        <v>4335</v>
      </c>
      <c r="K1098" s="643">
        <v>5</v>
      </c>
      <c r="L1098" s="643">
        <v>12</v>
      </c>
      <c r="M1098" s="644">
        <v>29982.429999999997</v>
      </c>
      <c r="N1098" s="643">
        <v>1</v>
      </c>
      <c r="O1098" s="643">
        <v>2</v>
      </c>
      <c r="P1098" s="686">
        <v>4796.4360000000006</v>
      </c>
    </row>
    <row r="1099" spans="1:16" ht="67.5" x14ac:dyDescent="0.2">
      <c r="A1099" s="637" t="s">
        <v>767</v>
      </c>
      <c r="B1099" s="638" t="s">
        <v>775</v>
      </c>
      <c r="C1099" s="638" t="s">
        <v>769</v>
      </c>
      <c r="D1099" s="639" t="s">
        <v>4336</v>
      </c>
      <c r="E1099" s="640">
        <v>2000</v>
      </c>
      <c r="F1099" s="638" t="s">
        <v>4337</v>
      </c>
      <c r="G1099" s="639" t="s">
        <v>4338</v>
      </c>
      <c r="H1099" s="641" t="s">
        <v>940</v>
      </c>
      <c r="I1099" s="642" t="s">
        <v>774</v>
      </c>
      <c r="J1099" s="641" t="s">
        <v>940</v>
      </c>
      <c r="K1099" s="643">
        <v>11</v>
      </c>
      <c r="L1099" s="643">
        <v>12</v>
      </c>
      <c r="M1099" s="644">
        <v>25818.390000000003</v>
      </c>
      <c r="N1099" s="643">
        <v>3</v>
      </c>
      <c r="O1099" s="643">
        <v>6</v>
      </c>
      <c r="P1099" s="686">
        <v>13036.925999999998</v>
      </c>
    </row>
    <row r="1100" spans="1:16" ht="101.25" x14ac:dyDescent="0.2">
      <c r="A1100" s="637" t="s">
        <v>767</v>
      </c>
      <c r="B1100" s="638" t="s">
        <v>768</v>
      </c>
      <c r="C1100" s="638" t="s">
        <v>769</v>
      </c>
      <c r="D1100" s="639" t="s">
        <v>4339</v>
      </c>
      <c r="E1100" s="640">
        <v>1200</v>
      </c>
      <c r="F1100" s="638" t="s">
        <v>4340</v>
      </c>
      <c r="G1100" s="639" t="s">
        <v>4341</v>
      </c>
      <c r="H1100" s="641" t="s">
        <v>796</v>
      </c>
      <c r="I1100" s="642" t="s">
        <v>797</v>
      </c>
      <c r="J1100" s="641" t="s">
        <v>796</v>
      </c>
      <c r="K1100" s="643">
        <v>1</v>
      </c>
      <c r="L1100" s="643">
        <v>2</v>
      </c>
      <c r="M1100" s="644">
        <v>2151.3100000000004</v>
      </c>
      <c r="N1100" s="643">
        <v>0</v>
      </c>
      <c r="O1100" s="643">
        <v>0</v>
      </c>
      <c r="P1100" s="686">
        <v>0</v>
      </c>
    </row>
    <row r="1101" spans="1:16" ht="56.25" x14ac:dyDescent="0.2">
      <c r="A1101" s="637" t="s">
        <v>767</v>
      </c>
      <c r="B1101" s="638" t="s">
        <v>775</v>
      </c>
      <c r="C1101" s="638" t="s">
        <v>769</v>
      </c>
      <c r="D1101" s="639" t="s">
        <v>4342</v>
      </c>
      <c r="E1101" s="640">
        <v>3500</v>
      </c>
      <c r="F1101" s="638" t="s">
        <v>4343</v>
      </c>
      <c r="G1101" s="639" t="s">
        <v>4344</v>
      </c>
      <c r="H1101" s="641" t="s">
        <v>805</v>
      </c>
      <c r="I1101" s="642" t="s">
        <v>780</v>
      </c>
      <c r="J1101" s="641" t="s">
        <v>805</v>
      </c>
      <c r="K1101" s="643">
        <v>6</v>
      </c>
      <c r="L1101" s="643">
        <v>12</v>
      </c>
      <c r="M1101" s="644">
        <v>43950.250000000007</v>
      </c>
      <c r="N1101" s="643">
        <v>5</v>
      </c>
      <c r="O1101" s="643">
        <v>6</v>
      </c>
      <c r="P1101" s="686">
        <v>22051.976000000002</v>
      </c>
    </row>
    <row r="1102" spans="1:16" ht="78.75" x14ac:dyDescent="0.2">
      <c r="A1102" s="637" t="s">
        <v>767</v>
      </c>
      <c r="B1102" s="638" t="s">
        <v>768</v>
      </c>
      <c r="C1102" s="638" t="s">
        <v>769</v>
      </c>
      <c r="D1102" s="639" t="s">
        <v>4345</v>
      </c>
      <c r="E1102" s="640">
        <v>7700</v>
      </c>
      <c r="F1102" s="638" t="s">
        <v>4346</v>
      </c>
      <c r="G1102" s="639" t="s">
        <v>4347</v>
      </c>
      <c r="H1102" s="641" t="s">
        <v>2718</v>
      </c>
      <c r="I1102" s="642" t="s">
        <v>780</v>
      </c>
      <c r="J1102" s="641" t="s">
        <v>2718</v>
      </c>
      <c r="K1102" s="643">
        <v>0</v>
      </c>
      <c r="L1102" s="643">
        <v>1</v>
      </c>
      <c r="M1102" s="644">
        <v>2117.9700000000003</v>
      </c>
      <c r="N1102" s="643">
        <v>0</v>
      </c>
      <c r="O1102" s="643">
        <v>0</v>
      </c>
      <c r="P1102" s="686">
        <v>0</v>
      </c>
    </row>
    <row r="1103" spans="1:16" ht="78.75" x14ac:dyDescent="0.2">
      <c r="A1103" s="637" t="s">
        <v>767</v>
      </c>
      <c r="B1103" s="638" t="s">
        <v>775</v>
      </c>
      <c r="C1103" s="638" t="s">
        <v>769</v>
      </c>
      <c r="D1103" s="639" t="s">
        <v>4348</v>
      </c>
      <c r="E1103" s="640">
        <v>5500</v>
      </c>
      <c r="F1103" s="638" t="s">
        <v>4349</v>
      </c>
      <c r="G1103" s="639" t="s">
        <v>4350</v>
      </c>
      <c r="H1103" s="641" t="s">
        <v>1438</v>
      </c>
      <c r="I1103" s="642" t="s">
        <v>780</v>
      </c>
      <c r="J1103" s="641" t="s">
        <v>1438</v>
      </c>
      <c r="K1103" s="643">
        <v>5</v>
      </c>
      <c r="L1103" s="643">
        <v>12</v>
      </c>
      <c r="M1103" s="644">
        <v>67954.81</v>
      </c>
      <c r="N1103" s="643">
        <v>5</v>
      </c>
      <c r="O1103" s="643">
        <v>6</v>
      </c>
      <c r="P1103" s="686">
        <v>34051.976000000002</v>
      </c>
    </row>
    <row r="1104" spans="1:16" ht="45" x14ac:dyDescent="0.2">
      <c r="A1104" s="637" t="s">
        <v>767</v>
      </c>
      <c r="B1104" s="638" t="s">
        <v>775</v>
      </c>
      <c r="C1104" s="638" t="s">
        <v>769</v>
      </c>
      <c r="D1104" s="639" t="s">
        <v>4351</v>
      </c>
      <c r="E1104" s="640">
        <v>2000</v>
      </c>
      <c r="F1104" s="638" t="s">
        <v>4352</v>
      </c>
      <c r="G1104" s="639" t="s">
        <v>4353</v>
      </c>
      <c r="H1104" s="641" t="s">
        <v>3075</v>
      </c>
      <c r="I1104" s="642" t="s">
        <v>780</v>
      </c>
      <c r="J1104" s="641" t="s">
        <v>3075</v>
      </c>
      <c r="K1104" s="643">
        <v>5</v>
      </c>
      <c r="L1104" s="643">
        <v>10</v>
      </c>
      <c r="M1104" s="644">
        <v>24145.29</v>
      </c>
      <c r="N1104" s="643">
        <v>3</v>
      </c>
      <c r="O1104" s="643">
        <v>6</v>
      </c>
      <c r="P1104" s="686">
        <v>12978.715999999999</v>
      </c>
    </row>
    <row r="1105" spans="1:16" ht="56.25" x14ac:dyDescent="0.2">
      <c r="A1105" s="637" t="s">
        <v>767</v>
      </c>
      <c r="B1105" s="638" t="s">
        <v>775</v>
      </c>
      <c r="C1105" s="638" t="s">
        <v>769</v>
      </c>
      <c r="D1105" s="639" t="s">
        <v>4354</v>
      </c>
      <c r="E1105" s="640">
        <v>9000</v>
      </c>
      <c r="F1105" s="638" t="s">
        <v>4355</v>
      </c>
      <c r="G1105" s="639" t="s">
        <v>4356</v>
      </c>
      <c r="H1105" s="641" t="s">
        <v>957</v>
      </c>
      <c r="I1105" s="642" t="s">
        <v>780</v>
      </c>
      <c r="J1105" s="641" t="s">
        <v>957</v>
      </c>
      <c r="K1105" s="643">
        <v>1</v>
      </c>
      <c r="L1105" s="643">
        <v>2</v>
      </c>
      <c r="M1105" s="644">
        <v>20432.05</v>
      </c>
      <c r="N1105" s="643">
        <v>0</v>
      </c>
      <c r="O1105" s="643">
        <v>0</v>
      </c>
      <c r="P1105" s="686">
        <v>0</v>
      </c>
    </row>
    <row r="1106" spans="1:16" ht="112.5" x14ac:dyDescent="0.2">
      <c r="A1106" s="637" t="s">
        <v>767</v>
      </c>
      <c r="B1106" s="638" t="s">
        <v>775</v>
      </c>
      <c r="C1106" s="638" t="s">
        <v>769</v>
      </c>
      <c r="D1106" s="639" t="s">
        <v>4281</v>
      </c>
      <c r="E1106" s="640">
        <v>5000</v>
      </c>
      <c r="F1106" s="638" t="s">
        <v>4357</v>
      </c>
      <c r="G1106" s="639" t="s">
        <v>4358</v>
      </c>
      <c r="H1106" s="641" t="s">
        <v>805</v>
      </c>
      <c r="I1106" s="642" t="s">
        <v>780</v>
      </c>
      <c r="J1106" s="641" t="s">
        <v>805</v>
      </c>
      <c r="K1106" s="643">
        <v>7</v>
      </c>
      <c r="L1106" s="643">
        <v>12</v>
      </c>
      <c r="M1106" s="644">
        <v>65889.679999999993</v>
      </c>
      <c r="N1106" s="643">
        <v>4</v>
      </c>
      <c r="O1106" s="643">
        <v>6</v>
      </c>
      <c r="P1106" s="686">
        <v>31014.696000000004</v>
      </c>
    </row>
    <row r="1107" spans="1:16" ht="33.75" x14ac:dyDescent="0.2">
      <c r="A1107" s="637" t="s">
        <v>767</v>
      </c>
      <c r="B1107" s="638" t="s">
        <v>775</v>
      </c>
      <c r="C1107" s="638" t="s">
        <v>769</v>
      </c>
      <c r="D1107" s="639" t="s">
        <v>4359</v>
      </c>
      <c r="E1107" s="640">
        <v>3500</v>
      </c>
      <c r="F1107" s="638" t="s">
        <v>4360</v>
      </c>
      <c r="G1107" s="639" t="s">
        <v>4361</v>
      </c>
      <c r="H1107" s="641" t="s">
        <v>779</v>
      </c>
      <c r="I1107" s="642" t="s">
        <v>780</v>
      </c>
      <c r="J1107" s="641" t="s">
        <v>779</v>
      </c>
      <c r="K1107" s="643">
        <v>3</v>
      </c>
      <c r="L1107" s="643">
        <v>5</v>
      </c>
      <c r="M1107" s="644">
        <v>18352.13</v>
      </c>
      <c r="N1107" s="643">
        <v>3</v>
      </c>
      <c r="O1107" s="643">
        <v>4</v>
      </c>
      <c r="P1107" s="686">
        <v>13507.065999999999</v>
      </c>
    </row>
    <row r="1108" spans="1:16" ht="90" x14ac:dyDescent="0.2">
      <c r="A1108" s="637" t="s">
        <v>767</v>
      </c>
      <c r="B1108" s="638" t="s">
        <v>775</v>
      </c>
      <c r="C1108" s="638" t="s">
        <v>769</v>
      </c>
      <c r="D1108" s="639" t="s">
        <v>4362</v>
      </c>
      <c r="E1108" s="640">
        <v>9000</v>
      </c>
      <c r="F1108" s="638" t="s">
        <v>4363</v>
      </c>
      <c r="G1108" s="639" t="s">
        <v>4364</v>
      </c>
      <c r="H1108" s="641" t="s">
        <v>801</v>
      </c>
      <c r="I1108" s="642" t="s">
        <v>780</v>
      </c>
      <c r="J1108" s="641" t="s">
        <v>801</v>
      </c>
      <c r="K1108" s="643">
        <v>5</v>
      </c>
      <c r="L1108" s="643">
        <v>12</v>
      </c>
      <c r="M1108" s="644">
        <v>109842.66999999997</v>
      </c>
      <c r="N1108" s="643">
        <v>3</v>
      </c>
      <c r="O1108" s="643">
        <v>6</v>
      </c>
      <c r="P1108" s="686">
        <v>55048.826000000001</v>
      </c>
    </row>
    <row r="1109" spans="1:16" ht="56.25" x14ac:dyDescent="0.2">
      <c r="A1109" s="637" t="s">
        <v>767</v>
      </c>
      <c r="B1109" s="638" t="s">
        <v>775</v>
      </c>
      <c r="C1109" s="638" t="s">
        <v>769</v>
      </c>
      <c r="D1109" s="639" t="s">
        <v>4365</v>
      </c>
      <c r="E1109" s="640">
        <v>5500</v>
      </c>
      <c r="F1109" s="638" t="s">
        <v>4366</v>
      </c>
      <c r="G1109" s="639" t="s">
        <v>4367</v>
      </c>
      <c r="H1109" s="641" t="s">
        <v>957</v>
      </c>
      <c r="I1109" s="642" t="s">
        <v>780</v>
      </c>
      <c r="J1109" s="641" t="s">
        <v>957</v>
      </c>
      <c r="K1109" s="643">
        <v>6</v>
      </c>
      <c r="L1109" s="643">
        <v>12</v>
      </c>
      <c r="M1109" s="644">
        <v>67648.359999999986</v>
      </c>
      <c r="N1109" s="643">
        <v>5</v>
      </c>
      <c r="O1109" s="643">
        <v>6</v>
      </c>
      <c r="P1109" s="686">
        <v>34018.156000000003</v>
      </c>
    </row>
    <row r="1110" spans="1:16" ht="135" x14ac:dyDescent="0.2">
      <c r="A1110" s="637" t="s">
        <v>767</v>
      </c>
      <c r="B1110" s="638" t="s">
        <v>775</v>
      </c>
      <c r="C1110" s="638" t="s">
        <v>769</v>
      </c>
      <c r="D1110" s="639" t="s">
        <v>4368</v>
      </c>
      <c r="E1110" s="640">
        <v>4500</v>
      </c>
      <c r="F1110" s="638" t="s">
        <v>4369</v>
      </c>
      <c r="G1110" s="639" t="s">
        <v>4370</v>
      </c>
      <c r="H1110" s="641" t="s">
        <v>1583</v>
      </c>
      <c r="I1110" s="642" t="s">
        <v>780</v>
      </c>
      <c r="J1110" s="641" t="s">
        <v>1583</v>
      </c>
      <c r="K1110" s="643">
        <v>11</v>
      </c>
      <c r="L1110" s="643">
        <v>12</v>
      </c>
      <c r="M1110" s="644">
        <v>55822.439999999995</v>
      </c>
      <c r="N1110" s="643">
        <v>3</v>
      </c>
      <c r="O1110" s="643">
        <v>6</v>
      </c>
      <c r="P1110" s="686">
        <v>27984.086000000003</v>
      </c>
    </row>
    <row r="1111" spans="1:16" ht="56.25" x14ac:dyDescent="0.2">
      <c r="A1111" s="637" t="s">
        <v>767</v>
      </c>
      <c r="B1111" s="638" t="s">
        <v>775</v>
      </c>
      <c r="C1111" s="638" t="s">
        <v>769</v>
      </c>
      <c r="D1111" s="639" t="s">
        <v>4371</v>
      </c>
      <c r="E1111" s="640">
        <v>3800</v>
      </c>
      <c r="F1111" s="638" t="s">
        <v>4372</v>
      </c>
      <c r="G1111" s="639" t="s">
        <v>4373</v>
      </c>
      <c r="H1111" s="641" t="s">
        <v>4374</v>
      </c>
      <c r="I1111" s="642" t="s">
        <v>797</v>
      </c>
      <c r="J1111" s="641" t="s">
        <v>4374</v>
      </c>
      <c r="K1111" s="643">
        <v>6</v>
      </c>
      <c r="L1111" s="643">
        <v>12</v>
      </c>
      <c r="M1111" s="644">
        <v>47111.439999999995</v>
      </c>
      <c r="N1111" s="643">
        <v>3</v>
      </c>
      <c r="O1111" s="643">
        <v>6</v>
      </c>
      <c r="P1111" s="686">
        <v>23661.966000000004</v>
      </c>
    </row>
    <row r="1112" spans="1:16" ht="67.5" x14ac:dyDescent="0.2">
      <c r="A1112" s="637" t="s">
        <v>767</v>
      </c>
      <c r="B1112" s="638" t="s">
        <v>775</v>
      </c>
      <c r="C1112" s="638" t="s">
        <v>769</v>
      </c>
      <c r="D1112" s="639" t="s">
        <v>4375</v>
      </c>
      <c r="E1112" s="640">
        <v>6000</v>
      </c>
      <c r="F1112" s="638" t="s">
        <v>4376</v>
      </c>
      <c r="G1112" s="639" t="s">
        <v>4377</v>
      </c>
      <c r="H1112" s="641" t="s">
        <v>1247</v>
      </c>
      <c r="I1112" s="642" t="s">
        <v>780</v>
      </c>
      <c r="J1112" s="641" t="s">
        <v>1247</v>
      </c>
      <c r="K1112" s="643">
        <v>5</v>
      </c>
      <c r="L1112" s="643">
        <v>12</v>
      </c>
      <c r="M1112" s="644">
        <v>73952.289999999994</v>
      </c>
      <c r="N1112" s="643">
        <v>3</v>
      </c>
      <c r="O1112" s="643">
        <v>6</v>
      </c>
      <c r="P1112" s="686">
        <v>37051.556000000004</v>
      </c>
    </row>
    <row r="1113" spans="1:16" ht="67.5" x14ac:dyDescent="0.2">
      <c r="A1113" s="637" t="s">
        <v>767</v>
      </c>
      <c r="B1113" s="638" t="s">
        <v>775</v>
      </c>
      <c r="C1113" s="638" t="s">
        <v>769</v>
      </c>
      <c r="D1113" s="639" t="s">
        <v>4378</v>
      </c>
      <c r="E1113" s="640">
        <v>5500</v>
      </c>
      <c r="F1113" s="638" t="s">
        <v>4379</v>
      </c>
      <c r="G1113" s="639" t="s">
        <v>4380</v>
      </c>
      <c r="H1113" s="641" t="s">
        <v>1055</v>
      </c>
      <c r="I1113" s="642" t="s">
        <v>774</v>
      </c>
      <c r="J1113" s="641" t="s">
        <v>1055</v>
      </c>
      <c r="K1113" s="643">
        <v>5</v>
      </c>
      <c r="L1113" s="643">
        <v>12</v>
      </c>
      <c r="M1113" s="644">
        <v>67954.81</v>
      </c>
      <c r="N1113" s="643">
        <v>5</v>
      </c>
      <c r="O1113" s="643">
        <v>6</v>
      </c>
      <c r="P1113" s="686">
        <v>34051.976000000002</v>
      </c>
    </row>
    <row r="1114" spans="1:16" ht="67.5" x14ac:dyDescent="0.2">
      <c r="A1114" s="637" t="s">
        <v>767</v>
      </c>
      <c r="B1114" s="638" t="s">
        <v>768</v>
      </c>
      <c r="C1114" s="638" t="s">
        <v>769</v>
      </c>
      <c r="D1114" s="639" t="s">
        <v>4381</v>
      </c>
      <c r="E1114" s="640">
        <v>1400</v>
      </c>
      <c r="F1114" s="638" t="s">
        <v>4382</v>
      </c>
      <c r="G1114" s="639" t="s">
        <v>4383</v>
      </c>
      <c r="H1114" s="641" t="s">
        <v>1458</v>
      </c>
      <c r="I1114" s="642" t="s">
        <v>774</v>
      </c>
      <c r="J1114" s="641" t="s">
        <v>1458</v>
      </c>
      <c r="K1114" s="643">
        <v>5</v>
      </c>
      <c r="L1114" s="643">
        <v>12</v>
      </c>
      <c r="M1114" s="644">
        <v>18470.560000000001</v>
      </c>
      <c r="N1114" s="643">
        <v>1</v>
      </c>
      <c r="O1114" s="643">
        <v>2</v>
      </c>
      <c r="P1114" s="686">
        <v>4112.8059999999996</v>
      </c>
    </row>
    <row r="1115" spans="1:16" ht="45" x14ac:dyDescent="0.2">
      <c r="A1115" s="637" t="s">
        <v>767</v>
      </c>
      <c r="B1115" s="638" t="s">
        <v>775</v>
      </c>
      <c r="C1115" s="638" t="s">
        <v>769</v>
      </c>
      <c r="D1115" s="639" t="s">
        <v>890</v>
      </c>
      <c r="E1115" s="640">
        <v>3800</v>
      </c>
      <c r="F1115" s="638" t="s">
        <v>4384</v>
      </c>
      <c r="G1115" s="639" t="s">
        <v>4385</v>
      </c>
      <c r="H1115" s="641" t="s">
        <v>2322</v>
      </c>
      <c r="I1115" s="642" t="s">
        <v>774</v>
      </c>
      <c r="J1115" s="641" t="s">
        <v>2322</v>
      </c>
      <c r="K1115" s="643">
        <v>5</v>
      </c>
      <c r="L1115" s="643">
        <v>12</v>
      </c>
      <c r="M1115" s="644">
        <v>46711.41</v>
      </c>
      <c r="N1115" s="643">
        <v>3</v>
      </c>
      <c r="O1115" s="643">
        <v>6</v>
      </c>
      <c r="P1115" s="686">
        <v>23710.606000000003</v>
      </c>
    </row>
    <row r="1116" spans="1:16" ht="33.75" x14ac:dyDescent="0.2">
      <c r="A1116" s="637" t="s">
        <v>767</v>
      </c>
      <c r="B1116" s="638" t="s">
        <v>775</v>
      </c>
      <c r="C1116" s="638" t="s">
        <v>769</v>
      </c>
      <c r="D1116" s="639" t="s">
        <v>4386</v>
      </c>
      <c r="E1116" s="640">
        <v>7000</v>
      </c>
      <c r="F1116" s="638" t="s">
        <v>4387</v>
      </c>
      <c r="G1116" s="639" t="s">
        <v>4388</v>
      </c>
      <c r="H1116" s="641" t="s">
        <v>3445</v>
      </c>
      <c r="I1116" s="642" t="s">
        <v>780</v>
      </c>
      <c r="J1116" s="641" t="s">
        <v>3445</v>
      </c>
      <c r="K1116" s="643">
        <v>5</v>
      </c>
      <c r="L1116" s="643">
        <v>11</v>
      </c>
      <c r="M1116" s="644">
        <v>79327.779999999984</v>
      </c>
      <c r="N1116" s="643">
        <v>0</v>
      </c>
      <c r="O1116" s="643">
        <v>0</v>
      </c>
      <c r="P1116" s="686">
        <v>0</v>
      </c>
    </row>
    <row r="1117" spans="1:16" ht="56.25" x14ac:dyDescent="0.2">
      <c r="A1117" s="637" t="s">
        <v>767</v>
      </c>
      <c r="B1117" s="638" t="s">
        <v>775</v>
      </c>
      <c r="C1117" s="638" t="s">
        <v>769</v>
      </c>
      <c r="D1117" s="639" t="s">
        <v>4389</v>
      </c>
      <c r="E1117" s="640">
        <v>3800</v>
      </c>
      <c r="F1117" s="638" t="s">
        <v>4390</v>
      </c>
      <c r="G1117" s="639" t="s">
        <v>4391</v>
      </c>
      <c r="H1117" s="641" t="s">
        <v>1894</v>
      </c>
      <c r="I1117" s="642" t="s">
        <v>774</v>
      </c>
      <c r="J1117" s="641" t="s">
        <v>1894</v>
      </c>
      <c r="K1117" s="643">
        <v>6</v>
      </c>
      <c r="L1117" s="643">
        <v>12</v>
      </c>
      <c r="M1117" s="644">
        <v>47554.810000000012</v>
      </c>
      <c r="N1117" s="643">
        <v>3</v>
      </c>
      <c r="O1117" s="643">
        <v>6</v>
      </c>
      <c r="P1117" s="686">
        <v>23851.976000000002</v>
      </c>
    </row>
    <row r="1118" spans="1:16" ht="33.75" x14ac:dyDescent="0.2">
      <c r="A1118" s="637" t="s">
        <v>767</v>
      </c>
      <c r="B1118" s="638" t="s">
        <v>775</v>
      </c>
      <c r="C1118" s="638" t="s">
        <v>769</v>
      </c>
      <c r="D1118" s="639" t="s">
        <v>4392</v>
      </c>
      <c r="E1118" s="640">
        <v>930</v>
      </c>
      <c r="F1118" s="638" t="s">
        <v>4393</v>
      </c>
      <c r="G1118" s="639" t="s">
        <v>4394</v>
      </c>
      <c r="H1118" s="641" t="s">
        <v>796</v>
      </c>
      <c r="I1118" s="642" t="s">
        <v>797</v>
      </c>
      <c r="J1118" s="641" t="s">
        <v>796</v>
      </c>
      <c r="K1118" s="643">
        <v>1</v>
      </c>
      <c r="L1118" s="643">
        <v>1</v>
      </c>
      <c r="M1118" s="644">
        <v>976.71</v>
      </c>
      <c r="N1118" s="643">
        <v>3</v>
      </c>
      <c r="O1118" s="643">
        <v>6</v>
      </c>
      <c r="P1118" s="686">
        <v>6058.2759999999998</v>
      </c>
    </row>
    <row r="1119" spans="1:16" ht="101.25" x14ac:dyDescent="0.2">
      <c r="A1119" s="637" t="s">
        <v>767</v>
      </c>
      <c r="B1119" s="638" t="s">
        <v>768</v>
      </c>
      <c r="C1119" s="638" t="s">
        <v>769</v>
      </c>
      <c r="D1119" s="639" t="s">
        <v>4395</v>
      </c>
      <c r="E1119" s="640">
        <v>1200</v>
      </c>
      <c r="F1119" s="638" t="s">
        <v>4396</v>
      </c>
      <c r="G1119" s="639" t="s">
        <v>4397</v>
      </c>
      <c r="H1119" s="641" t="s">
        <v>796</v>
      </c>
      <c r="I1119" s="642" t="s">
        <v>797</v>
      </c>
      <c r="J1119" s="641" t="s">
        <v>796</v>
      </c>
      <c r="K1119" s="643">
        <v>6</v>
      </c>
      <c r="L1119" s="643">
        <v>12</v>
      </c>
      <c r="M1119" s="644">
        <v>15706.45</v>
      </c>
      <c r="N1119" s="643">
        <v>3</v>
      </c>
      <c r="O1119" s="643">
        <v>6</v>
      </c>
      <c r="P1119" s="686">
        <v>7628.0960000000005</v>
      </c>
    </row>
    <row r="1120" spans="1:16" ht="90" x14ac:dyDescent="0.2">
      <c r="A1120" s="637" t="s">
        <v>767</v>
      </c>
      <c r="B1120" s="638" t="s">
        <v>775</v>
      </c>
      <c r="C1120" s="638" t="s">
        <v>769</v>
      </c>
      <c r="D1120" s="639" t="s">
        <v>4398</v>
      </c>
      <c r="E1120" s="640">
        <v>4000</v>
      </c>
      <c r="F1120" s="638" t="s">
        <v>4399</v>
      </c>
      <c r="G1120" s="639" t="s">
        <v>4400</v>
      </c>
      <c r="H1120" s="641" t="s">
        <v>4401</v>
      </c>
      <c r="I1120" s="642" t="s">
        <v>780</v>
      </c>
      <c r="J1120" s="641" t="s">
        <v>4401</v>
      </c>
      <c r="K1120" s="643">
        <v>7</v>
      </c>
      <c r="L1120" s="643">
        <v>12</v>
      </c>
      <c r="M1120" s="644">
        <v>49888.73</v>
      </c>
      <c r="N1120" s="643">
        <v>5</v>
      </c>
      <c r="O1120" s="643">
        <v>6</v>
      </c>
      <c r="P1120" s="686">
        <v>25031.536</v>
      </c>
    </row>
    <row r="1121" spans="1:16" ht="78.75" x14ac:dyDescent="0.2">
      <c r="A1121" s="637" t="s">
        <v>767</v>
      </c>
      <c r="B1121" s="638" t="s">
        <v>775</v>
      </c>
      <c r="C1121" s="638" t="s">
        <v>769</v>
      </c>
      <c r="D1121" s="639" t="s">
        <v>4402</v>
      </c>
      <c r="E1121" s="640">
        <v>8000</v>
      </c>
      <c r="F1121" s="638" t="s">
        <v>4403</v>
      </c>
      <c r="G1121" s="639" t="s">
        <v>4404</v>
      </c>
      <c r="H1121" s="641" t="s">
        <v>805</v>
      </c>
      <c r="I1121" s="642" t="s">
        <v>780</v>
      </c>
      <c r="J1121" s="641" t="s">
        <v>805</v>
      </c>
      <c r="K1121" s="643">
        <v>1</v>
      </c>
      <c r="L1121" s="643">
        <v>2</v>
      </c>
      <c r="M1121" s="644">
        <v>17687.469999999998</v>
      </c>
      <c r="N1121" s="643">
        <v>0</v>
      </c>
      <c r="O1121" s="643">
        <v>0</v>
      </c>
      <c r="P1121" s="686">
        <v>0</v>
      </c>
    </row>
    <row r="1122" spans="1:16" ht="56.25" x14ac:dyDescent="0.2">
      <c r="A1122" s="637" t="s">
        <v>767</v>
      </c>
      <c r="B1122" s="638" t="s">
        <v>775</v>
      </c>
      <c r="C1122" s="638" t="s">
        <v>769</v>
      </c>
      <c r="D1122" s="639" t="s">
        <v>4405</v>
      </c>
      <c r="E1122" s="640">
        <v>3250</v>
      </c>
      <c r="F1122" s="638" t="s">
        <v>4406</v>
      </c>
      <c r="G1122" s="639" t="s">
        <v>4407</v>
      </c>
      <c r="H1122" s="641" t="s">
        <v>1794</v>
      </c>
      <c r="I1122" s="642" t="s">
        <v>774</v>
      </c>
      <c r="J1122" s="641" t="s">
        <v>1794</v>
      </c>
      <c r="K1122" s="643">
        <v>5</v>
      </c>
      <c r="L1122" s="643">
        <v>12</v>
      </c>
      <c r="M1122" s="644">
        <v>36949.89</v>
      </c>
      <c r="N1122" s="643">
        <v>6</v>
      </c>
      <c r="O1122" s="643">
        <v>6</v>
      </c>
      <c r="P1122" s="686">
        <v>20527.826000000001</v>
      </c>
    </row>
    <row r="1123" spans="1:16" ht="45" x14ac:dyDescent="0.2">
      <c r="A1123" s="637" t="s">
        <v>767</v>
      </c>
      <c r="B1123" s="638" t="s">
        <v>775</v>
      </c>
      <c r="C1123" s="638" t="s">
        <v>769</v>
      </c>
      <c r="D1123" s="639" t="s">
        <v>4408</v>
      </c>
      <c r="E1123" s="640">
        <v>1300</v>
      </c>
      <c r="F1123" s="638" t="s">
        <v>4409</v>
      </c>
      <c r="G1123" s="639" t="s">
        <v>4410</v>
      </c>
      <c r="H1123" s="641" t="s">
        <v>4411</v>
      </c>
      <c r="I1123" s="642" t="s">
        <v>774</v>
      </c>
      <c r="J1123" s="641" t="s">
        <v>4411</v>
      </c>
      <c r="K1123" s="643">
        <v>5</v>
      </c>
      <c r="L1123" s="643">
        <v>12</v>
      </c>
      <c r="M1123" s="644">
        <v>17554.809999999998</v>
      </c>
      <c r="N1123" s="643">
        <v>3</v>
      </c>
      <c r="O1123" s="643">
        <v>6</v>
      </c>
      <c r="P1123" s="686">
        <v>8509.0759999999991</v>
      </c>
    </row>
    <row r="1124" spans="1:16" ht="33.75" x14ac:dyDescent="0.2">
      <c r="A1124" s="637" t="s">
        <v>767</v>
      </c>
      <c r="B1124" s="638" t="s">
        <v>775</v>
      </c>
      <c r="C1124" s="638" t="s">
        <v>769</v>
      </c>
      <c r="D1124" s="639" t="s">
        <v>1363</v>
      </c>
      <c r="E1124" s="640">
        <v>2750</v>
      </c>
      <c r="F1124" s="638" t="s">
        <v>4412</v>
      </c>
      <c r="G1124" s="639" t="s">
        <v>4413</v>
      </c>
      <c r="H1124" s="641" t="s">
        <v>3445</v>
      </c>
      <c r="I1124" s="642" t="s">
        <v>780</v>
      </c>
      <c r="J1124" s="641" t="s">
        <v>3445</v>
      </c>
      <c r="K1124" s="643">
        <v>2</v>
      </c>
      <c r="L1124" s="643">
        <v>5</v>
      </c>
      <c r="M1124" s="644">
        <v>7947.4800000000014</v>
      </c>
      <c r="N1124" s="643">
        <v>2</v>
      </c>
      <c r="O1124" s="643">
        <v>3</v>
      </c>
      <c r="P1124" s="686">
        <v>8142.4260000000004</v>
      </c>
    </row>
    <row r="1125" spans="1:16" ht="101.25" x14ac:dyDescent="0.2">
      <c r="A1125" s="637" t="s">
        <v>767</v>
      </c>
      <c r="B1125" s="638" t="s">
        <v>775</v>
      </c>
      <c r="C1125" s="638" t="s">
        <v>769</v>
      </c>
      <c r="D1125" s="639" t="s">
        <v>4414</v>
      </c>
      <c r="E1125" s="640">
        <v>1700</v>
      </c>
      <c r="F1125" s="638" t="s">
        <v>4415</v>
      </c>
      <c r="G1125" s="639" t="s">
        <v>4416</v>
      </c>
      <c r="H1125" s="641" t="s">
        <v>2144</v>
      </c>
      <c r="I1125" s="642" t="s">
        <v>774</v>
      </c>
      <c r="J1125" s="641" t="s">
        <v>2144</v>
      </c>
      <c r="K1125" s="643">
        <v>3</v>
      </c>
      <c r="L1125" s="643">
        <v>6</v>
      </c>
      <c r="M1125" s="644">
        <v>9351.8000000000011</v>
      </c>
      <c r="N1125" s="643">
        <v>0</v>
      </c>
      <c r="O1125" s="643">
        <v>0</v>
      </c>
      <c r="P1125" s="686">
        <v>0</v>
      </c>
    </row>
    <row r="1126" spans="1:16" ht="90" x14ac:dyDescent="0.2">
      <c r="A1126" s="637" t="s">
        <v>767</v>
      </c>
      <c r="B1126" s="638" t="s">
        <v>768</v>
      </c>
      <c r="C1126" s="638" t="s">
        <v>769</v>
      </c>
      <c r="D1126" s="639" t="s">
        <v>4417</v>
      </c>
      <c r="E1126" s="640">
        <v>4800</v>
      </c>
      <c r="F1126" s="638" t="s">
        <v>4418</v>
      </c>
      <c r="G1126" s="639" t="s">
        <v>4419</v>
      </c>
      <c r="H1126" s="641" t="s">
        <v>788</v>
      </c>
      <c r="I1126" s="642" t="s">
        <v>780</v>
      </c>
      <c r="J1126" s="641" t="s">
        <v>788</v>
      </c>
      <c r="K1126" s="643">
        <v>5</v>
      </c>
      <c r="L1126" s="643">
        <v>12</v>
      </c>
      <c r="M1126" s="644">
        <v>59547.220000000008</v>
      </c>
      <c r="N1126" s="643">
        <v>3</v>
      </c>
      <c r="O1126" s="643">
        <v>6</v>
      </c>
      <c r="P1126" s="686">
        <v>29848.346000000005</v>
      </c>
    </row>
    <row r="1127" spans="1:16" ht="56.25" x14ac:dyDescent="0.2">
      <c r="A1127" s="637" t="s">
        <v>767</v>
      </c>
      <c r="B1127" s="638" t="s">
        <v>775</v>
      </c>
      <c r="C1127" s="638" t="s">
        <v>769</v>
      </c>
      <c r="D1127" s="639" t="s">
        <v>4420</v>
      </c>
      <c r="E1127" s="640">
        <v>3800</v>
      </c>
      <c r="F1127" s="638" t="s">
        <v>4421</v>
      </c>
      <c r="G1127" s="639" t="s">
        <v>4422</v>
      </c>
      <c r="H1127" s="641" t="s">
        <v>2322</v>
      </c>
      <c r="I1127" s="642" t="s">
        <v>774</v>
      </c>
      <c r="J1127" s="641" t="s">
        <v>2322</v>
      </c>
      <c r="K1127" s="643">
        <v>5</v>
      </c>
      <c r="L1127" s="643">
        <v>12</v>
      </c>
      <c r="M1127" s="644">
        <v>47454.010000000009</v>
      </c>
      <c r="N1127" s="643">
        <v>3</v>
      </c>
      <c r="O1127" s="643">
        <v>6</v>
      </c>
      <c r="P1127" s="686">
        <v>23847.776000000002</v>
      </c>
    </row>
    <row r="1128" spans="1:16" ht="112.5" x14ac:dyDescent="0.2">
      <c r="A1128" s="637" t="s">
        <v>767</v>
      </c>
      <c r="B1128" s="638" t="s">
        <v>775</v>
      </c>
      <c r="C1128" s="638" t="s">
        <v>769</v>
      </c>
      <c r="D1128" s="639" t="s">
        <v>4423</v>
      </c>
      <c r="E1128" s="640">
        <v>6000</v>
      </c>
      <c r="F1128" s="638" t="s">
        <v>4424</v>
      </c>
      <c r="G1128" s="639" t="s">
        <v>4425</v>
      </c>
      <c r="H1128" s="641" t="s">
        <v>4426</v>
      </c>
      <c r="I1128" s="642" t="s">
        <v>780</v>
      </c>
      <c r="J1128" s="641" t="s">
        <v>4426</v>
      </c>
      <c r="K1128" s="643">
        <v>2</v>
      </c>
      <c r="L1128" s="643">
        <v>5</v>
      </c>
      <c r="M1128" s="644">
        <v>22925.129999999997</v>
      </c>
      <c r="N1128" s="643">
        <v>0</v>
      </c>
      <c r="O1128" s="643">
        <v>0</v>
      </c>
      <c r="P1128" s="686">
        <v>0</v>
      </c>
    </row>
    <row r="1129" spans="1:16" ht="101.25" x14ac:dyDescent="0.2">
      <c r="A1129" s="637" t="s">
        <v>767</v>
      </c>
      <c r="B1129" s="638" t="s">
        <v>768</v>
      </c>
      <c r="C1129" s="638" t="s">
        <v>769</v>
      </c>
      <c r="D1129" s="639" t="s">
        <v>3333</v>
      </c>
      <c r="E1129" s="640">
        <v>1000</v>
      </c>
      <c r="F1129" s="638" t="s">
        <v>4427</v>
      </c>
      <c r="G1129" s="639" t="s">
        <v>4428</v>
      </c>
      <c r="H1129" s="641" t="s">
        <v>1286</v>
      </c>
      <c r="I1129" s="642" t="s">
        <v>797</v>
      </c>
      <c r="J1129" s="641" t="s">
        <v>1286</v>
      </c>
      <c r="K1129" s="643">
        <v>5</v>
      </c>
      <c r="L1129" s="643">
        <v>12</v>
      </c>
      <c r="M1129" s="644">
        <v>13674.01</v>
      </c>
      <c r="N1129" s="643">
        <v>3</v>
      </c>
      <c r="O1129" s="643">
        <v>6</v>
      </c>
      <c r="P1129" s="686">
        <v>6547.076</v>
      </c>
    </row>
    <row r="1130" spans="1:16" ht="78.75" x14ac:dyDescent="0.2">
      <c r="A1130" s="637" t="s">
        <v>767</v>
      </c>
      <c r="B1130" s="638" t="s">
        <v>768</v>
      </c>
      <c r="C1130" s="638" t="s">
        <v>769</v>
      </c>
      <c r="D1130" s="639" t="s">
        <v>4429</v>
      </c>
      <c r="E1130" s="640">
        <v>4000</v>
      </c>
      <c r="F1130" s="638" t="s">
        <v>4430</v>
      </c>
      <c r="G1130" s="639" t="s">
        <v>4431</v>
      </c>
      <c r="H1130" s="641" t="s">
        <v>3896</v>
      </c>
      <c r="I1130" s="642" t="s">
        <v>774</v>
      </c>
      <c r="J1130" s="641" t="s">
        <v>3896</v>
      </c>
      <c r="K1130" s="643">
        <v>5</v>
      </c>
      <c r="L1130" s="643">
        <v>12</v>
      </c>
      <c r="M1130" s="644">
        <v>49934.930000000008</v>
      </c>
      <c r="N1130" s="643">
        <v>3</v>
      </c>
      <c r="O1130" s="643">
        <v>6</v>
      </c>
      <c r="P1130" s="686">
        <v>25051.976000000002</v>
      </c>
    </row>
    <row r="1131" spans="1:16" ht="45" x14ac:dyDescent="0.2">
      <c r="A1131" s="637" t="s">
        <v>767</v>
      </c>
      <c r="B1131" s="638" t="s">
        <v>775</v>
      </c>
      <c r="C1131" s="638" t="s">
        <v>769</v>
      </c>
      <c r="D1131" s="639" t="s">
        <v>1083</v>
      </c>
      <c r="E1131" s="640">
        <v>3800</v>
      </c>
      <c r="F1131" s="638" t="s">
        <v>4432</v>
      </c>
      <c r="G1131" s="639" t="s">
        <v>4433</v>
      </c>
      <c r="H1131" s="641" t="s">
        <v>3511</v>
      </c>
      <c r="I1131" s="642" t="s">
        <v>797</v>
      </c>
      <c r="J1131" s="641" t="s">
        <v>3511</v>
      </c>
      <c r="K1131" s="643">
        <v>5</v>
      </c>
      <c r="L1131" s="643">
        <v>12</v>
      </c>
      <c r="M1131" s="644">
        <v>47349.55</v>
      </c>
      <c r="N1131" s="643">
        <v>3</v>
      </c>
      <c r="O1131" s="643">
        <v>6</v>
      </c>
      <c r="P1131" s="686">
        <v>23836.076000000001</v>
      </c>
    </row>
    <row r="1132" spans="1:16" ht="67.5" x14ac:dyDescent="0.2">
      <c r="A1132" s="637" t="s">
        <v>767</v>
      </c>
      <c r="B1132" s="638" t="s">
        <v>775</v>
      </c>
      <c r="C1132" s="638" t="s">
        <v>769</v>
      </c>
      <c r="D1132" s="639" t="s">
        <v>4434</v>
      </c>
      <c r="E1132" s="640">
        <v>3500</v>
      </c>
      <c r="F1132" s="638" t="s">
        <v>4435</v>
      </c>
      <c r="G1132" s="639" t="s">
        <v>4436</v>
      </c>
      <c r="H1132" s="641" t="s">
        <v>805</v>
      </c>
      <c r="I1132" s="642" t="s">
        <v>780</v>
      </c>
      <c r="J1132" s="641" t="s">
        <v>805</v>
      </c>
      <c r="K1132" s="643">
        <v>12</v>
      </c>
      <c r="L1132" s="643">
        <v>12</v>
      </c>
      <c r="M1132" s="644">
        <v>43468.30000000001</v>
      </c>
      <c r="N1132" s="643">
        <v>5</v>
      </c>
      <c r="O1132" s="643">
        <v>6</v>
      </c>
      <c r="P1132" s="686">
        <v>22050.536000000004</v>
      </c>
    </row>
    <row r="1133" spans="1:16" ht="45" x14ac:dyDescent="0.2">
      <c r="A1133" s="637" t="s">
        <v>767</v>
      </c>
      <c r="B1133" s="638" t="s">
        <v>775</v>
      </c>
      <c r="C1133" s="638" t="s">
        <v>769</v>
      </c>
      <c r="D1133" s="639" t="s">
        <v>4437</v>
      </c>
      <c r="E1133" s="640">
        <v>5000</v>
      </c>
      <c r="F1133" s="638" t="s">
        <v>4438</v>
      </c>
      <c r="G1133" s="639" t="s">
        <v>4439</v>
      </c>
      <c r="H1133" s="641" t="s">
        <v>2443</v>
      </c>
      <c r="I1133" s="642" t="s">
        <v>774</v>
      </c>
      <c r="J1133" s="641" t="s">
        <v>2443</v>
      </c>
      <c r="K1133" s="643">
        <v>6</v>
      </c>
      <c r="L1133" s="643">
        <v>12</v>
      </c>
      <c r="M1133" s="644">
        <v>54092.430000000008</v>
      </c>
      <c r="N1133" s="643">
        <v>6</v>
      </c>
      <c r="O1133" s="643">
        <v>6</v>
      </c>
      <c r="P1133" s="686">
        <v>30971.995999999999</v>
      </c>
    </row>
    <row r="1134" spans="1:16" ht="78.75" x14ac:dyDescent="0.2">
      <c r="A1134" s="637" t="s">
        <v>767</v>
      </c>
      <c r="B1134" s="638" t="s">
        <v>775</v>
      </c>
      <c r="C1134" s="638" t="s">
        <v>769</v>
      </c>
      <c r="D1134" s="639" t="s">
        <v>4440</v>
      </c>
      <c r="E1134" s="640">
        <v>2750</v>
      </c>
      <c r="F1134" s="638" t="s">
        <v>4441</v>
      </c>
      <c r="G1134" s="639" t="s">
        <v>4442</v>
      </c>
      <c r="H1134" s="641" t="s">
        <v>2629</v>
      </c>
      <c r="I1134" s="642" t="s">
        <v>774</v>
      </c>
      <c r="J1134" s="641" t="s">
        <v>2629</v>
      </c>
      <c r="K1134" s="643">
        <v>10</v>
      </c>
      <c r="L1134" s="643">
        <v>12</v>
      </c>
      <c r="M1134" s="644">
        <v>34790.46</v>
      </c>
      <c r="N1134" s="643">
        <v>3</v>
      </c>
      <c r="O1134" s="643">
        <v>6</v>
      </c>
      <c r="P1134" s="686">
        <v>17551.976000000002</v>
      </c>
    </row>
    <row r="1135" spans="1:16" ht="33.75" x14ac:dyDescent="0.2">
      <c r="A1135" s="637" t="s">
        <v>767</v>
      </c>
      <c r="B1135" s="638" t="s">
        <v>775</v>
      </c>
      <c r="C1135" s="638" t="s">
        <v>769</v>
      </c>
      <c r="D1135" s="639" t="s">
        <v>4443</v>
      </c>
      <c r="E1135" s="640">
        <v>7000</v>
      </c>
      <c r="F1135" s="638" t="s">
        <v>4444</v>
      </c>
      <c r="G1135" s="639" t="s">
        <v>4445</v>
      </c>
      <c r="H1135" s="641" t="s">
        <v>846</v>
      </c>
      <c r="I1135" s="642" t="s">
        <v>780</v>
      </c>
      <c r="J1135" s="641" t="s">
        <v>846</v>
      </c>
      <c r="K1135" s="643">
        <v>5</v>
      </c>
      <c r="L1135" s="643">
        <v>12</v>
      </c>
      <c r="M1135" s="644">
        <v>85954.809999999983</v>
      </c>
      <c r="N1135" s="643">
        <v>3</v>
      </c>
      <c r="O1135" s="643">
        <v>6</v>
      </c>
      <c r="P1135" s="686">
        <v>43051.976000000002</v>
      </c>
    </row>
    <row r="1136" spans="1:16" ht="45" x14ac:dyDescent="0.2">
      <c r="A1136" s="637" t="s">
        <v>767</v>
      </c>
      <c r="B1136" s="638" t="s">
        <v>775</v>
      </c>
      <c r="C1136" s="638" t="s">
        <v>769</v>
      </c>
      <c r="D1136" s="639" t="s">
        <v>4446</v>
      </c>
      <c r="E1136" s="640">
        <v>11000</v>
      </c>
      <c r="F1136" s="638" t="s">
        <v>4447</v>
      </c>
      <c r="G1136" s="639" t="s">
        <v>4448</v>
      </c>
      <c r="H1136" s="641" t="s">
        <v>1737</v>
      </c>
      <c r="I1136" s="642" t="s">
        <v>780</v>
      </c>
      <c r="J1136" s="641" t="s">
        <v>1737</v>
      </c>
      <c r="K1136" s="643">
        <v>3</v>
      </c>
      <c r="L1136" s="643">
        <v>7</v>
      </c>
      <c r="M1136" s="644">
        <v>58452.19</v>
      </c>
      <c r="N1136" s="643">
        <v>3</v>
      </c>
      <c r="O1136" s="643">
        <v>6</v>
      </c>
      <c r="P1136" s="686">
        <v>67051.975999999995</v>
      </c>
    </row>
    <row r="1137" spans="1:16" ht="45" x14ac:dyDescent="0.2">
      <c r="A1137" s="637" t="s">
        <v>767</v>
      </c>
      <c r="B1137" s="638" t="s">
        <v>775</v>
      </c>
      <c r="C1137" s="638" t="s">
        <v>769</v>
      </c>
      <c r="D1137" s="639" t="s">
        <v>4449</v>
      </c>
      <c r="E1137" s="640">
        <v>2000</v>
      </c>
      <c r="F1137" s="638" t="s">
        <v>4450</v>
      </c>
      <c r="G1137" s="639" t="s">
        <v>4451</v>
      </c>
      <c r="H1137" s="641" t="s">
        <v>4452</v>
      </c>
      <c r="I1137" s="642" t="s">
        <v>774</v>
      </c>
      <c r="J1137" s="641" t="s">
        <v>4452</v>
      </c>
      <c r="K1137" s="643">
        <v>5</v>
      </c>
      <c r="L1137" s="643">
        <v>12</v>
      </c>
      <c r="M1137" s="644">
        <v>17813.839999999997</v>
      </c>
      <c r="N1137" s="643">
        <v>6</v>
      </c>
      <c r="O1137" s="643">
        <v>6</v>
      </c>
      <c r="P1137" s="686">
        <v>12944.055999999999</v>
      </c>
    </row>
    <row r="1138" spans="1:16" ht="56.25" x14ac:dyDescent="0.2">
      <c r="A1138" s="637" t="s">
        <v>767</v>
      </c>
      <c r="B1138" s="638" t="s">
        <v>775</v>
      </c>
      <c r="C1138" s="638" t="s">
        <v>769</v>
      </c>
      <c r="D1138" s="639" t="s">
        <v>4453</v>
      </c>
      <c r="E1138" s="640">
        <v>3000</v>
      </c>
      <c r="F1138" s="638" t="s">
        <v>4454</v>
      </c>
      <c r="G1138" s="639" t="s">
        <v>4455</v>
      </c>
      <c r="H1138" s="641" t="s">
        <v>940</v>
      </c>
      <c r="I1138" s="642" t="s">
        <v>774</v>
      </c>
      <c r="J1138" s="641" t="s">
        <v>940</v>
      </c>
      <c r="K1138" s="643">
        <v>5</v>
      </c>
      <c r="L1138" s="643">
        <v>12</v>
      </c>
      <c r="M1138" s="644">
        <v>37930.55000000001</v>
      </c>
      <c r="N1138" s="643">
        <v>3</v>
      </c>
      <c r="O1138" s="643">
        <v>6</v>
      </c>
      <c r="P1138" s="686">
        <v>19038.216</v>
      </c>
    </row>
    <row r="1139" spans="1:16" ht="56.25" x14ac:dyDescent="0.2">
      <c r="A1139" s="637" t="s">
        <v>767</v>
      </c>
      <c r="B1139" s="638" t="s">
        <v>775</v>
      </c>
      <c r="C1139" s="638" t="s">
        <v>769</v>
      </c>
      <c r="D1139" s="639" t="s">
        <v>4456</v>
      </c>
      <c r="E1139" s="640">
        <v>2000</v>
      </c>
      <c r="F1139" s="638" t="s">
        <v>4457</v>
      </c>
      <c r="G1139" s="639" t="s">
        <v>4458</v>
      </c>
      <c r="H1139" s="641" t="s">
        <v>4459</v>
      </c>
      <c r="I1139" s="642" t="s">
        <v>774</v>
      </c>
      <c r="J1139" s="641" t="s">
        <v>4459</v>
      </c>
      <c r="K1139" s="643">
        <v>6</v>
      </c>
      <c r="L1139" s="643">
        <v>12</v>
      </c>
      <c r="M1139" s="644">
        <v>25927.160000000007</v>
      </c>
      <c r="N1139" s="643">
        <v>3</v>
      </c>
      <c r="O1139" s="643">
        <v>6</v>
      </c>
      <c r="P1139" s="686">
        <v>13051.975999999999</v>
      </c>
    </row>
    <row r="1140" spans="1:16" ht="78.75" x14ac:dyDescent="0.2">
      <c r="A1140" s="637" t="s">
        <v>767</v>
      </c>
      <c r="B1140" s="638" t="s">
        <v>775</v>
      </c>
      <c r="C1140" s="638" t="s">
        <v>769</v>
      </c>
      <c r="D1140" s="639" t="s">
        <v>4460</v>
      </c>
      <c r="E1140" s="640">
        <v>1200</v>
      </c>
      <c r="F1140" s="638" t="s">
        <v>4461</v>
      </c>
      <c r="G1140" s="639" t="s">
        <v>4462</v>
      </c>
      <c r="H1140" s="641" t="s">
        <v>796</v>
      </c>
      <c r="I1140" s="642" t="s">
        <v>797</v>
      </c>
      <c r="J1140" s="641" t="s">
        <v>796</v>
      </c>
      <c r="K1140" s="643">
        <v>5</v>
      </c>
      <c r="L1140" s="643">
        <v>12</v>
      </c>
      <c r="M1140" s="644">
        <v>16290.01</v>
      </c>
      <c r="N1140" s="643">
        <v>3</v>
      </c>
      <c r="O1140" s="643">
        <v>6</v>
      </c>
      <c r="P1140" s="686">
        <v>7855.076</v>
      </c>
    </row>
    <row r="1141" spans="1:16" ht="90" x14ac:dyDescent="0.2">
      <c r="A1141" s="637" t="s">
        <v>767</v>
      </c>
      <c r="B1141" s="638" t="s">
        <v>775</v>
      </c>
      <c r="C1141" s="638" t="s">
        <v>769</v>
      </c>
      <c r="D1141" s="639" t="s">
        <v>4463</v>
      </c>
      <c r="E1141" s="640">
        <v>5000</v>
      </c>
      <c r="F1141" s="638" t="s">
        <v>4464</v>
      </c>
      <c r="G1141" s="639" t="s">
        <v>4465</v>
      </c>
      <c r="H1141" s="641" t="s">
        <v>4466</v>
      </c>
      <c r="I1141" s="642" t="s">
        <v>774</v>
      </c>
      <c r="J1141" s="641" t="s">
        <v>4466</v>
      </c>
      <c r="K1141" s="643">
        <v>6</v>
      </c>
      <c r="L1141" s="643">
        <v>12</v>
      </c>
      <c r="M1141" s="644">
        <v>61752.159999999982</v>
      </c>
      <c r="N1141" s="643">
        <v>3</v>
      </c>
      <c r="O1141" s="643">
        <v>6</v>
      </c>
      <c r="P1141" s="686">
        <v>31037.276000000005</v>
      </c>
    </row>
    <row r="1142" spans="1:16" ht="67.5" x14ac:dyDescent="0.2">
      <c r="A1142" s="637" t="s">
        <v>767</v>
      </c>
      <c r="B1142" s="638" t="s">
        <v>775</v>
      </c>
      <c r="C1142" s="638" t="s">
        <v>769</v>
      </c>
      <c r="D1142" s="639" t="s">
        <v>4467</v>
      </c>
      <c r="E1142" s="640">
        <v>1500</v>
      </c>
      <c r="F1142" s="638" t="s">
        <v>4468</v>
      </c>
      <c r="G1142" s="639" t="s">
        <v>4469</v>
      </c>
      <c r="H1142" s="641" t="s">
        <v>4470</v>
      </c>
      <c r="I1142" s="642" t="s">
        <v>774</v>
      </c>
      <c r="J1142" s="641" t="s">
        <v>4470</v>
      </c>
      <c r="K1142" s="643">
        <v>5</v>
      </c>
      <c r="L1142" s="643">
        <v>12</v>
      </c>
      <c r="M1142" s="644">
        <v>19854.109999999997</v>
      </c>
      <c r="N1142" s="643">
        <v>3</v>
      </c>
      <c r="O1142" s="643">
        <v>6</v>
      </c>
      <c r="P1142" s="686">
        <v>9791.2959999999985</v>
      </c>
    </row>
    <row r="1143" spans="1:16" ht="56.25" x14ac:dyDescent="0.2">
      <c r="A1143" s="637" t="s">
        <v>767</v>
      </c>
      <c r="B1143" s="638" t="s">
        <v>775</v>
      </c>
      <c r="C1143" s="638" t="s">
        <v>769</v>
      </c>
      <c r="D1143" s="639" t="s">
        <v>4471</v>
      </c>
      <c r="E1143" s="640">
        <v>2500</v>
      </c>
      <c r="F1143" s="638" t="s">
        <v>4472</v>
      </c>
      <c r="G1143" s="639" t="s">
        <v>4473</v>
      </c>
      <c r="H1143" s="641" t="s">
        <v>915</v>
      </c>
      <c r="I1143" s="642" t="s">
        <v>780</v>
      </c>
      <c r="J1143" s="641" t="s">
        <v>915</v>
      </c>
      <c r="K1143" s="643">
        <v>5</v>
      </c>
      <c r="L1143" s="643">
        <v>12</v>
      </c>
      <c r="M1143" s="644">
        <v>31704.820000000007</v>
      </c>
      <c r="N1143" s="643">
        <v>3</v>
      </c>
      <c r="O1143" s="643">
        <v>6</v>
      </c>
      <c r="P1143" s="686">
        <v>16051.975999999999</v>
      </c>
    </row>
    <row r="1144" spans="1:16" ht="67.5" x14ac:dyDescent="0.2">
      <c r="A1144" s="637" t="s">
        <v>767</v>
      </c>
      <c r="B1144" s="638" t="s">
        <v>775</v>
      </c>
      <c r="C1144" s="638" t="s">
        <v>769</v>
      </c>
      <c r="D1144" s="639" t="s">
        <v>4474</v>
      </c>
      <c r="E1144" s="640">
        <v>4000</v>
      </c>
      <c r="F1144" s="638" t="s">
        <v>4475</v>
      </c>
      <c r="G1144" s="639" t="s">
        <v>4476</v>
      </c>
      <c r="H1144" s="641" t="s">
        <v>4477</v>
      </c>
      <c r="I1144" s="642" t="s">
        <v>780</v>
      </c>
      <c r="J1144" s="641" t="s">
        <v>4477</v>
      </c>
      <c r="K1144" s="643">
        <v>1</v>
      </c>
      <c r="L1144" s="643">
        <v>2</v>
      </c>
      <c r="M1144" s="644">
        <v>7770.2300000000005</v>
      </c>
      <c r="N1144" s="643">
        <v>0</v>
      </c>
      <c r="O1144" s="643">
        <v>0</v>
      </c>
      <c r="P1144" s="686">
        <v>0</v>
      </c>
    </row>
    <row r="1145" spans="1:16" ht="33.75" x14ac:dyDescent="0.2">
      <c r="A1145" s="637" t="s">
        <v>767</v>
      </c>
      <c r="B1145" s="638" t="s">
        <v>775</v>
      </c>
      <c r="C1145" s="638" t="s">
        <v>769</v>
      </c>
      <c r="D1145" s="639" t="s">
        <v>4478</v>
      </c>
      <c r="E1145" s="640">
        <v>2000</v>
      </c>
      <c r="F1145" s="638" t="s">
        <v>4479</v>
      </c>
      <c r="G1145" s="639" t="s">
        <v>4480</v>
      </c>
      <c r="H1145" s="641" t="s">
        <v>796</v>
      </c>
      <c r="I1145" s="642" t="s">
        <v>797</v>
      </c>
      <c r="J1145" s="641" t="s">
        <v>796</v>
      </c>
      <c r="K1145" s="643">
        <v>1</v>
      </c>
      <c r="L1145" s="643">
        <v>2</v>
      </c>
      <c r="M1145" s="644">
        <v>3546.7200000000003</v>
      </c>
      <c r="N1145" s="643">
        <v>3</v>
      </c>
      <c r="O1145" s="643">
        <v>6</v>
      </c>
      <c r="P1145" s="686">
        <v>12938.845999999998</v>
      </c>
    </row>
    <row r="1146" spans="1:16" ht="67.5" x14ac:dyDescent="0.2">
      <c r="A1146" s="637" t="s">
        <v>767</v>
      </c>
      <c r="B1146" s="638" t="s">
        <v>775</v>
      </c>
      <c r="C1146" s="638" t="s">
        <v>769</v>
      </c>
      <c r="D1146" s="639" t="s">
        <v>4481</v>
      </c>
      <c r="E1146" s="640">
        <v>7000</v>
      </c>
      <c r="F1146" s="638" t="s">
        <v>4482</v>
      </c>
      <c r="G1146" s="639" t="s">
        <v>4483</v>
      </c>
      <c r="H1146" s="641" t="s">
        <v>846</v>
      </c>
      <c r="I1146" s="642" t="s">
        <v>780</v>
      </c>
      <c r="J1146" s="641" t="s">
        <v>846</v>
      </c>
      <c r="K1146" s="643">
        <v>4</v>
      </c>
      <c r="L1146" s="643">
        <v>9</v>
      </c>
      <c r="M1146" s="644">
        <v>61201.51</v>
      </c>
      <c r="N1146" s="643">
        <v>0</v>
      </c>
      <c r="O1146" s="643">
        <v>0</v>
      </c>
      <c r="P1146" s="686">
        <v>0</v>
      </c>
    </row>
    <row r="1147" spans="1:16" ht="56.25" x14ac:dyDescent="0.2">
      <c r="A1147" s="637" t="s">
        <v>767</v>
      </c>
      <c r="B1147" s="638" t="s">
        <v>775</v>
      </c>
      <c r="C1147" s="638" t="s">
        <v>769</v>
      </c>
      <c r="D1147" s="639" t="s">
        <v>4484</v>
      </c>
      <c r="E1147" s="640">
        <v>2000</v>
      </c>
      <c r="F1147" s="638" t="s">
        <v>4485</v>
      </c>
      <c r="G1147" s="639" t="s">
        <v>4486</v>
      </c>
      <c r="H1147" s="641" t="s">
        <v>915</v>
      </c>
      <c r="I1147" s="642" t="s">
        <v>780</v>
      </c>
      <c r="J1147" s="641" t="s">
        <v>915</v>
      </c>
      <c r="K1147" s="643">
        <v>6</v>
      </c>
      <c r="L1147" s="643">
        <v>12</v>
      </c>
      <c r="M1147" s="644">
        <v>25213.16</v>
      </c>
      <c r="N1147" s="643">
        <v>3</v>
      </c>
      <c r="O1147" s="643">
        <v>6</v>
      </c>
      <c r="P1147" s="686">
        <v>12845.655999999999</v>
      </c>
    </row>
    <row r="1148" spans="1:16" ht="67.5" x14ac:dyDescent="0.2">
      <c r="A1148" s="637" t="s">
        <v>767</v>
      </c>
      <c r="B1148" s="638" t="s">
        <v>768</v>
      </c>
      <c r="C1148" s="638" t="s">
        <v>769</v>
      </c>
      <c r="D1148" s="639" t="s">
        <v>4487</v>
      </c>
      <c r="E1148" s="640">
        <v>4500</v>
      </c>
      <c r="F1148" s="638" t="s">
        <v>4488</v>
      </c>
      <c r="G1148" s="639" t="s">
        <v>4489</v>
      </c>
      <c r="H1148" s="641" t="s">
        <v>4490</v>
      </c>
      <c r="I1148" s="642" t="s">
        <v>774</v>
      </c>
      <c r="J1148" s="641" t="s">
        <v>4490</v>
      </c>
      <c r="K1148" s="643">
        <v>5</v>
      </c>
      <c r="L1148" s="643">
        <v>12</v>
      </c>
      <c r="M1148" s="644">
        <v>55939.000000000007</v>
      </c>
      <c r="N1148" s="643">
        <v>3</v>
      </c>
      <c r="O1148" s="643">
        <v>6</v>
      </c>
      <c r="P1148" s="686">
        <v>28051.976000000002</v>
      </c>
    </row>
    <row r="1149" spans="1:16" ht="78.75" x14ac:dyDescent="0.2">
      <c r="A1149" s="637" t="s">
        <v>767</v>
      </c>
      <c r="B1149" s="638" t="s">
        <v>775</v>
      </c>
      <c r="C1149" s="638" t="s">
        <v>769</v>
      </c>
      <c r="D1149" s="639" t="s">
        <v>4491</v>
      </c>
      <c r="E1149" s="640">
        <v>15600</v>
      </c>
      <c r="F1149" s="638" t="s">
        <v>4492</v>
      </c>
      <c r="G1149" s="639" t="s">
        <v>4493</v>
      </c>
      <c r="H1149" s="641" t="s">
        <v>812</v>
      </c>
      <c r="I1149" s="642" t="s">
        <v>780</v>
      </c>
      <c r="J1149" s="641" t="s">
        <v>812</v>
      </c>
      <c r="K1149" s="643">
        <v>1</v>
      </c>
      <c r="L1149" s="643">
        <v>1</v>
      </c>
      <c r="M1149" s="644">
        <v>12587.41</v>
      </c>
      <c r="N1149" s="643">
        <v>0</v>
      </c>
      <c r="O1149" s="643">
        <v>0</v>
      </c>
      <c r="P1149" s="686">
        <v>0</v>
      </c>
    </row>
    <row r="1150" spans="1:16" ht="56.25" x14ac:dyDescent="0.2">
      <c r="A1150" s="637" t="s">
        <v>767</v>
      </c>
      <c r="B1150" s="638" t="s">
        <v>775</v>
      </c>
      <c r="C1150" s="638" t="s">
        <v>769</v>
      </c>
      <c r="D1150" s="639" t="s">
        <v>4494</v>
      </c>
      <c r="E1150" s="640">
        <v>3000</v>
      </c>
      <c r="F1150" s="638" t="s">
        <v>4495</v>
      </c>
      <c r="G1150" s="639" t="s">
        <v>4496</v>
      </c>
      <c r="H1150" s="641" t="s">
        <v>4497</v>
      </c>
      <c r="I1150" s="642" t="s">
        <v>797</v>
      </c>
      <c r="J1150" s="641" t="s">
        <v>4497</v>
      </c>
      <c r="K1150" s="643">
        <v>5</v>
      </c>
      <c r="L1150" s="643">
        <v>12</v>
      </c>
      <c r="M1150" s="644">
        <v>37633.890000000007</v>
      </c>
      <c r="N1150" s="643">
        <v>3</v>
      </c>
      <c r="O1150" s="643">
        <v>6</v>
      </c>
      <c r="P1150" s="686">
        <v>18750.126</v>
      </c>
    </row>
    <row r="1151" spans="1:16" ht="101.25" x14ac:dyDescent="0.2">
      <c r="A1151" s="637" t="s">
        <v>767</v>
      </c>
      <c r="B1151" s="638" t="s">
        <v>775</v>
      </c>
      <c r="C1151" s="638" t="s">
        <v>769</v>
      </c>
      <c r="D1151" s="639" t="s">
        <v>4498</v>
      </c>
      <c r="E1151" s="640">
        <v>12000</v>
      </c>
      <c r="F1151" s="638" t="s">
        <v>4499</v>
      </c>
      <c r="G1151" s="639" t="s">
        <v>4500</v>
      </c>
      <c r="H1151" s="641" t="s">
        <v>4163</v>
      </c>
      <c r="I1151" s="642" t="s">
        <v>780</v>
      </c>
      <c r="J1151" s="641" t="s">
        <v>4163</v>
      </c>
      <c r="K1151" s="643">
        <v>5</v>
      </c>
      <c r="L1151" s="643">
        <v>12</v>
      </c>
      <c r="M1151" s="644">
        <v>144593.90999999997</v>
      </c>
      <c r="N1151" s="643">
        <v>5</v>
      </c>
      <c r="O1151" s="643">
        <v>6</v>
      </c>
      <c r="P1151" s="686">
        <v>73051.975999999995</v>
      </c>
    </row>
    <row r="1152" spans="1:16" ht="101.25" x14ac:dyDescent="0.2">
      <c r="A1152" s="637" t="s">
        <v>767</v>
      </c>
      <c r="B1152" s="638" t="s">
        <v>768</v>
      </c>
      <c r="C1152" s="638" t="s">
        <v>769</v>
      </c>
      <c r="D1152" s="639" t="s">
        <v>4501</v>
      </c>
      <c r="E1152" s="640">
        <v>1800</v>
      </c>
      <c r="F1152" s="638" t="s">
        <v>4502</v>
      </c>
      <c r="G1152" s="639" t="s">
        <v>4503</v>
      </c>
      <c r="H1152" s="641" t="s">
        <v>1023</v>
      </c>
      <c r="I1152" s="642" t="s">
        <v>797</v>
      </c>
      <c r="J1152" s="641" t="s">
        <v>1023</v>
      </c>
      <c r="K1152" s="643">
        <v>0</v>
      </c>
      <c r="L1152" s="643">
        <v>1</v>
      </c>
      <c r="M1152" s="644">
        <v>1457.41</v>
      </c>
      <c r="N1152" s="643">
        <v>0</v>
      </c>
      <c r="O1152" s="643">
        <v>0</v>
      </c>
      <c r="P1152" s="686">
        <v>0</v>
      </c>
    </row>
    <row r="1153" spans="1:16" ht="33.75" x14ac:dyDescent="0.2">
      <c r="A1153" s="637" t="s">
        <v>767</v>
      </c>
      <c r="B1153" s="638" t="s">
        <v>775</v>
      </c>
      <c r="C1153" s="638" t="s">
        <v>769</v>
      </c>
      <c r="D1153" s="639" t="s">
        <v>2101</v>
      </c>
      <c r="E1153" s="640">
        <v>1800</v>
      </c>
      <c r="F1153" s="638" t="s">
        <v>4504</v>
      </c>
      <c r="G1153" s="639" t="s">
        <v>4505</v>
      </c>
      <c r="H1153" s="641" t="s">
        <v>1794</v>
      </c>
      <c r="I1153" s="642" t="s">
        <v>774</v>
      </c>
      <c r="J1153" s="641" t="s">
        <v>1794</v>
      </c>
      <c r="K1153" s="643">
        <v>2</v>
      </c>
      <c r="L1153" s="643">
        <v>5</v>
      </c>
      <c r="M1153" s="644">
        <v>9854.25</v>
      </c>
      <c r="N1153" s="643">
        <v>3</v>
      </c>
      <c r="O1153" s="643">
        <v>6</v>
      </c>
      <c r="P1153" s="686">
        <v>11762.645999999999</v>
      </c>
    </row>
    <row r="1154" spans="1:16" ht="33.75" x14ac:dyDescent="0.2">
      <c r="A1154" s="637" t="s">
        <v>767</v>
      </c>
      <c r="B1154" s="638" t="s">
        <v>775</v>
      </c>
      <c r="C1154" s="638" t="s">
        <v>769</v>
      </c>
      <c r="D1154" s="639" t="s">
        <v>3032</v>
      </c>
      <c r="E1154" s="640">
        <v>5500</v>
      </c>
      <c r="F1154" s="638" t="s">
        <v>4506</v>
      </c>
      <c r="G1154" s="639" t="s">
        <v>4507</v>
      </c>
      <c r="H1154" s="641" t="s">
        <v>816</v>
      </c>
      <c r="I1154" s="642" t="s">
        <v>780</v>
      </c>
      <c r="J1154" s="641" t="s">
        <v>816</v>
      </c>
      <c r="K1154" s="643">
        <v>0</v>
      </c>
      <c r="L1154" s="643">
        <v>0</v>
      </c>
      <c r="M1154" s="644">
        <v>0</v>
      </c>
      <c r="N1154" s="643">
        <v>2</v>
      </c>
      <c r="O1154" s="643">
        <v>4</v>
      </c>
      <c r="P1154" s="686">
        <v>22703.675999999999</v>
      </c>
    </row>
    <row r="1155" spans="1:16" ht="90" x14ac:dyDescent="0.2">
      <c r="A1155" s="637" t="s">
        <v>767</v>
      </c>
      <c r="B1155" s="638" t="s">
        <v>775</v>
      </c>
      <c r="C1155" s="638" t="s">
        <v>769</v>
      </c>
      <c r="D1155" s="639" t="s">
        <v>4508</v>
      </c>
      <c r="E1155" s="640">
        <v>1300</v>
      </c>
      <c r="F1155" s="638" t="s">
        <v>4509</v>
      </c>
      <c r="G1155" s="639" t="s">
        <v>4510</v>
      </c>
      <c r="H1155" s="641" t="s">
        <v>4511</v>
      </c>
      <c r="I1155" s="642" t="s">
        <v>774</v>
      </c>
      <c r="J1155" s="641" t="s">
        <v>4511</v>
      </c>
      <c r="K1155" s="643">
        <v>2</v>
      </c>
      <c r="L1155" s="643">
        <v>5</v>
      </c>
      <c r="M1155" s="644">
        <v>6894.630000000001</v>
      </c>
      <c r="N1155" s="643">
        <v>0</v>
      </c>
      <c r="O1155" s="643">
        <v>0</v>
      </c>
      <c r="P1155" s="686">
        <v>0</v>
      </c>
    </row>
    <row r="1156" spans="1:16" ht="33.75" x14ac:dyDescent="0.2">
      <c r="A1156" s="637" t="s">
        <v>767</v>
      </c>
      <c r="B1156" s="638" t="s">
        <v>775</v>
      </c>
      <c r="C1156" s="638" t="s">
        <v>769</v>
      </c>
      <c r="D1156" s="639" t="s">
        <v>1079</v>
      </c>
      <c r="E1156" s="640">
        <v>5000</v>
      </c>
      <c r="F1156" s="638" t="s">
        <v>4512</v>
      </c>
      <c r="G1156" s="639" t="s">
        <v>4513</v>
      </c>
      <c r="H1156" s="641" t="s">
        <v>812</v>
      </c>
      <c r="I1156" s="642" t="s">
        <v>780</v>
      </c>
      <c r="J1156" s="641" t="s">
        <v>812</v>
      </c>
      <c r="K1156" s="643">
        <v>1</v>
      </c>
      <c r="L1156" s="643">
        <v>1</v>
      </c>
      <c r="M1156" s="644">
        <v>3774.0800000000004</v>
      </c>
      <c r="N1156" s="643">
        <v>0</v>
      </c>
      <c r="O1156" s="643">
        <v>0</v>
      </c>
      <c r="P1156" s="686">
        <v>0</v>
      </c>
    </row>
    <row r="1157" spans="1:16" ht="67.5" x14ac:dyDescent="0.2">
      <c r="A1157" s="637" t="s">
        <v>767</v>
      </c>
      <c r="B1157" s="638" t="s">
        <v>775</v>
      </c>
      <c r="C1157" s="638" t="s">
        <v>769</v>
      </c>
      <c r="D1157" s="639" t="s">
        <v>4514</v>
      </c>
      <c r="E1157" s="640">
        <v>6000</v>
      </c>
      <c r="F1157" s="638" t="s">
        <v>4515</v>
      </c>
      <c r="G1157" s="639" t="s">
        <v>4516</v>
      </c>
      <c r="H1157" s="641" t="s">
        <v>2754</v>
      </c>
      <c r="I1157" s="642" t="s">
        <v>774</v>
      </c>
      <c r="J1157" s="641" t="s">
        <v>2754</v>
      </c>
      <c r="K1157" s="643">
        <v>1</v>
      </c>
      <c r="L1157" s="643">
        <v>2</v>
      </c>
      <c r="M1157" s="644">
        <v>9490.2199999999993</v>
      </c>
      <c r="N1157" s="643">
        <v>0</v>
      </c>
      <c r="O1157" s="643">
        <v>0</v>
      </c>
      <c r="P1157" s="686">
        <v>0</v>
      </c>
    </row>
    <row r="1158" spans="1:16" ht="33.75" x14ac:dyDescent="0.2">
      <c r="A1158" s="637" t="s">
        <v>767</v>
      </c>
      <c r="B1158" s="638" t="s">
        <v>775</v>
      </c>
      <c r="C1158" s="638" t="s">
        <v>769</v>
      </c>
      <c r="D1158" s="639" t="s">
        <v>3991</v>
      </c>
      <c r="E1158" s="640">
        <v>1500</v>
      </c>
      <c r="F1158" s="638" t="s">
        <v>4517</v>
      </c>
      <c r="G1158" s="639" t="s">
        <v>4518</v>
      </c>
      <c r="H1158" s="641" t="s">
        <v>3820</v>
      </c>
      <c r="I1158" s="642" t="s">
        <v>780</v>
      </c>
      <c r="J1158" s="641" t="s">
        <v>3820</v>
      </c>
      <c r="K1158" s="643">
        <v>1</v>
      </c>
      <c r="L1158" s="643">
        <v>4</v>
      </c>
      <c r="M1158" s="644">
        <v>4292.2700000000004</v>
      </c>
      <c r="N1158" s="643">
        <v>0</v>
      </c>
      <c r="O1158" s="643">
        <v>0</v>
      </c>
      <c r="P1158" s="686">
        <v>0</v>
      </c>
    </row>
    <row r="1159" spans="1:16" ht="78.75" x14ac:dyDescent="0.2">
      <c r="A1159" s="637" t="s">
        <v>767</v>
      </c>
      <c r="B1159" s="638" t="s">
        <v>775</v>
      </c>
      <c r="C1159" s="638" t="s">
        <v>769</v>
      </c>
      <c r="D1159" s="639" t="s">
        <v>4519</v>
      </c>
      <c r="E1159" s="640">
        <v>1800</v>
      </c>
      <c r="F1159" s="638" t="s">
        <v>4520</v>
      </c>
      <c r="G1159" s="639" t="s">
        <v>4521</v>
      </c>
      <c r="H1159" s="641" t="s">
        <v>796</v>
      </c>
      <c r="I1159" s="642" t="s">
        <v>797</v>
      </c>
      <c r="J1159" s="641" t="s">
        <v>796</v>
      </c>
      <c r="K1159" s="643">
        <v>8</v>
      </c>
      <c r="L1159" s="643">
        <v>12</v>
      </c>
      <c r="M1159" s="644">
        <v>22732.999999999996</v>
      </c>
      <c r="N1159" s="643">
        <v>3</v>
      </c>
      <c r="O1159" s="643">
        <v>6</v>
      </c>
      <c r="P1159" s="686">
        <v>11417.825999999999</v>
      </c>
    </row>
    <row r="1160" spans="1:16" ht="90" x14ac:dyDescent="0.2">
      <c r="A1160" s="637" t="s">
        <v>767</v>
      </c>
      <c r="B1160" s="638" t="s">
        <v>775</v>
      </c>
      <c r="C1160" s="638" t="s">
        <v>769</v>
      </c>
      <c r="D1160" s="639" t="s">
        <v>4522</v>
      </c>
      <c r="E1160" s="640">
        <v>3500</v>
      </c>
      <c r="F1160" s="638" t="s">
        <v>4523</v>
      </c>
      <c r="G1160" s="639" t="s">
        <v>4524</v>
      </c>
      <c r="H1160" s="641" t="s">
        <v>2378</v>
      </c>
      <c r="I1160" s="642" t="s">
        <v>780</v>
      </c>
      <c r="J1160" s="641" t="s">
        <v>2378</v>
      </c>
      <c r="K1160" s="643">
        <v>8</v>
      </c>
      <c r="L1160" s="643">
        <v>12</v>
      </c>
      <c r="M1160" s="644">
        <v>40644.490000000005</v>
      </c>
      <c r="N1160" s="643">
        <v>3</v>
      </c>
      <c r="O1160" s="643">
        <v>6</v>
      </c>
      <c r="P1160" s="686">
        <v>21489.476000000002</v>
      </c>
    </row>
    <row r="1161" spans="1:16" ht="56.25" x14ac:dyDescent="0.2">
      <c r="A1161" s="637" t="s">
        <v>767</v>
      </c>
      <c r="B1161" s="638" t="s">
        <v>775</v>
      </c>
      <c r="C1161" s="638" t="s">
        <v>769</v>
      </c>
      <c r="D1161" s="639" t="s">
        <v>4525</v>
      </c>
      <c r="E1161" s="640">
        <v>5100</v>
      </c>
      <c r="F1161" s="638" t="s">
        <v>4526</v>
      </c>
      <c r="G1161" s="639" t="s">
        <v>4527</v>
      </c>
      <c r="H1161" s="641" t="s">
        <v>4528</v>
      </c>
      <c r="I1161" s="642" t="s">
        <v>774</v>
      </c>
      <c r="J1161" s="641" t="s">
        <v>4528</v>
      </c>
      <c r="K1161" s="643">
        <v>5</v>
      </c>
      <c r="L1161" s="643">
        <v>12</v>
      </c>
      <c r="M1161" s="644">
        <v>62845.060000000005</v>
      </c>
      <c r="N1161" s="643">
        <v>3</v>
      </c>
      <c r="O1161" s="643">
        <v>6</v>
      </c>
      <c r="P1161" s="686">
        <v>31651.976000000002</v>
      </c>
    </row>
    <row r="1162" spans="1:16" ht="78.75" x14ac:dyDescent="0.2">
      <c r="A1162" s="637" t="s">
        <v>767</v>
      </c>
      <c r="B1162" s="638" t="s">
        <v>775</v>
      </c>
      <c r="C1162" s="638" t="s">
        <v>769</v>
      </c>
      <c r="D1162" s="639" t="s">
        <v>4529</v>
      </c>
      <c r="E1162" s="640">
        <v>930</v>
      </c>
      <c r="F1162" s="638" t="s">
        <v>4530</v>
      </c>
      <c r="G1162" s="639" t="s">
        <v>4531</v>
      </c>
      <c r="H1162" s="641" t="s">
        <v>1286</v>
      </c>
      <c r="I1162" s="642" t="s">
        <v>797</v>
      </c>
      <c r="J1162" s="641" t="s">
        <v>1286</v>
      </c>
      <c r="K1162" s="643">
        <v>5</v>
      </c>
      <c r="L1162" s="643">
        <v>12</v>
      </c>
      <c r="M1162" s="644">
        <v>12758.410000000003</v>
      </c>
      <c r="N1162" s="643">
        <v>3</v>
      </c>
      <c r="O1162" s="643">
        <v>6</v>
      </c>
      <c r="P1162" s="686">
        <v>6089.2759999999998</v>
      </c>
    </row>
    <row r="1163" spans="1:16" ht="56.25" x14ac:dyDescent="0.2">
      <c r="A1163" s="637" t="s">
        <v>767</v>
      </c>
      <c r="B1163" s="638" t="s">
        <v>775</v>
      </c>
      <c r="C1163" s="638" t="s">
        <v>769</v>
      </c>
      <c r="D1163" s="639" t="s">
        <v>4532</v>
      </c>
      <c r="E1163" s="640">
        <v>1400</v>
      </c>
      <c r="F1163" s="638" t="s">
        <v>4533</v>
      </c>
      <c r="G1163" s="639" t="s">
        <v>4534</v>
      </c>
      <c r="H1163" s="641" t="s">
        <v>4535</v>
      </c>
      <c r="I1163" s="642" t="s">
        <v>774</v>
      </c>
      <c r="J1163" s="641" t="s">
        <v>4535</v>
      </c>
      <c r="K1163" s="643">
        <v>6</v>
      </c>
      <c r="L1163" s="643">
        <v>12</v>
      </c>
      <c r="M1163" s="644">
        <v>18732.109999999997</v>
      </c>
      <c r="N1163" s="643">
        <v>3</v>
      </c>
      <c r="O1163" s="643">
        <v>6</v>
      </c>
      <c r="P1163" s="686">
        <v>9152.1759999999995</v>
      </c>
    </row>
    <row r="1164" spans="1:16" ht="33.75" x14ac:dyDescent="0.2">
      <c r="A1164" s="637" t="s">
        <v>767</v>
      </c>
      <c r="B1164" s="638" t="s">
        <v>768</v>
      </c>
      <c r="C1164" s="638" t="s">
        <v>769</v>
      </c>
      <c r="D1164" s="639" t="s">
        <v>4536</v>
      </c>
      <c r="E1164" s="640">
        <v>8000</v>
      </c>
      <c r="F1164" s="638" t="s">
        <v>4537</v>
      </c>
      <c r="G1164" s="639" t="s">
        <v>4538</v>
      </c>
      <c r="H1164" s="641" t="s">
        <v>1094</v>
      </c>
      <c r="I1164" s="642" t="s">
        <v>780</v>
      </c>
      <c r="J1164" s="641" t="s">
        <v>1094</v>
      </c>
      <c r="K1164" s="643">
        <v>1</v>
      </c>
      <c r="L1164" s="643">
        <v>2</v>
      </c>
      <c r="M1164" s="644">
        <v>15374.89</v>
      </c>
      <c r="N1164" s="643">
        <v>2</v>
      </c>
      <c r="O1164" s="643">
        <v>3</v>
      </c>
      <c r="P1164" s="686">
        <v>19129.526000000002</v>
      </c>
    </row>
    <row r="1165" spans="1:16" ht="90" x14ac:dyDescent="0.2">
      <c r="A1165" s="637" t="s">
        <v>767</v>
      </c>
      <c r="B1165" s="638" t="s">
        <v>775</v>
      </c>
      <c r="C1165" s="638" t="s">
        <v>769</v>
      </c>
      <c r="D1165" s="639" t="s">
        <v>4539</v>
      </c>
      <c r="E1165" s="640">
        <v>4500</v>
      </c>
      <c r="F1165" s="638" t="s">
        <v>4540</v>
      </c>
      <c r="G1165" s="639" t="s">
        <v>4541</v>
      </c>
      <c r="H1165" s="641" t="s">
        <v>805</v>
      </c>
      <c r="I1165" s="642" t="s">
        <v>780</v>
      </c>
      <c r="J1165" s="641" t="s">
        <v>805</v>
      </c>
      <c r="K1165" s="643">
        <v>10</v>
      </c>
      <c r="L1165" s="643">
        <v>12</v>
      </c>
      <c r="M1165" s="644">
        <v>55924.43</v>
      </c>
      <c r="N1165" s="643">
        <v>3</v>
      </c>
      <c r="O1165" s="643">
        <v>6</v>
      </c>
      <c r="P1165" s="686">
        <v>28051.046000000002</v>
      </c>
    </row>
    <row r="1166" spans="1:16" ht="101.25" x14ac:dyDescent="0.2">
      <c r="A1166" s="637" t="s">
        <v>767</v>
      </c>
      <c r="B1166" s="638" t="s">
        <v>775</v>
      </c>
      <c r="C1166" s="638" t="s">
        <v>769</v>
      </c>
      <c r="D1166" s="639" t="s">
        <v>4542</v>
      </c>
      <c r="E1166" s="640">
        <v>15600</v>
      </c>
      <c r="F1166" s="638" t="s">
        <v>4543</v>
      </c>
      <c r="G1166" s="639" t="s">
        <v>4544</v>
      </c>
      <c r="H1166" s="641" t="s">
        <v>779</v>
      </c>
      <c r="I1166" s="642" t="s">
        <v>780</v>
      </c>
      <c r="J1166" s="641" t="s">
        <v>779</v>
      </c>
      <c r="K1166" s="643">
        <v>1</v>
      </c>
      <c r="L1166" s="643">
        <v>6</v>
      </c>
      <c r="M1166" s="644">
        <v>84694.409999999989</v>
      </c>
      <c r="N1166" s="643">
        <v>3</v>
      </c>
      <c r="O1166" s="643">
        <v>6</v>
      </c>
      <c r="P1166" s="686">
        <v>93091.975999999995</v>
      </c>
    </row>
    <row r="1167" spans="1:16" ht="67.5" x14ac:dyDescent="0.2">
      <c r="A1167" s="637" t="s">
        <v>767</v>
      </c>
      <c r="B1167" s="638" t="s">
        <v>775</v>
      </c>
      <c r="C1167" s="638" t="s">
        <v>769</v>
      </c>
      <c r="D1167" s="639" t="s">
        <v>4545</v>
      </c>
      <c r="E1167" s="640">
        <v>1900</v>
      </c>
      <c r="F1167" s="638" t="s">
        <v>4546</v>
      </c>
      <c r="G1167" s="639" t="s">
        <v>4547</v>
      </c>
      <c r="H1167" s="641" t="s">
        <v>805</v>
      </c>
      <c r="I1167" s="642" t="s">
        <v>780</v>
      </c>
      <c r="J1167" s="641" t="s">
        <v>805</v>
      </c>
      <c r="K1167" s="643">
        <v>8</v>
      </c>
      <c r="L1167" s="643">
        <v>12</v>
      </c>
      <c r="M1167" s="644">
        <v>24435.96</v>
      </c>
      <c r="N1167" s="643">
        <v>3</v>
      </c>
      <c r="O1167" s="643">
        <v>6</v>
      </c>
      <c r="P1167" s="686">
        <v>12263.005999999999</v>
      </c>
    </row>
    <row r="1168" spans="1:16" ht="67.5" x14ac:dyDescent="0.2">
      <c r="A1168" s="637" t="s">
        <v>767</v>
      </c>
      <c r="B1168" s="638" t="s">
        <v>775</v>
      </c>
      <c r="C1168" s="638" t="s">
        <v>769</v>
      </c>
      <c r="D1168" s="639" t="s">
        <v>4548</v>
      </c>
      <c r="E1168" s="640">
        <v>6000</v>
      </c>
      <c r="F1168" s="638" t="s">
        <v>4549</v>
      </c>
      <c r="G1168" s="639" t="s">
        <v>4550</v>
      </c>
      <c r="H1168" s="641" t="s">
        <v>1431</v>
      </c>
      <c r="I1168" s="642" t="s">
        <v>780</v>
      </c>
      <c r="J1168" s="641" t="s">
        <v>1431</v>
      </c>
      <c r="K1168" s="643">
        <v>5</v>
      </c>
      <c r="L1168" s="643">
        <v>12</v>
      </c>
      <c r="M1168" s="644">
        <v>73284.329999999987</v>
      </c>
      <c r="N1168" s="643">
        <v>3</v>
      </c>
      <c r="O1168" s="643">
        <v>6</v>
      </c>
      <c r="P1168" s="686">
        <v>36965.036</v>
      </c>
    </row>
    <row r="1169" spans="1:16" ht="67.5" x14ac:dyDescent="0.2">
      <c r="A1169" s="637" t="s">
        <v>767</v>
      </c>
      <c r="B1169" s="638" t="s">
        <v>775</v>
      </c>
      <c r="C1169" s="638" t="s">
        <v>769</v>
      </c>
      <c r="D1169" s="639" t="s">
        <v>4551</v>
      </c>
      <c r="E1169" s="640">
        <v>3800</v>
      </c>
      <c r="F1169" s="638" t="s">
        <v>4552</v>
      </c>
      <c r="G1169" s="639" t="s">
        <v>4553</v>
      </c>
      <c r="H1169" s="641" t="s">
        <v>4554</v>
      </c>
      <c r="I1169" s="642" t="s">
        <v>797</v>
      </c>
      <c r="J1169" s="641" t="s">
        <v>4554</v>
      </c>
      <c r="K1169" s="643">
        <v>5</v>
      </c>
      <c r="L1169" s="643">
        <v>12</v>
      </c>
      <c r="M1169" s="644">
        <v>46941.67</v>
      </c>
      <c r="N1169" s="643">
        <v>3</v>
      </c>
      <c r="O1169" s="643">
        <v>6</v>
      </c>
      <c r="P1169" s="686">
        <v>23817.526000000002</v>
      </c>
    </row>
    <row r="1170" spans="1:16" ht="78.75" x14ac:dyDescent="0.2">
      <c r="A1170" s="637" t="s">
        <v>767</v>
      </c>
      <c r="B1170" s="638" t="s">
        <v>775</v>
      </c>
      <c r="C1170" s="638" t="s">
        <v>769</v>
      </c>
      <c r="D1170" s="639" t="s">
        <v>4555</v>
      </c>
      <c r="E1170" s="640">
        <v>1200</v>
      </c>
      <c r="F1170" s="638" t="s">
        <v>4556</v>
      </c>
      <c r="G1170" s="639" t="s">
        <v>4557</v>
      </c>
      <c r="H1170" s="641" t="s">
        <v>1286</v>
      </c>
      <c r="I1170" s="642" t="s">
        <v>797</v>
      </c>
      <c r="J1170" s="641" t="s">
        <v>1286</v>
      </c>
      <c r="K1170" s="643">
        <v>6</v>
      </c>
      <c r="L1170" s="643">
        <v>12</v>
      </c>
      <c r="M1170" s="644">
        <v>16246.41</v>
      </c>
      <c r="N1170" s="643">
        <v>5</v>
      </c>
      <c r="O1170" s="643">
        <v>6</v>
      </c>
      <c r="P1170" s="686">
        <v>7267.1760000000004</v>
      </c>
    </row>
    <row r="1171" spans="1:16" ht="56.25" x14ac:dyDescent="0.2">
      <c r="A1171" s="637" t="s">
        <v>767</v>
      </c>
      <c r="B1171" s="638" t="s">
        <v>775</v>
      </c>
      <c r="C1171" s="638" t="s">
        <v>769</v>
      </c>
      <c r="D1171" s="639" t="s">
        <v>4558</v>
      </c>
      <c r="E1171" s="640">
        <v>1200</v>
      </c>
      <c r="F1171" s="638" t="s">
        <v>4559</v>
      </c>
      <c r="G1171" s="639" t="s">
        <v>4560</v>
      </c>
      <c r="H1171" s="641" t="s">
        <v>4561</v>
      </c>
      <c r="I1171" s="642" t="s">
        <v>774</v>
      </c>
      <c r="J1171" s="641" t="s">
        <v>4561</v>
      </c>
      <c r="K1171" s="643">
        <v>5</v>
      </c>
      <c r="L1171" s="643">
        <v>12</v>
      </c>
      <c r="M1171" s="644">
        <v>16249.720000000001</v>
      </c>
      <c r="N1171" s="643">
        <v>3</v>
      </c>
      <c r="O1171" s="643">
        <v>6</v>
      </c>
      <c r="P1171" s="686">
        <v>7853.6359999999995</v>
      </c>
    </row>
    <row r="1172" spans="1:16" ht="33.75" x14ac:dyDescent="0.2">
      <c r="A1172" s="637" t="s">
        <v>767</v>
      </c>
      <c r="B1172" s="638" t="s">
        <v>775</v>
      </c>
      <c r="C1172" s="638" t="s">
        <v>769</v>
      </c>
      <c r="D1172" s="639" t="s">
        <v>1391</v>
      </c>
      <c r="E1172" s="640">
        <v>9000</v>
      </c>
      <c r="F1172" s="638" t="s">
        <v>4562</v>
      </c>
      <c r="G1172" s="639" t="s">
        <v>4563</v>
      </c>
      <c r="H1172" s="641" t="s">
        <v>812</v>
      </c>
      <c r="I1172" s="642" t="s">
        <v>780</v>
      </c>
      <c r="J1172" s="641" t="s">
        <v>812</v>
      </c>
      <c r="K1172" s="643">
        <v>2</v>
      </c>
      <c r="L1172" s="643">
        <v>5</v>
      </c>
      <c r="M1172" s="644">
        <v>45734.38</v>
      </c>
      <c r="N1172" s="643">
        <v>6</v>
      </c>
      <c r="O1172" s="643">
        <v>6</v>
      </c>
      <c r="P1172" s="686">
        <v>54982.676000000007</v>
      </c>
    </row>
    <row r="1173" spans="1:16" ht="67.5" x14ac:dyDescent="0.2">
      <c r="A1173" s="637" t="s">
        <v>767</v>
      </c>
      <c r="B1173" s="638" t="s">
        <v>775</v>
      </c>
      <c r="C1173" s="638" t="s">
        <v>769</v>
      </c>
      <c r="D1173" s="639" t="s">
        <v>4564</v>
      </c>
      <c r="E1173" s="640">
        <v>1300</v>
      </c>
      <c r="F1173" s="638" t="s">
        <v>4565</v>
      </c>
      <c r="G1173" s="639" t="s">
        <v>4566</v>
      </c>
      <c r="H1173" s="641" t="s">
        <v>796</v>
      </c>
      <c r="I1173" s="642" t="s">
        <v>797</v>
      </c>
      <c r="J1173" s="641" t="s">
        <v>796</v>
      </c>
      <c r="K1173" s="643">
        <v>5</v>
      </c>
      <c r="L1173" s="643">
        <v>12</v>
      </c>
      <c r="M1173" s="644">
        <v>17554.809999999998</v>
      </c>
      <c r="N1173" s="643">
        <v>3</v>
      </c>
      <c r="O1173" s="643">
        <v>6</v>
      </c>
      <c r="P1173" s="686">
        <v>8509.0759999999991</v>
      </c>
    </row>
    <row r="1174" spans="1:16" ht="33.75" x14ac:dyDescent="0.2">
      <c r="A1174" s="637" t="s">
        <v>767</v>
      </c>
      <c r="B1174" s="638" t="s">
        <v>775</v>
      </c>
      <c r="C1174" s="638" t="s">
        <v>769</v>
      </c>
      <c r="D1174" s="639" t="s">
        <v>3260</v>
      </c>
      <c r="E1174" s="640">
        <v>2000</v>
      </c>
      <c r="F1174" s="638" t="s">
        <v>4567</v>
      </c>
      <c r="G1174" s="639" t="s">
        <v>4568</v>
      </c>
      <c r="H1174" s="641" t="s">
        <v>812</v>
      </c>
      <c r="I1174" s="642" t="s">
        <v>780</v>
      </c>
      <c r="J1174" s="641" t="s">
        <v>812</v>
      </c>
      <c r="K1174" s="643">
        <v>1</v>
      </c>
      <c r="L1174" s="643">
        <v>1</v>
      </c>
      <c r="M1174" s="644">
        <v>1574.0800000000002</v>
      </c>
      <c r="N1174" s="643">
        <v>4</v>
      </c>
      <c r="O1174" s="643">
        <v>6</v>
      </c>
      <c r="P1174" s="686">
        <v>13044.975999999999</v>
      </c>
    </row>
    <row r="1175" spans="1:16" ht="33.75" x14ac:dyDescent="0.2">
      <c r="A1175" s="637" t="s">
        <v>767</v>
      </c>
      <c r="B1175" s="638" t="s">
        <v>775</v>
      </c>
      <c r="C1175" s="638" t="s">
        <v>769</v>
      </c>
      <c r="D1175" s="639" t="s">
        <v>4569</v>
      </c>
      <c r="E1175" s="640">
        <v>5500</v>
      </c>
      <c r="F1175" s="638" t="s">
        <v>4570</v>
      </c>
      <c r="G1175" s="639" t="s">
        <v>4571</v>
      </c>
      <c r="H1175" s="641" t="s">
        <v>812</v>
      </c>
      <c r="I1175" s="642" t="s">
        <v>780</v>
      </c>
      <c r="J1175" s="641" t="s">
        <v>812</v>
      </c>
      <c r="K1175" s="643">
        <v>1</v>
      </c>
      <c r="L1175" s="643">
        <v>1</v>
      </c>
      <c r="M1175" s="644">
        <v>2490.7400000000002</v>
      </c>
      <c r="N1175" s="643">
        <v>5</v>
      </c>
      <c r="O1175" s="643">
        <v>6</v>
      </c>
      <c r="P1175" s="686">
        <v>33777.236000000004</v>
      </c>
    </row>
    <row r="1176" spans="1:16" ht="33.75" x14ac:dyDescent="0.2">
      <c r="A1176" s="637" t="s">
        <v>767</v>
      </c>
      <c r="B1176" s="638" t="s">
        <v>775</v>
      </c>
      <c r="C1176" s="638" t="s">
        <v>769</v>
      </c>
      <c r="D1176" s="639" t="s">
        <v>4572</v>
      </c>
      <c r="E1176" s="640">
        <v>6000</v>
      </c>
      <c r="F1176" s="638" t="s">
        <v>4573</v>
      </c>
      <c r="G1176" s="639" t="s">
        <v>4574</v>
      </c>
      <c r="H1176" s="641" t="s">
        <v>2340</v>
      </c>
      <c r="I1176" s="642" t="s">
        <v>780</v>
      </c>
      <c r="J1176" s="641" t="s">
        <v>2340</v>
      </c>
      <c r="K1176" s="643">
        <v>5</v>
      </c>
      <c r="L1176" s="643">
        <v>12</v>
      </c>
      <c r="M1176" s="644">
        <v>73323.949999999983</v>
      </c>
      <c r="N1176" s="643">
        <v>5</v>
      </c>
      <c r="O1176" s="643">
        <v>6</v>
      </c>
      <c r="P1176" s="686">
        <v>36866.276000000005</v>
      </c>
    </row>
    <row r="1177" spans="1:16" ht="101.25" x14ac:dyDescent="0.2">
      <c r="A1177" s="637" t="s">
        <v>767</v>
      </c>
      <c r="B1177" s="638" t="s">
        <v>775</v>
      </c>
      <c r="C1177" s="638" t="s">
        <v>769</v>
      </c>
      <c r="D1177" s="639" t="s">
        <v>4575</v>
      </c>
      <c r="E1177" s="640">
        <v>3000</v>
      </c>
      <c r="F1177" s="638" t="s">
        <v>4576</v>
      </c>
      <c r="G1177" s="639" t="s">
        <v>4577</v>
      </c>
      <c r="H1177" s="641" t="s">
        <v>816</v>
      </c>
      <c r="I1177" s="642" t="s">
        <v>780</v>
      </c>
      <c r="J1177" s="641" t="s">
        <v>816</v>
      </c>
      <c r="K1177" s="643">
        <v>3</v>
      </c>
      <c r="L1177" s="643">
        <v>4</v>
      </c>
      <c r="M1177" s="644">
        <v>12481.99</v>
      </c>
      <c r="N1177" s="643">
        <v>0</v>
      </c>
      <c r="O1177" s="643">
        <v>0</v>
      </c>
      <c r="P1177" s="686">
        <v>0</v>
      </c>
    </row>
    <row r="1178" spans="1:16" ht="33.75" x14ac:dyDescent="0.2">
      <c r="A1178" s="637" t="s">
        <v>767</v>
      </c>
      <c r="B1178" s="638" t="s">
        <v>775</v>
      </c>
      <c r="C1178" s="638" t="s">
        <v>769</v>
      </c>
      <c r="D1178" s="639" t="s">
        <v>4578</v>
      </c>
      <c r="E1178" s="640">
        <v>3000</v>
      </c>
      <c r="F1178" s="638" t="s">
        <v>4579</v>
      </c>
      <c r="G1178" s="639" t="s">
        <v>4580</v>
      </c>
      <c r="H1178" s="641" t="s">
        <v>1019</v>
      </c>
      <c r="I1178" s="642" t="s">
        <v>774</v>
      </c>
      <c r="J1178" s="641" t="s">
        <v>1019</v>
      </c>
      <c r="K1178" s="643">
        <v>1</v>
      </c>
      <c r="L1178" s="643">
        <v>2</v>
      </c>
      <c r="M1178" s="644">
        <v>5708.31</v>
      </c>
      <c r="N1178" s="643">
        <v>3</v>
      </c>
      <c r="O1178" s="643">
        <v>6</v>
      </c>
      <c r="P1178" s="686">
        <v>18884.556</v>
      </c>
    </row>
    <row r="1179" spans="1:16" ht="33.75" x14ac:dyDescent="0.2">
      <c r="A1179" s="637" t="s">
        <v>767</v>
      </c>
      <c r="B1179" s="638" t="s">
        <v>775</v>
      </c>
      <c r="C1179" s="638" t="s">
        <v>769</v>
      </c>
      <c r="D1179" s="639" t="s">
        <v>1008</v>
      </c>
      <c r="E1179" s="640">
        <v>4000</v>
      </c>
      <c r="F1179" s="638" t="s">
        <v>4581</v>
      </c>
      <c r="G1179" s="639" t="s">
        <v>4582</v>
      </c>
      <c r="H1179" s="641" t="s">
        <v>1794</v>
      </c>
      <c r="I1179" s="642" t="s">
        <v>774</v>
      </c>
      <c r="J1179" s="641" t="s">
        <v>1794</v>
      </c>
      <c r="K1179" s="643">
        <v>1</v>
      </c>
      <c r="L1179" s="643">
        <v>3</v>
      </c>
      <c r="M1179" s="644">
        <v>11366.699999999999</v>
      </c>
      <c r="N1179" s="643">
        <v>6</v>
      </c>
      <c r="O1179" s="643">
        <v>6</v>
      </c>
      <c r="P1179" s="686">
        <v>25044.135999999999</v>
      </c>
    </row>
    <row r="1180" spans="1:16" ht="67.5" x14ac:dyDescent="0.2">
      <c r="A1180" s="637" t="s">
        <v>767</v>
      </c>
      <c r="B1180" s="638" t="s">
        <v>775</v>
      </c>
      <c r="C1180" s="638" t="s">
        <v>769</v>
      </c>
      <c r="D1180" s="639" t="s">
        <v>2873</v>
      </c>
      <c r="E1180" s="640">
        <v>1200</v>
      </c>
      <c r="F1180" s="638" t="s">
        <v>4583</v>
      </c>
      <c r="G1180" s="639" t="s">
        <v>4584</v>
      </c>
      <c r="H1180" s="641" t="s">
        <v>2771</v>
      </c>
      <c r="I1180" s="642" t="s">
        <v>797</v>
      </c>
      <c r="J1180" s="641" t="s">
        <v>2771</v>
      </c>
      <c r="K1180" s="643">
        <v>5</v>
      </c>
      <c r="L1180" s="643">
        <v>12</v>
      </c>
      <c r="M1180" s="644">
        <v>16170.130000000001</v>
      </c>
      <c r="N1180" s="643">
        <v>3</v>
      </c>
      <c r="O1180" s="643">
        <v>6</v>
      </c>
      <c r="P1180" s="686">
        <v>7855.076</v>
      </c>
    </row>
    <row r="1181" spans="1:16" ht="78.75" x14ac:dyDescent="0.2">
      <c r="A1181" s="637" t="s">
        <v>767</v>
      </c>
      <c r="B1181" s="638" t="s">
        <v>775</v>
      </c>
      <c r="C1181" s="638" t="s">
        <v>769</v>
      </c>
      <c r="D1181" s="639" t="s">
        <v>4585</v>
      </c>
      <c r="E1181" s="640">
        <v>2900</v>
      </c>
      <c r="F1181" s="638" t="s">
        <v>4586</v>
      </c>
      <c r="G1181" s="639" t="s">
        <v>4587</v>
      </c>
      <c r="H1181" s="641" t="s">
        <v>805</v>
      </c>
      <c r="I1181" s="642" t="s">
        <v>780</v>
      </c>
      <c r="J1181" s="641" t="s">
        <v>805</v>
      </c>
      <c r="K1181" s="643">
        <v>1</v>
      </c>
      <c r="L1181" s="643">
        <v>4</v>
      </c>
      <c r="M1181" s="644">
        <v>9869.880000000001</v>
      </c>
      <c r="N1181" s="643">
        <v>0</v>
      </c>
      <c r="O1181" s="643">
        <v>0</v>
      </c>
      <c r="P1181" s="686">
        <v>0</v>
      </c>
    </row>
    <row r="1182" spans="1:16" ht="180" x14ac:dyDescent="0.2">
      <c r="A1182" s="637" t="s">
        <v>767</v>
      </c>
      <c r="B1182" s="638" t="s">
        <v>775</v>
      </c>
      <c r="C1182" s="638" t="s">
        <v>769</v>
      </c>
      <c r="D1182" s="639" t="s">
        <v>4588</v>
      </c>
      <c r="E1182" s="640">
        <v>2500</v>
      </c>
      <c r="F1182" s="638" t="s">
        <v>4589</v>
      </c>
      <c r="G1182" s="639" t="s">
        <v>4590</v>
      </c>
      <c r="H1182" s="641" t="s">
        <v>4591</v>
      </c>
      <c r="I1182" s="642" t="s">
        <v>774</v>
      </c>
      <c r="J1182" s="641" t="s">
        <v>4591</v>
      </c>
      <c r="K1182" s="643">
        <v>6</v>
      </c>
      <c r="L1182" s="643">
        <v>12</v>
      </c>
      <c r="M1182" s="644">
        <v>31937.980000000003</v>
      </c>
      <c r="N1182" s="643">
        <v>3</v>
      </c>
      <c r="O1182" s="643">
        <v>6</v>
      </c>
      <c r="P1182" s="686">
        <v>16050.955999999998</v>
      </c>
    </row>
    <row r="1183" spans="1:16" ht="67.5" x14ac:dyDescent="0.2">
      <c r="A1183" s="637" t="s">
        <v>767</v>
      </c>
      <c r="B1183" s="638" t="s">
        <v>775</v>
      </c>
      <c r="C1183" s="638" t="s">
        <v>769</v>
      </c>
      <c r="D1183" s="639" t="s">
        <v>4592</v>
      </c>
      <c r="E1183" s="640">
        <v>3500</v>
      </c>
      <c r="F1183" s="638" t="s">
        <v>4593</v>
      </c>
      <c r="G1183" s="639" t="s">
        <v>4594</v>
      </c>
      <c r="H1183" s="641" t="s">
        <v>1023</v>
      </c>
      <c r="I1183" s="642" t="s">
        <v>797</v>
      </c>
      <c r="J1183" s="641" t="s">
        <v>1023</v>
      </c>
      <c r="K1183" s="643">
        <v>7</v>
      </c>
      <c r="L1183" s="643">
        <v>10</v>
      </c>
      <c r="M1183" s="644">
        <v>38658.589999999997</v>
      </c>
      <c r="N1183" s="643">
        <v>0</v>
      </c>
      <c r="O1183" s="643">
        <v>0</v>
      </c>
      <c r="P1183" s="686">
        <v>0</v>
      </c>
    </row>
    <row r="1184" spans="1:16" ht="33.75" x14ac:dyDescent="0.2">
      <c r="A1184" s="637" t="s">
        <v>767</v>
      </c>
      <c r="B1184" s="638" t="s">
        <v>775</v>
      </c>
      <c r="C1184" s="638" t="s">
        <v>769</v>
      </c>
      <c r="D1184" s="639" t="s">
        <v>4595</v>
      </c>
      <c r="E1184" s="640">
        <v>3500</v>
      </c>
      <c r="F1184" s="638" t="s">
        <v>4596</v>
      </c>
      <c r="G1184" s="639" t="s">
        <v>4597</v>
      </c>
      <c r="H1184" s="641" t="s">
        <v>805</v>
      </c>
      <c r="I1184" s="642" t="s">
        <v>780</v>
      </c>
      <c r="J1184" s="641" t="s">
        <v>805</v>
      </c>
      <c r="K1184" s="643">
        <v>6</v>
      </c>
      <c r="L1184" s="643">
        <v>12</v>
      </c>
      <c r="M1184" s="644">
        <v>43946.890000000007</v>
      </c>
      <c r="N1184" s="643">
        <v>3</v>
      </c>
      <c r="O1184" s="643">
        <v>6</v>
      </c>
      <c r="P1184" s="686">
        <v>22043.336000000003</v>
      </c>
    </row>
    <row r="1185" spans="1:16" ht="112.5" x14ac:dyDescent="0.2">
      <c r="A1185" s="637" t="s">
        <v>767</v>
      </c>
      <c r="B1185" s="638" t="s">
        <v>775</v>
      </c>
      <c r="C1185" s="638" t="s">
        <v>769</v>
      </c>
      <c r="D1185" s="639" t="s">
        <v>1503</v>
      </c>
      <c r="E1185" s="640">
        <v>4500</v>
      </c>
      <c r="F1185" s="638" t="s">
        <v>4598</v>
      </c>
      <c r="G1185" s="639" t="s">
        <v>4599</v>
      </c>
      <c r="H1185" s="641" t="s">
        <v>805</v>
      </c>
      <c r="I1185" s="642" t="s">
        <v>780</v>
      </c>
      <c r="J1185" s="641" t="s">
        <v>805</v>
      </c>
      <c r="K1185" s="643">
        <v>11</v>
      </c>
      <c r="L1185" s="643">
        <v>12</v>
      </c>
      <c r="M1185" s="644">
        <v>55954.810000000012</v>
      </c>
      <c r="N1185" s="643">
        <v>3</v>
      </c>
      <c r="O1185" s="643">
        <v>6</v>
      </c>
      <c r="P1185" s="686">
        <v>28051.976000000002</v>
      </c>
    </row>
    <row r="1186" spans="1:16" ht="67.5" x14ac:dyDescent="0.2">
      <c r="A1186" s="637" t="s">
        <v>767</v>
      </c>
      <c r="B1186" s="638" t="s">
        <v>775</v>
      </c>
      <c r="C1186" s="638" t="s">
        <v>769</v>
      </c>
      <c r="D1186" s="639" t="s">
        <v>4600</v>
      </c>
      <c r="E1186" s="640">
        <v>2000</v>
      </c>
      <c r="F1186" s="638" t="s">
        <v>4601</v>
      </c>
      <c r="G1186" s="639" t="s">
        <v>4602</v>
      </c>
      <c r="H1186" s="641" t="s">
        <v>4603</v>
      </c>
      <c r="I1186" s="642" t="s">
        <v>780</v>
      </c>
      <c r="J1186" s="641" t="s">
        <v>4603</v>
      </c>
      <c r="K1186" s="643">
        <v>5</v>
      </c>
      <c r="L1186" s="643">
        <v>12</v>
      </c>
      <c r="M1186" s="644">
        <v>25474.969999999998</v>
      </c>
      <c r="N1186" s="643">
        <v>3</v>
      </c>
      <c r="O1186" s="643">
        <v>6</v>
      </c>
      <c r="P1186" s="686">
        <v>12894.745999999999</v>
      </c>
    </row>
    <row r="1187" spans="1:16" ht="67.5" x14ac:dyDescent="0.2">
      <c r="A1187" s="637" t="s">
        <v>767</v>
      </c>
      <c r="B1187" s="638" t="s">
        <v>775</v>
      </c>
      <c r="C1187" s="638" t="s">
        <v>769</v>
      </c>
      <c r="D1187" s="639" t="s">
        <v>4604</v>
      </c>
      <c r="E1187" s="640">
        <v>1000</v>
      </c>
      <c r="F1187" s="638" t="s">
        <v>4605</v>
      </c>
      <c r="G1187" s="639" t="s">
        <v>4606</v>
      </c>
      <c r="H1187" s="641" t="s">
        <v>4607</v>
      </c>
      <c r="I1187" s="642" t="s">
        <v>774</v>
      </c>
      <c r="J1187" s="641" t="s">
        <v>4607</v>
      </c>
      <c r="K1187" s="643">
        <v>4</v>
      </c>
      <c r="L1187" s="643">
        <v>6</v>
      </c>
      <c r="M1187" s="644">
        <v>5617.41</v>
      </c>
      <c r="N1187" s="643">
        <v>0</v>
      </c>
      <c r="O1187" s="643">
        <v>0</v>
      </c>
      <c r="P1187" s="686">
        <v>0</v>
      </c>
    </row>
    <row r="1188" spans="1:16" ht="67.5" x14ac:dyDescent="0.2">
      <c r="A1188" s="637" t="s">
        <v>767</v>
      </c>
      <c r="B1188" s="638" t="s">
        <v>775</v>
      </c>
      <c r="C1188" s="638" t="s">
        <v>769</v>
      </c>
      <c r="D1188" s="639" t="s">
        <v>4608</v>
      </c>
      <c r="E1188" s="640">
        <v>1035</v>
      </c>
      <c r="F1188" s="638" t="s">
        <v>4609</v>
      </c>
      <c r="G1188" s="639" t="s">
        <v>4610</v>
      </c>
      <c r="H1188" s="641" t="s">
        <v>1286</v>
      </c>
      <c r="I1188" s="642" t="s">
        <v>797</v>
      </c>
      <c r="J1188" s="641" t="s">
        <v>1286</v>
      </c>
      <c r="K1188" s="643">
        <v>3</v>
      </c>
      <c r="L1188" s="643">
        <v>7</v>
      </c>
      <c r="M1188" s="644">
        <v>7059.9999999999991</v>
      </c>
      <c r="N1188" s="643">
        <v>0</v>
      </c>
      <c r="O1188" s="643">
        <v>0</v>
      </c>
      <c r="P1188" s="686">
        <v>0</v>
      </c>
    </row>
    <row r="1189" spans="1:16" ht="56.25" x14ac:dyDescent="0.2">
      <c r="A1189" s="637" t="s">
        <v>767</v>
      </c>
      <c r="B1189" s="638" t="s">
        <v>775</v>
      </c>
      <c r="C1189" s="638" t="s">
        <v>769</v>
      </c>
      <c r="D1189" s="639" t="s">
        <v>4611</v>
      </c>
      <c r="E1189" s="640">
        <v>6000</v>
      </c>
      <c r="F1189" s="638" t="s">
        <v>4612</v>
      </c>
      <c r="G1189" s="639" t="s">
        <v>4613</v>
      </c>
      <c r="H1189" s="641" t="s">
        <v>4614</v>
      </c>
      <c r="I1189" s="642" t="s">
        <v>780</v>
      </c>
      <c r="J1189" s="641" t="s">
        <v>4614</v>
      </c>
      <c r="K1189" s="643">
        <v>8</v>
      </c>
      <c r="L1189" s="643">
        <v>12</v>
      </c>
      <c r="M1189" s="644">
        <v>73950.189999999988</v>
      </c>
      <c r="N1189" s="643">
        <v>3</v>
      </c>
      <c r="O1189" s="643">
        <v>6</v>
      </c>
      <c r="P1189" s="686">
        <v>37051.976000000002</v>
      </c>
    </row>
    <row r="1190" spans="1:16" ht="67.5" x14ac:dyDescent="0.2">
      <c r="A1190" s="637" t="s">
        <v>767</v>
      </c>
      <c r="B1190" s="638" t="s">
        <v>775</v>
      </c>
      <c r="C1190" s="638" t="s">
        <v>769</v>
      </c>
      <c r="D1190" s="639" t="s">
        <v>4615</v>
      </c>
      <c r="E1190" s="640">
        <v>930</v>
      </c>
      <c r="F1190" s="638" t="s">
        <v>4616</v>
      </c>
      <c r="G1190" s="639" t="s">
        <v>4617</v>
      </c>
      <c r="H1190" s="641" t="s">
        <v>796</v>
      </c>
      <c r="I1190" s="642" t="s">
        <v>797</v>
      </c>
      <c r="J1190" s="641" t="s">
        <v>796</v>
      </c>
      <c r="K1190" s="643">
        <v>5</v>
      </c>
      <c r="L1190" s="643">
        <v>12</v>
      </c>
      <c r="M1190" s="644">
        <v>12758.410000000003</v>
      </c>
      <c r="N1190" s="643">
        <v>3</v>
      </c>
      <c r="O1190" s="643">
        <v>6</v>
      </c>
      <c r="P1190" s="686">
        <v>6089.2759999999998</v>
      </c>
    </row>
    <row r="1191" spans="1:16" ht="56.25" x14ac:dyDescent="0.2">
      <c r="A1191" s="637" t="s">
        <v>767</v>
      </c>
      <c r="B1191" s="638" t="s">
        <v>775</v>
      </c>
      <c r="C1191" s="638" t="s">
        <v>769</v>
      </c>
      <c r="D1191" s="639" t="s">
        <v>4618</v>
      </c>
      <c r="E1191" s="640">
        <v>3500</v>
      </c>
      <c r="F1191" s="638" t="s">
        <v>4619</v>
      </c>
      <c r="G1191" s="639" t="s">
        <v>4620</v>
      </c>
      <c r="H1191" s="641" t="s">
        <v>915</v>
      </c>
      <c r="I1191" s="642" t="s">
        <v>780</v>
      </c>
      <c r="J1191" s="641" t="s">
        <v>915</v>
      </c>
      <c r="K1191" s="643">
        <v>12</v>
      </c>
      <c r="L1191" s="643">
        <v>12</v>
      </c>
      <c r="M1191" s="644">
        <v>43933.450000000004</v>
      </c>
      <c r="N1191" s="643">
        <v>5</v>
      </c>
      <c r="O1191" s="643">
        <v>6</v>
      </c>
      <c r="P1191" s="686">
        <v>22048.616000000002</v>
      </c>
    </row>
    <row r="1192" spans="1:16" ht="33.75" x14ac:dyDescent="0.2">
      <c r="A1192" s="637" t="s">
        <v>767</v>
      </c>
      <c r="B1192" s="638" t="s">
        <v>768</v>
      </c>
      <c r="C1192" s="638" t="s">
        <v>769</v>
      </c>
      <c r="D1192" s="639" t="s">
        <v>4621</v>
      </c>
      <c r="E1192" s="640">
        <v>4500</v>
      </c>
      <c r="F1192" s="638" t="s">
        <v>4622</v>
      </c>
      <c r="G1192" s="639" t="s">
        <v>4623</v>
      </c>
      <c r="H1192" s="641" t="s">
        <v>1094</v>
      </c>
      <c r="I1192" s="642" t="s">
        <v>780</v>
      </c>
      <c r="J1192" s="641" t="s">
        <v>1094</v>
      </c>
      <c r="K1192" s="643">
        <v>2</v>
      </c>
      <c r="L1192" s="643">
        <v>4</v>
      </c>
      <c r="M1192" s="644">
        <v>18495.749999999996</v>
      </c>
      <c r="N1192" s="643">
        <v>6</v>
      </c>
      <c r="O1192" s="643">
        <v>6</v>
      </c>
      <c r="P1192" s="686">
        <v>28049.806000000004</v>
      </c>
    </row>
    <row r="1193" spans="1:16" ht="112.5" x14ac:dyDescent="0.2">
      <c r="A1193" s="637" t="s">
        <v>767</v>
      </c>
      <c r="B1193" s="638" t="s">
        <v>775</v>
      </c>
      <c r="C1193" s="638" t="s">
        <v>769</v>
      </c>
      <c r="D1193" s="639" t="s">
        <v>4624</v>
      </c>
      <c r="E1193" s="640">
        <v>8000</v>
      </c>
      <c r="F1193" s="638" t="s">
        <v>4625</v>
      </c>
      <c r="G1193" s="639" t="s">
        <v>4626</v>
      </c>
      <c r="H1193" s="641" t="s">
        <v>2970</v>
      </c>
      <c r="I1193" s="642" t="s">
        <v>780</v>
      </c>
      <c r="J1193" s="641" t="s">
        <v>2970</v>
      </c>
      <c r="K1193" s="643">
        <v>3</v>
      </c>
      <c r="L1193" s="643">
        <v>5</v>
      </c>
      <c r="M1193" s="644">
        <v>40519.01</v>
      </c>
      <c r="N1193" s="643">
        <v>0</v>
      </c>
      <c r="O1193" s="643">
        <v>0</v>
      </c>
      <c r="P1193" s="686">
        <v>0</v>
      </c>
    </row>
    <row r="1194" spans="1:16" ht="112.5" x14ac:dyDescent="0.2">
      <c r="A1194" s="637" t="s">
        <v>767</v>
      </c>
      <c r="B1194" s="638" t="s">
        <v>768</v>
      </c>
      <c r="C1194" s="638" t="s">
        <v>769</v>
      </c>
      <c r="D1194" s="639" t="s">
        <v>4627</v>
      </c>
      <c r="E1194" s="640">
        <v>1200</v>
      </c>
      <c r="F1194" s="638" t="s">
        <v>4628</v>
      </c>
      <c r="G1194" s="639" t="s">
        <v>4629</v>
      </c>
      <c r="H1194" s="641" t="s">
        <v>796</v>
      </c>
      <c r="I1194" s="642" t="s">
        <v>797</v>
      </c>
      <c r="J1194" s="641" t="s">
        <v>796</v>
      </c>
      <c r="K1194" s="643">
        <v>6</v>
      </c>
      <c r="L1194" s="643">
        <v>12</v>
      </c>
      <c r="M1194" s="644">
        <v>16196.269999999999</v>
      </c>
      <c r="N1194" s="643">
        <v>3</v>
      </c>
      <c r="O1194" s="643">
        <v>6</v>
      </c>
      <c r="P1194" s="686">
        <v>7855.076</v>
      </c>
    </row>
    <row r="1195" spans="1:16" ht="101.25" x14ac:dyDescent="0.2">
      <c r="A1195" s="637" t="s">
        <v>767</v>
      </c>
      <c r="B1195" s="638" t="s">
        <v>775</v>
      </c>
      <c r="C1195" s="638" t="s">
        <v>769</v>
      </c>
      <c r="D1195" s="639" t="s">
        <v>4630</v>
      </c>
      <c r="E1195" s="640">
        <v>5500</v>
      </c>
      <c r="F1195" s="638" t="s">
        <v>4631</v>
      </c>
      <c r="G1195" s="639" t="s">
        <v>4632</v>
      </c>
      <c r="H1195" s="641" t="s">
        <v>957</v>
      </c>
      <c r="I1195" s="642" t="s">
        <v>780</v>
      </c>
      <c r="J1195" s="641" t="s">
        <v>957</v>
      </c>
      <c r="K1195" s="643">
        <v>6</v>
      </c>
      <c r="L1195" s="643">
        <v>12</v>
      </c>
      <c r="M1195" s="644">
        <v>66231.419999999984</v>
      </c>
      <c r="N1195" s="643">
        <v>5</v>
      </c>
      <c r="O1195" s="643">
        <v>6</v>
      </c>
      <c r="P1195" s="686">
        <v>34218.206000000006</v>
      </c>
    </row>
    <row r="1196" spans="1:16" ht="33.75" x14ac:dyDescent="0.2">
      <c r="A1196" s="637" t="s">
        <v>767</v>
      </c>
      <c r="B1196" s="638" t="s">
        <v>775</v>
      </c>
      <c r="C1196" s="638" t="s">
        <v>769</v>
      </c>
      <c r="D1196" s="639" t="s">
        <v>1256</v>
      </c>
      <c r="E1196" s="640">
        <v>930</v>
      </c>
      <c r="F1196" s="638" t="s">
        <v>4633</v>
      </c>
      <c r="G1196" s="639" t="s">
        <v>4634</v>
      </c>
      <c r="H1196" s="641" t="s">
        <v>796</v>
      </c>
      <c r="I1196" s="642" t="s">
        <v>797</v>
      </c>
      <c r="J1196" s="641" t="s">
        <v>796</v>
      </c>
      <c r="K1196" s="643">
        <v>6</v>
      </c>
      <c r="L1196" s="643">
        <v>8</v>
      </c>
      <c r="M1196" s="644">
        <v>7851.35</v>
      </c>
      <c r="N1196" s="643">
        <v>5</v>
      </c>
      <c r="O1196" s="643">
        <v>6</v>
      </c>
      <c r="P1196" s="686">
        <v>6089.1559999999999</v>
      </c>
    </row>
    <row r="1197" spans="1:16" ht="33.75" x14ac:dyDescent="0.2">
      <c r="A1197" s="637" t="s">
        <v>767</v>
      </c>
      <c r="B1197" s="638" t="s">
        <v>775</v>
      </c>
      <c r="C1197" s="638" t="s">
        <v>769</v>
      </c>
      <c r="D1197" s="639" t="s">
        <v>1705</v>
      </c>
      <c r="E1197" s="640">
        <v>7000</v>
      </c>
      <c r="F1197" s="638" t="s">
        <v>4635</v>
      </c>
      <c r="G1197" s="639" t="s">
        <v>4636</v>
      </c>
      <c r="H1197" s="641" t="s">
        <v>812</v>
      </c>
      <c r="I1197" s="642" t="s">
        <v>780</v>
      </c>
      <c r="J1197" s="641" t="s">
        <v>812</v>
      </c>
      <c r="K1197" s="643">
        <v>0</v>
      </c>
      <c r="L1197" s="643">
        <v>0</v>
      </c>
      <c r="M1197" s="644">
        <v>0</v>
      </c>
      <c r="N1197" s="643">
        <v>2</v>
      </c>
      <c r="O1197" s="643">
        <v>5</v>
      </c>
      <c r="P1197" s="686">
        <v>31677.826000000001</v>
      </c>
    </row>
    <row r="1198" spans="1:16" ht="45" x14ac:dyDescent="0.2">
      <c r="A1198" s="637" t="s">
        <v>767</v>
      </c>
      <c r="B1198" s="638" t="s">
        <v>775</v>
      </c>
      <c r="C1198" s="638" t="s">
        <v>769</v>
      </c>
      <c r="D1198" s="639" t="s">
        <v>4637</v>
      </c>
      <c r="E1198" s="640">
        <v>4200</v>
      </c>
      <c r="F1198" s="638" t="s">
        <v>4638</v>
      </c>
      <c r="G1198" s="639" t="s">
        <v>4639</v>
      </c>
      <c r="H1198" s="641" t="s">
        <v>1400</v>
      </c>
      <c r="I1198" s="642" t="s">
        <v>797</v>
      </c>
      <c r="J1198" s="641" t="s">
        <v>1400</v>
      </c>
      <c r="K1198" s="643">
        <v>5</v>
      </c>
      <c r="L1198" s="643">
        <v>12</v>
      </c>
      <c r="M1198" s="644">
        <v>50734.22</v>
      </c>
      <c r="N1198" s="643">
        <v>1</v>
      </c>
      <c r="O1198" s="643">
        <v>2</v>
      </c>
      <c r="P1198" s="686">
        <v>8219.0059999999994</v>
      </c>
    </row>
    <row r="1199" spans="1:16" ht="112.5" x14ac:dyDescent="0.2">
      <c r="A1199" s="637" t="s">
        <v>767</v>
      </c>
      <c r="B1199" s="638" t="s">
        <v>775</v>
      </c>
      <c r="C1199" s="638" t="s">
        <v>769</v>
      </c>
      <c r="D1199" s="639" t="s">
        <v>2974</v>
      </c>
      <c r="E1199" s="640">
        <v>4500</v>
      </c>
      <c r="F1199" s="638" t="s">
        <v>4640</v>
      </c>
      <c r="G1199" s="639" t="s">
        <v>4641</v>
      </c>
      <c r="H1199" s="641" t="s">
        <v>805</v>
      </c>
      <c r="I1199" s="642" t="s">
        <v>780</v>
      </c>
      <c r="J1199" s="641" t="s">
        <v>805</v>
      </c>
      <c r="K1199" s="643">
        <v>11</v>
      </c>
      <c r="L1199" s="643">
        <v>12</v>
      </c>
      <c r="M1199" s="644">
        <v>55923.499999999993</v>
      </c>
      <c r="N1199" s="643">
        <v>3</v>
      </c>
      <c r="O1199" s="643">
        <v>6</v>
      </c>
      <c r="P1199" s="686">
        <v>28049.806000000004</v>
      </c>
    </row>
    <row r="1200" spans="1:16" ht="45" x14ac:dyDescent="0.2">
      <c r="A1200" s="637" t="s">
        <v>767</v>
      </c>
      <c r="B1200" s="638" t="s">
        <v>775</v>
      </c>
      <c r="C1200" s="638" t="s">
        <v>769</v>
      </c>
      <c r="D1200" s="639" t="s">
        <v>4642</v>
      </c>
      <c r="E1200" s="640">
        <v>4500</v>
      </c>
      <c r="F1200" s="638" t="s">
        <v>4643</v>
      </c>
      <c r="G1200" s="639" t="s">
        <v>4644</v>
      </c>
      <c r="H1200" s="641" t="s">
        <v>1262</v>
      </c>
      <c r="I1200" s="642" t="s">
        <v>780</v>
      </c>
      <c r="J1200" s="641" t="s">
        <v>1262</v>
      </c>
      <c r="K1200" s="643">
        <v>6</v>
      </c>
      <c r="L1200" s="643">
        <v>12</v>
      </c>
      <c r="M1200" s="644">
        <v>55954.810000000012</v>
      </c>
      <c r="N1200" s="643">
        <v>3</v>
      </c>
      <c r="O1200" s="643">
        <v>6</v>
      </c>
      <c r="P1200" s="686">
        <v>28051.976000000002</v>
      </c>
    </row>
    <row r="1201" spans="1:16" ht="45" x14ac:dyDescent="0.2">
      <c r="A1201" s="637" t="s">
        <v>767</v>
      </c>
      <c r="B1201" s="638" t="s">
        <v>775</v>
      </c>
      <c r="C1201" s="638" t="s">
        <v>769</v>
      </c>
      <c r="D1201" s="639" t="s">
        <v>4645</v>
      </c>
      <c r="E1201" s="640">
        <v>3800</v>
      </c>
      <c r="F1201" s="638" t="s">
        <v>4646</v>
      </c>
      <c r="G1201" s="639" t="s">
        <v>4647</v>
      </c>
      <c r="H1201" s="641" t="s">
        <v>4648</v>
      </c>
      <c r="I1201" s="642" t="s">
        <v>774</v>
      </c>
      <c r="J1201" s="641" t="s">
        <v>4648</v>
      </c>
      <c r="K1201" s="643">
        <v>1</v>
      </c>
      <c r="L1201" s="643">
        <v>2</v>
      </c>
      <c r="M1201" s="644">
        <v>3353.6700000000005</v>
      </c>
      <c r="N1201" s="643">
        <v>0</v>
      </c>
      <c r="O1201" s="643">
        <v>0</v>
      </c>
      <c r="P1201" s="686">
        <v>0</v>
      </c>
    </row>
    <row r="1202" spans="1:16" ht="101.25" x14ac:dyDescent="0.2">
      <c r="A1202" s="637" t="s">
        <v>767</v>
      </c>
      <c r="B1202" s="638" t="s">
        <v>775</v>
      </c>
      <c r="C1202" s="638" t="s">
        <v>769</v>
      </c>
      <c r="D1202" s="639" t="s">
        <v>4649</v>
      </c>
      <c r="E1202" s="640">
        <v>2100</v>
      </c>
      <c r="F1202" s="638" t="s">
        <v>4650</v>
      </c>
      <c r="G1202" s="639" t="s">
        <v>4651</v>
      </c>
      <c r="H1202" s="641" t="s">
        <v>4652</v>
      </c>
      <c r="I1202" s="642" t="s">
        <v>780</v>
      </c>
      <c r="J1202" s="641" t="s">
        <v>4652</v>
      </c>
      <c r="K1202" s="643">
        <v>8</v>
      </c>
      <c r="L1202" s="643">
        <v>12</v>
      </c>
      <c r="M1202" s="644">
        <v>25196.959999999995</v>
      </c>
      <c r="N1202" s="643">
        <v>3</v>
      </c>
      <c r="O1202" s="643">
        <v>6</v>
      </c>
      <c r="P1202" s="686">
        <v>13154.055999999999</v>
      </c>
    </row>
    <row r="1203" spans="1:16" ht="33.75" x14ac:dyDescent="0.2">
      <c r="A1203" s="637" t="s">
        <v>767</v>
      </c>
      <c r="B1203" s="638" t="s">
        <v>775</v>
      </c>
      <c r="C1203" s="638" t="s">
        <v>769</v>
      </c>
      <c r="D1203" s="639" t="s">
        <v>4653</v>
      </c>
      <c r="E1203" s="640">
        <v>2000</v>
      </c>
      <c r="F1203" s="638" t="s">
        <v>4654</v>
      </c>
      <c r="G1203" s="639" t="s">
        <v>4655</v>
      </c>
      <c r="H1203" s="641" t="s">
        <v>1082</v>
      </c>
      <c r="I1203" s="642" t="s">
        <v>780</v>
      </c>
      <c r="J1203" s="641" t="s">
        <v>1082</v>
      </c>
      <c r="K1203" s="643">
        <v>1</v>
      </c>
      <c r="L1203" s="643">
        <v>3</v>
      </c>
      <c r="M1203" s="644">
        <v>1302.01</v>
      </c>
      <c r="N1203" s="643">
        <v>0</v>
      </c>
      <c r="O1203" s="643">
        <v>0</v>
      </c>
      <c r="P1203" s="686">
        <v>0</v>
      </c>
    </row>
    <row r="1204" spans="1:16" ht="56.25" x14ac:dyDescent="0.2">
      <c r="A1204" s="637" t="s">
        <v>767</v>
      </c>
      <c r="B1204" s="638" t="s">
        <v>775</v>
      </c>
      <c r="C1204" s="638" t="s">
        <v>769</v>
      </c>
      <c r="D1204" s="639" t="s">
        <v>4656</v>
      </c>
      <c r="E1204" s="640">
        <v>3800</v>
      </c>
      <c r="F1204" s="638" t="s">
        <v>4657</v>
      </c>
      <c r="G1204" s="639" t="s">
        <v>4658</v>
      </c>
      <c r="H1204" s="641" t="s">
        <v>4659</v>
      </c>
      <c r="I1204" s="642" t="s">
        <v>780</v>
      </c>
      <c r="J1204" s="641" t="s">
        <v>4659</v>
      </c>
      <c r="K1204" s="643">
        <v>6</v>
      </c>
      <c r="L1204" s="643">
        <v>12</v>
      </c>
      <c r="M1204" s="644">
        <v>47115.200000000004</v>
      </c>
      <c r="N1204" s="643">
        <v>3</v>
      </c>
      <c r="O1204" s="643">
        <v>6</v>
      </c>
      <c r="P1204" s="686">
        <v>23723.296000000002</v>
      </c>
    </row>
    <row r="1205" spans="1:16" ht="33.75" x14ac:dyDescent="0.2">
      <c r="A1205" s="637" t="s">
        <v>767</v>
      </c>
      <c r="B1205" s="638" t="s">
        <v>775</v>
      </c>
      <c r="C1205" s="638" t="s">
        <v>769</v>
      </c>
      <c r="D1205" s="639" t="s">
        <v>1256</v>
      </c>
      <c r="E1205" s="640">
        <v>930</v>
      </c>
      <c r="F1205" s="638" t="s">
        <v>4660</v>
      </c>
      <c r="G1205" s="639" t="s">
        <v>4661</v>
      </c>
      <c r="H1205" s="641" t="s">
        <v>796</v>
      </c>
      <c r="I1205" s="642" t="s">
        <v>797</v>
      </c>
      <c r="J1205" s="641" t="s">
        <v>796</v>
      </c>
      <c r="K1205" s="643">
        <v>1</v>
      </c>
      <c r="L1205" s="643">
        <v>3</v>
      </c>
      <c r="M1205" s="644">
        <v>2091.3000000000002</v>
      </c>
      <c r="N1205" s="643">
        <v>0</v>
      </c>
      <c r="O1205" s="643">
        <v>0</v>
      </c>
      <c r="P1205" s="686">
        <v>0</v>
      </c>
    </row>
    <row r="1206" spans="1:16" ht="78.75" x14ac:dyDescent="0.2">
      <c r="A1206" s="637" t="s">
        <v>767</v>
      </c>
      <c r="B1206" s="638" t="s">
        <v>775</v>
      </c>
      <c r="C1206" s="638" t="s">
        <v>769</v>
      </c>
      <c r="D1206" s="639" t="s">
        <v>4662</v>
      </c>
      <c r="E1206" s="640">
        <v>4000</v>
      </c>
      <c r="F1206" s="638" t="s">
        <v>4663</v>
      </c>
      <c r="G1206" s="639" t="s">
        <v>4664</v>
      </c>
      <c r="H1206" s="641" t="s">
        <v>796</v>
      </c>
      <c r="I1206" s="642" t="s">
        <v>797</v>
      </c>
      <c r="J1206" s="641" t="s">
        <v>796</v>
      </c>
      <c r="K1206" s="643">
        <v>6</v>
      </c>
      <c r="L1206" s="643">
        <v>12</v>
      </c>
      <c r="M1206" s="644">
        <v>39504.810000000012</v>
      </c>
      <c r="N1206" s="643">
        <v>3</v>
      </c>
      <c r="O1206" s="643">
        <v>6</v>
      </c>
      <c r="P1206" s="686">
        <v>25051.976000000002</v>
      </c>
    </row>
    <row r="1207" spans="1:16" ht="33.75" x14ac:dyDescent="0.2">
      <c r="A1207" s="637" t="s">
        <v>767</v>
      </c>
      <c r="B1207" s="638" t="s">
        <v>775</v>
      </c>
      <c r="C1207" s="638" t="s">
        <v>769</v>
      </c>
      <c r="D1207" s="639" t="s">
        <v>1191</v>
      </c>
      <c r="E1207" s="640">
        <v>1500</v>
      </c>
      <c r="F1207" s="638" t="s">
        <v>4665</v>
      </c>
      <c r="G1207" s="639" t="s">
        <v>4666</v>
      </c>
      <c r="H1207" s="641" t="s">
        <v>4667</v>
      </c>
      <c r="I1207" s="642" t="s">
        <v>774</v>
      </c>
      <c r="J1207" s="641" t="s">
        <v>4667</v>
      </c>
      <c r="K1207" s="643">
        <v>2</v>
      </c>
      <c r="L1207" s="643">
        <v>4</v>
      </c>
      <c r="M1207" s="644">
        <v>5817.9100000000008</v>
      </c>
      <c r="N1207" s="643">
        <v>6</v>
      </c>
      <c r="O1207" s="643">
        <v>6</v>
      </c>
      <c r="P1207" s="686">
        <v>9817.0759999999991</v>
      </c>
    </row>
    <row r="1208" spans="1:16" ht="90" x14ac:dyDescent="0.2">
      <c r="A1208" s="637" t="s">
        <v>767</v>
      </c>
      <c r="B1208" s="638" t="s">
        <v>775</v>
      </c>
      <c r="C1208" s="638" t="s">
        <v>769</v>
      </c>
      <c r="D1208" s="639" t="s">
        <v>4146</v>
      </c>
      <c r="E1208" s="640">
        <v>4500</v>
      </c>
      <c r="F1208" s="638" t="s">
        <v>4668</v>
      </c>
      <c r="G1208" s="639" t="s">
        <v>4669</v>
      </c>
      <c r="H1208" s="641" t="s">
        <v>805</v>
      </c>
      <c r="I1208" s="642" t="s">
        <v>780</v>
      </c>
      <c r="J1208" s="641" t="s">
        <v>805</v>
      </c>
      <c r="K1208" s="643">
        <v>10</v>
      </c>
      <c r="L1208" s="643">
        <v>12</v>
      </c>
      <c r="M1208" s="644">
        <v>55664.649999999994</v>
      </c>
      <c r="N1208" s="643">
        <v>3</v>
      </c>
      <c r="O1208" s="643">
        <v>6</v>
      </c>
      <c r="P1208" s="686">
        <v>27956.186000000002</v>
      </c>
    </row>
    <row r="1209" spans="1:16" ht="67.5" x14ac:dyDescent="0.2">
      <c r="A1209" s="637" t="s">
        <v>767</v>
      </c>
      <c r="B1209" s="638" t="s">
        <v>775</v>
      </c>
      <c r="C1209" s="638" t="s">
        <v>769</v>
      </c>
      <c r="D1209" s="639" t="s">
        <v>4670</v>
      </c>
      <c r="E1209" s="640">
        <v>6000</v>
      </c>
      <c r="F1209" s="638" t="s">
        <v>4671</v>
      </c>
      <c r="G1209" s="639" t="s">
        <v>4672</v>
      </c>
      <c r="H1209" s="641" t="s">
        <v>4673</v>
      </c>
      <c r="I1209" s="642" t="s">
        <v>780</v>
      </c>
      <c r="J1209" s="641" t="s">
        <v>4673</v>
      </c>
      <c r="K1209" s="643">
        <v>5</v>
      </c>
      <c r="L1209" s="643">
        <v>12</v>
      </c>
      <c r="M1209" s="644">
        <v>73925.409999999989</v>
      </c>
      <c r="N1209" s="643">
        <v>3</v>
      </c>
      <c r="O1209" s="643">
        <v>6</v>
      </c>
      <c r="P1209" s="686">
        <v>37047.776000000005</v>
      </c>
    </row>
    <row r="1210" spans="1:16" ht="67.5" x14ac:dyDescent="0.2">
      <c r="A1210" s="637" t="s">
        <v>767</v>
      </c>
      <c r="B1210" s="638" t="s">
        <v>775</v>
      </c>
      <c r="C1210" s="638" t="s">
        <v>769</v>
      </c>
      <c r="D1210" s="639" t="s">
        <v>4674</v>
      </c>
      <c r="E1210" s="640">
        <v>5000</v>
      </c>
      <c r="F1210" s="638" t="s">
        <v>4675</v>
      </c>
      <c r="G1210" s="639" t="s">
        <v>4676</v>
      </c>
      <c r="H1210" s="641" t="s">
        <v>4677</v>
      </c>
      <c r="I1210" s="642" t="s">
        <v>780</v>
      </c>
      <c r="J1210" s="641" t="s">
        <v>4677</v>
      </c>
      <c r="K1210" s="643">
        <v>6</v>
      </c>
      <c r="L1210" s="643">
        <v>12</v>
      </c>
      <c r="M1210" s="644">
        <v>61954.810000000012</v>
      </c>
      <c r="N1210" s="643">
        <v>3</v>
      </c>
      <c r="O1210" s="643">
        <v>6</v>
      </c>
      <c r="P1210" s="686">
        <v>31051.976000000002</v>
      </c>
    </row>
    <row r="1211" spans="1:16" ht="78.75" x14ac:dyDescent="0.2">
      <c r="A1211" s="637" t="s">
        <v>767</v>
      </c>
      <c r="B1211" s="638" t="s">
        <v>768</v>
      </c>
      <c r="C1211" s="638" t="s">
        <v>769</v>
      </c>
      <c r="D1211" s="639" t="s">
        <v>4678</v>
      </c>
      <c r="E1211" s="640">
        <v>3500</v>
      </c>
      <c r="F1211" s="638" t="s">
        <v>4679</v>
      </c>
      <c r="G1211" s="639" t="s">
        <v>4680</v>
      </c>
      <c r="H1211" s="641" t="s">
        <v>950</v>
      </c>
      <c r="I1211" s="642" t="s">
        <v>774</v>
      </c>
      <c r="J1211" s="641" t="s">
        <v>950</v>
      </c>
      <c r="K1211" s="643">
        <v>2</v>
      </c>
      <c r="L1211" s="643">
        <v>4</v>
      </c>
      <c r="M1211" s="644">
        <v>14786.69</v>
      </c>
      <c r="N1211" s="643">
        <v>0</v>
      </c>
      <c r="O1211" s="643">
        <v>0</v>
      </c>
      <c r="P1211" s="686">
        <v>0</v>
      </c>
    </row>
    <row r="1212" spans="1:16" ht="33.75" x14ac:dyDescent="0.2">
      <c r="A1212" s="637" t="s">
        <v>767</v>
      </c>
      <c r="B1212" s="638" t="s">
        <v>775</v>
      </c>
      <c r="C1212" s="638" t="s">
        <v>769</v>
      </c>
      <c r="D1212" s="639" t="s">
        <v>4681</v>
      </c>
      <c r="E1212" s="640">
        <v>1400</v>
      </c>
      <c r="F1212" s="638" t="s">
        <v>4682</v>
      </c>
      <c r="G1212" s="639" t="s">
        <v>4683</v>
      </c>
      <c r="H1212" s="641" t="s">
        <v>1362</v>
      </c>
      <c r="I1212" s="642" t="s">
        <v>774</v>
      </c>
      <c r="J1212" s="641" t="s">
        <v>1362</v>
      </c>
      <c r="K1212" s="643">
        <v>5</v>
      </c>
      <c r="L1212" s="643">
        <v>12</v>
      </c>
      <c r="M1212" s="644">
        <v>18263.510000000002</v>
      </c>
      <c r="N1212" s="643">
        <v>3</v>
      </c>
      <c r="O1212" s="643">
        <v>6</v>
      </c>
      <c r="P1212" s="686">
        <v>9005.1459999999988</v>
      </c>
    </row>
    <row r="1213" spans="1:16" ht="33.75" x14ac:dyDescent="0.2">
      <c r="A1213" s="637" t="s">
        <v>767</v>
      </c>
      <c r="B1213" s="638" t="s">
        <v>775</v>
      </c>
      <c r="C1213" s="638" t="s">
        <v>769</v>
      </c>
      <c r="D1213" s="639" t="s">
        <v>1079</v>
      </c>
      <c r="E1213" s="640">
        <v>5000</v>
      </c>
      <c r="F1213" s="638" t="s">
        <v>4684</v>
      </c>
      <c r="G1213" s="639" t="s">
        <v>4685</v>
      </c>
      <c r="H1213" s="641" t="s">
        <v>812</v>
      </c>
      <c r="I1213" s="642" t="s">
        <v>780</v>
      </c>
      <c r="J1213" s="641" t="s">
        <v>812</v>
      </c>
      <c r="K1213" s="643">
        <v>1</v>
      </c>
      <c r="L1213" s="643">
        <v>1</v>
      </c>
      <c r="M1213" s="644">
        <v>3440.7400000000002</v>
      </c>
      <c r="N1213" s="643">
        <v>0</v>
      </c>
      <c r="O1213" s="643">
        <v>0</v>
      </c>
      <c r="P1213" s="686">
        <v>0</v>
      </c>
    </row>
    <row r="1214" spans="1:16" ht="56.25" x14ac:dyDescent="0.2">
      <c r="A1214" s="637" t="s">
        <v>767</v>
      </c>
      <c r="B1214" s="638" t="s">
        <v>775</v>
      </c>
      <c r="C1214" s="638" t="s">
        <v>769</v>
      </c>
      <c r="D1214" s="639" t="s">
        <v>4686</v>
      </c>
      <c r="E1214" s="640">
        <v>1500</v>
      </c>
      <c r="F1214" s="638" t="s">
        <v>4687</v>
      </c>
      <c r="G1214" s="639" t="s">
        <v>4688</v>
      </c>
      <c r="H1214" s="641" t="s">
        <v>796</v>
      </c>
      <c r="I1214" s="642" t="s">
        <v>797</v>
      </c>
      <c r="J1214" s="641" t="s">
        <v>796</v>
      </c>
      <c r="K1214" s="643">
        <v>10</v>
      </c>
      <c r="L1214" s="643">
        <v>12</v>
      </c>
      <c r="M1214" s="644">
        <v>19954.810000000001</v>
      </c>
      <c r="N1214" s="643">
        <v>3</v>
      </c>
      <c r="O1214" s="643">
        <v>6</v>
      </c>
      <c r="P1214" s="686">
        <v>9817.0759999999991</v>
      </c>
    </row>
    <row r="1215" spans="1:16" ht="33.75" x14ac:dyDescent="0.2">
      <c r="A1215" s="637" t="s">
        <v>767</v>
      </c>
      <c r="B1215" s="638" t="s">
        <v>775</v>
      </c>
      <c r="C1215" s="638" t="s">
        <v>769</v>
      </c>
      <c r="D1215" s="639" t="s">
        <v>1184</v>
      </c>
      <c r="E1215" s="640">
        <v>2500</v>
      </c>
      <c r="F1215" s="638" t="s">
        <v>4689</v>
      </c>
      <c r="G1215" s="639" t="s">
        <v>4690</v>
      </c>
      <c r="H1215" s="641" t="s">
        <v>796</v>
      </c>
      <c r="I1215" s="642" t="s">
        <v>797</v>
      </c>
      <c r="J1215" s="641" t="s">
        <v>796</v>
      </c>
      <c r="K1215" s="643">
        <v>5</v>
      </c>
      <c r="L1215" s="643">
        <v>12</v>
      </c>
      <c r="M1215" s="644">
        <v>31954.300000000007</v>
      </c>
      <c r="N1215" s="643">
        <v>3</v>
      </c>
      <c r="O1215" s="643">
        <v>6</v>
      </c>
      <c r="P1215" s="686">
        <v>16051.975999999999</v>
      </c>
    </row>
    <row r="1216" spans="1:16" ht="78.75" x14ac:dyDescent="0.2">
      <c r="A1216" s="637" t="s">
        <v>767</v>
      </c>
      <c r="B1216" s="638" t="s">
        <v>775</v>
      </c>
      <c r="C1216" s="638" t="s">
        <v>769</v>
      </c>
      <c r="D1216" s="639" t="s">
        <v>4691</v>
      </c>
      <c r="E1216" s="640">
        <v>8000</v>
      </c>
      <c r="F1216" s="638" t="s">
        <v>4692</v>
      </c>
      <c r="G1216" s="639" t="s">
        <v>4693</v>
      </c>
      <c r="H1216" s="641" t="s">
        <v>4694</v>
      </c>
      <c r="I1216" s="642" t="s">
        <v>780</v>
      </c>
      <c r="J1216" s="641" t="s">
        <v>4694</v>
      </c>
      <c r="K1216" s="643">
        <v>6</v>
      </c>
      <c r="L1216" s="643">
        <v>12</v>
      </c>
      <c r="M1216" s="644">
        <v>80073.559999999983</v>
      </c>
      <c r="N1216" s="643">
        <v>3</v>
      </c>
      <c r="O1216" s="643">
        <v>6</v>
      </c>
      <c r="P1216" s="686">
        <v>49051.976000000002</v>
      </c>
    </row>
    <row r="1217" spans="1:16" ht="67.5" x14ac:dyDescent="0.2">
      <c r="A1217" s="637" t="s">
        <v>767</v>
      </c>
      <c r="B1217" s="638" t="s">
        <v>768</v>
      </c>
      <c r="C1217" s="638" t="s">
        <v>769</v>
      </c>
      <c r="D1217" s="639" t="s">
        <v>4695</v>
      </c>
      <c r="E1217" s="640">
        <v>1500</v>
      </c>
      <c r="F1217" s="638" t="s">
        <v>4696</v>
      </c>
      <c r="G1217" s="639" t="s">
        <v>4697</v>
      </c>
      <c r="H1217" s="641" t="s">
        <v>796</v>
      </c>
      <c r="I1217" s="642" t="s">
        <v>797</v>
      </c>
      <c r="J1217" s="641" t="s">
        <v>796</v>
      </c>
      <c r="K1217" s="643">
        <v>5</v>
      </c>
      <c r="L1217" s="643">
        <v>12</v>
      </c>
      <c r="M1217" s="644">
        <v>19754.809999999998</v>
      </c>
      <c r="N1217" s="643">
        <v>1</v>
      </c>
      <c r="O1217" s="643">
        <v>2</v>
      </c>
      <c r="P1217" s="686">
        <v>2438.866</v>
      </c>
    </row>
    <row r="1218" spans="1:16" ht="33.75" x14ac:dyDescent="0.2">
      <c r="A1218" s="637" t="s">
        <v>767</v>
      </c>
      <c r="B1218" s="638" t="s">
        <v>775</v>
      </c>
      <c r="C1218" s="638" t="s">
        <v>769</v>
      </c>
      <c r="D1218" s="639" t="s">
        <v>4698</v>
      </c>
      <c r="E1218" s="640">
        <v>2000</v>
      </c>
      <c r="F1218" s="638" t="s">
        <v>4699</v>
      </c>
      <c r="G1218" s="639" t="s">
        <v>4700</v>
      </c>
      <c r="H1218" s="641" t="s">
        <v>4701</v>
      </c>
      <c r="I1218" s="642" t="s">
        <v>774</v>
      </c>
      <c r="J1218" s="641" t="s">
        <v>4701</v>
      </c>
      <c r="K1218" s="643">
        <v>1</v>
      </c>
      <c r="L1218" s="643">
        <v>3</v>
      </c>
      <c r="M1218" s="644">
        <v>5834.2100000000009</v>
      </c>
      <c r="N1218" s="643">
        <v>6</v>
      </c>
      <c r="O1218" s="643">
        <v>6</v>
      </c>
      <c r="P1218" s="686">
        <v>13051.975999999999</v>
      </c>
    </row>
    <row r="1219" spans="1:16" ht="78.75" x14ac:dyDescent="0.2">
      <c r="A1219" s="637" t="s">
        <v>767</v>
      </c>
      <c r="B1219" s="638" t="s">
        <v>775</v>
      </c>
      <c r="C1219" s="638" t="s">
        <v>769</v>
      </c>
      <c r="D1219" s="639" t="s">
        <v>4702</v>
      </c>
      <c r="E1219" s="640">
        <v>11000</v>
      </c>
      <c r="F1219" s="638" t="s">
        <v>4703</v>
      </c>
      <c r="G1219" s="639" t="s">
        <v>4704</v>
      </c>
      <c r="H1219" s="641" t="s">
        <v>850</v>
      </c>
      <c r="I1219" s="642" t="s">
        <v>780</v>
      </c>
      <c r="J1219" s="641" t="s">
        <v>850</v>
      </c>
      <c r="K1219" s="643">
        <v>6</v>
      </c>
      <c r="L1219" s="643">
        <v>12</v>
      </c>
      <c r="M1219" s="644">
        <v>132403.04999999999</v>
      </c>
      <c r="N1219" s="643">
        <v>3</v>
      </c>
      <c r="O1219" s="643">
        <v>6</v>
      </c>
      <c r="P1219" s="686">
        <v>66688.006000000008</v>
      </c>
    </row>
    <row r="1220" spans="1:16" ht="67.5" x14ac:dyDescent="0.2">
      <c r="A1220" s="637" t="s">
        <v>767</v>
      </c>
      <c r="B1220" s="638" t="s">
        <v>775</v>
      </c>
      <c r="C1220" s="638" t="s">
        <v>769</v>
      </c>
      <c r="D1220" s="639" t="s">
        <v>4705</v>
      </c>
      <c r="E1220" s="640">
        <v>930</v>
      </c>
      <c r="F1220" s="638" t="s">
        <v>4706</v>
      </c>
      <c r="G1220" s="639" t="s">
        <v>4707</v>
      </c>
      <c r="H1220" s="641" t="s">
        <v>796</v>
      </c>
      <c r="I1220" s="642" t="s">
        <v>797</v>
      </c>
      <c r="J1220" s="641" t="s">
        <v>796</v>
      </c>
      <c r="K1220" s="643">
        <v>5</v>
      </c>
      <c r="L1220" s="643">
        <v>12</v>
      </c>
      <c r="M1220" s="644">
        <v>12758.110000000002</v>
      </c>
      <c r="N1220" s="643">
        <v>3</v>
      </c>
      <c r="O1220" s="643">
        <v>6</v>
      </c>
      <c r="P1220" s="686">
        <v>6089.2759999999998</v>
      </c>
    </row>
    <row r="1221" spans="1:16" ht="78.75" x14ac:dyDescent="0.2">
      <c r="A1221" s="637" t="s">
        <v>767</v>
      </c>
      <c r="B1221" s="638" t="s">
        <v>768</v>
      </c>
      <c r="C1221" s="638" t="s">
        <v>769</v>
      </c>
      <c r="D1221" s="639" t="s">
        <v>4708</v>
      </c>
      <c r="E1221" s="640">
        <v>3500</v>
      </c>
      <c r="F1221" s="638" t="s">
        <v>4709</v>
      </c>
      <c r="G1221" s="639" t="s">
        <v>4710</v>
      </c>
      <c r="H1221" s="641" t="s">
        <v>950</v>
      </c>
      <c r="I1221" s="642" t="s">
        <v>774</v>
      </c>
      <c r="J1221" s="641" t="s">
        <v>950</v>
      </c>
      <c r="K1221" s="643">
        <v>2</v>
      </c>
      <c r="L1221" s="643">
        <v>4</v>
      </c>
      <c r="M1221" s="644">
        <v>15175.25</v>
      </c>
      <c r="N1221" s="643">
        <v>0</v>
      </c>
      <c r="O1221" s="643">
        <v>0</v>
      </c>
      <c r="P1221" s="686">
        <v>0</v>
      </c>
    </row>
    <row r="1222" spans="1:16" ht="56.25" x14ac:dyDescent="0.2">
      <c r="A1222" s="637" t="s">
        <v>767</v>
      </c>
      <c r="B1222" s="638" t="s">
        <v>775</v>
      </c>
      <c r="C1222" s="638" t="s">
        <v>769</v>
      </c>
      <c r="D1222" s="639" t="s">
        <v>4711</v>
      </c>
      <c r="E1222" s="640">
        <v>6000</v>
      </c>
      <c r="F1222" s="638" t="s">
        <v>4712</v>
      </c>
      <c r="G1222" s="639" t="s">
        <v>4713</v>
      </c>
      <c r="H1222" s="641" t="s">
        <v>1055</v>
      </c>
      <c r="I1222" s="642" t="s">
        <v>774</v>
      </c>
      <c r="J1222" s="641" t="s">
        <v>1055</v>
      </c>
      <c r="K1222" s="643">
        <v>5</v>
      </c>
      <c r="L1222" s="643">
        <v>12</v>
      </c>
      <c r="M1222" s="644">
        <v>73764.969999999987</v>
      </c>
      <c r="N1222" s="643">
        <v>3</v>
      </c>
      <c r="O1222" s="643">
        <v>6</v>
      </c>
      <c r="P1222" s="686">
        <v>36996.536</v>
      </c>
    </row>
    <row r="1223" spans="1:16" ht="33.75" x14ac:dyDescent="0.2">
      <c r="A1223" s="637" t="s">
        <v>767</v>
      </c>
      <c r="B1223" s="638" t="s">
        <v>775</v>
      </c>
      <c r="C1223" s="638" t="s">
        <v>769</v>
      </c>
      <c r="D1223" s="639" t="s">
        <v>4714</v>
      </c>
      <c r="E1223" s="640">
        <v>2900</v>
      </c>
      <c r="F1223" s="638" t="s">
        <v>4715</v>
      </c>
      <c r="G1223" s="639" t="s">
        <v>4716</v>
      </c>
      <c r="H1223" s="641" t="s">
        <v>3968</v>
      </c>
      <c r="I1223" s="642" t="s">
        <v>780</v>
      </c>
      <c r="J1223" s="641" t="s">
        <v>3968</v>
      </c>
      <c r="K1223" s="643">
        <v>2</v>
      </c>
      <c r="L1223" s="643">
        <v>4</v>
      </c>
      <c r="M1223" s="644">
        <v>12084.94</v>
      </c>
      <c r="N1223" s="643">
        <v>6</v>
      </c>
      <c r="O1223" s="643">
        <v>6</v>
      </c>
      <c r="P1223" s="686">
        <v>18430.896000000001</v>
      </c>
    </row>
    <row r="1224" spans="1:16" ht="33.75" x14ac:dyDescent="0.2">
      <c r="A1224" s="637" t="s">
        <v>767</v>
      </c>
      <c r="B1224" s="638" t="s">
        <v>768</v>
      </c>
      <c r="C1224" s="638" t="s">
        <v>769</v>
      </c>
      <c r="D1224" s="639" t="s">
        <v>1500</v>
      </c>
      <c r="E1224" s="640">
        <v>8000</v>
      </c>
      <c r="F1224" s="638" t="s">
        <v>4717</v>
      </c>
      <c r="G1224" s="639" t="s">
        <v>4718</v>
      </c>
      <c r="H1224" s="641" t="s">
        <v>812</v>
      </c>
      <c r="I1224" s="642" t="s">
        <v>780</v>
      </c>
      <c r="J1224" s="641" t="s">
        <v>812</v>
      </c>
      <c r="K1224" s="643">
        <v>2</v>
      </c>
      <c r="L1224" s="643">
        <v>6</v>
      </c>
      <c r="M1224" s="644">
        <v>42480.890000000007</v>
      </c>
      <c r="N1224" s="643">
        <v>2</v>
      </c>
      <c r="O1224" s="643">
        <v>4</v>
      </c>
      <c r="P1224" s="686">
        <v>25609.216</v>
      </c>
    </row>
    <row r="1225" spans="1:16" ht="67.5" x14ac:dyDescent="0.2">
      <c r="A1225" s="637" t="s">
        <v>767</v>
      </c>
      <c r="B1225" s="638" t="s">
        <v>775</v>
      </c>
      <c r="C1225" s="638" t="s">
        <v>769</v>
      </c>
      <c r="D1225" s="639" t="s">
        <v>4719</v>
      </c>
      <c r="E1225" s="640">
        <v>1800</v>
      </c>
      <c r="F1225" s="638" t="s">
        <v>4720</v>
      </c>
      <c r="G1225" s="639" t="s">
        <v>4721</v>
      </c>
      <c r="H1225" s="641" t="s">
        <v>4722</v>
      </c>
      <c r="I1225" s="642" t="s">
        <v>774</v>
      </c>
      <c r="J1225" s="641" t="s">
        <v>4722</v>
      </c>
      <c r="K1225" s="643">
        <v>10</v>
      </c>
      <c r="L1225" s="643">
        <v>12</v>
      </c>
      <c r="M1225" s="644">
        <v>23070.959999999995</v>
      </c>
      <c r="N1225" s="643">
        <v>3</v>
      </c>
      <c r="O1225" s="643">
        <v>6</v>
      </c>
      <c r="P1225" s="686">
        <v>11656.276</v>
      </c>
    </row>
    <row r="1226" spans="1:16" ht="90" x14ac:dyDescent="0.2">
      <c r="A1226" s="637" t="s">
        <v>767</v>
      </c>
      <c r="B1226" s="638" t="s">
        <v>775</v>
      </c>
      <c r="C1226" s="638" t="s">
        <v>769</v>
      </c>
      <c r="D1226" s="639" t="s">
        <v>4723</v>
      </c>
      <c r="E1226" s="640">
        <v>14000</v>
      </c>
      <c r="F1226" s="638" t="s">
        <v>4724</v>
      </c>
      <c r="G1226" s="639" t="s">
        <v>4725</v>
      </c>
      <c r="H1226" s="641" t="s">
        <v>1205</v>
      </c>
      <c r="I1226" s="642" t="s">
        <v>780</v>
      </c>
      <c r="J1226" s="641" t="s">
        <v>1205</v>
      </c>
      <c r="K1226" s="643">
        <v>1</v>
      </c>
      <c r="L1226" s="643">
        <v>9</v>
      </c>
      <c r="M1226" s="644">
        <v>121914.60999999997</v>
      </c>
      <c r="N1226" s="643">
        <v>1</v>
      </c>
      <c r="O1226" s="643">
        <v>4</v>
      </c>
      <c r="P1226" s="686">
        <v>42879.536</v>
      </c>
    </row>
    <row r="1227" spans="1:16" ht="78.75" x14ac:dyDescent="0.2">
      <c r="A1227" s="637" t="s">
        <v>767</v>
      </c>
      <c r="B1227" s="638" t="s">
        <v>775</v>
      </c>
      <c r="C1227" s="638" t="s">
        <v>769</v>
      </c>
      <c r="D1227" s="639" t="s">
        <v>4726</v>
      </c>
      <c r="E1227" s="640">
        <v>4000</v>
      </c>
      <c r="F1227" s="638" t="s">
        <v>4727</v>
      </c>
      <c r="G1227" s="639" t="s">
        <v>4728</v>
      </c>
      <c r="H1227" s="641" t="s">
        <v>4729</v>
      </c>
      <c r="I1227" s="642" t="s">
        <v>780</v>
      </c>
      <c r="J1227" s="641" t="s">
        <v>4729</v>
      </c>
      <c r="K1227" s="643">
        <v>7</v>
      </c>
      <c r="L1227" s="643">
        <v>12</v>
      </c>
      <c r="M1227" s="644">
        <v>49915.889999999992</v>
      </c>
      <c r="N1227" s="643">
        <v>5</v>
      </c>
      <c r="O1227" s="643">
        <v>6</v>
      </c>
      <c r="P1227" s="686">
        <v>25047.776000000005</v>
      </c>
    </row>
    <row r="1228" spans="1:16" ht="67.5" x14ac:dyDescent="0.2">
      <c r="A1228" s="637" t="s">
        <v>767</v>
      </c>
      <c r="B1228" s="638" t="s">
        <v>775</v>
      </c>
      <c r="C1228" s="638" t="s">
        <v>769</v>
      </c>
      <c r="D1228" s="639" t="s">
        <v>4730</v>
      </c>
      <c r="E1228" s="640">
        <v>3500</v>
      </c>
      <c r="F1228" s="638" t="s">
        <v>4731</v>
      </c>
      <c r="G1228" s="639" t="s">
        <v>4732</v>
      </c>
      <c r="H1228" s="641" t="s">
        <v>1247</v>
      </c>
      <c r="I1228" s="642" t="s">
        <v>780</v>
      </c>
      <c r="J1228" s="641" t="s">
        <v>1247</v>
      </c>
      <c r="K1228" s="643">
        <v>5</v>
      </c>
      <c r="L1228" s="643">
        <v>12</v>
      </c>
      <c r="M1228" s="644">
        <v>43951.450000000004</v>
      </c>
      <c r="N1228" s="643">
        <v>3</v>
      </c>
      <c r="O1228" s="643">
        <v>6</v>
      </c>
      <c r="P1228" s="686">
        <v>22051.976000000002</v>
      </c>
    </row>
    <row r="1229" spans="1:16" ht="56.25" x14ac:dyDescent="0.2">
      <c r="A1229" s="637" t="s">
        <v>767</v>
      </c>
      <c r="B1229" s="638" t="s">
        <v>775</v>
      </c>
      <c r="C1229" s="638" t="s">
        <v>769</v>
      </c>
      <c r="D1229" s="639" t="s">
        <v>4733</v>
      </c>
      <c r="E1229" s="640">
        <v>4500</v>
      </c>
      <c r="F1229" s="638" t="s">
        <v>4734</v>
      </c>
      <c r="G1229" s="639" t="s">
        <v>4735</v>
      </c>
      <c r="H1229" s="641" t="s">
        <v>805</v>
      </c>
      <c r="I1229" s="642" t="s">
        <v>780</v>
      </c>
      <c r="J1229" s="641" t="s">
        <v>805</v>
      </c>
      <c r="K1229" s="643">
        <v>10</v>
      </c>
      <c r="L1229" s="643">
        <v>12</v>
      </c>
      <c r="M1229" s="644">
        <v>55954.810000000012</v>
      </c>
      <c r="N1229" s="643">
        <v>3</v>
      </c>
      <c r="O1229" s="643">
        <v>6</v>
      </c>
      <c r="P1229" s="686">
        <v>28051.976000000002</v>
      </c>
    </row>
    <row r="1230" spans="1:16" ht="90" x14ac:dyDescent="0.2">
      <c r="A1230" s="637" t="s">
        <v>767</v>
      </c>
      <c r="B1230" s="638" t="s">
        <v>775</v>
      </c>
      <c r="C1230" s="638" t="s">
        <v>769</v>
      </c>
      <c r="D1230" s="639" t="s">
        <v>4736</v>
      </c>
      <c r="E1230" s="640">
        <v>5000</v>
      </c>
      <c r="F1230" s="638" t="s">
        <v>4737</v>
      </c>
      <c r="G1230" s="639" t="s">
        <v>4738</v>
      </c>
      <c r="H1230" s="641" t="s">
        <v>2351</v>
      </c>
      <c r="I1230" s="642" t="s">
        <v>774</v>
      </c>
      <c r="J1230" s="641" t="s">
        <v>2351</v>
      </c>
      <c r="K1230" s="643">
        <v>6</v>
      </c>
      <c r="L1230" s="643">
        <v>12</v>
      </c>
      <c r="M1230" s="644">
        <v>61421.34</v>
      </c>
      <c r="N1230" s="643">
        <v>3</v>
      </c>
      <c r="O1230" s="643">
        <v>6</v>
      </c>
      <c r="P1230" s="686">
        <v>30818.806000000004</v>
      </c>
    </row>
    <row r="1231" spans="1:16" ht="33.75" x14ac:dyDescent="0.2">
      <c r="A1231" s="637" t="s">
        <v>767</v>
      </c>
      <c r="B1231" s="638" t="s">
        <v>775</v>
      </c>
      <c r="C1231" s="638" t="s">
        <v>769</v>
      </c>
      <c r="D1231" s="639" t="s">
        <v>4739</v>
      </c>
      <c r="E1231" s="640">
        <v>4200</v>
      </c>
      <c r="F1231" s="638" t="s">
        <v>4740</v>
      </c>
      <c r="G1231" s="639" t="s">
        <v>4741</v>
      </c>
      <c r="H1231" s="641" t="s">
        <v>779</v>
      </c>
      <c r="I1231" s="642" t="s">
        <v>780</v>
      </c>
      <c r="J1231" s="641" t="s">
        <v>779</v>
      </c>
      <c r="K1231" s="643">
        <v>1</v>
      </c>
      <c r="L1231" s="643">
        <v>2</v>
      </c>
      <c r="M1231" s="644">
        <v>8190.66</v>
      </c>
      <c r="N1231" s="643">
        <v>4</v>
      </c>
      <c r="O1231" s="643">
        <v>6</v>
      </c>
      <c r="P1231" s="686">
        <v>26243.565999999999</v>
      </c>
    </row>
    <row r="1232" spans="1:16" ht="56.25" x14ac:dyDescent="0.2">
      <c r="A1232" s="637" t="s">
        <v>767</v>
      </c>
      <c r="B1232" s="638" t="s">
        <v>775</v>
      </c>
      <c r="C1232" s="638" t="s">
        <v>769</v>
      </c>
      <c r="D1232" s="639" t="s">
        <v>1004</v>
      </c>
      <c r="E1232" s="640">
        <v>3800</v>
      </c>
      <c r="F1232" s="638" t="s">
        <v>4742</v>
      </c>
      <c r="G1232" s="639" t="s">
        <v>4743</v>
      </c>
      <c r="H1232" s="641" t="s">
        <v>1710</v>
      </c>
      <c r="I1232" s="642" t="s">
        <v>797</v>
      </c>
      <c r="J1232" s="641" t="s">
        <v>1710</v>
      </c>
      <c r="K1232" s="643">
        <v>5</v>
      </c>
      <c r="L1232" s="643">
        <v>12</v>
      </c>
      <c r="M1232" s="644">
        <v>46887.08</v>
      </c>
      <c r="N1232" s="643">
        <v>3</v>
      </c>
      <c r="O1232" s="643">
        <v>6</v>
      </c>
      <c r="P1232" s="686">
        <v>23783.856000000003</v>
      </c>
    </row>
    <row r="1233" spans="1:16" ht="33.75" x14ac:dyDescent="0.2">
      <c r="A1233" s="637" t="s">
        <v>767</v>
      </c>
      <c r="B1233" s="638" t="s">
        <v>775</v>
      </c>
      <c r="C1233" s="638" t="s">
        <v>769</v>
      </c>
      <c r="D1233" s="639" t="s">
        <v>1975</v>
      </c>
      <c r="E1233" s="640">
        <v>1500</v>
      </c>
      <c r="F1233" s="638" t="s">
        <v>4744</v>
      </c>
      <c r="G1233" s="639" t="s">
        <v>4745</v>
      </c>
      <c r="H1233" s="641" t="s">
        <v>4746</v>
      </c>
      <c r="I1233" s="642" t="s">
        <v>774</v>
      </c>
      <c r="J1233" s="641" t="s">
        <v>4746</v>
      </c>
      <c r="K1233" s="643">
        <v>3</v>
      </c>
      <c r="L1233" s="643">
        <v>7</v>
      </c>
      <c r="M1233" s="644">
        <v>11326.810000000001</v>
      </c>
      <c r="N1233" s="643">
        <v>6</v>
      </c>
      <c r="O1233" s="643">
        <v>6</v>
      </c>
      <c r="P1233" s="686">
        <v>9814.5759999999991</v>
      </c>
    </row>
    <row r="1234" spans="1:16" ht="45" x14ac:dyDescent="0.2">
      <c r="A1234" s="637" t="s">
        <v>767</v>
      </c>
      <c r="B1234" s="638" t="s">
        <v>775</v>
      </c>
      <c r="C1234" s="638" t="s">
        <v>769</v>
      </c>
      <c r="D1234" s="639" t="s">
        <v>4747</v>
      </c>
      <c r="E1234" s="640">
        <v>4000</v>
      </c>
      <c r="F1234" s="638" t="s">
        <v>4748</v>
      </c>
      <c r="G1234" s="639" t="s">
        <v>4749</v>
      </c>
      <c r="H1234" s="641" t="s">
        <v>1262</v>
      </c>
      <c r="I1234" s="642" t="s">
        <v>780</v>
      </c>
      <c r="J1234" s="641" t="s">
        <v>1262</v>
      </c>
      <c r="K1234" s="643">
        <v>6</v>
      </c>
      <c r="L1234" s="643">
        <v>12</v>
      </c>
      <c r="M1234" s="644">
        <v>49908.049999999996</v>
      </c>
      <c r="N1234" s="643">
        <v>3</v>
      </c>
      <c r="O1234" s="643">
        <v>6</v>
      </c>
      <c r="P1234" s="686">
        <v>25001.686000000002</v>
      </c>
    </row>
    <row r="1235" spans="1:16" ht="67.5" x14ac:dyDescent="0.2">
      <c r="A1235" s="637" t="s">
        <v>767</v>
      </c>
      <c r="B1235" s="638" t="s">
        <v>775</v>
      </c>
      <c r="C1235" s="638" t="s">
        <v>769</v>
      </c>
      <c r="D1235" s="639" t="s">
        <v>4750</v>
      </c>
      <c r="E1235" s="640">
        <v>1800</v>
      </c>
      <c r="F1235" s="638" t="s">
        <v>4751</v>
      </c>
      <c r="G1235" s="639" t="s">
        <v>4752</v>
      </c>
      <c r="H1235" s="641" t="s">
        <v>1286</v>
      </c>
      <c r="I1235" s="642" t="s">
        <v>797</v>
      </c>
      <c r="J1235" s="641" t="s">
        <v>1286</v>
      </c>
      <c r="K1235" s="643">
        <v>1</v>
      </c>
      <c r="L1235" s="643">
        <v>4</v>
      </c>
      <c r="M1235" s="644">
        <v>6131.8600000000006</v>
      </c>
      <c r="N1235" s="643">
        <v>0</v>
      </c>
      <c r="O1235" s="643">
        <v>0</v>
      </c>
      <c r="P1235" s="686">
        <v>0</v>
      </c>
    </row>
    <row r="1236" spans="1:16" ht="67.5" x14ac:dyDescent="0.2">
      <c r="A1236" s="637" t="s">
        <v>767</v>
      </c>
      <c r="B1236" s="638" t="s">
        <v>775</v>
      </c>
      <c r="C1236" s="638" t="s">
        <v>769</v>
      </c>
      <c r="D1236" s="639" t="s">
        <v>4753</v>
      </c>
      <c r="E1236" s="640">
        <v>7000</v>
      </c>
      <c r="F1236" s="638" t="s">
        <v>4754</v>
      </c>
      <c r="G1236" s="639" t="s">
        <v>4755</v>
      </c>
      <c r="H1236" s="641" t="s">
        <v>4756</v>
      </c>
      <c r="I1236" s="642" t="s">
        <v>774</v>
      </c>
      <c r="J1236" s="641" t="s">
        <v>4756</v>
      </c>
      <c r="K1236" s="643">
        <v>10</v>
      </c>
      <c r="L1236" s="643">
        <v>12</v>
      </c>
      <c r="M1236" s="644">
        <v>85954.809999999983</v>
      </c>
      <c r="N1236" s="643">
        <v>3</v>
      </c>
      <c r="O1236" s="643">
        <v>6</v>
      </c>
      <c r="P1236" s="686">
        <v>43051.976000000002</v>
      </c>
    </row>
    <row r="1237" spans="1:16" ht="56.25" x14ac:dyDescent="0.2">
      <c r="A1237" s="637" t="s">
        <v>767</v>
      </c>
      <c r="B1237" s="638" t="s">
        <v>775</v>
      </c>
      <c r="C1237" s="638" t="s">
        <v>769</v>
      </c>
      <c r="D1237" s="639" t="s">
        <v>4757</v>
      </c>
      <c r="E1237" s="640">
        <v>8000</v>
      </c>
      <c r="F1237" s="638" t="s">
        <v>4758</v>
      </c>
      <c r="G1237" s="639" t="s">
        <v>4759</v>
      </c>
      <c r="H1237" s="641" t="s">
        <v>957</v>
      </c>
      <c r="I1237" s="642" t="s">
        <v>780</v>
      </c>
      <c r="J1237" s="641" t="s">
        <v>957</v>
      </c>
      <c r="K1237" s="643">
        <v>6</v>
      </c>
      <c r="L1237" s="643">
        <v>12</v>
      </c>
      <c r="M1237" s="644">
        <v>93896.89</v>
      </c>
      <c r="N1237" s="643">
        <v>0</v>
      </c>
      <c r="O1237" s="643">
        <v>1</v>
      </c>
      <c r="P1237" s="686">
        <v>3808.5160000000001</v>
      </c>
    </row>
    <row r="1238" spans="1:16" ht="56.25" x14ac:dyDescent="0.2">
      <c r="A1238" s="637" t="s">
        <v>767</v>
      </c>
      <c r="B1238" s="638" t="s">
        <v>775</v>
      </c>
      <c r="C1238" s="638" t="s">
        <v>769</v>
      </c>
      <c r="D1238" s="639" t="s">
        <v>1046</v>
      </c>
      <c r="E1238" s="640">
        <v>1500</v>
      </c>
      <c r="F1238" s="638" t="s">
        <v>4760</v>
      </c>
      <c r="G1238" s="639" t="s">
        <v>4761</v>
      </c>
      <c r="H1238" s="641" t="s">
        <v>796</v>
      </c>
      <c r="I1238" s="642" t="s">
        <v>797</v>
      </c>
      <c r="J1238" s="641" t="s">
        <v>796</v>
      </c>
      <c r="K1238" s="643">
        <v>5</v>
      </c>
      <c r="L1238" s="643">
        <v>12</v>
      </c>
      <c r="M1238" s="644">
        <v>19946.61</v>
      </c>
      <c r="N1238" s="643">
        <v>3</v>
      </c>
      <c r="O1238" s="643">
        <v>6</v>
      </c>
      <c r="P1238" s="686">
        <v>9817.0759999999991</v>
      </c>
    </row>
    <row r="1239" spans="1:16" ht="33.75" x14ac:dyDescent="0.2">
      <c r="A1239" s="637" t="s">
        <v>767</v>
      </c>
      <c r="B1239" s="638" t="s">
        <v>775</v>
      </c>
      <c r="C1239" s="638" t="s">
        <v>769</v>
      </c>
      <c r="D1239" s="639" t="s">
        <v>4762</v>
      </c>
      <c r="E1239" s="640">
        <v>14000</v>
      </c>
      <c r="F1239" s="638" t="s">
        <v>4763</v>
      </c>
      <c r="G1239" s="639" t="s">
        <v>4764</v>
      </c>
      <c r="H1239" s="641" t="s">
        <v>801</v>
      </c>
      <c r="I1239" s="642" t="s">
        <v>780</v>
      </c>
      <c r="J1239" s="641" t="s">
        <v>801</v>
      </c>
      <c r="K1239" s="643">
        <v>5</v>
      </c>
      <c r="L1239" s="643">
        <v>11</v>
      </c>
      <c r="M1239" s="644">
        <v>157485.85999999999</v>
      </c>
      <c r="N1239" s="643">
        <v>0</v>
      </c>
      <c r="O1239" s="643">
        <v>0</v>
      </c>
      <c r="P1239" s="686">
        <v>0</v>
      </c>
    </row>
    <row r="1240" spans="1:16" ht="56.25" x14ac:dyDescent="0.2">
      <c r="A1240" s="637" t="s">
        <v>767</v>
      </c>
      <c r="B1240" s="638" t="s">
        <v>775</v>
      </c>
      <c r="C1240" s="638" t="s">
        <v>769</v>
      </c>
      <c r="D1240" s="639" t="s">
        <v>4765</v>
      </c>
      <c r="E1240" s="640">
        <v>2000</v>
      </c>
      <c r="F1240" s="638" t="s">
        <v>4766</v>
      </c>
      <c r="G1240" s="639" t="s">
        <v>4767</v>
      </c>
      <c r="H1240" s="641" t="s">
        <v>4768</v>
      </c>
      <c r="I1240" s="642" t="s">
        <v>774</v>
      </c>
      <c r="J1240" s="641" t="s">
        <v>4768</v>
      </c>
      <c r="K1240" s="643">
        <v>4</v>
      </c>
      <c r="L1240" s="643">
        <v>9</v>
      </c>
      <c r="M1240" s="644">
        <v>18645.71</v>
      </c>
      <c r="N1240" s="643">
        <v>0</v>
      </c>
      <c r="O1240" s="643">
        <v>0</v>
      </c>
      <c r="P1240" s="686">
        <v>0</v>
      </c>
    </row>
    <row r="1241" spans="1:16" ht="67.5" x14ac:dyDescent="0.2">
      <c r="A1241" s="637" t="s">
        <v>767</v>
      </c>
      <c r="B1241" s="638" t="s">
        <v>775</v>
      </c>
      <c r="C1241" s="638" t="s">
        <v>769</v>
      </c>
      <c r="D1241" s="639" t="s">
        <v>4769</v>
      </c>
      <c r="E1241" s="640">
        <v>3800</v>
      </c>
      <c r="F1241" s="638" t="s">
        <v>4770</v>
      </c>
      <c r="G1241" s="639" t="s">
        <v>4771</v>
      </c>
      <c r="H1241" s="641" t="s">
        <v>4772</v>
      </c>
      <c r="I1241" s="642" t="s">
        <v>797</v>
      </c>
      <c r="J1241" s="641" t="s">
        <v>4772</v>
      </c>
      <c r="K1241" s="643">
        <v>6</v>
      </c>
      <c r="L1241" s="643">
        <v>12</v>
      </c>
      <c r="M1241" s="644">
        <v>47554.810000000012</v>
      </c>
      <c r="N1241" s="643">
        <v>3</v>
      </c>
      <c r="O1241" s="643">
        <v>6</v>
      </c>
      <c r="P1241" s="686">
        <v>23851.976000000002</v>
      </c>
    </row>
    <row r="1242" spans="1:16" ht="33.75" x14ac:dyDescent="0.2">
      <c r="A1242" s="637" t="s">
        <v>767</v>
      </c>
      <c r="B1242" s="638" t="s">
        <v>775</v>
      </c>
      <c r="C1242" s="638" t="s">
        <v>769</v>
      </c>
      <c r="D1242" s="639" t="s">
        <v>4773</v>
      </c>
      <c r="E1242" s="640">
        <v>2500</v>
      </c>
      <c r="F1242" s="638" t="s">
        <v>4774</v>
      </c>
      <c r="G1242" s="639" t="s">
        <v>4775</v>
      </c>
      <c r="H1242" s="641" t="s">
        <v>779</v>
      </c>
      <c r="I1242" s="642" t="s">
        <v>780</v>
      </c>
      <c r="J1242" s="641" t="s">
        <v>779</v>
      </c>
      <c r="K1242" s="643">
        <v>2</v>
      </c>
      <c r="L1242" s="643">
        <v>4</v>
      </c>
      <c r="M1242" s="644">
        <v>7750.9500000000007</v>
      </c>
      <c r="N1242" s="643">
        <v>0</v>
      </c>
      <c r="O1242" s="643">
        <v>0</v>
      </c>
      <c r="P1242" s="686">
        <v>0</v>
      </c>
    </row>
    <row r="1243" spans="1:16" ht="90" x14ac:dyDescent="0.2">
      <c r="A1243" s="637" t="s">
        <v>767</v>
      </c>
      <c r="B1243" s="638" t="s">
        <v>775</v>
      </c>
      <c r="C1243" s="638" t="s">
        <v>769</v>
      </c>
      <c r="D1243" s="639" t="s">
        <v>4776</v>
      </c>
      <c r="E1243" s="640">
        <v>2750</v>
      </c>
      <c r="F1243" s="638" t="s">
        <v>4777</v>
      </c>
      <c r="G1243" s="639" t="s">
        <v>4778</v>
      </c>
      <c r="H1243" s="641" t="s">
        <v>1313</v>
      </c>
      <c r="I1243" s="642" t="s">
        <v>774</v>
      </c>
      <c r="J1243" s="641" t="s">
        <v>1313</v>
      </c>
      <c r="K1243" s="643">
        <v>2</v>
      </c>
      <c r="L1243" s="643">
        <v>3</v>
      </c>
      <c r="M1243" s="644">
        <v>6202.62</v>
      </c>
      <c r="N1243" s="643">
        <v>0</v>
      </c>
      <c r="O1243" s="643">
        <v>0</v>
      </c>
      <c r="P1243" s="686">
        <v>0</v>
      </c>
    </row>
    <row r="1244" spans="1:16" ht="101.25" x14ac:dyDescent="0.2">
      <c r="A1244" s="637" t="s">
        <v>767</v>
      </c>
      <c r="B1244" s="638" t="s">
        <v>768</v>
      </c>
      <c r="C1244" s="638" t="s">
        <v>769</v>
      </c>
      <c r="D1244" s="639" t="s">
        <v>4779</v>
      </c>
      <c r="E1244" s="640">
        <v>1200</v>
      </c>
      <c r="F1244" s="638" t="s">
        <v>4780</v>
      </c>
      <c r="G1244" s="639" t="s">
        <v>4781</v>
      </c>
      <c r="H1244" s="641" t="s">
        <v>796</v>
      </c>
      <c r="I1244" s="642" t="s">
        <v>797</v>
      </c>
      <c r="J1244" s="641" t="s">
        <v>796</v>
      </c>
      <c r="K1244" s="643">
        <v>6</v>
      </c>
      <c r="L1244" s="643">
        <v>12</v>
      </c>
      <c r="M1244" s="644">
        <v>16090.72</v>
      </c>
      <c r="N1244" s="643">
        <v>3</v>
      </c>
      <c r="O1244" s="643">
        <v>6</v>
      </c>
      <c r="P1244" s="686">
        <v>7841.5559999999996</v>
      </c>
    </row>
    <row r="1245" spans="1:16" ht="90" x14ac:dyDescent="0.2">
      <c r="A1245" s="637" t="s">
        <v>767</v>
      </c>
      <c r="B1245" s="638" t="s">
        <v>775</v>
      </c>
      <c r="C1245" s="638" t="s">
        <v>769</v>
      </c>
      <c r="D1245" s="639" t="s">
        <v>4782</v>
      </c>
      <c r="E1245" s="640">
        <v>1200</v>
      </c>
      <c r="F1245" s="638" t="s">
        <v>4783</v>
      </c>
      <c r="G1245" s="639" t="s">
        <v>4784</v>
      </c>
      <c r="H1245" s="641" t="s">
        <v>796</v>
      </c>
      <c r="I1245" s="642" t="s">
        <v>797</v>
      </c>
      <c r="J1245" s="641" t="s">
        <v>796</v>
      </c>
      <c r="K1245" s="643">
        <v>1</v>
      </c>
      <c r="L1245" s="643">
        <v>2</v>
      </c>
      <c r="M1245" s="644">
        <v>2174.0100000000002</v>
      </c>
      <c r="N1245" s="643">
        <v>0</v>
      </c>
      <c r="O1245" s="643">
        <v>0</v>
      </c>
      <c r="P1245" s="686">
        <v>0</v>
      </c>
    </row>
    <row r="1246" spans="1:16" ht="45" x14ac:dyDescent="0.2">
      <c r="A1246" s="637" t="s">
        <v>767</v>
      </c>
      <c r="B1246" s="638" t="s">
        <v>775</v>
      </c>
      <c r="C1246" s="638" t="s">
        <v>769</v>
      </c>
      <c r="D1246" s="639" t="s">
        <v>2109</v>
      </c>
      <c r="E1246" s="640">
        <v>3000</v>
      </c>
      <c r="F1246" s="638" t="s">
        <v>4785</v>
      </c>
      <c r="G1246" s="639" t="s">
        <v>4786</v>
      </c>
      <c r="H1246" s="641" t="s">
        <v>805</v>
      </c>
      <c r="I1246" s="642" t="s">
        <v>780</v>
      </c>
      <c r="J1246" s="641" t="s">
        <v>805</v>
      </c>
      <c r="K1246" s="643">
        <v>5</v>
      </c>
      <c r="L1246" s="643">
        <v>12</v>
      </c>
      <c r="M1246" s="644">
        <v>37577.33</v>
      </c>
      <c r="N1246" s="643">
        <v>3</v>
      </c>
      <c r="O1246" s="643">
        <v>6</v>
      </c>
      <c r="P1246" s="686">
        <v>18986.546000000002</v>
      </c>
    </row>
    <row r="1247" spans="1:16" ht="112.5" x14ac:dyDescent="0.2">
      <c r="A1247" s="637" t="s">
        <v>767</v>
      </c>
      <c r="B1247" s="638" t="s">
        <v>775</v>
      </c>
      <c r="C1247" s="638" t="s">
        <v>769</v>
      </c>
      <c r="D1247" s="639" t="s">
        <v>4787</v>
      </c>
      <c r="E1247" s="640">
        <v>4500</v>
      </c>
      <c r="F1247" s="638" t="s">
        <v>4788</v>
      </c>
      <c r="G1247" s="639" t="s">
        <v>4789</v>
      </c>
      <c r="H1247" s="641" t="s">
        <v>805</v>
      </c>
      <c r="I1247" s="642" t="s">
        <v>780</v>
      </c>
      <c r="J1247" s="641" t="s">
        <v>805</v>
      </c>
      <c r="K1247" s="643">
        <v>10</v>
      </c>
      <c r="L1247" s="643">
        <v>12</v>
      </c>
      <c r="M1247" s="644">
        <v>55630.859999999986</v>
      </c>
      <c r="N1247" s="643">
        <v>3</v>
      </c>
      <c r="O1247" s="643">
        <v>6</v>
      </c>
      <c r="P1247" s="686">
        <v>27936.346000000005</v>
      </c>
    </row>
    <row r="1248" spans="1:16" ht="67.5" x14ac:dyDescent="0.2">
      <c r="A1248" s="637" t="s">
        <v>767</v>
      </c>
      <c r="B1248" s="638" t="s">
        <v>768</v>
      </c>
      <c r="C1248" s="638" t="s">
        <v>769</v>
      </c>
      <c r="D1248" s="639" t="s">
        <v>4790</v>
      </c>
      <c r="E1248" s="640">
        <v>6000</v>
      </c>
      <c r="F1248" s="638" t="s">
        <v>4791</v>
      </c>
      <c r="G1248" s="639" t="s">
        <v>4792</v>
      </c>
      <c r="H1248" s="641" t="s">
        <v>4793</v>
      </c>
      <c r="I1248" s="642" t="s">
        <v>780</v>
      </c>
      <c r="J1248" s="641" t="s">
        <v>4793</v>
      </c>
      <c r="K1248" s="643">
        <v>0</v>
      </c>
      <c r="L1248" s="643">
        <v>1</v>
      </c>
      <c r="M1248" s="644">
        <v>775.18</v>
      </c>
      <c r="N1248" s="643">
        <v>0</v>
      </c>
      <c r="O1248" s="643">
        <v>0</v>
      </c>
      <c r="P1248" s="686">
        <v>0</v>
      </c>
    </row>
    <row r="1249" spans="1:16" ht="67.5" x14ac:dyDescent="0.2">
      <c r="A1249" s="637" t="s">
        <v>767</v>
      </c>
      <c r="B1249" s="638" t="s">
        <v>775</v>
      </c>
      <c r="C1249" s="638" t="s">
        <v>769</v>
      </c>
      <c r="D1249" s="639" t="s">
        <v>4794</v>
      </c>
      <c r="E1249" s="640">
        <v>4000</v>
      </c>
      <c r="F1249" s="638" t="s">
        <v>4795</v>
      </c>
      <c r="G1249" s="639" t="s">
        <v>4796</v>
      </c>
      <c r="H1249" s="641" t="s">
        <v>4292</v>
      </c>
      <c r="I1249" s="642" t="s">
        <v>774</v>
      </c>
      <c r="J1249" s="641" t="s">
        <v>4292</v>
      </c>
      <c r="K1249" s="643">
        <v>5</v>
      </c>
      <c r="L1249" s="643">
        <v>12</v>
      </c>
      <c r="M1249" s="644">
        <v>48965.16</v>
      </c>
      <c r="N1249" s="643">
        <v>3</v>
      </c>
      <c r="O1249" s="643">
        <v>6</v>
      </c>
      <c r="P1249" s="686">
        <v>25266.836000000003</v>
      </c>
    </row>
    <row r="1250" spans="1:16" ht="56.25" x14ac:dyDescent="0.2">
      <c r="A1250" s="637" t="s">
        <v>767</v>
      </c>
      <c r="B1250" s="638" t="s">
        <v>775</v>
      </c>
      <c r="C1250" s="638" t="s">
        <v>769</v>
      </c>
      <c r="D1250" s="639" t="s">
        <v>4797</v>
      </c>
      <c r="E1250" s="640">
        <v>3500</v>
      </c>
      <c r="F1250" s="638" t="s">
        <v>4798</v>
      </c>
      <c r="G1250" s="639" t="s">
        <v>4799</v>
      </c>
      <c r="H1250" s="641" t="s">
        <v>4800</v>
      </c>
      <c r="I1250" s="642" t="s">
        <v>780</v>
      </c>
      <c r="J1250" s="641" t="s">
        <v>4800</v>
      </c>
      <c r="K1250" s="643">
        <v>4</v>
      </c>
      <c r="L1250" s="643">
        <v>9</v>
      </c>
      <c r="M1250" s="644">
        <v>31877.539999999994</v>
      </c>
      <c r="N1250" s="643">
        <v>0</v>
      </c>
      <c r="O1250" s="643">
        <v>0</v>
      </c>
      <c r="P1250" s="686">
        <v>0</v>
      </c>
    </row>
    <row r="1251" spans="1:16" ht="33.75" x14ac:dyDescent="0.2">
      <c r="A1251" s="637" t="s">
        <v>767</v>
      </c>
      <c r="B1251" s="638" t="s">
        <v>775</v>
      </c>
      <c r="C1251" s="638" t="s">
        <v>769</v>
      </c>
      <c r="D1251" s="639" t="s">
        <v>4801</v>
      </c>
      <c r="E1251" s="640">
        <v>14000</v>
      </c>
      <c r="F1251" s="638" t="s">
        <v>4802</v>
      </c>
      <c r="G1251" s="639" t="s">
        <v>4803</v>
      </c>
      <c r="H1251" s="641" t="s">
        <v>4804</v>
      </c>
      <c r="I1251" s="642" t="s">
        <v>780</v>
      </c>
      <c r="J1251" s="641" t="s">
        <v>4804</v>
      </c>
      <c r="K1251" s="643">
        <v>2</v>
      </c>
      <c r="L1251" s="643">
        <v>5</v>
      </c>
      <c r="M1251" s="644">
        <v>50179.53</v>
      </c>
      <c r="N1251" s="643">
        <v>0</v>
      </c>
      <c r="O1251" s="643">
        <v>0</v>
      </c>
      <c r="P1251" s="686">
        <v>0</v>
      </c>
    </row>
    <row r="1252" spans="1:16" ht="33.75" x14ac:dyDescent="0.2">
      <c r="A1252" s="637" t="s">
        <v>767</v>
      </c>
      <c r="B1252" s="638" t="s">
        <v>775</v>
      </c>
      <c r="C1252" s="638" t="s">
        <v>769</v>
      </c>
      <c r="D1252" s="639" t="s">
        <v>4805</v>
      </c>
      <c r="E1252" s="640">
        <v>3800</v>
      </c>
      <c r="F1252" s="638" t="s">
        <v>4806</v>
      </c>
      <c r="G1252" s="639" t="s">
        <v>4807</v>
      </c>
      <c r="H1252" s="641" t="s">
        <v>1404</v>
      </c>
      <c r="I1252" s="642" t="s">
        <v>774</v>
      </c>
      <c r="J1252" s="641" t="s">
        <v>1404</v>
      </c>
      <c r="K1252" s="643">
        <v>1</v>
      </c>
      <c r="L1252" s="643">
        <v>1</v>
      </c>
      <c r="M1252" s="644">
        <v>1880.74</v>
      </c>
      <c r="N1252" s="643">
        <v>6</v>
      </c>
      <c r="O1252" s="643">
        <v>6</v>
      </c>
      <c r="P1252" s="686">
        <v>19623.156000000003</v>
      </c>
    </row>
    <row r="1253" spans="1:16" ht="33.75" x14ac:dyDescent="0.2">
      <c r="A1253" s="637" t="s">
        <v>767</v>
      </c>
      <c r="B1253" s="638" t="s">
        <v>775</v>
      </c>
      <c r="C1253" s="638" t="s">
        <v>769</v>
      </c>
      <c r="D1253" s="639" t="s">
        <v>4808</v>
      </c>
      <c r="E1253" s="640">
        <v>9000</v>
      </c>
      <c r="F1253" s="638" t="s">
        <v>4809</v>
      </c>
      <c r="G1253" s="639" t="s">
        <v>4810</v>
      </c>
      <c r="H1253" s="641" t="s">
        <v>919</v>
      </c>
      <c r="I1253" s="642" t="s">
        <v>780</v>
      </c>
      <c r="J1253" s="641" t="s">
        <v>919</v>
      </c>
      <c r="K1253" s="643">
        <v>1</v>
      </c>
      <c r="L1253" s="643">
        <v>3</v>
      </c>
      <c r="M1253" s="644">
        <v>22848.649999999998</v>
      </c>
      <c r="N1253" s="643">
        <v>6</v>
      </c>
      <c r="O1253" s="643">
        <v>6</v>
      </c>
      <c r="P1253" s="686">
        <v>54753.356000000007</v>
      </c>
    </row>
    <row r="1254" spans="1:16" ht="45" x14ac:dyDescent="0.2">
      <c r="A1254" s="637" t="s">
        <v>767</v>
      </c>
      <c r="B1254" s="638" t="s">
        <v>775</v>
      </c>
      <c r="C1254" s="638" t="s">
        <v>769</v>
      </c>
      <c r="D1254" s="639" t="s">
        <v>4811</v>
      </c>
      <c r="E1254" s="640">
        <v>2000</v>
      </c>
      <c r="F1254" s="638" t="s">
        <v>4812</v>
      </c>
      <c r="G1254" s="639" t="s">
        <v>4813</v>
      </c>
      <c r="H1254" s="641" t="s">
        <v>4814</v>
      </c>
      <c r="I1254" s="642" t="s">
        <v>774</v>
      </c>
      <c r="J1254" s="641" t="s">
        <v>4814</v>
      </c>
      <c r="K1254" s="643">
        <v>10</v>
      </c>
      <c r="L1254" s="643">
        <v>12</v>
      </c>
      <c r="M1254" s="644">
        <v>25887.72</v>
      </c>
      <c r="N1254" s="643">
        <v>3</v>
      </c>
      <c r="O1254" s="643">
        <v>6</v>
      </c>
      <c r="P1254" s="686">
        <v>13051.975999999999</v>
      </c>
    </row>
    <row r="1255" spans="1:16" ht="33.75" x14ac:dyDescent="0.2">
      <c r="A1255" s="637" t="s">
        <v>767</v>
      </c>
      <c r="B1255" s="638" t="s">
        <v>775</v>
      </c>
      <c r="C1255" s="638" t="s">
        <v>769</v>
      </c>
      <c r="D1255" s="639" t="s">
        <v>4815</v>
      </c>
      <c r="E1255" s="640">
        <v>8000</v>
      </c>
      <c r="F1255" s="638" t="s">
        <v>4816</v>
      </c>
      <c r="G1255" s="639" t="s">
        <v>4817</v>
      </c>
      <c r="H1255" s="641" t="s">
        <v>1071</v>
      </c>
      <c r="I1255" s="642" t="s">
        <v>780</v>
      </c>
      <c r="J1255" s="641" t="s">
        <v>1071</v>
      </c>
      <c r="K1255" s="643">
        <v>1</v>
      </c>
      <c r="L1255" s="643">
        <v>1</v>
      </c>
      <c r="M1255" s="644">
        <v>3040.7400000000002</v>
      </c>
      <c r="N1255" s="643">
        <v>3</v>
      </c>
      <c r="O1255" s="643">
        <v>4</v>
      </c>
      <c r="P1255" s="686">
        <v>21827.756000000001</v>
      </c>
    </row>
    <row r="1256" spans="1:16" ht="67.5" x14ac:dyDescent="0.2">
      <c r="A1256" s="637" t="s">
        <v>767</v>
      </c>
      <c r="B1256" s="638" t="s">
        <v>768</v>
      </c>
      <c r="C1256" s="638" t="s">
        <v>769</v>
      </c>
      <c r="D1256" s="639" t="s">
        <v>4818</v>
      </c>
      <c r="E1256" s="640">
        <v>5500</v>
      </c>
      <c r="F1256" s="638" t="s">
        <v>4819</v>
      </c>
      <c r="G1256" s="639" t="s">
        <v>4820</v>
      </c>
      <c r="H1256" s="641" t="s">
        <v>3387</v>
      </c>
      <c r="I1256" s="642" t="s">
        <v>780</v>
      </c>
      <c r="J1256" s="641" t="s">
        <v>3387</v>
      </c>
      <c r="K1256" s="643">
        <v>5</v>
      </c>
      <c r="L1256" s="643">
        <v>12</v>
      </c>
      <c r="M1256" s="644">
        <v>67002.599999999991</v>
      </c>
      <c r="N1256" s="643">
        <v>1</v>
      </c>
      <c r="O1256" s="643">
        <v>4</v>
      </c>
      <c r="P1256" s="686">
        <v>18492.175999999999</v>
      </c>
    </row>
    <row r="1257" spans="1:16" ht="45" x14ac:dyDescent="0.2">
      <c r="A1257" s="637" t="s">
        <v>767</v>
      </c>
      <c r="B1257" s="638" t="s">
        <v>775</v>
      </c>
      <c r="C1257" s="638" t="s">
        <v>769</v>
      </c>
      <c r="D1257" s="639" t="s">
        <v>4821</v>
      </c>
      <c r="E1257" s="640">
        <v>6500</v>
      </c>
      <c r="F1257" s="638" t="s">
        <v>4822</v>
      </c>
      <c r="G1257" s="639" t="s">
        <v>4823</v>
      </c>
      <c r="H1257" s="641" t="s">
        <v>1282</v>
      </c>
      <c r="I1257" s="642" t="s">
        <v>780</v>
      </c>
      <c r="J1257" s="641" t="s">
        <v>1282</v>
      </c>
      <c r="K1257" s="643">
        <v>5</v>
      </c>
      <c r="L1257" s="643">
        <v>12</v>
      </c>
      <c r="M1257" s="644">
        <v>79617.759999999995</v>
      </c>
      <c r="N1257" s="643">
        <v>2</v>
      </c>
      <c r="O1257" s="643">
        <v>3</v>
      </c>
      <c r="P1257" s="686">
        <v>19605.296000000002</v>
      </c>
    </row>
    <row r="1258" spans="1:16" ht="78.75" x14ac:dyDescent="0.2">
      <c r="A1258" s="637" t="s">
        <v>767</v>
      </c>
      <c r="B1258" s="638" t="s">
        <v>775</v>
      </c>
      <c r="C1258" s="638" t="s">
        <v>769</v>
      </c>
      <c r="D1258" s="639" t="s">
        <v>4824</v>
      </c>
      <c r="E1258" s="640">
        <v>5000</v>
      </c>
      <c r="F1258" s="638" t="s">
        <v>4825</v>
      </c>
      <c r="G1258" s="639" t="s">
        <v>4826</v>
      </c>
      <c r="H1258" s="641" t="s">
        <v>4827</v>
      </c>
      <c r="I1258" s="642" t="s">
        <v>780</v>
      </c>
      <c r="J1258" s="641" t="s">
        <v>4827</v>
      </c>
      <c r="K1258" s="643">
        <v>5</v>
      </c>
      <c r="L1258" s="643">
        <v>12</v>
      </c>
      <c r="M1258" s="644">
        <v>60784.07</v>
      </c>
      <c r="N1258" s="643">
        <v>4</v>
      </c>
      <c r="O1258" s="643">
        <v>6</v>
      </c>
      <c r="P1258" s="686">
        <v>30873.456000000006</v>
      </c>
    </row>
    <row r="1259" spans="1:16" ht="33.75" x14ac:dyDescent="0.2">
      <c r="A1259" s="637" t="s">
        <v>767</v>
      </c>
      <c r="B1259" s="638" t="s">
        <v>775</v>
      </c>
      <c r="C1259" s="638" t="s">
        <v>769</v>
      </c>
      <c r="D1259" s="639" t="s">
        <v>4653</v>
      </c>
      <c r="E1259" s="640">
        <v>3500</v>
      </c>
      <c r="F1259" s="638" t="s">
        <v>4828</v>
      </c>
      <c r="G1259" s="639" t="s">
        <v>4829</v>
      </c>
      <c r="H1259" s="641" t="s">
        <v>812</v>
      </c>
      <c r="I1259" s="642" t="s">
        <v>780</v>
      </c>
      <c r="J1259" s="641" t="s">
        <v>812</v>
      </c>
      <c r="K1259" s="643">
        <v>2</v>
      </c>
      <c r="L1259" s="643">
        <v>5</v>
      </c>
      <c r="M1259" s="644">
        <v>17699.859999999997</v>
      </c>
      <c r="N1259" s="643">
        <v>3</v>
      </c>
      <c r="O1259" s="643">
        <v>6</v>
      </c>
      <c r="P1259" s="686">
        <v>21903.716000000004</v>
      </c>
    </row>
    <row r="1260" spans="1:16" ht="56.25" x14ac:dyDescent="0.2">
      <c r="A1260" s="637" t="s">
        <v>767</v>
      </c>
      <c r="B1260" s="638" t="s">
        <v>775</v>
      </c>
      <c r="C1260" s="638" t="s">
        <v>769</v>
      </c>
      <c r="D1260" s="639" t="s">
        <v>4830</v>
      </c>
      <c r="E1260" s="640">
        <v>1600</v>
      </c>
      <c r="F1260" s="638" t="s">
        <v>4831</v>
      </c>
      <c r="G1260" s="639" t="s">
        <v>4832</v>
      </c>
      <c r="H1260" s="641" t="s">
        <v>796</v>
      </c>
      <c r="I1260" s="642" t="s">
        <v>797</v>
      </c>
      <c r="J1260" s="641" t="s">
        <v>796</v>
      </c>
      <c r="K1260" s="643">
        <v>6</v>
      </c>
      <c r="L1260" s="643">
        <v>12</v>
      </c>
      <c r="M1260" s="644">
        <v>21152.5</v>
      </c>
      <c r="N1260" s="643">
        <v>3</v>
      </c>
      <c r="O1260" s="643">
        <v>6</v>
      </c>
      <c r="P1260" s="686">
        <v>10471.075999999999</v>
      </c>
    </row>
    <row r="1261" spans="1:16" ht="33.75" x14ac:dyDescent="0.2">
      <c r="A1261" s="637" t="s">
        <v>767</v>
      </c>
      <c r="B1261" s="638" t="s">
        <v>768</v>
      </c>
      <c r="C1261" s="638" t="s">
        <v>769</v>
      </c>
      <c r="D1261" s="639" t="s">
        <v>2444</v>
      </c>
      <c r="E1261" s="640">
        <v>6000</v>
      </c>
      <c r="F1261" s="638" t="s">
        <v>4833</v>
      </c>
      <c r="G1261" s="639" t="s">
        <v>4834</v>
      </c>
      <c r="H1261" s="641" t="s">
        <v>779</v>
      </c>
      <c r="I1261" s="642" t="s">
        <v>780</v>
      </c>
      <c r="J1261" s="641" t="s">
        <v>779</v>
      </c>
      <c r="K1261" s="643">
        <v>2</v>
      </c>
      <c r="L1261" s="643">
        <v>4</v>
      </c>
      <c r="M1261" s="644">
        <v>23647.609999999997</v>
      </c>
      <c r="N1261" s="643">
        <v>6</v>
      </c>
      <c r="O1261" s="643">
        <v>6</v>
      </c>
      <c r="P1261" s="686">
        <v>37051.976000000002</v>
      </c>
    </row>
    <row r="1262" spans="1:16" ht="56.25" x14ac:dyDescent="0.2">
      <c r="A1262" s="637" t="s">
        <v>767</v>
      </c>
      <c r="B1262" s="638" t="s">
        <v>775</v>
      </c>
      <c r="C1262" s="638" t="s">
        <v>769</v>
      </c>
      <c r="D1262" s="639" t="s">
        <v>4835</v>
      </c>
      <c r="E1262" s="640">
        <v>3750</v>
      </c>
      <c r="F1262" s="638" t="s">
        <v>4836</v>
      </c>
      <c r="G1262" s="639" t="s">
        <v>4837</v>
      </c>
      <c r="H1262" s="641" t="s">
        <v>911</v>
      </c>
      <c r="I1262" s="642" t="s">
        <v>780</v>
      </c>
      <c r="J1262" s="641" t="s">
        <v>911</v>
      </c>
      <c r="K1262" s="643">
        <v>5</v>
      </c>
      <c r="L1262" s="643">
        <v>12</v>
      </c>
      <c r="M1262" s="644">
        <v>46410.17</v>
      </c>
      <c r="N1262" s="643">
        <v>3</v>
      </c>
      <c r="O1262" s="643">
        <v>6</v>
      </c>
      <c r="P1262" s="686">
        <v>23525.196000000004</v>
      </c>
    </row>
    <row r="1263" spans="1:16" ht="112.5" x14ac:dyDescent="0.2">
      <c r="A1263" s="637" t="s">
        <v>767</v>
      </c>
      <c r="B1263" s="638" t="s">
        <v>775</v>
      </c>
      <c r="C1263" s="638" t="s">
        <v>769</v>
      </c>
      <c r="D1263" s="639" t="s">
        <v>4838</v>
      </c>
      <c r="E1263" s="640">
        <v>6500</v>
      </c>
      <c r="F1263" s="638" t="s">
        <v>4839</v>
      </c>
      <c r="G1263" s="639" t="s">
        <v>4840</v>
      </c>
      <c r="H1263" s="641" t="s">
        <v>784</v>
      </c>
      <c r="I1263" s="642" t="s">
        <v>774</v>
      </c>
      <c r="J1263" s="641" t="s">
        <v>784</v>
      </c>
      <c r="K1263" s="643">
        <v>6</v>
      </c>
      <c r="L1263" s="643">
        <v>12</v>
      </c>
      <c r="M1263" s="644">
        <v>78700.819999999992</v>
      </c>
      <c r="N1263" s="643">
        <v>3</v>
      </c>
      <c r="O1263" s="643">
        <v>6</v>
      </c>
      <c r="P1263" s="686">
        <v>39992.046000000002</v>
      </c>
    </row>
    <row r="1264" spans="1:16" ht="67.5" x14ac:dyDescent="0.2">
      <c r="A1264" s="637" t="s">
        <v>767</v>
      </c>
      <c r="B1264" s="638" t="s">
        <v>775</v>
      </c>
      <c r="C1264" s="638" t="s">
        <v>769</v>
      </c>
      <c r="D1264" s="639" t="s">
        <v>4841</v>
      </c>
      <c r="E1264" s="640">
        <v>2500</v>
      </c>
      <c r="F1264" s="638" t="s">
        <v>4842</v>
      </c>
      <c r="G1264" s="639" t="s">
        <v>4843</v>
      </c>
      <c r="H1264" s="641" t="s">
        <v>796</v>
      </c>
      <c r="I1264" s="642" t="s">
        <v>797</v>
      </c>
      <c r="J1264" s="641" t="s">
        <v>796</v>
      </c>
      <c r="K1264" s="643">
        <v>5</v>
      </c>
      <c r="L1264" s="643">
        <v>12</v>
      </c>
      <c r="M1264" s="644">
        <v>31802.520000000004</v>
      </c>
      <c r="N1264" s="643">
        <v>1</v>
      </c>
      <c r="O1264" s="643">
        <v>2</v>
      </c>
      <c r="P1264" s="686">
        <v>7833.4960000000001</v>
      </c>
    </row>
    <row r="1265" spans="1:16" ht="56.25" x14ac:dyDescent="0.2">
      <c r="A1265" s="637" t="s">
        <v>767</v>
      </c>
      <c r="B1265" s="638" t="s">
        <v>775</v>
      </c>
      <c r="C1265" s="638" t="s">
        <v>769</v>
      </c>
      <c r="D1265" s="639" t="s">
        <v>1384</v>
      </c>
      <c r="E1265" s="640">
        <v>2750</v>
      </c>
      <c r="F1265" s="638" t="s">
        <v>4844</v>
      </c>
      <c r="G1265" s="639" t="s">
        <v>4845</v>
      </c>
      <c r="H1265" s="641" t="s">
        <v>1387</v>
      </c>
      <c r="I1265" s="642" t="s">
        <v>774</v>
      </c>
      <c r="J1265" s="641" t="s">
        <v>1387</v>
      </c>
      <c r="K1265" s="643">
        <v>11</v>
      </c>
      <c r="L1265" s="643">
        <v>12</v>
      </c>
      <c r="M1265" s="644">
        <v>34785.810000000005</v>
      </c>
      <c r="N1265" s="643">
        <v>3</v>
      </c>
      <c r="O1265" s="643">
        <v>6</v>
      </c>
      <c r="P1265" s="686">
        <v>17451.376</v>
      </c>
    </row>
    <row r="1266" spans="1:16" ht="78.75" x14ac:dyDescent="0.2">
      <c r="A1266" s="637" t="s">
        <v>767</v>
      </c>
      <c r="B1266" s="638" t="s">
        <v>775</v>
      </c>
      <c r="C1266" s="638" t="s">
        <v>769</v>
      </c>
      <c r="D1266" s="639" t="s">
        <v>4846</v>
      </c>
      <c r="E1266" s="640">
        <v>3500</v>
      </c>
      <c r="F1266" s="638" t="s">
        <v>4847</v>
      </c>
      <c r="G1266" s="639" t="s">
        <v>4848</v>
      </c>
      <c r="H1266" s="641" t="s">
        <v>4849</v>
      </c>
      <c r="I1266" s="642" t="s">
        <v>774</v>
      </c>
      <c r="J1266" s="641" t="s">
        <v>4849</v>
      </c>
      <c r="K1266" s="643">
        <v>6</v>
      </c>
      <c r="L1266" s="643">
        <v>12</v>
      </c>
      <c r="M1266" s="644">
        <v>43472.880000000005</v>
      </c>
      <c r="N1266" s="643">
        <v>0</v>
      </c>
      <c r="O1266" s="643">
        <v>0</v>
      </c>
      <c r="P1266" s="686">
        <v>0</v>
      </c>
    </row>
    <row r="1267" spans="1:16" ht="33.75" x14ac:dyDescent="0.2">
      <c r="A1267" s="637" t="s">
        <v>767</v>
      </c>
      <c r="B1267" s="638" t="s">
        <v>775</v>
      </c>
      <c r="C1267" s="638" t="s">
        <v>769</v>
      </c>
      <c r="D1267" s="639" t="s">
        <v>4850</v>
      </c>
      <c r="E1267" s="640">
        <v>2600</v>
      </c>
      <c r="F1267" s="638" t="s">
        <v>4851</v>
      </c>
      <c r="G1267" s="639" t="s">
        <v>4852</v>
      </c>
      <c r="H1267" s="641" t="s">
        <v>2744</v>
      </c>
      <c r="I1267" s="642" t="s">
        <v>774</v>
      </c>
      <c r="J1267" s="641" t="s">
        <v>2744</v>
      </c>
      <c r="K1267" s="643">
        <v>2</v>
      </c>
      <c r="L1267" s="643">
        <v>5</v>
      </c>
      <c r="M1267" s="644">
        <v>12548.14</v>
      </c>
      <c r="N1267" s="643">
        <v>3</v>
      </c>
      <c r="O1267" s="643">
        <v>6</v>
      </c>
      <c r="P1267" s="686">
        <v>15353.745999999999</v>
      </c>
    </row>
    <row r="1268" spans="1:16" ht="90" x14ac:dyDescent="0.2">
      <c r="A1268" s="637" t="s">
        <v>767</v>
      </c>
      <c r="B1268" s="638" t="s">
        <v>775</v>
      </c>
      <c r="C1268" s="638" t="s">
        <v>769</v>
      </c>
      <c r="D1268" s="639" t="s">
        <v>4853</v>
      </c>
      <c r="E1268" s="640">
        <v>1469</v>
      </c>
      <c r="F1268" s="638" t="s">
        <v>4854</v>
      </c>
      <c r="G1268" s="639" t="s">
        <v>4855</v>
      </c>
      <c r="H1268" s="641" t="s">
        <v>796</v>
      </c>
      <c r="I1268" s="642" t="s">
        <v>797</v>
      </c>
      <c r="J1268" s="641" t="s">
        <v>796</v>
      </c>
      <c r="K1268" s="643">
        <v>5</v>
      </c>
      <c r="L1268" s="643">
        <v>12</v>
      </c>
      <c r="M1268" s="644">
        <v>19581.91</v>
      </c>
      <c r="N1268" s="643">
        <v>3</v>
      </c>
      <c r="O1268" s="643">
        <v>6</v>
      </c>
      <c r="P1268" s="686">
        <v>9614.3359999999993</v>
      </c>
    </row>
    <row r="1269" spans="1:16" ht="33.75" x14ac:dyDescent="0.2">
      <c r="A1269" s="637" t="s">
        <v>767</v>
      </c>
      <c r="B1269" s="638" t="s">
        <v>775</v>
      </c>
      <c r="C1269" s="638" t="s">
        <v>769</v>
      </c>
      <c r="D1269" s="639" t="s">
        <v>4856</v>
      </c>
      <c r="E1269" s="640">
        <v>15600</v>
      </c>
      <c r="F1269" s="638" t="s">
        <v>4857</v>
      </c>
      <c r="G1269" s="639" t="s">
        <v>4858</v>
      </c>
      <c r="H1269" s="641" t="s">
        <v>915</v>
      </c>
      <c r="I1269" s="642" t="s">
        <v>780</v>
      </c>
      <c r="J1269" s="641" t="s">
        <v>915</v>
      </c>
      <c r="K1269" s="643">
        <v>1</v>
      </c>
      <c r="L1269" s="643">
        <v>1</v>
      </c>
      <c r="M1269" s="644">
        <v>3227.4100000000003</v>
      </c>
      <c r="N1269" s="643">
        <v>0</v>
      </c>
      <c r="O1269" s="643">
        <v>0</v>
      </c>
      <c r="P1269" s="686">
        <v>0</v>
      </c>
    </row>
    <row r="1270" spans="1:16" ht="45" x14ac:dyDescent="0.2">
      <c r="A1270" s="637" t="s">
        <v>767</v>
      </c>
      <c r="B1270" s="638" t="s">
        <v>775</v>
      </c>
      <c r="C1270" s="638" t="s">
        <v>769</v>
      </c>
      <c r="D1270" s="639" t="s">
        <v>890</v>
      </c>
      <c r="E1270" s="640">
        <v>3800</v>
      </c>
      <c r="F1270" s="638" t="s">
        <v>4859</v>
      </c>
      <c r="G1270" s="639" t="s">
        <v>4860</v>
      </c>
      <c r="H1270" s="641" t="s">
        <v>1710</v>
      </c>
      <c r="I1270" s="642" t="s">
        <v>797</v>
      </c>
      <c r="J1270" s="641" t="s">
        <v>1710</v>
      </c>
      <c r="K1270" s="643">
        <v>5</v>
      </c>
      <c r="L1270" s="643">
        <v>12</v>
      </c>
      <c r="M1270" s="644">
        <v>47519.810000000005</v>
      </c>
      <c r="N1270" s="643">
        <v>3</v>
      </c>
      <c r="O1270" s="643">
        <v>6</v>
      </c>
      <c r="P1270" s="686">
        <v>23850.576000000001</v>
      </c>
    </row>
    <row r="1271" spans="1:16" ht="112.5" x14ac:dyDescent="0.2">
      <c r="A1271" s="637" t="s">
        <v>767</v>
      </c>
      <c r="B1271" s="638" t="s">
        <v>768</v>
      </c>
      <c r="C1271" s="638" t="s">
        <v>769</v>
      </c>
      <c r="D1271" s="639" t="s">
        <v>4861</v>
      </c>
      <c r="E1271" s="640">
        <v>1200</v>
      </c>
      <c r="F1271" s="638" t="s">
        <v>4862</v>
      </c>
      <c r="G1271" s="639" t="s">
        <v>4863</v>
      </c>
      <c r="H1271" s="641" t="s">
        <v>796</v>
      </c>
      <c r="I1271" s="642" t="s">
        <v>797</v>
      </c>
      <c r="J1271" s="641" t="s">
        <v>796</v>
      </c>
      <c r="K1271" s="643">
        <v>6</v>
      </c>
      <c r="L1271" s="643">
        <v>12</v>
      </c>
      <c r="M1271" s="644">
        <v>16275.62</v>
      </c>
      <c r="N1271" s="643">
        <v>3</v>
      </c>
      <c r="O1271" s="643">
        <v>6</v>
      </c>
      <c r="P1271" s="686">
        <v>7855.076</v>
      </c>
    </row>
    <row r="1272" spans="1:16" ht="33.75" x14ac:dyDescent="0.2">
      <c r="A1272" s="637" t="s">
        <v>767</v>
      </c>
      <c r="B1272" s="638" t="s">
        <v>775</v>
      </c>
      <c r="C1272" s="638" t="s">
        <v>769</v>
      </c>
      <c r="D1272" s="639" t="s">
        <v>4864</v>
      </c>
      <c r="E1272" s="640">
        <v>2500</v>
      </c>
      <c r="F1272" s="638" t="s">
        <v>4865</v>
      </c>
      <c r="G1272" s="639" t="s">
        <v>4866</v>
      </c>
      <c r="H1272" s="641" t="s">
        <v>1011</v>
      </c>
      <c r="I1272" s="642" t="s">
        <v>780</v>
      </c>
      <c r="J1272" s="641" t="s">
        <v>1011</v>
      </c>
      <c r="K1272" s="643">
        <v>1</v>
      </c>
      <c r="L1272" s="643">
        <v>1</v>
      </c>
      <c r="M1272" s="644">
        <v>994.38</v>
      </c>
      <c r="N1272" s="643">
        <v>2</v>
      </c>
      <c r="O1272" s="643">
        <v>3</v>
      </c>
      <c r="P1272" s="686">
        <v>5900.1860000000006</v>
      </c>
    </row>
    <row r="1273" spans="1:16" ht="56.25" x14ac:dyDescent="0.2">
      <c r="A1273" s="637" t="s">
        <v>767</v>
      </c>
      <c r="B1273" s="638" t="s">
        <v>775</v>
      </c>
      <c r="C1273" s="638" t="s">
        <v>769</v>
      </c>
      <c r="D1273" s="639" t="s">
        <v>4867</v>
      </c>
      <c r="E1273" s="640">
        <v>3500</v>
      </c>
      <c r="F1273" s="638" t="s">
        <v>4868</v>
      </c>
      <c r="G1273" s="639" t="s">
        <v>4869</v>
      </c>
      <c r="H1273" s="641" t="s">
        <v>796</v>
      </c>
      <c r="I1273" s="642" t="s">
        <v>797</v>
      </c>
      <c r="J1273" s="641" t="s">
        <v>796</v>
      </c>
      <c r="K1273" s="643">
        <v>6</v>
      </c>
      <c r="L1273" s="643">
        <v>12</v>
      </c>
      <c r="M1273" s="644">
        <v>43693.36</v>
      </c>
      <c r="N1273" s="643">
        <v>3</v>
      </c>
      <c r="O1273" s="643">
        <v>6</v>
      </c>
      <c r="P1273" s="686">
        <v>21979.256000000005</v>
      </c>
    </row>
    <row r="1274" spans="1:16" ht="33.75" x14ac:dyDescent="0.2">
      <c r="A1274" s="637" t="s">
        <v>767</v>
      </c>
      <c r="B1274" s="638" t="s">
        <v>775</v>
      </c>
      <c r="C1274" s="638" t="s">
        <v>769</v>
      </c>
      <c r="D1274" s="639" t="s">
        <v>4870</v>
      </c>
      <c r="E1274" s="640">
        <v>1500</v>
      </c>
      <c r="F1274" s="638" t="s">
        <v>4871</v>
      </c>
      <c r="G1274" s="639" t="s">
        <v>4872</v>
      </c>
      <c r="H1274" s="641" t="s">
        <v>796</v>
      </c>
      <c r="I1274" s="642" t="s">
        <v>797</v>
      </c>
      <c r="J1274" s="641" t="s">
        <v>796</v>
      </c>
      <c r="K1274" s="643">
        <v>5</v>
      </c>
      <c r="L1274" s="643">
        <v>12</v>
      </c>
      <c r="M1274" s="644">
        <v>19953.509999999998</v>
      </c>
      <c r="N1274" s="643">
        <v>3</v>
      </c>
      <c r="O1274" s="643">
        <v>6</v>
      </c>
      <c r="P1274" s="686">
        <v>9817.0759999999991</v>
      </c>
    </row>
    <row r="1275" spans="1:16" ht="78.75" x14ac:dyDescent="0.2">
      <c r="A1275" s="637" t="s">
        <v>767</v>
      </c>
      <c r="B1275" s="638" t="s">
        <v>775</v>
      </c>
      <c r="C1275" s="638" t="s">
        <v>769</v>
      </c>
      <c r="D1275" s="639" t="s">
        <v>4873</v>
      </c>
      <c r="E1275" s="640">
        <v>6000</v>
      </c>
      <c r="F1275" s="638" t="s">
        <v>4874</v>
      </c>
      <c r="G1275" s="639" t="s">
        <v>4875</v>
      </c>
      <c r="H1275" s="641" t="s">
        <v>1431</v>
      </c>
      <c r="I1275" s="642" t="s">
        <v>780</v>
      </c>
      <c r="J1275" s="641" t="s">
        <v>1431</v>
      </c>
      <c r="K1275" s="643">
        <v>5</v>
      </c>
      <c r="L1275" s="643">
        <v>12</v>
      </c>
      <c r="M1275" s="644">
        <v>73126.469999999987</v>
      </c>
      <c r="N1275" s="643">
        <v>3</v>
      </c>
      <c r="O1275" s="643">
        <v>6</v>
      </c>
      <c r="P1275" s="686">
        <v>36991.916000000005</v>
      </c>
    </row>
    <row r="1276" spans="1:16" ht="45" x14ac:dyDescent="0.2">
      <c r="A1276" s="637" t="s">
        <v>767</v>
      </c>
      <c r="B1276" s="638" t="s">
        <v>775</v>
      </c>
      <c r="C1276" s="638" t="s">
        <v>769</v>
      </c>
      <c r="D1276" s="639" t="s">
        <v>4876</v>
      </c>
      <c r="E1276" s="640">
        <v>5000</v>
      </c>
      <c r="F1276" s="638" t="s">
        <v>4877</v>
      </c>
      <c r="G1276" s="639" t="s">
        <v>4878</v>
      </c>
      <c r="H1276" s="641" t="s">
        <v>850</v>
      </c>
      <c r="I1276" s="642" t="s">
        <v>780</v>
      </c>
      <c r="J1276" s="641" t="s">
        <v>850</v>
      </c>
      <c r="K1276" s="643">
        <v>5</v>
      </c>
      <c r="L1276" s="643">
        <v>12</v>
      </c>
      <c r="M1276" s="644">
        <v>61954.810000000012</v>
      </c>
      <c r="N1276" s="643">
        <v>3</v>
      </c>
      <c r="O1276" s="643">
        <v>6</v>
      </c>
      <c r="P1276" s="686">
        <v>31051.976000000002</v>
      </c>
    </row>
    <row r="1277" spans="1:16" ht="33.75" x14ac:dyDescent="0.2">
      <c r="A1277" s="637" t="s">
        <v>767</v>
      </c>
      <c r="B1277" s="638" t="s">
        <v>775</v>
      </c>
      <c r="C1277" s="638" t="s">
        <v>769</v>
      </c>
      <c r="D1277" s="639" t="s">
        <v>4879</v>
      </c>
      <c r="E1277" s="640">
        <v>3500</v>
      </c>
      <c r="F1277" s="638" t="s">
        <v>4880</v>
      </c>
      <c r="G1277" s="639" t="s">
        <v>4881</v>
      </c>
      <c r="H1277" s="641" t="s">
        <v>940</v>
      </c>
      <c r="I1277" s="642" t="s">
        <v>774</v>
      </c>
      <c r="J1277" s="641" t="s">
        <v>940</v>
      </c>
      <c r="K1277" s="643">
        <v>5</v>
      </c>
      <c r="L1277" s="643">
        <v>12</v>
      </c>
      <c r="M1277" s="644">
        <v>43718.140000000014</v>
      </c>
      <c r="N1277" s="643">
        <v>3</v>
      </c>
      <c r="O1277" s="643">
        <v>6</v>
      </c>
      <c r="P1277" s="686">
        <v>20158.156000000003</v>
      </c>
    </row>
    <row r="1278" spans="1:16" ht="33.75" x14ac:dyDescent="0.2">
      <c r="A1278" s="637" t="s">
        <v>767</v>
      </c>
      <c r="B1278" s="638" t="s">
        <v>775</v>
      </c>
      <c r="C1278" s="638" t="s">
        <v>769</v>
      </c>
      <c r="D1278" s="639" t="s">
        <v>4882</v>
      </c>
      <c r="E1278" s="640">
        <v>10000</v>
      </c>
      <c r="F1278" s="638" t="s">
        <v>4883</v>
      </c>
      <c r="G1278" s="639" t="s">
        <v>4884</v>
      </c>
      <c r="H1278" s="641" t="s">
        <v>4117</v>
      </c>
      <c r="I1278" s="642" t="s">
        <v>780</v>
      </c>
      <c r="J1278" s="641" t="s">
        <v>4117</v>
      </c>
      <c r="K1278" s="643">
        <v>2</v>
      </c>
      <c r="L1278" s="643">
        <v>4</v>
      </c>
      <c r="M1278" s="644">
        <v>20848.589999999997</v>
      </c>
      <c r="N1278" s="643">
        <v>1</v>
      </c>
      <c r="O1278" s="643">
        <v>2</v>
      </c>
      <c r="P1278" s="686">
        <v>12480.145999999999</v>
      </c>
    </row>
    <row r="1279" spans="1:16" ht="78.75" x14ac:dyDescent="0.2">
      <c r="A1279" s="637" t="s">
        <v>767</v>
      </c>
      <c r="B1279" s="638" t="s">
        <v>775</v>
      </c>
      <c r="C1279" s="638" t="s">
        <v>769</v>
      </c>
      <c r="D1279" s="639" t="s">
        <v>4885</v>
      </c>
      <c r="E1279" s="640">
        <v>15600</v>
      </c>
      <c r="F1279" s="638" t="s">
        <v>4886</v>
      </c>
      <c r="G1279" s="639" t="s">
        <v>4887</v>
      </c>
      <c r="H1279" s="641" t="s">
        <v>846</v>
      </c>
      <c r="I1279" s="642" t="s">
        <v>780</v>
      </c>
      <c r="J1279" s="641" t="s">
        <v>846</v>
      </c>
      <c r="K1279" s="643">
        <v>1</v>
      </c>
      <c r="L1279" s="643">
        <v>1</v>
      </c>
      <c r="M1279" s="644">
        <v>14147.41</v>
      </c>
      <c r="N1279" s="643">
        <v>0</v>
      </c>
      <c r="O1279" s="643">
        <v>0</v>
      </c>
      <c r="P1279" s="686">
        <v>0</v>
      </c>
    </row>
    <row r="1280" spans="1:16" ht="67.5" x14ac:dyDescent="0.2">
      <c r="A1280" s="637" t="s">
        <v>767</v>
      </c>
      <c r="B1280" s="638" t="s">
        <v>775</v>
      </c>
      <c r="C1280" s="638" t="s">
        <v>769</v>
      </c>
      <c r="D1280" s="639" t="s">
        <v>4888</v>
      </c>
      <c r="E1280" s="640">
        <v>6500</v>
      </c>
      <c r="F1280" s="638" t="s">
        <v>4889</v>
      </c>
      <c r="G1280" s="639" t="s">
        <v>4890</v>
      </c>
      <c r="H1280" s="641" t="s">
        <v>915</v>
      </c>
      <c r="I1280" s="642" t="s">
        <v>780</v>
      </c>
      <c r="J1280" s="641" t="s">
        <v>915</v>
      </c>
      <c r="K1280" s="643">
        <v>6</v>
      </c>
      <c r="L1280" s="643">
        <v>12</v>
      </c>
      <c r="M1280" s="644">
        <v>78474.049999999974</v>
      </c>
      <c r="N1280" s="643">
        <v>5</v>
      </c>
      <c r="O1280" s="643">
        <v>6</v>
      </c>
      <c r="P1280" s="686">
        <v>40162.896000000001</v>
      </c>
    </row>
    <row r="1281" spans="1:16" ht="67.5" x14ac:dyDescent="0.2">
      <c r="A1281" s="637" t="s">
        <v>767</v>
      </c>
      <c r="B1281" s="638" t="s">
        <v>775</v>
      </c>
      <c r="C1281" s="638" t="s">
        <v>769</v>
      </c>
      <c r="D1281" s="639" t="s">
        <v>4891</v>
      </c>
      <c r="E1281" s="640">
        <v>8000</v>
      </c>
      <c r="F1281" s="638" t="s">
        <v>4892</v>
      </c>
      <c r="G1281" s="639" t="s">
        <v>4893</v>
      </c>
      <c r="H1281" s="641" t="s">
        <v>3536</v>
      </c>
      <c r="I1281" s="642" t="s">
        <v>780</v>
      </c>
      <c r="J1281" s="641" t="s">
        <v>3536</v>
      </c>
      <c r="K1281" s="643">
        <v>5</v>
      </c>
      <c r="L1281" s="643">
        <v>12</v>
      </c>
      <c r="M1281" s="644">
        <v>94754.809999999983</v>
      </c>
      <c r="N1281" s="643">
        <v>3</v>
      </c>
      <c r="O1281" s="643">
        <v>6</v>
      </c>
      <c r="P1281" s="686">
        <v>49051.976000000002</v>
      </c>
    </row>
    <row r="1282" spans="1:16" ht="33.75" x14ac:dyDescent="0.2">
      <c r="A1282" s="637" t="s">
        <v>767</v>
      </c>
      <c r="B1282" s="638" t="s">
        <v>768</v>
      </c>
      <c r="C1282" s="638" t="s">
        <v>769</v>
      </c>
      <c r="D1282" s="639" t="s">
        <v>4894</v>
      </c>
      <c r="E1282" s="640">
        <v>5000</v>
      </c>
      <c r="F1282" s="638" t="s">
        <v>4895</v>
      </c>
      <c r="G1282" s="639" t="s">
        <v>4896</v>
      </c>
      <c r="H1282" s="641" t="s">
        <v>4897</v>
      </c>
      <c r="I1282" s="642" t="s">
        <v>797</v>
      </c>
      <c r="J1282" s="641" t="s">
        <v>4897</v>
      </c>
      <c r="K1282" s="643">
        <v>6</v>
      </c>
      <c r="L1282" s="643">
        <v>12</v>
      </c>
      <c r="M1282" s="644">
        <v>50660.990000000005</v>
      </c>
      <c r="N1282" s="643">
        <v>3</v>
      </c>
      <c r="O1282" s="643">
        <v>6</v>
      </c>
      <c r="P1282" s="686">
        <v>31037.976000000002</v>
      </c>
    </row>
    <row r="1283" spans="1:16" ht="56.25" x14ac:dyDescent="0.2">
      <c r="A1283" s="637" t="s">
        <v>767</v>
      </c>
      <c r="B1283" s="638" t="s">
        <v>775</v>
      </c>
      <c r="C1283" s="638" t="s">
        <v>769</v>
      </c>
      <c r="D1283" s="639" t="s">
        <v>2061</v>
      </c>
      <c r="E1283" s="640">
        <v>2500</v>
      </c>
      <c r="F1283" s="638" t="s">
        <v>4898</v>
      </c>
      <c r="G1283" s="639" t="s">
        <v>4899</v>
      </c>
      <c r="H1283" s="641" t="s">
        <v>796</v>
      </c>
      <c r="I1283" s="642" t="s">
        <v>797</v>
      </c>
      <c r="J1283" s="641" t="s">
        <v>796</v>
      </c>
      <c r="K1283" s="643">
        <v>5</v>
      </c>
      <c r="L1283" s="643">
        <v>12</v>
      </c>
      <c r="M1283" s="644">
        <v>31819.989999999998</v>
      </c>
      <c r="N1283" s="643">
        <v>3</v>
      </c>
      <c r="O1283" s="643">
        <v>6</v>
      </c>
      <c r="P1283" s="686">
        <v>16018.435999999998</v>
      </c>
    </row>
    <row r="1284" spans="1:16" ht="33.75" x14ac:dyDescent="0.2">
      <c r="A1284" s="637" t="s">
        <v>767</v>
      </c>
      <c r="B1284" s="638" t="s">
        <v>775</v>
      </c>
      <c r="C1284" s="638" t="s">
        <v>769</v>
      </c>
      <c r="D1284" s="639" t="s">
        <v>1678</v>
      </c>
      <c r="E1284" s="640">
        <v>1200</v>
      </c>
      <c r="F1284" s="638" t="s">
        <v>4900</v>
      </c>
      <c r="G1284" s="639" t="s">
        <v>4901</v>
      </c>
      <c r="H1284" s="641" t="s">
        <v>4902</v>
      </c>
      <c r="I1284" s="642" t="s">
        <v>774</v>
      </c>
      <c r="J1284" s="641" t="s">
        <v>4902</v>
      </c>
      <c r="K1284" s="643">
        <v>1</v>
      </c>
      <c r="L1284" s="643">
        <v>3</v>
      </c>
      <c r="M1284" s="644">
        <v>3633.71</v>
      </c>
      <c r="N1284" s="643">
        <v>6</v>
      </c>
      <c r="O1284" s="643">
        <v>6</v>
      </c>
      <c r="P1284" s="686">
        <v>7855.076</v>
      </c>
    </row>
    <row r="1285" spans="1:16" ht="56.25" x14ac:dyDescent="0.2">
      <c r="A1285" s="637" t="s">
        <v>767</v>
      </c>
      <c r="B1285" s="638" t="s">
        <v>775</v>
      </c>
      <c r="C1285" s="638" t="s">
        <v>769</v>
      </c>
      <c r="D1285" s="639" t="s">
        <v>4903</v>
      </c>
      <c r="E1285" s="640">
        <v>1800</v>
      </c>
      <c r="F1285" s="638" t="s">
        <v>4904</v>
      </c>
      <c r="G1285" s="639" t="s">
        <v>4905</v>
      </c>
      <c r="H1285" s="641" t="s">
        <v>796</v>
      </c>
      <c r="I1285" s="642" t="s">
        <v>797</v>
      </c>
      <c r="J1285" s="641" t="s">
        <v>796</v>
      </c>
      <c r="K1285" s="643">
        <v>5</v>
      </c>
      <c r="L1285" s="643">
        <v>12</v>
      </c>
      <c r="M1285" s="644">
        <v>23504.32</v>
      </c>
      <c r="N1285" s="643">
        <v>3</v>
      </c>
      <c r="O1285" s="643">
        <v>6</v>
      </c>
      <c r="P1285" s="686">
        <v>11713.026</v>
      </c>
    </row>
    <row r="1286" spans="1:16" ht="67.5" x14ac:dyDescent="0.2">
      <c r="A1286" s="637" t="s">
        <v>767</v>
      </c>
      <c r="B1286" s="638" t="s">
        <v>775</v>
      </c>
      <c r="C1286" s="638" t="s">
        <v>769</v>
      </c>
      <c r="D1286" s="639" t="s">
        <v>4906</v>
      </c>
      <c r="E1286" s="640">
        <v>8000</v>
      </c>
      <c r="F1286" s="638" t="s">
        <v>4907</v>
      </c>
      <c r="G1286" s="639" t="s">
        <v>4908</v>
      </c>
      <c r="H1286" s="641" t="s">
        <v>4909</v>
      </c>
      <c r="I1286" s="642" t="s">
        <v>780</v>
      </c>
      <c r="J1286" s="641" t="s">
        <v>4909</v>
      </c>
      <c r="K1286" s="643">
        <v>4</v>
      </c>
      <c r="L1286" s="643">
        <v>11</v>
      </c>
      <c r="M1286" s="644">
        <v>84046.959999999977</v>
      </c>
      <c r="N1286" s="643">
        <v>0</v>
      </c>
      <c r="O1286" s="643">
        <v>0</v>
      </c>
      <c r="P1286" s="686">
        <v>0</v>
      </c>
    </row>
    <row r="1287" spans="1:16" ht="45" x14ac:dyDescent="0.2">
      <c r="A1287" s="637" t="s">
        <v>767</v>
      </c>
      <c r="B1287" s="638" t="s">
        <v>775</v>
      </c>
      <c r="C1287" s="638" t="s">
        <v>769</v>
      </c>
      <c r="D1287" s="639" t="s">
        <v>4910</v>
      </c>
      <c r="E1287" s="640">
        <v>4000</v>
      </c>
      <c r="F1287" s="638" t="s">
        <v>4911</v>
      </c>
      <c r="G1287" s="639" t="s">
        <v>4912</v>
      </c>
      <c r="H1287" s="641" t="s">
        <v>796</v>
      </c>
      <c r="I1287" s="642" t="s">
        <v>797</v>
      </c>
      <c r="J1287" s="641" t="s">
        <v>796</v>
      </c>
      <c r="K1287" s="643">
        <v>6</v>
      </c>
      <c r="L1287" s="643">
        <v>12</v>
      </c>
      <c r="M1287" s="644">
        <v>49856.640000000007</v>
      </c>
      <c r="N1287" s="643">
        <v>3</v>
      </c>
      <c r="O1287" s="643">
        <v>6</v>
      </c>
      <c r="P1287" s="686">
        <v>25051.135999999999</v>
      </c>
    </row>
    <row r="1288" spans="1:16" ht="78.75" x14ac:dyDescent="0.2">
      <c r="A1288" s="637" t="s">
        <v>767</v>
      </c>
      <c r="B1288" s="638" t="s">
        <v>775</v>
      </c>
      <c r="C1288" s="638" t="s">
        <v>769</v>
      </c>
      <c r="D1288" s="639" t="s">
        <v>4913</v>
      </c>
      <c r="E1288" s="640">
        <v>4000</v>
      </c>
      <c r="F1288" s="638" t="s">
        <v>4914</v>
      </c>
      <c r="G1288" s="639" t="s">
        <v>4915</v>
      </c>
      <c r="H1288" s="641" t="s">
        <v>4916</v>
      </c>
      <c r="I1288" s="642" t="s">
        <v>780</v>
      </c>
      <c r="J1288" s="641" t="s">
        <v>4916</v>
      </c>
      <c r="K1288" s="643">
        <v>7</v>
      </c>
      <c r="L1288" s="643">
        <v>12</v>
      </c>
      <c r="M1288" s="644">
        <v>49873.33</v>
      </c>
      <c r="N1288" s="643">
        <v>2</v>
      </c>
      <c r="O1288" s="643">
        <v>3</v>
      </c>
      <c r="P1288" s="686">
        <v>14013.285999999998</v>
      </c>
    </row>
    <row r="1289" spans="1:16" ht="33.75" x14ac:dyDescent="0.2">
      <c r="A1289" s="637" t="s">
        <v>767</v>
      </c>
      <c r="B1289" s="638" t="s">
        <v>775</v>
      </c>
      <c r="C1289" s="638" t="s">
        <v>769</v>
      </c>
      <c r="D1289" s="639" t="s">
        <v>793</v>
      </c>
      <c r="E1289" s="640">
        <v>1200</v>
      </c>
      <c r="F1289" s="638" t="s">
        <v>4917</v>
      </c>
      <c r="G1289" s="639" t="s">
        <v>4918</v>
      </c>
      <c r="H1289" s="641" t="s">
        <v>796</v>
      </c>
      <c r="I1289" s="642" t="s">
        <v>797</v>
      </c>
      <c r="J1289" s="641" t="s">
        <v>796</v>
      </c>
      <c r="K1289" s="643">
        <v>1</v>
      </c>
      <c r="L1289" s="643">
        <v>2</v>
      </c>
      <c r="M1289" s="644">
        <v>2065.71</v>
      </c>
      <c r="N1289" s="643">
        <v>6</v>
      </c>
      <c r="O1289" s="643">
        <v>6</v>
      </c>
      <c r="P1289" s="686">
        <v>7855.076</v>
      </c>
    </row>
    <row r="1290" spans="1:16" ht="90" x14ac:dyDescent="0.2">
      <c r="A1290" s="637" t="s">
        <v>767</v>
      </c>
      <c r="B1290" s="638" t="s">
        <v>775</v>
      </c>
      <c r="C1290" s="638" t="s">
        <v>769</v>
      </c>
      <c r="D1290" s="639" t="s">
        <v>4919</v>
      </c>
      <c r="E1290" s="640">
        <v>2300</v>
      </c>
      <c r="F1290" s="638" t="s">
        <v>4920</v>
      </c>
      <c r="G1290" s="639" t="s">
        <v>4921</v>
      </c>
      <c r="H1290" s="641" t="s">
        <v>850</v>
      </c>
      <c r="I1290" s="642" t="s">
        <v>780</v>
      </c>
      <c r="J1290" s="641" t="s">
        <v>850</v>
      </c>
      <c r="K1290" s="643">
        <v>8</v>
      </c>
      <c r="L1290" s="643">
        <v>12</v>
      </c>
      <c r="M1290" s="644">
        <v>29486.39</v>
      </c>
      <c r="N1290" s="643">
        <v>3</v>
      </c>
      <c r="O1290" s="643">
        <v>6</v>
      </c>
      <c r="P1290" s="686">
        <v>14764.915999999999</v>
      </c>
    </row>
    <row r="1291" spans="1:16" ht="56.25" x14ac:dyDescent="0.2">
      <c r="A1291" s="637" t="s">
        <v>767</v>
      </c>
      <c r="B1291" s="638" t="s">
        <v>775</v>
      </c>
      <c r="C1291" s="638" t="s">
        <v>769</v>
      </c>
      <c r="D1291" s="639" t="s">
        <v>4922</v>
      </c>
      <c r="E1291" s="640">
        <v>5000</v>
      </c>
      <c r="F1291" s="638" t="s">
        <v>4923</v>
      </c>
      <c r="G1291" s="639" t="s">
        <v>4924</v>
      </c>
      <c r="H1291" s="641" t="s">
        <v>3452</v>
      </c>
      <c r="I1291" s="642" t="s">
        <v>780</v>
      </c>
      <c r="J1291" s="641" t="s">
        <v>3452</v>
      </c>
      <c r="K1291" s="643">
        <v>5</v>
      </c>
      <c r="L1291" s="643">
        <v>12</v>
      </c>
      <c r="M1291" s="644">
        <v>57585.109999999993</v>
      </c>
      <c r="N1291" s="643">
        <v>3</v>
      </c>
      <c r="O1291" s="643">
        <v>6</v>
      </c>
      <c r="P1291" s="686">
        <v>31029.925999999999</v>
      </c>
    </row>
    <row r="1292" spans="1:16" ht="56.25" x14ac:dyDescent="0.2">
      <c r="A1292" s="637" t="s">
        <v>767</v>
      </c>
      <c r="B1292" s="638" t="s">
        <v>775</v>
      </c>
      <c r="C1292" s="638" t="s">
        <v>769</v>
      </c>
      <c r="D1292" s="639" t="s">
        <v>4525</v>
      </c>
      <c r="E1292" s="640">
        <v>5100</v>
      </c>
      <c r="F1292" s="638" t="s">
        <v>4925</v>
      </c>
      <c r="G1292" s="639" t="s">
        <v>4926</v>
      </c>
      <c r="H1292" s="641" t="s">
        <v>2744</v>
      </c>
      <c r="I1292" s="642" t="s">
        <v>774</v>
      </c>
      <c r="J1292" s="641" t="s">
        <v>2744</v>
      </c>
      <c r="K1292" s="643">
        <v>5</v>
      </c>
      <c r="L1292" s="643">
        <v>12</v>
      </c>
      <c r="M1292" s="644">
        <v>62607.180000000015</v>
      </c>
      <c r="N1292" s="643">
        <v>3</v>
      </c>
      <c r="O1292" s="643">
        <v>6</v>
      </c>
      <c r="P1292" s="686">
        <v>31651.976000000002</v>
      </c>
    </row>
    <row r="1293" spans="1:16" ht="56.25" x14ac:dyDescent="0.2">
      <c r="A1293" s="637" t="s">
        <v>767</v>
      </c>
      <c r="B1293" s="638" t="s">
        <v>775</v>
      </c>
      <c r="C1293" s="638" t="s">
        <v>769</v>
      </c>
      <c r="D1293" s="639" t="s">
        <v>4927</v>
      </c>
      <c r="E1293" s="640">
        <v>2100</v>
      </c>
      <c r="F1293" s="638" t="s">
        <v>4928</v>
      </c>
      <c r="G1293" s="639" t="s">
        <v>4929</v>
      </c>
      <c r="H1293" s="641" t="s">
        <v>4016</v>
      </c>
      <c r="I1293" s="642" t="s">
        <v>774</v>
      </c>
      <c r="J1293" s="641" t="s">
        <v>4016</v>
      </c>
      <c r="K1293" s="643">
        <v>1</v>
      </c>
      <c r="L1293" s="643">
        <v>2</v>
      </c>
      <c r="M1293" s="644">
        <v>4420.8100000000004</v>
      </c>
      <c r="N1293" s="643">
        <v>0</v>
      </c>
      <c r="O1293" s="643">
        <v>0</v>
      </c>
      <c r="P1293" s="686">
        <v>0</v>
      </c>
    </row>
    <row r="1294" spans="1:16" ht="78.75" x14ac:dyDescent="0.2">
      <c r="A1294" s="637" t="s">
        <v>767</v>
      </c>
      <c r="B1294" s="638" t="s">
        <v>768</v>
      </c>
      <c r="C1294" s="638" t="s">
        <v>769</v>
      </c>
      <c r="D1294" s="639" t="s">
        <v>4930</v>
      </c>
      <c r="E1294" s="640">
        <v>4500</v>
      </c>
      <c r="F1294" s="638" t="s">
        <v>4931</v>
      </c>
      <c r="G1294" s="639" t="s">
        <v>4932</v>
      </c>
      <c r="H1294" s="641" t="s">
        <v>850</v>
      </c>
      <c r="I1294" s="642" t="s">
        <v>780</v>
      </c>
      <c r="J1294" s="641" t="s">
        <v>850</v>
      </c>
      <c r="K1294" s="643">
        <v>5</v>
      </c>
      <c r="L1294" s="643">
        <v>12</v>
      </c>
      <c r="M1294" s="644">
        <v>55954.810000000012</v>
      </c>
      <c r="N1294" s="643">
        <v>3</v>
      </c>
      <c r="O1294" s="643">
        <v>6</v>
      </c>
      <c r="P1294" s="686">
        <v>28051.976000000002</v>
      </c>
    </row>
    <row r="1295" spans="1:16" ht="56.25" x14ac:dyDescent="0.2">
      <c r="A1295" s="637" t="s">
        <v>767</v>
      </c>
      <c r="B1295" s="638" t="s">
        <v>775</v>
      </c>
      <c r="C1295" s="638" t="s">
        <v>769</v>
      </c>
      <c r="D1295" s="639" t="s">
        <v>4933</v>
      </c>
      <c r="E1295" s="640">
        <v>2500</v>
      </c>
      <c r="F1295" s="638" t="s">
        <v>4934</v>
      </c>
      <c r="G1295" s="639" t="s">
        <v>4935</v>
      </c>
      <c r="H1295" s="641" t="s">
        <v>4936</v>
      </c>
      <c r="I1295" s="642" t="s">
        <v>774</v>
      </c>
      <c r="J1295" s="641" t="s">
        <v>4936</v>
      </c>
      <c r="K1295" s="643">
        <v>5</v>
      </c>
      <c r="L1295" s="643">
        <v>12</v>
      </c>
      <c r="M1295" s="644">
        <v>31826.94</v>
      </c>
      <c r="N1295" s="643">
        <v>3</v>
      </c>
      <c r="O1295" s="643">
        <v>6</v>
      </c>
      <c r="P1295" s="686">
        <v>16039.735999999999</v>
      </c>
    </row>
    <row r="1296" spans="1:16" ht="56.25" x14ac:dyDescent="0.2">
      <c r="A1296" s="637" t="s">
        <v>767</v>
      </c>
      <c r="B1296" s="638" t="s">
        <v>775</v>
      </c>
      <c r="C1296" s="638" t="s">
        <v>769</v>
      </c>
      <c r="D1296" s="639" t="s">
        <v>4937</v>
      </c>
      <c r="E1296" s="640">
        <v>8500</v>
      </c>
      <c r="F1296" s="638" t="s">
        <v>4938</v>
      </c>
      <c r="G1296" s="639" t="s">
        <v>4939</v>
      </c>
      <c r="H1296" s="641" t="s">
        <v>4940</v>
      </c>
      <c r="I1296" s="642" t="s">
        <v>780</v>
      </c>
      <c r="J1296" s="641" t="s">
        <v>4940</v>
      </c>
      <c r="K1296" s="643">
        <v>5</v>
      </c>
      <c r="L1296" s="643">
        <v>12</v>
      </c>
      <c r="M1296" s="644">
        <v>103954.80999999997</v>
      </c>
      <c r="N1296" s="643">
        <v>3</v>
      </c>
      <c r="O1296" s="643">
        <v>6</v>
      </c>
      <c r="P1296" s="686">
        <v>52051.976000000002</v>
      </c>
    </row>
    <row r="1297" spans="1:16" ht="56.25" x14ac:dyDescent="0.2">
      <c r="A1297" s="637" t="s">
        <v>767</v>
      </c>
      <c r="B1297" s="638" t="s">
        <v>775</v>
      </c>
      <c r="C1297" s="638" t="s">
        <v>769</v>
      </c>
      <c r="D1297" s="639" t="s">
        <v>941</v>
      </c>
      <c r="E1297" s="640">
        <v>2500</v>
      </c>
      <c r="F1297" s="638" t="s">
        <v>4941</v>
      </c>
      <c r="G1297" s="639" t="s">
        <v>4942</v>
      </c>
      <c r="H1297" s="641" t="s">
        <v>796</v>
      </c>
      <c r="I1297" s="642" t="s">
        <v>797</v>
      </c>
      <c r="J1297" s="641" t="s">
        <v>796</v>
      </c>
      <c r="K1297" s="643">
        <v>5</v>
      </c>
      <c r="L1297" s="643">
        <v>12</v>
      </c>
      <c r="M1297" s="644">
        <v>31795.66</v>
      </c>
      <c r="N1297" s="643">
        <v>3</v>
      </c>
      <c r="O1297" s="643">
        <v>6</v>
      </c>
      <c r="P1297" s="686">
        <v>16018.145999999999</v>
      </c>
    </row>
    <row r="1298" spans="1:16" ht="45" x14ac:dyDescent="0.2">
      <c r="A1298" s="637" t="s">
        <v>767</v>
      </c>
      <c r="B1298" s="638" t="s">
        <v>775</v>
      </c>
      <c r="C1298" s="638" t="s">
        <v>769</v>
      </c>
      <c r="D1298" s="639" t="s">
        <v>4943</v>
      </c>
      <c r="E1298" s="640">
        <v>3500</v>
      </c>
      <c r="F1298" s="638" t="s">
        <v>4944</v>
      </c>
      <c r="G1298" s="639" t="s">
        <v>4945</v>
      </c>
      <c r="H1298" s="641" t="s">
        <v>2086</v>
      </c>
      <c r="I1298" s="642" t="s">
        <v>780</v>
      </c>
      <c r="J1298" s="641" t="s">
        <v>2086</v>
      </c>
      <c r="K1298" s="643">
        <v>8</v>
      </c>
      <c r="L1298" s="643">
        <v>12</v>
      </c>
      <c r="M1298" s="644">
        <v>43916.170000000006</v>
      </c>
      <c r="N1298" s="643">
        <v>3</v>
      </c>
      <c r="O1298" s="643">
        <v>6</v>
      </c>
      <c r="P1298" s="686">
        <v>22035.416000000001</v>
      </c>
    </row>
    <row r="1299" spans="1:16" ht="33.75" x14ac:dyDescent="0.2">
      <c r="A1299" s="637" t="s">
        <v>767</v>
      </c>
      <c r="B1299" s="638" t="s">
        <v>768</v>
      </c>
      <c r="C1299" s="638" t="s">
        <v>769</v>
      </c>
      <c r="D1299" s="639" t="s">
        <v>855</v>
      </c>
      <c r="E1299" s="640">
        <v>5000</v>
      </c>
      <c r="F1299" s="638" t="s">
        <v>4946</v>
      </c>
      <c r="G1299" s="639" t="s">
        <v>4947</v>
      </c>
      <c r="H1299" s="641" t="s">
        <v>4948</v>
      </c>
      <c r="I1299" s="642" t="s">
        <v>780</v>
      </c>
      <c r="J1299" s="641" t="s">
        <v>4948</v>
      </c>
      <c r="K1299" s="643">
        <v>1</v>
      </c>
      <c r="L1299" s="643">
        <v>2</v>
      </c>
      <c r="M1299" s="644">
        <v>9720.81</v>
      </c>
      <c r="N1299" s="643">
        <v>3</v>
      </c>
      <c r="O1299" s="643">
        <v>6</v>
      </c>
      <c r="P1299" s="686">
        <v>31051.976000000002</v>
      </c>
    </row>
    <row r="1300" spans="1:16" ht="67.5" x14ac:dyDescent="0.2">
      <c r="A1300" s="637" t="s">
        <v>767</v>
      </c>
      <c r="B1300" s="638" t="s">
        <v>775</v>
      </c>
      <c r="C1300" s="638" t="s">
        <v>769</v>
      </c>
      <c r="D1300" s="639" t="s">
        <v>4949</v>
      </c>
      <c r="E1300" s="640">
        <v>8000</v>
      </c>
      <c r="F1300" s="638" t="s">
        <v>4950</v>
      </c>
      <c r="G1300" s="639" t="s">
        <v>4951</v>
      </c>
      <c r="H1300" s="641" t="s">
        <v>4952</v>
      </c>
      <c r="I1300" s="642" t="s">
        <v>780</v>
      </c>
      <c r="J1300" s="641" t="s">
        <v>4952</v>
      </c>
      <c r="K1300" s="643">
        <v>4</v>
      </c>
      <c r="L1300" s="643">
        <v>9</v>
      </c>
      <c r="M1300" s="644">
        <v>60140.9</v>
      </c>
      <c r="N1300" s="643">
        <v>1</v>
      </c>
      <c r="O1300" s="643">
        <v>4</v>
      </c>
      <c r="P1300" s="686">
        <v>61179.676000000007</v>
      </c>
    </row>
    <row r="1301" spans="1:16" ht="33.75" x14ac:dyDescent="0.2">
      <c r="A1301" s="637" t="s">
        <v>767</v>
      </c>
      <c r="B1301" s="638" t="s">
        <v>775</v>
      </c>
      <c r="C1301" s="638" t="s">
        <v>769</v>
      </c>
      <c r="D1301" s="639" t="s">
        <v>4953</v>
      </c>
      <c r="E1301" s="640">
        <v>3000</v>
      </c>
      <c r="F1301" s="638" t="s">
        <v>4954</v>
      </c>
      <c r="G1301" s="639" t="s">
        <v>4955</v>
      </c>
      <c r="H1301" s="641" t="s">
        <v>4956</v>
      </c>
      <c r="I1301" s="642" t="s">
        <v>780</v>
      </c>
      <c r="J1301" s="641" t="s">
        <v>4956</v>
      </c>
      <c r="K1301" s="643">
        <v>1</v>
      </c>
      <c r="L1301" s="643">
        <v>3</v>
      </c>
      <c r="M1301" s="644">
        <v>8534.2100000000009</v>
      </c>
      <c r="N1301" s="643">
        <v>6</v>
      </c>
      <c r="O1301" s="643">
        <v>6</v>
      </c>
      <c r="P1301" s="686">
        <v>19051.976000000002</v>
      </c>
    </row>
    <row r="1302" spans="1:16" ht="78.75" x14ac:dyDescent="0.2">
      <c r="A1302" s="637" t="s">
        <v>767</v>
      </c>
      <c r="B1302" s="638" t="s">
        <v>775</v>
      </c>
      <c r="C1302" s="638" t="s">
        <v>769</v>
      </c>
      <c r="D1302" s="639" t="s">
        <v>4957</v>
      </c>
      <c r="E1302" s="640">
        <v>11000</v>
      </c>
      <c r="F1302" s="638" t="s">
        <v>4958</v>
      </c>
      <c r="G1302" s="639" t="s">
        <v>4959</v>
      </c>
      <c r="H1302" s="641" t="s">
        <v>862</v>
      </c>
      <c r="I1302" s="642" t="s">
        <v>780</v>
      </c>
      <c r="J1302" s="641" t="s">
        <v>862</v>
      </c>
      <c r="K1302" s="643">
        <v>1</v>
      </c>
      <c r="L1302" s="643">
        <v>2</v>
      </c>
      <c r="M1302" s="644">
        <v>15376.369999999999</v>
      </c>
      <c r="N1302" s="643">
        <v>0</v>
      </c>
      <c r="O1302" s="643">
        <v>0</v>
      </c>
      <c r="P1302" s="686">
        <v>0</v>
      </c>
    </row>
    <row r="1303" spans="1:16" ht="90" x14ac:dyDescent="0.2">
      <c r="A1303" s="637" t="s">
        <v>767</v>
      </c>
      <c r="B1303" s="638" t="s">
        <v>768</v>
      </c>
      <c r="C1303" s="638" t="s">
        <v>769</v>
      </c>
      <c r="D1303" s="639" t="s">
        <v>4960</v>
      </c>
      <c r="E1303" s="640">
        <v>6000</v>
      </c>
      <c r="F1303" s="638" t="s">
        <v>4961</v>
      </c>
      <c r="G1303" s="639" t="s">
        <v>4962</v>
      </c>
      <c r="H1303" s="641" t="s">
        <v>4963</v>
      </c>
      <c r="I1303" s="642" t="s">
        <v>774</v>
      </c>
      <c r="J1303" s="641" t="s">
        <v>4963</v>
      </c>
      <c r="K1303" s="643">
        <v>5</v>
      </c>
      <c r="L1303" s="643">
        <v>12</v>
      </c>
      <c r="M1303" s="644">
        <v>73952.289999999994</v>
      </c>
      <c r="N1303" s="643">
        <v>3</v>
      </c>
      <c r="O1303" s="643">
        <v>6</v>
      </c>
      <c r="P1303" s="686">
        <v>37051.976000000002</v>
      </c>
    </row>
    <row r="1304" spans="1:16" ht="78.75" x14ac:dyDescent="0.2">
      <c r="A1304" s="637" t="s">
        <v>767</v>
      </c>
      <c r="B1304" s="638" t="s">
        <v>775</v>
      </c>
      <c r="C1304" s="638" t="s">
        <v>769</v>
      </c>
      <c r="D1304" s="639" t="s">
        <v>4964</v>
      </c>
      <c r="E1304" s="640">
        <v>11500</v>
      </c>
      <c r="F1304" s="638" t="s">
        <v>4965</v>
      </c>
      <c r="G1304" s="639" t="s">
        <v>4966</v>
      </c>
      <c r="H1304" s="641" t="s">
        <v>812</v>
      </c>
      <c r="I1304" s="642" t="s">
        <v>780</v>
      </c>
      <c r="J1304" s="641" t="s">
        <v>812</v>
      </c>
      <c r="K1304" s="643">
        <v>3</v>
      </c>
      <c r="L1304" s="643">
        <v>8</v>
      </c>
      <c r="M1304" s="644">
        <v>89690.159999999989</v>
      </c>
      <c r="N1304" s="643">
        <v>3</v>
      </c>
      <c r="O1304" s="643">
        <v>6</v>
      </c>
      <c r="P1304" s="686">
        <v>69174.915999999997</v>
      </c>
    </row>
    <row r="1305" spans="1:16" ht="146.25" x14ac:dyDescent="0.2">
      <c r="A1305" s="637" t="s">
        <v>767</v>
      </c>
      <c r="B1305" s="638" t="s">
        <v>775</v>
      </c>
      <c r="C1305" s="638" t="s">
        <v>769</v>
      </c>
      <c r="D1305" s="639" t="s">
        <v>4967</v>
      </c>
      <c r="E1305" s="640">
        <v>4500</v>
      </c>
      <c r="F1305" s="638" t="s">
        <v>4968</v>
      </c>
      <c r="G1305" s="639" t="s">
        <v>4969</v>
      </c>
      <c r="H1305" s="641" t="s">
        <v>805</v>
      </c>
      <c r="I1305" s="642" t="s">
        <v>780</v>
      </c>
      <c r="J1305" s="641" t="s">
        <v>805</v>
      </c>
      <c r="K1305" s="643">
        <v>10</v>
      </c>
      <c r="L1305" s="643">
        <v>12</v>
      </c>
      <c r="M1305" s="644">
        <v>55761.86</v>
      </c>
      <c r="N1305" s="643">
        <v>3</v>
      </c>
      <c r="O1305" s="643">
        <v>6</v>
      </c>
      <c r="P1305" s="686">
        <v>28029.966</v>
      </c>
    </row>
    <row r="1306" spans="1:16" ht="67.5" x14ac:dyDescent="0.2">
      <c r="A1306" s="637" t="s">
        <v>767</v>
      </c>
      <c r="B1306" s="638" t="s">
        <v>775</v>
      </c>
      <c r="C1306" s="638" t="s">
        <v>769</v>
      </c>
      <c r="D1306" s="639" t="s">
        <v>4970</v>
      </c>
      <c r="E1306" s="640">
        <v>2000</v>
      </c>
      <c r="F1306" s="638" t="s">
        <v>4971</v>
      </c>
      <c r="G1306" s="639" t="s">
        <v>4972</v>
      </c>
      <c r="H1306" s="641" t="s">
        <v>4973</v>
      </c>
      <c r="I1306" s="642" t="s">
        <v>797</v>
      </c>
      <c r="J1306" s="641" t="s">
        <v>4973</v>
      </c>
      <c r="K1306" s="643">
        <v>5</v>
      </c>
      <c r="L1306" s="643">
        <v>12</v>
      </c>
      <c r="M1306" s="644">
        <v>25672.48</v>
      </c>
      <c r="N1306" s="643">
        <v>5</v>
      </c>
      <c r="O1306" s="643">
        <v>6</v>
      </c>
      <c r="P1306" s="686">
        <v>13044.835999999999</v>
      </c>
    </row>
    <row r="1307" spans="1:16" ht="56.25" x14ac:dyDescent="0.2">
      <c r="A1307" s="637" t="s">
        <v>767</v>
      </c>
      <c r="B1307" s="638" t="s">
        <v>775</v>
      </c>
      <c r="C1307" s="638" t="s">
        <v>769</v>
      </c>
      <c r="D1307" s="639" t="s">
        <v>4974</v>
      </c>
      <c r="E1307" s="640">
        <v>1500</v>
      </c>
      <c r="F1307" s="638" t="s">
        <v>4975</v>
      </c>
      <c r="G1307" s="639" t="s">
        <v>4976</v>
      </c>
      <c r="H1307" s="641" t="s">
        <v>4977</v>
      </c>
      <c r="I1307" s="642" t="s">
        <v>774</v>
      </c>
      <c r="J1307" s="641" t="s">
        <v>4977</v>
      </c>
      <c r="K1307" s="643">
        <v>5</v>
      </c>
      <c r="L1307" s="643">
        <v>12</v>
      </c>
      <c r="M1307" s="644">
        <v>14530.79</v>
      </c>
      <c r="N1307" s="643">
        <v>3</v>
      </c>
      <c r="O1307" s="643">
        <v>6</v>
      </c>
      <c r="P1307" s="686">
        <v>9805.366</v>
      </c>
    </row>
    <row r="1308" spans="1:16" ht="33.75" x14ac:dyDescent="0.2">
      <c r="A1308" s="637" t="s">
        <v>767</v>
      </c>
      <c r="B1308" s="638" t="s">
        <v>775</v>
      </c>
      <c r="C1308" s="638" t="s">
        <v>769</v>
      </c>
      <c r="D1308" s="639" t="s">
        <v>2301</v>
      </c>
      <c r="E1308" s="640">
        <v>13000</v>
      </c>
      <c r="F1308" s="638" t="s">
        <v>4978</v>
      </c>
      <c r="G1308" s="639" t="s">
        <v>4979</v>
      </c>
      <c r="H1308" s="641" t="s">
        <v>1094</v>
      </c>
      <c r="I1308" s="642" t="s">
        <v>780</v>
      </c>
      <c r="J1308" s="641" t="s">
        <v>1094</v>
      </c>
      <c r="K1308" s="643">
        <v>1</v>
      </c>
      <c r="L1308" s="643">
        <v>2</v>
      </c>
      <c r="M1308" s="644">
        <v>20146.039999999997</v>
      </c>
      <c r="N1308" s="643">
        <v>6</v>
      </c>
      <c r="O1308" s="643">
        <v>6</v>
      </c>
      <c r="P1308" s="686">
        <v>79017.775999999998</v>
      </c>
    </row>
    <row r="1309" spans="1:16" ht="67.5" x14ac:dyDescent="0.2">
      <c r="A1309" s="637" t="s">
        <v>767</v>
      </c>
      <c r="B1309" s="638" t="s">
        <v>775</v>
      </c>
      <c r="C1309" s="638" t="s">
        <v>769</v>
      </c>
      <c r="D1309" s="639" t="s">
        <v>4980</v>
      </c>
      <c r="E1309" s="640">
        <v>4000</v>
      </c>
      <c r="F1309" s="638" t="s">
        <v>4981</v>
      </c>
      <c r="G1309" s="639" t="s">
        <v>4982</v>
      </c>
      <c r="H1309" s="641" t="s">
        <v>4983</v>
      </c>
      <c r="I1309" s="642" t="s">
        <v>774</v>
      </c>
      <c r="J1309" s="641" t="s">
        <v>4983</v>
      </c>
      <c r="K1309" s="643">
        <v>7</v>
      </c>
      <c r="L1309" s="643">
        <v>11</v>
      </c>
      <c r="M1309" s="644">
        <v>40978.26</v>
      </c>
      <c r="N1309" s="643">
        <v>0</v>
      </c>
      <c r="O1309" s="643">
        <v>0</v>
      </c>
      <c r="P1309" s="686">
        <v>0</v>
      </c>
    </row>
    <row r="1310" spans="1:16" ht="45" x14ac:dyDescent="0.2">
      <c r="A1310" s="637" t="s">
        <v>767</v>
      </c>
      <c r="B1310" s="638" t="s">
        <v>775</v>
      </c>
      <c r="C1310" s="638" t="s">
        <v>769</v>
      </c>
      <c r="D1310" s="639" t="s">
        <v>4984</v>
      </c>
      <c r="E1310" s="640">
        <v>10000</v>
      </c>
      <c r="F1310" s="638" t="s">
        <v>4985</v>
      </c>
      <c r="G1310" s="639" t="s">
        <v>4986</v>
      </c>
      <c r="H1310" s="641" t="s">
        <v>846</v>
      </c>
      <c r="I1310" s="642" t="s">
        <v>780</v>
      </c>
      <c r="J1310" s="641" t="s">
        <v>846</v>
      </c>
      <c r="K1310" s="643">
        <v>6</v>
      </c>
      <c r="L1310" s="643">
        <v>12</v>
      </c>
      <c r="M1310" s="644">
        <v>121954.80999999997</v>
      </c>
      <c r="N1310" s="643">
        <v>3</v>
      </c>
      <c r="O1310" s="643">
        <v>6</v>
      </c>
      <c r="P1310" s="686">
        <v>61051.976000000002</v>
      </c>
    </row>
    <row r="1311" spans="1:16" ht="33.75" x14ac:dyDescent="0.2">
      <c r="A1311" s="637" t="s">
        <v>767</v>
      </c>
      <c r="B1311" s="638" t="s">
        <v>768</v>
      </c>
      <c r="C1311" s="638" t="s">
        <v>769</v>
      </c>
      <c r="D1311" s="639" t="s">
        <v>4987</v>
      </c>
      <c r="E1311" s="640">
        <v>3500</v>
      </c>
      <c r="F1311" s="638" t="s">
        <v>4988</v>
      </c>
      <c r="G1311" s="639" t="s">
        <v>4989</v>
      </c>
      <c r="H1311" s="641" t="s">
        <v>999</v>
      </c>
      <c r="I1311" s="642" t="s">
        <v>780</v>
      </c>
      <c r="J1311" s="641" t="s">
        <v>999</v>
      </c>
      <c r="K1311" s="643">
        <v>1</v>
      </c>
      <c r="L1311" s="643">
        <v>1</v>
      </c>
      <c r="M1311" s="644">
        <v>1624.0800000000002</v>
      </c>
      <c r="N1311" s="643">
        <v>3</v>
      </c>
      <c r="O1311" s="643">
        <v>6</v>
      </c>
      <c r="P1311" s="686">
        <v>21890.666000000005</v>
      </c>
    </row>
    <row r="1312" spans="1:16" ht="56.25" x14ac:dyDescent="0.2">
      <c r="A1312" s="637" t="s">
        <v>767</v>
      </c>
      <c r="B1312" s="638" t="s">
        <v>775</v>
      </c>
      <c r="C1312" s="638" t="s">
        <v>769</v>
      </c>
      <c r="D1312" s="639" t="s">
        <v>4990</v>
      </c>
      <c r="E1312" s="640">
        <v>1500</v>
      </c>
      <c r="F1312" s="638" t="s">
        <v>4991</v>
      </c>
      <c r="G1312" s="639" t="s">
        <v>4992</v>
      </c>
      <c r="H1312" s="641" t="s">
        <v>1019</v>
      </c>
      <c r="I1312" s="642" t="s">
        <v>774</v>
      </c>
      <c r="J1312" s="641" t="s">
        <v>1019</v>
      </c>
      <c r="K1312" s="643">
        <v>6</v>
      </c>
      <c r="L1312" s="643">
        <v>12</v>
      </c>
      <c r="M1312" s="644">
        <v>19658.359999999997</v>
      </c>
      <c r="N1312" s="643">
        <v>3</v>
      </c>
      <c r="O1312" s="643">
        <v>6</v>
      </c>
      <c r="P1312" s="686">
        <v>9714.7259999999987</v>
      </c>
    </row>
    <row r="1313" spans="1:16" ht="45" x14ac:dyDescent="0.2">
      <c r="A1313" s="637" t="s">
        <v>767</v>
      </c>
      <c r="B1313" s="638" t="s">
        <v>768</v>
      </c>
      <c r="C1313" s="638" t="s">
        <v>769</v>
      </c>
      <c r="D1313" s="639" t="s">
        <v>4332</v>
      </c>
      <c r="E1313" s="640">
        <v>2600</v>
      </c>
      <c r="F1313" s="638" t="s">
        <v>4993</v>
      </c>
      <c r="G1313" s="639" t="s">
        <v>4994</v>
      </c>
      <c r="H1313" s="641" t="s">
        <v>4995</v>
      </c>
      <c r="I1313" s="642" t="s">
        <v>780</v>
      </c>
      <c r="J1313" s="641" t="s">
        <v>4995</v>
      </c>
      <c r="K1313" s="643">
        <v>0</v>
      </c>
      <c r="L1313" s="643">
        <v>1</v>
      </c>
      <c r="M1313" s="644">
        <v>4361.3</v>
      </c>
      <c r="N1313" s="643">
        <v>0</v>
      </c>
      <c r="O1313" s="643">
        <v>0</v>
      </c>
      <c r="P1313" s="686">
        <v>0</v>
      </c>
    </row>
    <row r="1314" spans="1:16" ht="78.75" x14ac:dyDescent="0.2">
      <c r="A1314" s="637" t="s">
        <v>767</v>
      </c>
      <c r="B1314" s="638" t="s">
        <v>775</v>
      </c>
      <c r="C1314" s="638" t="s">
        <v>769</v>
      </c>
      <c r="D1314" s="639" t="s">
        <v>4996</v>
      </c>
      <c r="E1314" s="640">
        <v>930</v>
      </c>
      <c r="F1314" s="638" t="s">
        <v>4997</v>
      </c>
      <c r="G1314" s="639" t="s">
        <v>4998</v>
      </c>
      <c r="H1314" s="641" t="s">
        <v>1883</v>
      </c>
      <c r="I1314" s="642" t="s">
        <v>797</v>
      </c>
      <c r="J1314" s="641" t="s">
        <v>1883</v>
      </c>
      <c r="K1314" s="643">
        <v>5</v>
      </c>
      <c r="L1314" s="643">
        <v>12</v>
      </c>
      <c r="M1314" s="644">
        <v>12739.750000000002</v>
      </c>
      <c r="N1314" s="643">
        <v>3</v>
      </c>
      <c r="O1314" s="643">
        <v>6</v>
      </c>
      <c r="P1314" s="686">
        <v>6089.2759999999998</v>
      </c>
    </row>
    <row r="1315" spans="1:16" ht="33.75" x14ac:dyDescent="0.2">
      <c r="A1315" s="637" t="s">
        <v>767</v>
      </c>
      <c r="B1315" s="638" t="s">
        <v>775</v>
      </c>
      <c r="C1315" s="638" t="s">
        <v>769</v>
      </c>
      <c r="D1315" s="639" t="s">
        <v>4999</v>
      </c>
      <c r="E1315" s="640">
        <v>12000</v>
      </c>
      <c r="F1315" s="638" t="s">
        <v>5000</v>
      </c>
      <c r="G1315" s="639" t="s">
        <v>5001</v>
      </c>
      <c r="H1315" s="641" t="s">
        <v>915</v>
      </c>
      <c r="I1315" s="642" t="s">
        <v>780</v>
      </c>
      <c r="J1315" s="641" t="s">
        <v>915</v>
      </c>
      <c r="K1315" s="643">
        <v>5</v>
      </c>
      <c r="L1315" s="643">
        <v>12</v>
      </c>
      <c r="M1315" s="644">
        <v>145750.85999999999</v>
      </c>
      <c r="N1315" s="643">
        <v>3</v>
      </c>
      <c r="O1315" s="643">
        <v>6</v>
      </c>
      <c r="P1315" s="686">
        <v>73031.225999999995</v>
      </c>
    </row>
    <row r="1316" spans="1:16" ht="78.75" x14ac:dyDescent="0.2">
      <c r="A1316" s="637" t="s">
        <v>767</v>
      </c>
      <c r="B1316" s="638" t="s">
        <v>775</v>
      </c>
      <c r="C1316" s="638" t="s">
        <v>769</v>
      </c>
      <c r="D1316" s="639" t="s">
        <v>3772</v>
      </c>
      <c r="E1316" s="640">
        <v>2000</v>
      </c>
      <c r="F1316" s="638" t="s">
        <v>5002</v>
      </c>
      <c r="G1316" s="639" t="s">
        <v>5003</v>
      </c>
      <c r="H1316" s="641" t="s">
        <v>1547</v>
      </c>
      <c r="I1316" s="642" t="s">
        <v>780</v>
      </c>
      <c r="J1316" s="641" t="s">
        <v>1547</v>
      </c>
      <c r="K1316" s="643">
        <v>6</v>
      </c>
      <c r="L1316" s="643">
        <v>12</v>
      </c>
      <c r="M1316" s="644">
        <v>24208.170000000002</v>
      </c>
      <c r="N1316" s="643">
        <v>6</v>
      </c>
      <c r="O1316" s="643">
        <v>6</v>
      </c>
      <c r="P1316" s="686">
        <v>12979.865999999998</v>
      </c>
    </row>
    <row r="1317" spans="1:16" ht="33.75" x14ac:dyDescent="0.2">
      <c r="A1317" s="637" t="s">
        <v>767</v>
      </c>
      <c r="B1317" s="638" t="s">
        <v>775</v>
      </c>
      <c r="C1317" s="638" t="s">
        <v>769</v>
      </c>
      <c r="D1317" s="639" t="s">
        <v>5004</v>
      </c>
      <c r="E1317" s="640">
        <v>7000</v>
      </c>
      <c r="F1317" s="638" t="s">
        <v>5005</v>
      </c>
      <c r="G1317" s="639" t="s">
        <v>5006</v>
      </c>
      <c r="H1317" s="641" t="s">
        <v>5007</v>
      </c>
      <c r="I1317" s="642" t="s">
        <v>774</v>
      </c>
      <c r="J1317" s="641" t="s">
        <v>5007</v>
      </c>
      <c r="K1317" s="643">
        <v>5</v>
      </c>
      <c r="L1317" s="643">
        <v>12</v>
      </c>
      <c r="M1317" s="644">
        <v>84852.14</v>
      </c>
      <c r="N1317" s="643">
        <v>5</v>
      </c>
      <c r="O1317" s="643">
        <v>6</v>
      </c>
      <c r="P1317" s="686">
        <v>42703.006000000001</v>
      </c>
    </row>
    <row r="1318" spans="1:16" ht="78.75" x14ac:dyDescent="0.2">
      <c r="A1318" s="637" t="s">
        <v>767</v>
      </c>
      <c r="B1318" s="638" t="s">
        <v>775</v>
      </c>
      <c r="C1318" s="638" t="s">
        <v>769</v>
      </c>
      <c r="D1318" s="639" t="s">
        <v>5008</v>
      </c>
      <c r="E1318" s="640">
        <v>3500</v>
      </c>
      <c r="F1318" s="638" t="s">
        <v>5009</v>
      </c>
      <c r="G1318" s="639" t="s">
        <v>5010</v>
      </c>
      <c r="H1318" s="641" t="s">
        <v>5011</v>
      </c>
      <c r="I1318" s="642" t="s">
        <v>774</v>
      </c>
      <c r="J1318" s="641" t="s">
        <v>5011</v>
      </c>
      <c r="K1318" s="643">
        <v>1</v>
      </c>
      <c r="L1318" s="643">
        <v>2</v>
      </c>
      <c r="M1318" s="644">
        <v>4328.5300000000007</v>
      </c>
      <c r="N1318" s="643">
        <v>0</v>
      </c>
      <c r="O1318" s="643">
        <v>0</v>
      </c>
      <c r="P1318" s="686">
        <v>0</v>
      </c>
    </row>
    <row r="1319" spans="1:16" ht="45" x14ac:dyDescent="0.2">
      <c r="A1319" s="637" t="s">
        <v>767</v>
      </c>
      <c r="B1319" s="638" t="s">
        <v>775</v>
      </c>
      <c r="C1319" s="638" t="s">
        <v>769</v>
      </c>
      <c r="D1319" s="639" t="s">
        <v>1083</v>
      </c>
      <c r="E1319" s="640">
        <v>3800</v>
      </c>
      <c r="F1319" s="638" t="s">
        <v>5012</v>
      </c>
      <c r="G1319" s="639" t="s">
        <v>5013</v>
      </c>
      <c r="H1319" s="641" t="s">
        <v>5014</v>
      </c>
      <c r="I1319" s="642" t="s">
        <v>774</v>
      </c>
      <c r="J1319" s="641" t="s">
        <v>5014</v>
      </c>
      <c r="K1319" s="643">
        <v>5</v>
      </c>
      <c r="L1319" s="643">
        <v>12</v>
      </c>
      <c r="M1319" s="644">
        <v>47139.820000000007</v>
      </c>
      <c r="N1319" s="643">
        <v>3</v>
      </c>
      <c r="O1319" s="643">
        <v>6</v>
      </c>
      <c r="P1319" s="686">
        <v>23851.976000000002</v>
      </c>
    </row>
    <row r="1320" spans="1:16" ht="56.25" x14ac:dyDescent="0.2">
      <c r="A1320" s="637" t="s">
        <v>767</v>
      </c>
      <c r="B1320" s="638" t="s">
        <v>775</v>
      </c>
      <c r="C1320" s="638" t="s">
        <v>769</v>
      </c>
      <c r="D1320" s="639" t="s">
        <v>5015</v>
      </c>
      <c r="E1320" s="640">
        <v>1700</v>
      </c>
      <c r="F1320" s="638" t="s">
        <v>5016</v>
      </c>
      <c r="G1320" s="639" t="s">
        <v>5017</v>
      </c>
      <c r="H1320" s="641" t="s">
        <v>5018</v>
      </c>
      <c r="I1320" s="642" t="s">
        <v>774</v>
      </c>
      <c r="J1320" s="641" t="s">
        <v>5018</v>
      </c>
      <c r="K1320" s="643">
        <v>7</v>
      </c>
      <c r="L1320" s="643">
        <v>12</v>
      </c>
      <c r="M1320" s="644">
        <v>22052.739999999998</v>
      </c>
      <c r="N1320" s="643">
        <v>3</v>
      </c>
      <c r="O1320" s="643">
        <v>6</v>
      </c>
      <c r="P1320" s="686">
        <v>10985.995999999999</v>
      </c>
    </row>
    <row r="1321" spans="1:16" ht="78.75" x14ac:dyDescent="0.2">
      <c r="A1321" s="637" t="s">
        <v>767</v>
      </c>
      <c r="B1321" s="638" t="s">
        <v>775</v>
      </c>
      <c r="C1321" s="638" t="s">
        <v>769</v>
      </c>
      <c r="D1321" s="639" t="s">
        <v>5019</v>
      </c>
      <c r="E1321" s="640">
        <v>6500</v>
      </c>
      <c r="F1321" s="638" t="s">
        <v>5020</v>
      </c>
      <c r="G1321" s="639" t="s">
        <v>5021</v>
      </c>
      <c r="H1321" s="641" t="s">
        <v>805</v>
      </c>
      <c r="I1321" s="642" t="s">
        <v>780</v>
      </c>
      <c r="J1321" s="641" t="s">
        <v>805</v>
      </c>
      <c r="K1321" s="643">
        <v>1</v>
      </c>
      <c r="L1321" s="643">
        <v>2</v>
      </c>
      <c r="M1321" s="644">
        <v>9145.2100000000009</v>
      </c>
      <c r="N1321" s="643">
        <v>0</v>
      </c>
      <c r="O1321" s="643">
        <v>0</v>
      </c>
      <c r="P1321" s="686">
        <v>0</v>
      </c>
    </row>
    <row r="1322" spans="1:16" ht="45" x14ac:dyDescent="0.2">
      <c r="A1322" s="637" t="s">
        <v>767</v>
      </c>
      <c r="B1322" s="638" t="s">
        <v>775</v>
      </c>
      <c r="C1322" s="638" t="s">
        <v>769</v>
      </c>
      <c r="D1322" s="639" t="s">
        <v>5022</v>
      </c>
      <c r="E1322" s="640">
        <v>2800</v>
      </c>
      <c r="F1322" s="638" t="s">
        <v>5023</v>
      </c>
      <c r="G1322" s="639" t="s">
        <v>5024</v>
      </c>
      <c r="H1322" s="641" t="s">
        <v>5025</v>
      </c>
      <c r="I1322" s="642" t="s">
        <v>774</v>
      </c>
      <c r="J1322" s="641" t="s">
        <v>5025</v>
      </c>
      <c r="K1322" s="643">
        <v>7</v>
      </c>
      <c r="L1322" s="643">
        <v>12</v>
      </c>
      <c r="M1322" s="644">
        <v>38230.87000000001</v>
      </c>
      <c r="N1322" s="643">
        <v>0</v>
      </c>
      <c r="O1322" s="643">
        <v>0</v>
      </c>
      <c r="P1322" s="686">
        <v>0</v>
      </c>
    </row>
    <row r="1323" spans="1:16" ht="56.25" x14ac:dyDescent="0.2">
      <c r="A1323" s="637" t="s">
        <v>767</v>
      </c>
      <c r="B1323" s="638" t="s">
        <v>775</v>
      </c>
      <c r="C1323" s="638" t="s">
        <v>769</v>
      </c>
      <c r="D1323" s="639" t="s">
        <v>5026</v>
      </c>
      <c r="E1323" s="640">
        <v>3800</v>
      </c>
      <c r="F1323" s="638" t="s">
        <v>5027</v>
      </c>
      <c r="G1323" s="639" t="s">
        <v>5028</v>
      </c>
      <c r="H1323" s="641" t="s">
        <v>2205</v>
      </c>
      <c r="I1323" s="642" t="s">
        <v>797</v>
      </c>
      <c r="J1323" s="641" t="s">
        <v>2205</v>
      </c>
      <c r="K1323" s="643">
        <v>6</v>
      </c>
      <c r="L1323" s="643">
        <v>12</v>
      </c>
      <c r="M1323" s="644">
        <v>45813.240000000005</v>
      </c>
      <c r="N1323" s="643">
        <v>3</v>
      </c>
      <c r="O1323" s="643">
        <v>6</v>
      </c>
      <c r="P1323" s="686">
        <v>23564.466000000004</v>
      </c>
    </row>
    <row r="1324" spans="1:16" ht="56.25" x14ac:dyDescent="0.2">
      <c r="A1324" s="637" t="s">
        <v>767</v>
      </c>
      <c r="B1324" s="638" t="s">
        <v>775</v>
      </c>
      <c r="C1324" s="638" t="s">
        <v>769</v>
      </c>
      <c r="D1324" s="639" t="s">
        <v>5029</v>
      </c>
      <c r="E1324" s="640">
        <v>2500</v>
      </c>
      <c r="F1324" s="638" t="s">
        <v>5030</v>
      </c>
      <c r="G1324" s="639" t="s">
        <v>5031</v>
      </c>
      <c r="H1324" s="641" t="s">
        <v>1605</v>
      </c>
      <c r="I1324" s="642" t="s">
        <v>797</v>
      </c>
      <c r="J1324" s="641" t="s">
        <v>1605</v>
      </c>
      <c r="K1324" s="643">
        <v>5</v>
      </c>
      <c r="L1324" s="643">
        <v>12</v>
      </c>
      <c r="M1324" s="644">
        <v>30840.59</v>
      </c>
      <c r="N1324" s="643">
        <v>2</v>
      </c>
      <c r="O1324" s="643">
        <v>4</v>
      </c>
      <c r="P1324" s="686">
        <v>8153.8959999999997</v>
      </c>
    </row>
    <row r="1325" spans="1:16" ht="78.75" x14ac:dyDescent="0.2">
      <c r="A1325" s="637" t="s">
        <v>767</v>
      </c>
      <c r="B1325" s="638" t="s">
        <v>775</v>
      </c>
      <c r="C1325" s="638" t="s">
        <v>769</v>
      </c>
      <c r="D1325" s="639" t="s">
        <v>5032</v>
      </c>
      <c r="E1325" s="640">
        <v>2500</v>
      </c>
      <c r="F1325" s="638" t="s">
        <v>5033</v>
      </c>
      <c r="G1325" s="639" t="s">
        <v>5034</v>
      </c>
      <c r="H1325" s="641" t="s">
        <v>5035</v>
      </c>
      <c r="I1325" s="642" t="s">
        <v>797</v>
      </c>
      <c r="J1325" s="641" t="s">
        <v>5035</v>
      </c>
      <c r="K1325" s="643">
        <v>5</v>
      </c>
      <c r="L1325" s="643">
        <v>12</v>
      </c>
      <c r="M1325" s="644">
        <v>31841.25</v>
      </c>
      <c r="N1325" s="643">
        <v>3</v>
      </c>
      <c r="O1325" s="643">
        <v>6</v>
      </c>
      <c r="P1325" s="686">
        <v>16020.355999999998</v>
      </c>
    </row>
    <row r="1326" spans="1:16" ht="78.75" x14ac:dyDescent="0.2">
      <c r="A1326" s="637" t="s">
        <v>767</v>
      </c>
      <c r="B1326" s="638" t="s">
        <v>775</v>
      </c>
      <c r="C1326" s="638" t="s">
        <v>769</v>
      </c>
      <c r="D1326" s="639" t="s">
        <v>5032</v>
      </c>
      <c r="E1326" s="640">
        <v>2500</v>
      </c>
      <c r="F1326" s="638" t="s">
        <v>5036</v>
      </c>
      <c r="G1326" s="639" t="s">
        <v>5037</v>
      </c>
      <c r="H1326" s="641" t="s">
        <v>5038</v>
      </c>
      <c r="I1326" s="642" t="s">
        <v>797</v>
      </c>
      <c r="J1326" s="641" t="s">
        <v>5038</v>
      </c>
      <c r="K1326" s="643">
        <v>5</v>
      </c>
      <c r="L1326" s="643">
        <v>12</v>
      </c>
      <c r="M1326" s="644">
        <v>31799.599999999999</v>
      </c>
      <c r="N1326" s="643">
        <v>3</v>
      </c>
      <c r="O1326" s="643">
        <v>6</v>
      </c>
      <c r="P1326" s="686">
        <v>16017.465999999999</v>
      </c>
    </row>
    <row r="1327" spans="1:16" ht="56.25" x14ac:dyDescent="0.2">
      <c r="A1327" s="637" t="s">
        <v>767</v>
      </c>
      <c r="B1327" s="638" t="s">
        <v>775</v>
      </c>
      <c r="C1327" s="638" t="s">
        <v>769</v>
      </c>
      <c r="D1327" s="639" t="s">
        <v>5039</v>
      </c>
      <c r="E1327" s="640">
        <v>11000</v>
      </c>
      <c r="F1327" s="638" t="s">
        <v>5040</v>
      </c>
      <c r="G1327" s="639" t="s">
        <v>5041</v>
      </c>
      <c r="H1327" s="641" t="s">
        <v>3445</v>
      </c>
      <c r="I1327" s="642" t="s">
        <v>780</v>
      </c>
      <c r="J1327" s="641" t="s">
        <v>3445</v>
      </c>
      <c r="K1327" s="643">
        <v>3</v>
      </c>
      <c r="L1327" s="643">
        <v>7</v>
      </c>
      <c r="M1327" s="644">
        <v>74144.199999999983</v>
      </c>
      <c r="N1327" s="643">
        <v>0</v>
      </c>
      <c r="O1327" s="643">
        <v>0</v>
      </c>
      <c r="P1327" s="686">
        <v>0</v>
      </c>
    </row>
    <row r="1328" spans="1:16" ht="56.25" x14ac:dyDescent="0.2">
      <c r="A1328" s="637" t="s">
        <v>767</v>
      </c>
      <c r="B1328" s="638" t="s">
        <v>775</v>
      </c>
      <c r="C1328" s="638" t="s">
        <v>769</v>
      </c>
      <c r="D1328" s="639" t="s">
        <v>5042</v>
      </c>
      <c r="E1328" s="640">
        <v>8000</v>
      </c>
      <c r="F1328" s="638" t="s">
        <v>5043</v>
      </c>
      <c r="G1328" s="639" t="s">
        <v>5044</v>
      </c>
      <c r="H1328" s="641" t="s">
        <v>915</v>
      </c>
      <c r="I1328" s="642" t="s">
        <v>780</v>
      </c>
      <c r="J1328" s="641" t="s">
        <v>915</v>
      </c>
      <c r="K1328" s="643">
        <v>7</v>
      </c>
      <c r="L1328" s="643">
        <v>12</v>
      </c>
      <c r="M1328" s="644">
        <v>93852.37</v>
      </c>
      <c r="N1328" s="643">
        <v>6</v>
      </c>
      <c r="O1328" s="643">
        <v>6</v>
      </c>
      <c r="P1328" s="686">
        <v>49018.376000000004</v>
      </c>
    </row>
    <row r="1329" spans="1:16" ht="33.75" x14ac:dyDescent="0.2">
      <c r="A1329" s="637" t="s">
        <v>767</v>
      </c>
      <c r="B1329" s="638" t="s">
        <v>775</v>
      </c>
      <c r="C1329" s="638" t="s">
        <v>769</v>
      </c>
      <c r="D1329" s="639" t="s">
        <v>2850</v>
      </c>
      <c r="E1329" s="640">
        <v>3800</v>
      </c>
      <c r="F1329" s="638" t="s">
        <v>5045</v>
      </c>
      <c r="G1329" s="639" t="s">
        <v>5046</v>
      </c>
      <c r="H1329" s="641" t="s">
        <v>5047</v>
      </c>
      <c r="I1329" s="642" t="s">
        <v>774</v>
      </c>
      <c r="J1329" s="641" t="s">
        <v>5047</v>
      </c>
      <c r="K1329" s="643">
        <v>3</v>
      </c>
      <c r="L1329" s="643">
        <v>6</v>
      </c>
      <c r="M1329" s="644">
        <v>23491.769999999997</v>
      </c>
      <c r="N1329" s="643">
        <v>3</v>
      </c>
      <c r="O1329" s="643">
        <v>6</v>
      </c>
      <c r="P1329" s="686">
        <v>19869.876</v>
      </c>
    </row>
    <row r="1330" spans="1:16" ht="101.25" x14ac:dyDescent="0.2">
      <c r="A1330" s="637" t="s">
        <v>767</v>
      </c>
      <c r="B1330" s="638" t="s">
        <v>768</v>
      </c>
      <c r="C1330" s="638" t="s">
        <v>769</v>
      </c>
      <c r="D1330" s="639" t="s">
        <v>5048</v>
      </c>
      <c r="E1330" s="640">
        <v>4000</v>
      </c>
      <c r="F1330" s="638" t="s">
        <v>5049</v>
      </c>
      <c r="G1330" s="639" t="s">
        <v>5050</v>
      </c>
      <c r="H1330" s="641" t="s">
        <v>950</v>
      </c>
      <c r="I1330" s="642" t="s">
        <v>774</v>
      </c>
      <c r="J1330" s="641" t="s">
        <v>950</v>
      </c>
      <c r="K1330" s="643">
        <v>5</v>
      </c>
      <c r="L1330" s="643">
        <v>12</v>
      </c>
      <c r="M1330" s="644">
        <v>48306.720000000008</v>
      </c>
      <c r="N1330" s="643">
        <v>3</v>
      </c>
      <c r="O1330" s="643">
        <v>6</v>
      </c>
      <c r="P1330" s="686">
        <v>24523.546000000002</v>
      </c>
    </row>
    <row r="1331" spans="1:16" ht="78.75" x14ac:dyDescent="0.2">
      <c r="A1331" s="637" t="s">
        <v>767</v>
      </c>
      <c r="B1331" s="638" t="s">
        <v>768</v>
      </c>
      <c r="C1331" s="638" t="s">
        <v>769</v>
      </c>
      <c r="D1331" s="639" t="s">
        <v>5051</v>
      </c>
      <c r="E1331" s="640">
        <v>4000</v>
      </c>
      <c r="F1331" s="638" t="s">
        <v>5052</v>
      </c>
      <c r="G1331" s="639" t="s">
        <v>5053</v>
      </c>
      <c r="H1331" s="641" t="s">
        <v>5054</v>
      </c>
      <c r="I1331" s="642" t="s">
        <v>780</v>
      </c>
      <c r="J1331" s="641" t="s">
        <v>5054</v>
      </c>
      <c r="K1331" s="643">
        <v>5</v>
      </c>
      <c r="L1331" s="643">
        <v>12</v>
      </c>
      <c r="M1331" s="644">
        <v>49844.489999999991</v>
      </c>
      <c r="N1331" s="643">
        <v>3</v>
      </c>
      <c r="O1331" s="643">
        <v>6</v>
      </c>
      <c r="P1331" s="686">
        <v>25015.296000000002</v>
      </c>
    </row>
    <row r="1332" spans="1:16" ht="101.25" x14ac:dyDescent="0.2">
      <c r="A1332" s="637" t="s">
        <v>767</v>
      </c>
      <c r="B1332" s="638" t="s">
        <v>775</v>
      </c>
      <c r="C1332" s="638" t="s">
        <v>769</v>
      </c>
      <c r="D1332" s="639" t="s">
        <v>5055</v>
      </c>
      <c r="E1332" s="640">
        <v>4500</v>
      </c>
      <c r="F1332" s="638" t="s">
        <v>5056</v>
      </c>
      <c r="G1332" s="639" t="s">
        <v>5057</v>
      </c>
      <c r="H1332" s="641" t="s">
        <v>779</v>
      </c>
      <c r="I1332" s="642" t="s">
        <v>780</v>
      </c>
      <c r="J1332" s="641" t="s">
        <v>779</v>
      </c>
      <c r="K1332" s="643">
        <v>7</v>
      </c>
      <c r="L1332" s="643">
        <v>12</v>
      </c>
      <c r="M1332" s="644">
        <v>35007.79</v>
      </c>
      <c r="N1332" s="643">
        <v>6</v>
      </c>
      <c r="O1332" s="643">
        <v>6</v>
      </c>
      <c r="P1332" s="686">
        <v>28051.976000000002</v>
      </c>
    </row>
    <row r="1333" spans="1:16" ht="33.75" x14ac:dyDescent="0.2">
      <c r="A1333" s="637" t="s">
        <v>767</v>
      </c>
      <c r="B1333" s="638" t="s">
        <v>775</v>
      </c>
      <c r="C1333" s="638" t="s">
        <v>769</v>
      </c>
      <c r="D1333" s="639" t="s">
        <v>5058</v>
      </c>
      <c r="E1333" s="640">
        <v>930</v>
      </c>
      <c r="F1333" s="638" t="s">
        <v>5059</v>
      </c>
      <c r="G1333" s="639" t="s">
        <v>5060</v>
      </c>
      <c r="H1333" s="641" t="s">
        <v>1286</v>
      </c>
      <c r="I1333" s="642" t="s">
        <v>797</v>
      </c>
      <c r="J1333" s="641" t="s">
        <v>1286</v>
      </c>
      <c r="K1333" s="643">
        <v>12</v>
      </c>
      <c r="L1333" s="643">
        <v>12</v>
      </c>
      <c r="M1333" s="644">
        <v>12758.410000000003</v>
      </c>
      <c r="N1333" s="643">
        <v>5</v>
      </c>
      <c r="O1333" s="643">
        <v>6</v>
      </c>
      <c r="P1333" s="686">
        <v>6089.2759999999998</v>
      </c>
    </row>
    <row r="1334" spans="1:16" ht="67.5" x14ac:dyDescent="0.2">
      <c r="A1334" s="637" t="s">
        <v>767</v>
      </c>
      <c r="B1334" s="638" t="s">
        <v>775</v>
      </c>
      <c r="C1334" s="638" t="s">
        <v>769</v>
      </c>
      <c r="D1334" s="639" t="s">
        <v>5061</v>
      </c>
      <c r="E1334" s="640">
        <v>3000</v>
      </c>
      <c r="F1334" s="638" t="s">
        <v>5062</v>
      </c>
      <c r="G1334" s="639" t="s">
        <v>5063</v>
      </c>
      <c r="H1334" s="641" t="s">
        <v>788</v>
      </c>
      <c r="I1334" s="642" t="s">
        <v>780</v>
      </c>
      <c r="J1334" s="641" t="s">
        <v>788</v>
      </c>
      <c r="K1334" s="643">
        <v>2</v>
      </c>
      <c r="L1334" s="643">
        <v>5</v>
      </c>
      <c r="M1334" s="644">
        <v>14441.41</v>
      </c>
      <c r="N1334" s="643">
        <v>0</v>
      </c>
      <c r="O1334" s="643">
        <v>0</v>
      </c>
      <c r="P1334" s="686">
        <v>0</v>
      </c>
    </row>
    <row r="1335" spans="1:16" ht="90" x14ac:dyDescent="0.2">
      <c r="A1335" s="637" t="s">
        <v>767</v>
      </c>
      <c r="B1335" s="638" t="s">
        <v>775</v>
      </c>
      <c r="C1335" s="638" t="s">
        <v>769</v>
      </c>
      <c r="D1335" s="639" t="s">
        <v>5064</v>
      </c>
      <c r="E1335" s="640">
        <v>1900</v>
      </c>
      <c r="F1335" s="638" t="s">
        <v>5065</v>
      </c>
      <c r="G1335" s="639" t="s">
        <v>5066</v>
      </c>
      <c r="H1335" s="641" t="s">
        <v>4466</v>
      </c>
      <c r="I1335" s="642" t="s">
        <v>774</v>
      </c>
      <c r="J1335" s="641" t="s">
        <v>4466</v>
      </c>
      <c r="K1335" s="643">
        <v>5</v>
      </c>
      <c r="L1335" s="643">
        <v>12</v>
      </c>
      <c r="M1335" s="644">
        <v>24669.64</v>
      </c>
      <c r="N1335" s="643">
        <v>3</v>
      </c>
      <c r="O1335" s="643">
        <v>6</v>
      </c>
      <c r="P1335" s="686">
        <v>12432.505999999999</v>
      </c>
    </row>
    <row r="1336" spans="1:16" ht="45" x14ac:dyDescent="0.2">
      <c r="A1336" s="637" t="s">
        <v>767</v>
      </c>
      <c r="B1336" s="638" t="s">
        <v>775</v>
      </c>
      <c r="C1336" s="638" t="s">
        <v>769</v>
      </c>
      <c r="D1336" s="639" t="s">
        <v>1083</v>
      </c>
      <c r="E1336" s="640">
        <v>3800</v>
      </c>
      <c r="F1336" s="638" t="s">
        <v>5067</v>
      </c>
      <c r="G1336" s="639" t="s">
        <v>5068</v>
      </c>
      <c r="H1336" s="641" t="s">
        <v>5069</v>
      </c>
      <c r="I1336" s="642" t="s">
        <v>797</v>
      </c>
      <c r="J1336" s="641" t="s">
        <v>5069</v>
      </c>
      <c r="K1336" s="643">
        <v>5</v>
      </c>
      <c r="L1336" s="643">
        <v>12</v>
      </c>
      <c r="M1336" s="644">
        <v>47262.470000000008</v>
      </c>
      <c r="N1336" s="643">
        <v>3</v>
      </c>
      <c r="O1336" s="643">
        <v>6</v>
      </c>
      <c r="P1336" s="686">
        <v>23851.976000000002</v>
      </c>
    </row>
    <row r="1337" spans="1:16" ht="78.75" x14ac:dyDescent="0.2">
      <c r="A1337" s="637" t="s">
        <v>767</v>
      </c>
      <c r="B1337" s="638" t="s">
        <v>775</v>
      </c>
      <c r="C1337" s="638" t="s">
        <v>769</v>
      </c>
      <c r="D1337" s="639" t="s">
        <v>5070</v>
      </c>
      <c r="E1337" s="640">
        <v>2000</v>
      </c>
      <c r="F1337" s="638" t="s">
        <v>5071</v>
      </c>
      <c r="G1337" s="639" t="s">
        <v>5072</v>
      </c>
      <c r="H1337" s="641" t="s">
        <v>5073</v>
      </c>
      <c r="I1337" s="642" t="s">
        <v>780</v>
      </c>
      <c r="J1337" s="641" t="s">
        <v>5073</v>
      </c>
      <c r="K1337" s="643">
        <v>8</v>
      </c>
      <c r="L1337" s="643">
        <v>12</v>
      </c>
      <c r="M1337" s="644">
        <v>25934.649999999998</v>
      </c>
      <c r="N1337" s="643">
        <v>3</v>
      </c>
      <c r="O1337" s="643">
        <v>6</v>
      </c>
      <c r="P1337" s="686">
        <v>13020.405999999999</v>
      </c>
    </row>
    <row r="1338" spans="1:16" ht="33.75" x14ac:dyDescent="0.2">
      <c r="A1338" s="637" t="s">
        <v>767</v>
      </c>
      <c r="B1338" s="638" t="s">
        <v>775</v>
      </c>
      <c r="C1338" s="638" t="s">
        <v>769</v>
      </c>
      <c r="D1338" s="639" t="s">
        <v>3032</v>
      </c>
      <c r="E1338" s="640">
        <v>5500</v>
      </c>
      <c r="F1338" s="638" t="s">
        <v>5074</v>
      </c>
      <c r="G1338" s="639" t="s">
        <v>5075</v>
      </c>
      <c r="H1338" s="641" t="s">
        <v>816</v>
      </c>
      <c r="I1338" s="642" t="s">
        <v>780</v>
      </c>
      <c r="J1338" s="641" t="s">
        <v>816</v>
      </c>
      <c r="K1338" s="643">
        <v>0</v>
      </c>
      <c r="L1338" s="643">
        <v>0</v>
      </c>
      <c r="M1338" s="644">
        <v>0</v>
      </c>
      <c r="N1338" s="643">
        <v>2</v>
      </c>
      <c r="O1338" s="643">
        <v>5</v>
      </c>
      <c r="P1338" s="686">
        <v>24702.006000000001</v>
      </c>
    </row>
    <row r="1339" spans="1:16" ht="33.75" x14ac:dyDescent="0.2">
      <c r="A1339" s="637" t="s">
        <v>767</v>
      </c>
      <c r="B1339" s="638" t="s">
        <v>775</v>
      </c>
      <c r="C1339" s="638" t="s">
        <v>769</v>
      </c>
      <c r="D1339" s="639" t="s">
        <v>5076</v>
      </c>
      <c r="E1339" s="640">
        <v>3000</v>
      </c>
      <c r="F1339" s="638" t="s">
        <v>5077</v>
      </c>
      <c r="G1339" s="639" t="s">
        <v>5078</v>
      </c>
      <c r="H1339" s="641" t="s">
        <v>915</v>
      </c>
      <c r="I1339" s="642" t="s">
        <v>780</v>
      </c>
      <c r="J1339" s="641" t="s">
        <v>915</v>
      </c>
      <c r="K1339" s="643">
        <v>1</v>
      </c>
      <c r="L1339" s="643">
        <v>3</v>
      </c>
      <c r="M1339" s="644">
        <v>8368.5</v>
      </c>
      <c r="N1339" s="643">
        <v>0</v>
      </c>
      <c r="O1339" s="643">
        <v>0</v>
      </c>
      <c r="P1339" s="686">
        <v>0</v>
      </c>
    </row>
    <row r="1340" spans="1:16" ht="33.75" x14ac:dyDescent="0.2">
      <c r="A1340" s="637" t="s">
        <v>767</v>
      </c>
      <c r="B1340" s="638" t="s">
        <v>768</v>
      </c>
      <c r="C1340" s="638" t="s">
        <v>769</v>
      </c>
      <c r="D1340" s="639" t="s">
        <v>5079</v>
      </c>
      <c r="E1340" s="640">
        <v>2000</v>
      </c>
      <c r="F1340" s="638" t="s">
        <v>5080</v>
      </c>
      <c r="G1340" s="639" t="s">
        <v>5081</v>
      </c>
      <c r="H1340" s="641" t="s">
        <v>5082</v>
      </c>
      <c r="I1340" s="642" t="s">
        <v>780</v>
      </c>
      <c r="J1340" s="641" t="s">
        <v>5082</v>
      </c>
      <c r="K1340" s="643">
        <v>2</v>
      </c>
      <c r="L1340" s="643">
        <v>5</v>
      </c>
      <c r="M1340" s="644">
        <v>10392.94</v>
      </c>
      <c r="N1340" s="643">
        <v>6</v>
      </c>
      <c r="O1340" s="643">
        <v>6</v>
      </c>
      <c r="P1340" s="686">
        <v>13043.015999999998</v>
      </c>
    </row>
    <row r="1341" spans="1:16" ht="56.25" x14ac:dyDescent="0.2">
      <c r="A1341" s="637" t="s">
        <v>767</v>
      </c>
      <c r="B1341" s="638" t="s">
        <v>775</v>
      </c>
      <c r="C1341" s="638" t="s">
        <v>769</v>
      </c>
      <c r="D1341" s="639" t="s">
        <v>5083</v>
      </c>
      <c r="E1341" s="640">
        <v>4500</v>
      </c>
      <c r="F1341" s="638" t="s">
        <v>5084</v>
      </c>
      <c r="G1341" s="639" t="s">
        <v>5085</v>
      </c>
      <c r="H1341" s="641" t="s">
        <v>779</v>
      </c>
      <c r="I1341" s="642" t="s">
        <v>780</v>
      </c>
      <c r="J1341" s="641" t="s">
        <v>779</v>
      </c>
      <c r="K1341" s="643">
        <v>11</v>
      </c>
      <c r="L1341" s="643">
        <v>12</v>
      </c>
      <c r="M1341" s="644">
        <v>39094.990000000005</v>
      </c>
      <c r="N1341" s="643">
        <v>6</v>
      </c>
      <c r="O1341" s="643">
        <v>6</v>
      </c>
      <c r="P1341" s="686">
        <v>28051.976000000002</v>
      </c>
    </row>
    <row r="1342" spans="1:16" ht="78.75" x14ac:dyDescent="0.2">
      <c r="A1342" s="637" t="s">
        <v>767</v>
      </c>
      <c r="B1342" s="638" t="s">
        <v>775</v>
      </c>
      <c r="C1342" s="638" t="s">
        <v>769</v>
      </c>
      <c r="D1342" s="639" t="s">
        <v>5086</v>
      </c>
      <c r="E1342" s="640">
        <v>1800</v>
      </c>
      <c r="F1342" s="638" t="s">
        <v>5087</v>
      </c>
      <c r="G1342" s="639" t="s">
        <v>5088</v>
      </c>
      <c r="H1342" s="641" t="s">
        <v>796</v>
      </c>
      <c r="I1342" s="642" t="s">
        <v>797</v>
      </c>
      <c r="J1342" s="641" t="s">
        <v>796</v>
      </c>
      <c r="K1342" s="643">
        <v>6</v>
      </c>
      <c r="L1342" s="643">
        <v>11</v>
      </c>
      <c r="M1342" s="644">
        <v>20453.68</v>
      </c>
      <c r="N1342" s="643">
        <v>0</v>
      </c>
      <c r="O1342" s="643">
        <v>0</v>
      </c>
      <c r="P1342" s="686">
        <v>0</v>
      </c>
    </row>
    <row r="1343" spans="1:16" ht="78.75" x14ac:dyDescent="0.2">
      <c r="A1343" s="637" t="s">
        <v>767</v>
      </c>
      <c r="B1343" s="638" t="s">
        <v>775</v>
      </c>
      <c r="C1343" s="638" t="s">
        <v>769</v>
      </c>
      <c r="D1343" s="639" t="s">
        <v>5089</v>
      </c>
      <c r="E1343" s="640">
        <v>4500</v>
      </c>
      <c r="F1343" s="638" t="s">
        <v>5090</v>
      </c>
      <c r="G1343" s="639" t="s">
        <v>5091</v>
      </c>
      <c r="H1343" s="641" t="s">
        <v>5092</v>
      </c>
      <c r="I1343" s="642" t="s">
        <v>780</v>
      </c>
      <c r="J1343" s="641" t="s">
        <v>5092</v>
      </c>
      <c r="K1343" s="643">
        <v>11</v>
      </c>
      <c r="L1343" s="643">
        <v>12</v>
      </c>
      <c r="M1343" s="644">
        <v>55847.55000000001</v>
      </c>
      <c r="N1343" s="643">
        <v>3</v>
      </c>
      <c r="O1343" s="643">
        <v>6</v>
      </c>
      <c r="P1343" s="686">
        <v>28048.565999999999</v>
      </c>
    </row>
    <row r="1344" spans="1:16" ht="45" x14ac:dyDescent="0.2">
      <c r="A1344" s="637" t="s">
        <v>767</v>
      </c>
      <c r="B1344" s="638" t="s">
        <v>775</v>
      </c>
      <c r="C1344" s="638" t="s">
        <v>769</v>
      </c>
      <c r="D1344" s="639" t="s">
        <v>5093</v>
      </c>
      <c r="E1344" s="640">
        <v>7000</v>
      </c>
      <c r="F1344" s="638" t="s">
        <v>5094</v>
      </c>
      <c r="G1344" s="639" t="s">
        <v>5095</v>
      </c>
      <c r="H1344" s="641" t="s">
        <v>805</v>
      </c>
      <c r="I1344" s="642" t="s">
        <v>780</v>
      </c>
      <c r="J1344" s="641" t="s">
        <v>805</v>
      </c>
      <c r="K1344" s="643">
        <v>5</v>
      </c>
      <c r="L1344" s="643">
        <v>12</v>
      </c>
      <c r="M1344" s="644">
        <v>85954.809999999983</v>
      </c>
      <c r="N1344" s="643">
        <v>3</v>
      </c>
      <c r="O1344" s="643">
        <v>6</v>
      </c>
      <c r="P1344" s="686">
        <v>43051.976000000002</v>
      </c>
    </row>
    <row r="1345" spans="1:16" ht="78.75" x14ac:dyDescent="0.2">
      <c r="A1345" s="637" t="s">
        <v>767</v>
      </c>
      <c r="B1345" s="638" t="s">
        <v>775</v>
      </c>
      <c r="C1345" s="638" t="s">
        <v>769</v>
      </c>
      <c r="D1345" s="639" t="s">
        <v>5096</v>
      </c>
      <c r="E1345" s="640">
        <v>5500</v>
      </c>
      <c r="F1345" s="638" t="s">
        <v>5097</v>
      </c>
      <c r="G1345" s="639" t="s">
        <v>5098</v>
      </c>
      <c r="H1345" s="641" t="s">
        <v>846</v>
      </c>
      <c r="I1345" s="642" t="s">
        <v>780</v>
      </c>
      <c r="J1345" s="641" t="s">
        <v>846</v>
      </c>
      <c r="K1345" s="643">
        <v>6</v>
      </c>
      <c r="L1345" s="643">
        <v>12</v>
      </c>
      <c r="M1345" s="644">
        <v>67419.439999999988</v>
      </c>
      <c r="N1345" s="643">
        <v>3</v>
      </c>
      <c r="O1345" s="643">
        <v>6</v>
      </c>
      <c r="P1345" s="686">
        <v>33952.556000000004</v>
      </c>
    </row>
    <row r="1346" spans="1:16" ht="45" x14ac:dyDescent="0.2">
      <c r="A1346" s="637" t="s">
        <v>767</v>
      </c>
      <c r="B1346" s="638" t="s">
        <v>775</v>
      </c>
      <c r="C1346" s="638" t="s">
        <v>769</v>
      </c>
      <c r="D1346" s="639" t="s">
        <v>5099</v>
      </c>
      <c r="E1346" s="640">
        <v>15600</v>
      </c>
      <c r="F1346" s="638" t="s">
        <v>5100</v>
      </c>
      <c r="G1346" s="639" t="s">
        <v>5101</v>
      </c>
      <c r="H1346" s="641" t="s">
        <v>915</v>
      </c>
      <c r="I1346" s="642" t="s">
        <v>780</v>
      </c>
      <c r="J1346" s="641" t="s">
        <v>915</v>
      </c>
      <c r="K1346" s="643">
        <v>1</v>
      </c>
      <c r="L1346" s="643">
        <v>6</v>
      </c>
      <c r="M1346" s="644">
        <v>73794.34</v>
      </c>
      <c r="N1346" s="643">
        <v>0</v>
      </c>
      <c r="O1346" s="643">
        <v>0</v>
      </c>
      <c r="P1346" s="686">
        <v>0</v>
      </c>
    </row>
    <row r="1347" spans="1:16" ht="112.5" x14ac:dyDescent="0.2">
      <c r="A1347" s="637" t="s">
        <v>767</v>
      </c>
      <c r="B1347" s="638" t="s">
        <v>775</v>
      </c>
      <c r="C1347" s="638" t="s">
        <v>769</v>
      </c>
      <c r="D1347" s="639" t="s">
        <v>5102</v>
      </c>
      <c r="E1347" s="640">
        <v>7500</v>
      </c>
      <c r="F1347" s="638" t="s">
        <v>5103</v>
      </c>
      <c r="G1347" s="639" t="s">
        <v>5104</v>
      </c>
      <c r="H1347" s="641" t="s">
        <v>5105</v>
      </c>
      <c r="I1347" s="642" t="s">
        <v>780</v>
      </c>
      <c r="J1347" s="641" t="s">
        <v>5105</v>
      </c>
      <c r="K1347" s="643">
        <v>6</v>
      </c>
      <c r="L1347" s="643">
        <v>12</v>
      </c>
      <c r="M1347" s="644">
        <v>92139.01</v>
      </c>
      <c r="N1347" s="643">
        <v>5</v>
      </c>
      <c r="O1347" s="643">
        <v>6</v>
      </c>
      <c r="P1347" s="686">
        <v>45946.936000000002</v>
      </c>
    </row>
    <row r="1348" spans="1:16" ht="67.5" x14ac:dyDescent="0.2">
      <c r="A1348" s="637" t="s">
        <v>767</v>
      </c>
      <c r="B1348" s="638" t="s">
        <v>775</v>
      </c>
      <c r="C1348" s="638" t="s">
        <v>769</v>
      </c>
      <c r="D1348" s="639" t="s">
        <v>5106</v>
      </c>
      <c r="E1348" s="640">
        <v>3400</v>
      </c>
      <c r="F1348" s="638" t="s">
        <v>5107</v>
      </c>
      <c r="G1348" s="639" t="s">
        <v>5108</v>
      </c>
      <c r="H1348" s="641" t="s">
        <v>5109</v>
      </c>
      <c r="I1348" s="642" t="s">
        <v>780</v>
      </c>
      <c r="J1348" s="641" t="s">
        <v>5109</v>
      </c>
      <c r="K1348" s="643">
        <v>3</v>
      </c>
      <c r="L1348" s="643">
        <v>6</v>
      </c>
      <c r="M1348" s="644">
        <v>17629.850000000002</v>
      </c>
      <c r="N1348" s="643">
        <v>0</v>
      </c>
      <c r="O1348" s="643">
        <v>0</v>
      </c>
      <c r="P1348" s="686">
        <v>0</v>
      </c>
    </row>
    <row r="1349" spans="1:16" ht="67.5" x14ac:dyDescent="0.2">
      <c r="A1349" s="637" t="s">
        <v>767</v>
      </c>
      <c r="B1349" s="638" t="s">
        <v>775</v>
      </c>
      <c r="C1349" s="638" t="s">
        <v>769</v>
      </c>
      <c r="D1349" s="639" t="s">
        <v>5110</v>
      </c>
      <c r="E1349" s="640">
        <v>2875</v>
      </c>
      <c r="F1349" s="638" t="s">
        <v>5111</v>
      </c>
      <c r="G1349" s="639" t="s">
        <v>5112</v>
      </c>
      <c r="H1349" s="641" t="s">
        <v>805</v>
      </c>
      <c r="I1349" s="642" t="s">
        <v>780</v>
      </c>
      <c r="J1349" s="641" t="s">
        <v>805</v>
      </c>
      <c r="K1349" s="643">
        <v>12</v>
      </c>
      <c r="L1349" s="643">
        <v>12</v>
      </c>
      <c r="M1349" s="644">
        <v>36436.210000000006</v>
      </c>
      <c r="N1349" s="643">
        <v>5</v>
      </c>
      <c r="O1349" s="643">
        <v>6</v>
      </c>
      <c r="P1349" s="686">
        <v>18109.306</v>
      </c>
    </row>
    <row r="1350" spans="1:16" ht="67.5" x14ac:dyDescent="0.2">
      <c r="A1350" s="637" t="s">
        <v>767</v>
      </c>
      <c r="B1350" s="638" t="s">
        <v>775</v>
      </c>
      <c r="C1350" s="638" t="s">
        <v>769</v>
      </c>
      <c r="D1350" s="639" t="s">
        <v>5113</v>
      </c>
      <c r="E1350" s="640">
        <v>4200</v>
      </c>
      <c r="F1350" s="638" t="s">
        <v>5114</v>
      </c>
      <c r="G1350" s="639" t="s">
        <v>5115</v>
      </c>
      <c r="H1350" s="641" t="s">
        <v>805</v>
      </c>
      <c r="I1350" s="642" t="s">
        <v>780</v>
      </c>
      <c r="J1350" s="641" t="s">
        <v>805</v>
      </c>
      <c r="K1350" s="643">
        <v>5</v>
      </c>
      <c r="L1350" s="643">
        <v>12</v>
      </c>
      <c r="M1350" s="644">
        <v>52241.709999999985</v>
      </c>
      <c r="N1350" s="643">
        <v>3</v>
      </c>
      <c r="O1350" s="643">
        <v>6</v>
      </c>
      <c r="P1350" s="686">
        <v>26238.635999999999</v>
      </c>
    </row>
    <row r="1351" spans="1:16" ht="45" x14ac:dyDescent="0.2">
      <c r="A1351" s="637" t="s">
        <v>767</v>
      </c>
      <c r="B1351" s="638" t="s">
        <v>775</v>
      </c>
      <c r="C1351" s="638" t="s">
        <v>769</v>
      </c>
      <c r="D1351" s="639" t="s">
        <v>4142</v>
      </c>
      <c r="E1351" s="640">
        <v>1200</v>
      </c>
      <c r="F1351" s="638" t="s">
        <v>5116</v>
      </c>
      <c r="G1351" s="639" t="s">
        <v>5117</v>
      </c>
      <c r="H1351" s="641" t="s">
        <v>796</v>
      </c>
      <c r="I1351" s="642" t="s">
        <v>797</v>
      </c>
      <c r="J1351" s="641" t="s">
        <v>796</v>
      </c>
      <c r="K1351" s="643">
        <v>5</v>
      </c>
      <c r="L1351" s="643">
        <v>12</v>
      </c>
      <c r="M1351" s="644">
        <v>16290.01</v>
      </c>
      <c r="N1351" s="643">
        <v>3</v>
      </c>
      <c r="O1351" s="643">
        <v>6</v>
      </c>
      <c r="P1351" s="686">
        <v>7855.076</v>
      </c>
    </row>
    <row r="1352" spans="1:16" ht="56.25" x14ac:dyDescent="0.2">
      <c r="A1352" s="637" t="s">
        <v>767</v>
      </c>
      <c r="B1352" s="638" t="s">
        <v>775</v>
      </c>
      <c r="C1352" s="638" t="s">
        <v>769</v>
      </c>
      <c r="D1352" s="639" t="s">
        <v>5118</v>
      </c>
      <c r="E1352" s="640">
        <v>13000</v>
      </c>
      <c r="F1352" s="638" t="s">
        <v>5119</v>
      </c>
      <c r="G1352" s="639" t="s">
        <v>5120</v>
      </c>
      <c r="H1352" s="641" t="s">
        <v>812</v>
      </c>
      <c r="I1352" s="642" t="s">
        <v>780</v>
      </c>
      <c r="J1352" s="641" t="s">
        <v>812</v>
      </c>
      <c r="K1352" s="643">
        <v>4</v>
      </c>
      <c r="L1352" s="643">
        <v>9</v>
      </c>
      <c r="M1352" s="644">
        <v>108796.77999999998</v>
      </c>
      <c r="N1352" s="643">
        <v>2</v>
      </c>
      <c r="O1352" s="643">
        <v>6</v>
      </c>
      <c r="P1352" s="686">
        <v>88549.205999999991</v>
      </c>
    </row>
    <row r="1353" spans="1:16" ht="78.75" x14ac:dyDescent="0.2">
      <c r="A1353" s="637" t="s">
        <v>767</v>
      </c>
      <c r="B1353" s="638" t="s">
        <v>775</v>
      </c>
      <c r="C1353" s="638" t="s">
        <v>769</v>
      </c>
      <c r="D1353" s="639" t="s">
        <v>5121</v>
      </c>
      <c r="E1353" s="640">
        <v>1800</v>
      </c>
      <c r="F1353" s="638" t="s">
        <v>5122</v>
      </c>
      <c r="G1353" s="639" t="s">
        <v>5123</v>
      </c>
      <c r="H1353" s="641" t="s">
        <v>796</v>
      </c>
      <c r="I1353" s="642" t="s">
        <v>797</v>
      </c>
      <c r="J1353" s="641" t="s">
        <v>796</v>
      </c>
      <c r="K1353" s="643">
        <v>8</v>
      </c>
      <c r="L1353" s="643">
        <v>12</v>
      </c>
      <c r="M1353" s="644">
        <v>23075.96</v>
      </c>
      <c r="N1353" s="643">
        <v>3</v>
      </c>
      <c r="O1353" s="643">
        <v>6</v>
      </c>
      <c r="P1353" s="686">
        <v>11626.546</v>
      </c>
    </row>
    <row r="1354" spans="1:16" ht="45" x14ac:dyDescent="0.2">
      <c r="A1354" s="637" t="s">
        <v>767</v>
      </c>
      <c r="B1354" s="638" t="s">
        <v>775</v>
      </c>
      <c r="C1354" s="638" t="s">
        <v>769</v>
      </c>
      <c r="D1354" s="639" t="s">
        <v>1083</v>
      </c>
      <c r="E1354" s="640">
        <v>3800</v>
      </c>
      <c r="F1354" s="638" t="s">
        <v>5124</v>
      </c>
      <c r="G1354" s="639" t="s">
        <v>5125</v>
      </c>
      <c r="H1354" s="641" t="s">
        <v>5126</v>
      </c>
      <c r="I1354" s="642" t="s">
        <v>774</v>
      </c>
      <c r="J1354" s="641" t="s">
        <v>5126</v>
      </c>
      <c r="K1354" s="643">
        <v>5</v>
      </c>
      <c r="L1354" s="643">
        <v>12</v>
      </c>
      <c r="M1354" s="644">
        <v>47137.24</v>
      </c>
      <c r="N1354" s="643">
        <v>3</v>
      </c>
      <c r="O1354" s="643">
        <v>6</v>
      </c>
      <c r="P1354" s="686">
        <v>23827.066000000003</v>
      </c>
    </row>
    <row r="1355" spans="1:16" ht="45" x14ac:dyDescent="0.2">
      <c r="A1355" s="637" t="s">
        <v>767</v>
      </c>
      <c r="B1355" s="638" t="s">
        <v>775</v>
      </c>
      <c r="C1355" s="638" t="s">
        <v>769</v>
      </c>
      <c r="D1355" s="639" t="s">
        <v>1083</v>
      </c>
      <c r="E1355" s="640">
        <v>3800</v>
      </c>
      <c r="F1355" s="638" t="s">
        <v>5127</v>
      </c>
      <c r="G1355" s="639" t="s">
        <v>5128</v>
      </c>
      <c r="H1355" s="641" t="s">
        <v>5126</v>
      </c>
      <c r="I1355" s="642" t="s">
        <v>774</v>
      </c>
      <c r="J1355" s="641" t="s">
        <v>5126</v>
      </c>
      <c r="K1355" s="643">
        <v>5</v>
      </c>
      <c r="L1355" s="643">
        <v>12</v>
      </c>
      <c r="M1355" s="644">
        <v>47394.600000000006</v>
      </c>
      <c r="N1355" s="643">
        <v>3</v>
      </c>
      <c r="O1355" s="643">
        <v>6</v>
      </c>
      <c r="P1355" s="686">
        <v>23851.976000000002</v>
      </c>
    </row>
    <row r="1356" spans="1:16" ht="67.5" x14ac:dyDescent="0.2">
      <c r="A1356" s="637" t="s">
        <v>767</v>
      </c>
      <c r="B1356" s="638" t="s">
        <v>775</v>
      </c>
      <c r="C1356" s="638" t="s">
        <v>769</v>
      </c>
      <c r="D1356" s="639" t="s">
        <v>5129</v>
      </c>
      <c r="E1356" s="640">
        <v>12000</v>
      </c>
      <c r="F1356" s="638" t="s">
        <v>5130</v>
      </c>
      <c r="G1356" s="639" t="s">
        <v>5131</v>
      </c>
      <c r="H1356" s="641" t="s">
        <v>5132</v>
      </c>
      <c r="I1356" s="642" t="s">
        <v>797</v>
      </c>
      <c r="J1356" s="641" t="s">
        <v>5132</v>
      </c>
      <c r="K1356" s="643">
        <v>5</v>
      </c>
      <c r="L1356" s="643">
        <v>12</v>
      </c>
      <c r="M1356" s="644">
        <v>145954.80999999997</v>
      </c>
      <c r="N1356" s="643">
        <v>3</v>
      </c>
      <c r="O1356" s="643">
        <v>6</v>
      </c>
      <c r="P1356" s="686">
        <v>73021.266000000003</v>
      </c>
    </row>
    <row r="1357" spans="1:16" ht="56.25" x14ac:dyDescent="0.2">
      <c r="A1357" s="637" t="s">
        <v>767</v>
      </c>
      <c r="B1357" s="638" t="s">
        <v>775</v>
      </c>
      <c r="C1357" s="638" t="s">
        <v>769</v>
      </c>
      <c r="D1357" s="639" t="s">
        <v>5133</v>
      </c>
      <c r="E1357" s="640">
        <v>1700</v>
      </c>
      <c r="F1357" s="638" t="s">
        <v>5134</v>
      </c>
      <c r="G1357" s="639" t="s">
        <v>5135</v>
      </c>
      <c r="H1357" s="641" t="s">
        <v>796</v>
      </c>
      <c r="I1357" s="642" t="s">
        <v>797</v>
      </c>
      <c r="J1357" s="641" t="s">
        <v>796</v>
      </c>
      <c r="K1357" s="643">
        <v>6</v>
      </c>
      <c r="L1357" s="643">
        <v>7</v>
      </c>
      <c r="M1357" s="644">
        <v>2548.6100000000006</v>
      </c>
      <c r="N1357" s="643">
        <v>0</v>
      </c>
      <c r="O1357" s="643">
        <v>0</v>
      </c>
      <c r="P1357" s="686">
        <v>0</v>
      </c>
    </row>
    <row r="1358" spans="1:16" ht="33.75" x14ac:dyDescent="0.2">
      <c r="A1358" s="637" t="s">
        <v>767</v>
      </c>
      <c r="B1358" s="638" t="s">
        <v>768</v>
      </c>
      <c r="C1358" s="638" t="s">
        <v>769</v>
      </c>
      <c r="D1358" s="639" t="s">
        <v>5136</v>
      </c>
      <c r="E1358" s="640">
        <v>15600</v>
      </c>
      <c r="F1358" s="638" t="s">
        <v>5137</v>
      </c>
      <c r="G1358" s="639" t="s">
        <v>5138</v>
      </c>
      <c r="H1358" s="641" t="s">
        <v>1094</v>
      </c>
      <c r="I1358" s="642" t="s">
        <v>780</v>
      </c>
      <c r="J1358" s="641" t="s">
        <v>1094</v>
      </c>
      <c r="K1358" s="643">
        <v>0</v>
      </c>
      <c r="L1358" s="643">
        <v>0</v>
      </c>
      <c r="M1358" s="644">
        <v>0</v>
      </c>
      <c r="N1358" s="643">
        <v>1</v>
      </c>
      <c r="O1358" s="643">
        <v>1</v>
      </c>
      <c r="P1358" s="686">
        <v>8137.2259999999997</v>
      </c>
    </row>
    <row r="1359" spans="1:16" ht="67.5" x14ac:dyDescent="0.2">
      <c r="A1359" s="637" t="s">
        <v>767</v>
      </c>
      <c r="B1359" s="638" t="s">
        <v>775</v>
      </c>
      <c r="C1359" s="638" t="s">
        <v>769</v>
      </c>
      <c r="D1359" s="639" t="s">
        <v>5139</v>
      </c>
      <c r="E1359" s="640">
        <v>2200</v>
      </c>
      <c r="F1359" s="638" t="s">
        <v>5140</v>
      </c>
      <c r="G1359" s="639" t="s">
        <v>5141</v>
      </c>
      <c r="H1359" s="641" t="s">
        <v>796</v>
      </c>
      <c r="I1359" s="642" t="s">
        <v>797</v>
      </c>
      <c r="J1359" s="641" t="s">
        <v>796</v>
      </c>
      <c r="K1359" s="643">
        <v>6</v>
      </c>
      <c r="L1359" s="643">
        <v>12</v>
      </c>
      <c r="M1359" s="644">
        <v>27970.6</v>
      </c>
      <c r="N1359" s="643">
        <v>3</v>
      </c>
      <c r="O1359" s="643">
        <v>6</v>
      </c>
      <c r="P1359" s="686">
        <v>14195.025999999998</v>
      </c>
    </row>
    <row r="1360" spans="1:16" ht="56.25" x14ac:dyDescent="0.2">
      <c r="A1360" s="637" t="s">
        <v>767</v>
      </c>
      <c r="B1360" s="638" t="s">
        <v>775</v>
      </c>
      <c r="C1360" s="638" t="s">
        <v>769</v>
      </c>
      <c r="D1360" s="639" t="s">
        <v>5142</v>
      </c>
      <c r="E1360" s="640">
        <v>3500</v>
      </c>
      <c r="F1360" s="638" t="s">
        <v>5143</v>
      </c>
      <c r="G1360" s="639" t="s">
        <v>5144</v>
      </c>
      <c r="H1360" s="641" t="s">
        <v>5145</v>
      </c>
      <c r="I1360" s="642" t="s">
        <v>774</v>
      </c>
      <c r="J1360" s="641" t="s">
        <v>5145</v>
      </c>
      <c r="K1360" s="643">
        <v>5</v>
      </c>
      <c r="L1360" s="643">
        <v>12</v>
      </c>
      <c r="M1360" s="644">
        <v>40684.61</v>
      </c>
      <c r="N1360" s="643">
        <v>3</v>
      </c>
      <c r="O1360" s="643">
        <v>6</v>
      </c>
      <c r="P1360" s="686">
        <v>21920.516000000003</v>
      </c>
    </row>
    <row r="1361" spans="1:16" ht="56.25" x14ac:dyDescent="0.2">
      <c r="A1361" s="637" t="s">
        <v>767</v>
      </c>
      <c r="B1361" s="638" t="s">
        <v>775</v>
      </c>
      <c r="C1361" s="638" t="s">
        <v>769</v>
      </c>
      <c r="D1361" s="639" t="s">
        <v>5146</v>
      </c>
      <c r="E1361" s="640">
        <v>1400</v>
      </c>
      <c r="F1361" s="638" t="s">
        <v>5147</v>
      </c>
      <c r="G1361" s="639" t="s">
        <v>5148</v>
      </c>
      <c r="H1361" s="641" t="s">
        <v>796</v>
      </c>
      <c r="I1361" s="642" t="s">
        <v>797</v>
      </c>
      <c r="J1361" s="641" t="s">
        <v>796</v>
      </c>
      <c r="K1361" s="643">
        <v>5</v>
      </c>
      <c r="L1361" s="643">
        <v>12</v>
      </c>
      <c r="M1361" s="644">
        <v>18449.099999999995</v>
      </c>
      <c r="N1361" s="643">
        <v>3</v>
      </c>
      <c r="O1361" s="643">
        <v>6</v>
      </c>
      <c r="P1361" s="686">
        <v>9111.985999999999</v>
      </c>
    </row>
    <row r="1362" spans="1:16" ht="45" x14ac:dyDescent="0.2">
      <c r="A1362" s="637" t="s">
        <v>767</v>
      </c>
      <c r="B1362" s="638" t="s">
        <v>775</v>
      </c>
      <c r="C1362" s="638" t="s">
        <v>769</v>
      </c>
      <c r="D1362" s="639" t="s">
        <v>1083</v>
      </c>
      <c r="E1362" s="640">
        <v>3800</v>
      </c>
      <c r="F1362" s="638" t="s">
        <v>5149</v>
      </c>
      <c r="G1362" s="639" t="s">
        <v>5150</v>
      </c>
      <c r="H1362" s="641" t="s">
        <v>5151</v>
      </c>
      <c r="I1362" s="642" t="s">
        <v>797</v>
      </c>
      <c r="J1362" s="641" t="s">
        <v>5151</v>
      </c>
      <c r="K1362" s="643">
        <v>5</v>
      </c>
      <c r="L1362" s="643">
        <v>12</v>
      </c>
      <c r="M1362" s="644">
        <v>47023.820000000014</v>
      </c>
      <c r="N1362" s="643">
        <v>3</v>
      </c>
      <c r="O1362" s="643">
        <v>6</v>
      </c>
      <c r="P1362" s="686">
        <v>23841.906000000003</v>
      </c>
    </row>
    <row r="1363" spans="1:16" ht="78.75" x14ac:dyDescent="0.2">
      <c r="A1363" s="637" t="s">
        <v>767</v>
      </c>
      <c r="B1363" s="638" t="s">
        <v>775</v>
      </c>
      <c r="C1363" s="638" t="s">
        <v>769</v>
      </c>
      <c r="D1363" s="639" t="s">
        <v>5152</v>
      </c>
      <c r="E1363" s="640">
        <v>4000</v>
      </c>
      <c r="F1363" s="638" t="s">
        <v>5153</v>
      </c>
      <c r="G1363" s="639" t="s">
        <v>5154</v>
      </c>
      <c r="H1363" s="641" t="s">
        <v>2144</v>
      </c>
      <c r="I1363" s="642" t="s">
        <v>774</v>
      </c>
      <c r="J1363" s="641" t="s">
        <v>2144</v>
      </c>
      <c r="K1363" s="643">
        <v>8</v>
      </c>
      <c r="L1363" s="643">
        <v>12</v>
      </c>
      <c r="M1363" s="644">
        <v>47358.039999999994</v>
      </c>
      <c r="N1363" s="643">
        <v>3</v>
      </c>
      <c r="O1363" s="643">
        <v>6</v>
      </c>
      <c r="P1363" s="686">
        <v>24417.165999999997</v>
      </c>
    </row>
    <row r="1364" spans="1:16" ht="33.75" x14ac:dyDescent="0.2">
      <c r="A1364" s="637" t="s">
        <v>767</v>
      </c>
      <c r="B1364" s="638" t="s">
        <v>775</v>
      </c>
      <c r="C1364" s="638" t="s">
        <v>769</v>
      </c>
      <c r="D1364" s="639" t="s">
        <v>5155</v>
      </c>
      <c r="E1364" s="640">
        <v>7000</v>
      </c>
      <c r="F1364" s="638" t="s">
        <v>5156</v>
      </c>
      <c r="G1364" s="639" t="s">
        <v>5157</v>
      </c>
      <c r="H1364" s="641" t="s">
        <v>842</v>
      </c>
      <c r="I1364" s="642" t="s">
        <v>780</v>
      </c>
      <c r="J1364" s="641" t="s">
        <v>842</v>
      </c>
      <c r="K1364" s="643">
        <v>3</v>
      </c>
      <c r="L1364" s="643">
        <v>6</v>
      </c>
      <c r="M1364" s="644">
        <v>43957.09</v>
      </c>
      <c r="N1364" s="643">
        <v>0</v>
      </c>
      <c r="O1364" s="643">
        <v>0</v>
      </c>
      <c r="P1364" s="686">
        <v>0</v>
      </c>
    </row>
    <row r="1365" spans="1:16" ht="112.5" x14ac:dyDescent="0.2">
      <c r="A1365" s="637" t="s">
        <v>767</v>
      </c>
      <c r="B1365" s="638" t="s">
        <v>775</v>
      </c>
      <c r="C1365" s="638" t="s">
        <v>769</v>
      </c>
      <c r="D1365" s="639" t="s">
        <v>1065</v>
      </c>
      <c r="E1365" s="640">
        <v>8000</v>
      </c>
      <c r="F1365" s="638" t="s">
        <v>5158</v>
      </c>
      <c r="G1365" s="639" t="s">
        <v>5159</v>
      </c>
      <c r="H1365" s="641" t="s">
        <v>915</v>
      </c>
      <c r="I1365" s="642" t="s">
        <v>780</v>
      </c>
      <c r="J1365" s="641" t="s">
        <v>915</v>
      </c>
      <c r="K1365" s="643">
        <v>6</v>
      </c>
      <c r="L1365" s="643">
        <v>12</v>
      </c>
      <c r="M1365" s="644">
        <v>97140.959999999977</v>
      </c>
      <c r="N1365" s="643">
        <v>3</v>
      </c>
      <c r="O1365" s="643">
        <v>6</v>
      </c>
      <c r="P1365" s="686">
        <v>48961.256000000001</v>
      </c>
    </row>
    <row r="1366" spans="1:16" ht="33.75" x14ac:dyDescent="0.2">
      <c r="A1366" s="637" t="s">
        <v>767</v>
      </c>
      <c r="B1366" s="638" t="s">
        <v>775</v>
      </c>
      <c r="C1366" s="638" t="s">
        <v>769</v>
      </c>
      <c r="D1366" s="639" t="s">
        <v>5160</v>
      </c>
      <c r="E1366" s="640">
        <v>4800</v>
      </c>
      <c r="F1366" s="638" t="s">
        <v>5161</v>
      </c>
      <c r="G1366" s="639" t="s">
        <v>5162</v>
      </c>
      <c r="H1366" s="641" t="s">
        <v>915</v>
      </c>
      <c r="I1366" s="642" t="s">
        <v>780</v>
      </c>
      <c r="J1366" s="641" t="s">
        <v>915</v>
      </c>
      <c r="K1366" s="643">
        <v>5</v>
      </c>
      <c r="L1366" s="643">
        <v>12</v>
      </c>
      <c r="M1366" s="644">
        <v>59491.579999999994</v>
      </c>
      <c r="N1366" s="643">
        <v>3</v>
      </c>
      <c r="O1366" s="643">
        <v>6</v>
      </c>
      <c r="P1366" s="686">
        <v>29851.976000000002</v>
      </c>
    </row>
    <row r="1367" spans="1:16" ht="45" x14ac:dyDescent="0.2">
      <c r="A1367" s="637" t="s">
        <v>767</v>
      </c>
      <c r="B1367" s="638" t="s">
        <v>775</v>
      </c>
      <c r="C1367" s="638" t="s">
        <v>769</v>
      </c>
      <c r="D1367" s="639" t="s">
        <v>5163</v>
      </c>
      <c r="E1367" s="640">
        <v>10000</v>
      </c>
      <c r="F1367" s="638" t="s">
        <v>5164</v>
      </c>
      <c r="G1367" s="639" t="s">
        <v>5165</v>
      </c>
      <c r="H1367" s="641" t="s">
        <v>846</v>
      </c>
      <c r="I1367" s="642" t="s">
        <v>780</v>
      </c>
      <c r="J1367" s="641" t="s">
        <v>846</v>
      </c>
      <c r="K1367" s="643">
        <v>5</v>
      </c>
      <c r="L1367" s="643">
        <v>12</v>
      </c>
      <c r="M1367" s="644">
        <v>114211.46999999997</v>
      </c>
      <c r="N1367" s="643">
        <v>3</v>
      </c>
      <c r="O1367" s="643">
        <v>6</v>
      </c>
      <c r="P1367" s="686">
        <v>58718.646000000001</v>
      </c>
    </row>
    <row r="1368" spans="1:16" ht="67.5" x14ac:dyDescent="0.2">
      <c r="A1368" s="637" t="s">
        <v>767</v>
      </c>
      <c r="B1368" s="638" t="s">
        <v>775</v>
      </c>
      <c r="C1368" s="638" t="s">
        <v>769</v>
      </c>
      <c r="D1368" s="639" t="s">
        <v>5166</v>
      </c>
      <c r="E1368" s="640">
        <v>930</v>
      </c>
      <c r="F1368" s="638" t="s">
        <v>5167</v>
      </c>
      <c r="G1368" s="639" t="s">
        <v>5168</v>
      </c>
      <c r="H1368" s="641" t="s">
        <v>796</v>
      </c>
      <c r="I1368" s="642" t="s">
        <v>797</v>
      </c>
      <c r="J1368" s="641" t="s">
        <v>796</v>
      </c>
      <c r="K1368" s="643">
        <v>12</v>
      </c>
      <c r="L1368" s="643">
        <v>12</v>
      </c>
      <c r="M1368" s="644">
        <v>12662.15</v>
      </c>
      <c r="N1368" s="643">
        <v>5</v>
      </c>
      <c r="O1368" s="643">
        <v>6</v>
      </c>
      <c r="P1368" s="686">
        <v>6068.076</v>
      </c>
    </row>
    <row r="1369" spans="1:16" ht="78.75" x14ac:dyDescent="0.2">
      <c r="A1369" s="637" t="s">
        <v>767</v>
      </c>
      <c r="B1369" s="638" t="s">
        <v>775</v>
      </c>
      <c r="C1369" s="638" t="s">
        <v>769</v>
      </c>
      <c r="D1369" s="639" t="s">
        <v>5169</v>
      </c>
      <c r="E1369" s="640">
        <v>4000</v>
      </c>
      <c r="F1369" s="638" t="s">
        <v>5170</v>
      </c>
      <c r="G1369" s="639" t="s">
        <v>5171</v>
      </c>
      <c r="H1369" s="641" t="s">
        <v>950</v>
      </c>
      <c r="I1369" s="642" t="s">
        <v>774</v>
      </c>
      <c r="J1369" s="641" t="s">
        <v>950</v>
      </c>
      <c r="K1369" s="643">
        <v>8</v>
      </c>
      <c r="L1369" s="643">
        <v>12</v>
      </c>
      <c r="M1369" s="644">
        <v>49013.570000000007</v>
      </c>
      <c r="N1369" s="643">
        <v>3</v>
      </c>
      <c r="O1369" s="643">
        <v>6</v>
      </c>
      <c r="P1369" s="686">
        <v>24631.196000000004</v>
      </c>
    </row>
    <row r="1370" spans="1:16" ht="101.25" x14ac:dyDescent="0.2">
      <c r="A1370" s="637" t="s">
        <v>767</v>
      </c>
      <c r="B1370" s="638" t="s">
        <v>775</v>
      </c>
      <c r="C1370" s="638" t="s">
        <v>769</v>
      </c>
      <c r="D1370" s="639" t="s">
        <v>5172</v>
      </c>
      <c r="E1370" s="640">
        <v>1450</v>
      </c>
      <c r="F1370" s="638" t="s">
        <v>5173</v>
      </c>
      <c r="G1370" s="639" t="s">
        <v>5174</v>
      </c>
      <c r="H1370" s="641" t="s">
        <v>796</v>
      </c>
      <c r="I1370" s="642" t="s">
        <v>797</v>
      </c>
      <c r="J1370" s="641" t="s">
        <v>796</v>
      </c>
      <c r="K1370" s="643">
        <v>8</v>
      </c>
      <c r="L1370" s="643">
        <v>12</v>
      </c>
      <c r="M1370" s="644">
        <v>19058.239999999998</v>
      </c>
      <c r="N1370" s="643">
        <v>3</v>
      </c>
      <c r="O1370" s="643">
        <v>6</v>
      </c>
      <c r="P1370" s="686">
        <v>9432.1959999999999</v>
      </c>
    </row>
    <row r="1371" spans="1:16" ht="78.75" x14ac:dyDescent="0.2">
      <c r="A1371" s="637" t="s">
        <v>767</v>
      </c>
      <c r="B1371" s="638" t="s">
        <v>775</v>
      </c>
      <c r="C1371" s="638" t="s">
        <v>769</v>
      </c>
      <c r="D1371" s="639" t="s">
        <v>5175</v>
      </c>
      <c r="E1371" s="640">
        <v>5000</v>
      </c>
      <c r="F1371" s="638" t="s">
        <v>5176</v>
      </c>
      <c r="G1371" s="639" t="s">
        <v>5177</v>
      </c>
      <c r="H1371" s="641" t="s">
        <v>1650</v>
      </c>
      <c r="I1371" s="642" t="s">
        <v>780</v>
      </c>
      <c r="J1371" s="641" t="s">
        <v>1650</v>
      </c>
      <c r="K1371" s="643">
        <v>11</v>
      </c>
      <c r="L1371" s="643">
        <v>12</v>
      </c>
      <c r="M1371" s="644">
        <v>61954.460000000006</v>
      </c>
      <c r="N1371" s="643">
        <v>3</v>
      </c>
      <c r="O1371" s="643">
        <v>6</v>
      </c>
      <c r="P1371" s="686">
        <v>29607.826000000001</v>
      </c>
    </row>
    <row r="1372" spans="1:16" ht="78.75" x14ac:dyDescent="0.2">
      <c r="A1372" s="637" t="s">
        <v>767</v>
      </c>
      <c r="B1372" s="638" t="s">
        <v>768</v>
      </c>
      <c r="C1372" s="638" t="s">
        <v>769</v>
      </c>
      <c r="D1372" s="639" t="s">
        <v>5178</v>
      </c>
      <c r="E1372" s="640">
        <v>7000</v>
      </c>
      <c r="F1372" s="638" t="s">
        <v>5179</v>
      </c>
      <c r="G1372" s="639" t="s">
        <v>5180</v>
      </c>
      <c r="H1372" s="641" t="s">
        <v>1650</v>
      </c>
      <c r="I1372" s="642" t="s">
        <v>780</v>
      </c>
      <c r="J1372" s="641" t="s">
        <v>1650</v>
      </c>
      <c r="K1372" s="643">
        <v>6</v>
      </c>
      <c r="L1372" s="643">
        <v>12</v>
      </c>
      <c r="M1372" s="644">
        <v>64075.86</v>
      </c>
      <c r="N1372" s="643">
        <v>6</v>
      </c>
      <c r="O1372" s="643">
        <v>6</v>
      </c>
      <c r="P1372" s="686">
        <v>43051.976000000002</v>
      </c>
    </row>
    <row r="1373" spans="1:16" ht="67.5" x14ac:dyDescent="0.2">
      <c r="A1373" s="637" t="s">
        <v>767</v>
      </c>
      <c r="B1373" s="638" t="s">
        <v>775</v>
      </c>
      <c r="C1373" s="638" t="s">
        <v>769</v>
      </c>
      <c r="D1373" s="639" t="s">
        <v>4087</v>
      </c>
      <c r="E1373" s="640">
        <v>3000</v>
      </c>
      <c r="F1373" s="638" t="s">
        <v>5181</v>
      </c>
      <c r="G1373" s="639" t="s">
        <v>5182</v>
      </c>
      <c r="H1373" s="641" t="s">
        <v>788</v>
      </c>
      <c r="I1373" s="642" t="s">
        <v>780</v>
      </c>
      <c r="J1373" s="641" t="s">
        <v>788</v>
      </c>
      <c r="K1373" s="643">
        <v>3</v>
      </c>
      <c r="L1373" s="643">
        <v>9</v>
      </c>
      <c r="M1373" s="644">
        <v>26556.859999999997</v>
      </c>
      <c r="N1373" s="643">
        <v>3</v>
      </c>
      <c r="O1373" s="643">
        <v>6</v>
      </c>
      <c r="P1373" s="686">
        <v>17734.425999999999</v>
      </c>
    </row>
    <row r="1374" spans="1:16" ht="78.75" x14ac:dyDescent="0.2">
      <c r="A1374" s="637" t="s">
        <v>767</v>
      </c>
      <c r="B1374" s="638" t="s">
        <v>775</v>
      </c>
      <c r="C1374" s="638" t="s">
        <v>769</v>
      </c>
      <c r="D1374" s="639" t="s">
        <v>2977</v>
      </c>
      <c r="E1374" s="640">
        <v>930</v>
      </c>
      <c r="F1374" s="638" t="s">
        <v>5183</v>
      </c>
      <c r="G1374" s="639" t="s">
        <v>5184</v>
      </c>
      <c r="H1374" s="641" t="s">
        <v>1286</v>
      </c>
      <c r="I1374" s="642" t="s">
        <v>797</v>
      </c>
      <c r="J1374" s="641" t="s">
        <v>1286</v>
      </c>
      <c r="K1374" s="643">
        <v>5</v>
      </c>
      <c r="L1374" s="643">
        <v>12</v>
      </c>
      <c r="M1374" s="644">
        <v>12758.410000000003</v>
      </c>
      <c r="N1374" s="643">
        <v>3</v>
      </c>
      <c r="O1374" s="643">
        <v>6</v>
      </c>
      <c r="P1374" s="686">
        <v>6089.2759999999998</v>
      </c>
    </row>
    <row r="1375" spans="1:16" ht="90" x14ac:dyDescent="0.2">
      <c r="A1375" s="637" t="s">
        <v>767</v>
      </c>
      <c r="B1375" s="638" t="s">
        <v>775</v>
      </c>
      <c r="C1375" s="638" t="s">
        <v>769</v>
      </c>
      <c r="D1375" s="639" t="s">
        <v>5185</v>
      </c>
      <c r="E1375" s="640">
        <v>1800</v>
      </c>
      <c r="F1375" s="638" t="s">
        <v>5186</v>
      </c>
      <c r="G1375" s="639" t="s">
        <v>5187</v>
      </c>
      <c r="H1375" s="641" t="s">
        <v>796</v>
      </c>
      <c r="I1375" s="642" t="s">
        <v>797</v>
      </c>
      <c r="J1375" s="641" t="s">
        <v>796</v>
      </c>
      <c r="K1375" s="643">
        <v>8</v>
      </c>
      <c r="L1375" s="643">
        <v>12</v>
      </c>
      <c r="M1375" s="644">
        <v>22211.289999999997</v>
      </c>
      <c r="N1375" s="643">
        <v>3</v>
      </c>
      <c r="O1375" s="643">
        <v>6</v>
      </c>
      <c r="P1375" s="686">
        <v>11346.385999999999</v>
      </c>
    </row>
    <row r="1376" spans="1:16" ht="56.25" x14ac:dyDescent="0.2">
      <c r="A1376" s="637" t="s">
        <v>767</v>
      </c>
      <c r="B1376" s="638" t="s">
        <v>775</v>
      </c>
      <c r="C1376" s="638" t="s">
        <v>769</v>
      </c>
      <c r="D1376" s="639" t="s">
        <v>5188</v>
      </c>
      <c r="E1376" s="640">
        <v>8000</v>
      </c>
      <c r="F1376" s="638" t="s">
        <v>5189</v>
      </c>
      <c r="G1376" s="639" t="s">
        <v>5190</v>
      </c>
      <c r="H1376" s="641" t="s">
        <v>842</v>
      </c>
      <c r="I1376" s="642" t="s">
        <v>780</v>
      </c>
      <c r="J1376" s="641" t="s">
        <v>842</v>
      </c>
      <c r="K1376" s="643">
        <v>7</v>
      </c>
      <c r="L1376" s="643">
        <v>12</v>
      </c>
      <c r="M1376" s="644">
        <v>106834.02999999998</v>
      </c>
      <c r="N1376" s="643">
        <v>0</v>
      </c>
      <c r="O1376" s="643">
        <v>0</v>
      </c>
      <c r="P1376" s="686">
        <v>0</v>
      </c>
    </row>
    <row r="1377" spans="1:16" ht="90" x14ac:dyDescent="0.2">
      <c r="A1377" s="637" t="s">
        <v>767</v>
      </c>
      <c r="B1377" s="638" t="s">
        <v>775</v>
      </c>
      <c r="C1377" s="638" t="s">
        <v>769</v>
      </c>
      <c r="D1377" s="639" t="s">
        <v>5191</v>
      </c>
      <c r="E1377" s="640">
        <v>2000</v>
      </c>
      <c r="F1377" s="638" t="s">
        <v>5192</v>
      </c>
      <c r="G1377" s="639" t="s">
        <v>5193</v>
      </c>
      <c r="H1377" s="641" t="s">
        <v>3922</v>
      </c>
      <c r="I1377" s="642" t="s">
        <v>797</v>
      </c>
      <c r="J1377" s="641" t="s">
        <v>3922</v>
      </c>
      <c r="K1377" s="643">
        <v>6</v>
      </c>
      <c r="L1377" s="643">
        <v>12</v>
      </c>
      <c r="M1377" s="644">
        <v>25784.3</v>
      </c>
      <c r="N1377" s="643">
        <v>3</v>
      </c>
      <c r="O1377" s="643">
        <v>6</v>
      </c>
      <c r="P1377" s="686">
        <v>13046.095999999998</v>
      </c>
    </row>
    <row r="1378" spans="1:16" ht="33.75" x14ac:dyDescent="0.2">
      <c r="A1378" s="637" t="s">
        <v>767</v>
      </c>
      <c r="B1378" s="638" t="s">
        <v>775</v>
      </c>
      <c r="C1378" s="638" t="s">
        <v>769</v>
      </c>
      <c r="D1378" s="639" t="s">
        <v>1184</v>
      </c>
      <c r="E1378" s="640">
        <v>2500</v>
      </c>
      <c r="F1378" s="638" t="s">
        <v>5194</v>
      </c>
      <c r="G1378" s="639" t="s">
        <v>5195</v>
      </c>
      <c r="H1378" s="641" t="s">
        <v>796</v>
      </c>
      <c r="I1378" s="642" t="s">
        <v>797</v>
      </c>
      <c r="J1378" s="641" t="s">
        <v>796</v>
      </c>
      <c r="K1378" s="643">
        <v>5</v>
      </c>
      <c r="L1378" s="643">
        <v>12</v>
      </c>
      <c r="M1378" s="644">
        <v>31943.590000000004</v>
      </c>
      <c r="N1378" s="643">
        <v>3</v>
      </c>
      <c r="O1378" s="643">
        <v>6</v>
      </c>
      <c r="P1378" s="686">
        <v>16031.575999999997</v>
      </c>
    </row>
    <row r="1379" spans="1:16" ht="67.5" x14ac:dyDescent="0.2">
      <c r="A1379" s="637" t="s">
        <v>767</v>
      </c>
      <c r="B1379" s="638" t="s">
        <v>775</v>
      </c>
      <c r="C1379" s="638" t="s">
        <v>769</v>
      </c>
      <c r="D1379" s="639" t="s">
        <v>5196</v>
      </c>
      <c r="E1379" s="640">
        <v>4000</v>
      </c>
      <c r="F1379" s="638" t="s">
        <v>5197</v>
      </c>
      <c r="G1379" s="639" t="s">
        <v>5198</v>
      </c>
      <c r="H1379" s="641" t="s">
        <v>1362</v>
      </c>
      <c r="I1379" s="642" t="s">
        <v>774</v>
      </c>
      <c r="J1379" s="641" t="s">
        <v>1362</v>
      </c>
      <c r="K1379" s="643">
        <v>6</v>
      </c>
      <c r="L1379" s="643">
        <v>12</v>
      </c>
      <c r="M1379" s="644">
        <v>49936.890000000007</v>
      </c>
      <c r="N1379" s="643">
        <v>3</v>
      </c>
      <c r="O1379" s="643">
        <v>6</v>
      </c>
      <c r="P1379" s="686">
        <v>24918.086000000003</v>
      </c>
    </row>
    <row r="1380" spans="1:16" ht="112.5" x14ac:dyDescent="0.2">
      <c r="A1380" s="637" t="s">
        <v>767</v>
      </c>
      <c r="B1380" s="638" t="s">
        <v>775</v>
      </c>
      <c r="C1380" s="638" t="s">
        <v>769</v>
      </c>
      <c r="D1380" s="639" t="s">
        <v>5199</v>
      </c>
      <c r="E1380" s="640">
        <v>5500</v>
      </c>
      <c r="F1380" s="638" t="s">
        <v>5200</v>
      </c>
      <c r="G1380" s="639" t="s">
        <v>5201</v>
      </c>
      <c r="H1380" s="641" t="s">
        <v>1583</v>
      </c>
      <c r="I1380" s="642" t="s">
        <v>780</v>
      </c>
      <c r="J1380" s="641" t="s">
        <v>1583</v>
      </c>
      <c r="K1380" s="643">
        <v>10</v>
      </c>
      <c r="L1380" s="643">
        <v>12</v>
      </c>
      <c r="M1380" s="644">
        <v>65907.03</v>
      </c>
      <c r="N1380" s="643">
        <v>6</v>
      </c>
      <c r="O1380" s="643">
        <v>6</v>
      </c>
      <c r="P1380" s="686">
        <v>33944.816000000006</v>
      </c>
    </row>
    <row r="1381" spans="1:16" ht="78.75" x14ac:dyDescent="0.2">
      <c r="A1381" s="637" t="s">
        <v>767</v>
      </c>
      <c r="B1381" s="638" t="s">
        <v>775</v>
      </c>
      <c r="C1381" s="638" t="s">
        <v>769</v>
      </c>
      <c r="D1381" s="639" t="s">
        <v>5202</v>
      </c>
      <c r="E1381" s="640">
        <v>6500</v>
      </c>
      <c r="F1381" s="638" t="s">
        <v>5203</v>
      </c>
      <c r="G1381" s="639" t="s">
        <v>5204</v>
      </c>
      <c r="H1381" s="641" t="s">
        <v>805</v>
      </c>
      <c r="I1381" s="642" t="s">
        <v>780</v>
      </c>
      <c r="J1381" s="641" t="s">
        <v>805</v>
      </c>
      <c r="K1381" s="643">
        <v>10</v>
      </c>
      <c r="L1381" s="643">
        <v>12</v>
      </c>
      <c r="M1381" s="644">
        <v>79951.209999999992</v>
      </c>
      <c r="N1381" s="643">
        <v>3</v>
      </c>
      <c r="O1381" s="643">
        <v>6</v>
      </c>
      <c r="P1381" s="686">
        <v>40050.176000000007</v>
      </c>
    </row>
    <row r="1382" spans="1:16" ht="56.25" x14ac:dyDescent="0.2">
      <c r="A1382" s="637" t="s">
        <v>767</v>
      </c>
      <c r="B1382" s="638" t="s">
        <v>775</v>
      </c>
      <c r="C1382" s="638" t="s">
        <v>769</v>
      </c>
      <c r="D1382" s="639" t="s">
        <v>5205</v>
      </c>
      <c r="E1382" s="640">
        <v>5100</v>
      </c>
      <c r="F1382" s="638" t="s">
        <v>5206</v>
      </c>
      <c r="G1382" s="639" t="s">
        <v>5207</v>
      </c>
      <c r="H1382" s="641" t="s">
        <v>3713</v>
      </c>
      <c r="I1382" s="642" t="s">
        <v>780</v>
      </c>
      <c r="J1382" s="641" t="s">
        <v>3713</v>
      </c>
      <c r="K1382" s="643">
        <v>5</v>
      </c>
      <c r="L1382" s="643">
        <v>12</v>
      </c>
      <c r="M1382" s="644">
        <v>63125.670000000006</v>
      </c>
      <c r="N1382" s="643">
        <v>3</v>
      </c>
      <c r="O1382" s="643">
        <v>6</v>
      </c>
      <c r="P1382" s="686">
        <v>31651.976000000002</v>
      </c>
    </row>
    <row r="1383" spans="1:16" ht="78.75" x14ac:dyDescent="0.2">
      <c r="A1383" s="637" t="s">
        <v>767</v>
      </c>
      <c r="B1383" s="638" t="s">
        <v>775</v>
      </c>
      <c r="C1383" s="638" t="s">
        <v>769</v>
      </c>
      <c r="D1383" s="639" t="s">
        <v>5208</v>
      </c>
      <c r="E1383" s="640">
        <v>4500</v>
      </c>
      <c r="F1383" s="638" t="s">
        <v>5209</v>
      </c>
      <c r="G1383" s="639" t="s">
        <v>5210</v>
      </c>
      <c r="H1383" s="641" t="s">
        <v>2144</v>
      </c>
      <c r="I1383" s="642" t="s">
        <v>774</v>
      </c>
      <c r="J1383" s="641" t="s">
        <v>2144</v>
      </c>
      <c r="K1383" s="643">
        <v>3</v>
      </c>
      <c r="L1383" s="643">
        <v>6</v>
      </c>
      <c r="M1383" s="644">
        <v>23611.01</v>
      </c>
      <c r="N1383" s="643">
        <v>0</v>
      </c>
      <c r="O1383" s="643">
        <v>0</v>
      </c>
      <c r="P1383" s="686">
        <v>0</v>
      </c>
    </row>
    <row r="1384" spans="1:16" ht="33.75" x14ac:dyDescent="0.2">
      <c r="A1384" s="637" t="s">
        <v>767</v>
      </c>
      <c r="B1384" s="638" t="s">
        <v>775</v>
      </c>
      <c r="C1384" s="638" t="s">
        <v>769</v>
      </c>
      <c r="D1384" s="639" t="s">
        <v>1631</v>
      </c>
      <c r="E1384" s="640">
        <v>3500</v>
      </c>
      <c r="F1384" s="638" t="s">
        <v>5211</v>
      </c>
      <c r="G1384" s="639" t="s">
        <v>5212</v>
      </c>
      <c r="H1384" s="641" t="s">
        <v>796</v>
      </c>
      <c r="I1384" s="642" t="s">
        <v>797</v>
      </c>
      <c r="J1384" s="641" t="s">
        <v>796</v>
      </c>
      <c r="K1384" s="643">
        <v>5</v>
      </c>
      <c r="L1384" s="643">
        <v>12</v>
      </c>
      <c r="M1384" s="644">
        <v>43858.630000000005</v>
      </c>
      <c r="N1384" s="643">
        <v>3</v>
      </c>
      <c r="O1384" s="643">
        <v>6</v>
      </c>
      <c r="P1384" s="686">
        <v>22051.976000000002</v>
      </c>
    </row>
    <row r="1385" spans="1:16" ht="33.75" x14ac:dyDescent="0.2">
      <c r="A1385" s="637" t="s">
        <v>767</v>
      </c>
      <c r="B1385" s="638" t="s">
        <v>775</v>
      </c>
      <c r="C1385" s="638" t="s">
        <v>769</v>
      </c>
      <c r="D1385" s="639" t="s">
        <v>5213</v>
      </c>
      <c r="E1385" s="640">
        <v>5000</v>
      </c>
      <c r="F1385" s="638" t="s">
        <v>5214</v>
      </c>
      <c r="G1385" s="639" t="s">
        <v>5215</v>
      </c>
      <c r="H1385" s="641" t="s">
        <v>2104</v>
      </c>
      <c r="I1385" s="642" t="s">
        <v>774</v>
      </c>
      <c r="J1385" s="641" t="s">
        <v>2104</v>
      </c>
      <c r="K1385" s="643">
        <v>6</v>
      </c>
      <c r="L1385" s="643">
        <v>9</v>
      </c>
      <c r="M1385" s="644">
        <v>61515.86</v>
      </c>
      <c r="N1385" s="643">
        <v>3</v>
      </c>
      <c r="O1385" s="643">
        <v>6</v>
      </c>
      <c r="P1385" s="686">
        <v>30817.106</v>
      </c>
    </row>
    <row r="1386" spans="1:16" ht="33.75" x14ac:dyDescent="0.2">
      <c r="A1386" s="637" t="s">
        <v>767</v>
      </c>
      <c r="B1386" s="638" t="s">
        <v>775</v>
      </c>
      <c r="C1386" s="638" t="s">
        <v>769</v>
      </c>
      <c r="D1386" s="639" t="s">
        <v>5216</v>
      </c>
      <c r="E1386" s="640">
        <v>4500</v>
      </c>
      <c r="F1386" s="638" t="s">
        <v>5217</v>
      </c>
      <c r="G1386" s="639" t="s">
        <v>5218</v>
      </c>
      <c r="H1386" s="641" t="s">
        <v>2272</v>
      </c>
      <c r="I1386" s="642" t="s">
        <v>780</v>
      </c>
      <c r="J1386" s="641" t="s">
        <v>2272</v>
      </c>
      <c r="K1386" s="643">
        <v>1</v>
      </c>
      <c r="L1386" s="643">
        <v>2</v>
      </c>
      <c r="M1386" s="644">
        <v>7841.0499999999993</v>
      </c>
      <c r="N1386" s="643">
        <v>3</v>
      </c>
      <c r="O1386" s="643">
        <v>6</v>
      </c>
      <c r="P1386" s="686">
        <v>27995.245999999999</v>
      </c>
    </row>
    <row r="1387" spans="1:16" ht="45" x14ac:dyDescent="0.2">
      <c r="A1387" s="637" t="s">
        <v>767</v>
      </c>
      <c r="B1387" s="638" t="s">
        <v>775</v>
      </c>
      <c r="C1387" s="638" t="s">
        <v>769</v>
      </c>
      <c r="D1387" s="639" t="s">
        <v>5219</v>
      </c>
      <c r="E1387" s="640">
        <v>7000</v>
      </c>
      <c r="F1387" s="638" t="s">
        <v>5220</v>
      </c>
      <c r="G1387" s="639" t="s">
        <v>5221</v>
      </c>
      <c r="H1387" s="641" t="s">
        <v>846</v>
      </c>
      <c r="I1387" s="642" t="s">
        <v>780</v>
      </c>
      <c r="J1387" s="641" t="s">
        <v>846</v>
      </c>
      <c r="K1387" s="643">
        <v>5</v>
      </c>
      <c r="L1387" s="643">
        <v>12</v>
      </c>
      <c r="M1387" s="644">
        <v>85954.809999999983</v>
      </c>
      <c r="N1387" s="643">
        <v>3</v>
      </c>
      <c r="O1387" s="643">
        <v>6</v>
      </c>
      <c r="P1387" s="686">
        <v>43051.976000000002</v>
      </c>
    </row>
    <row r="1388" spans="1:16" ht="56.25" x14ac:dyDescent="0.2">
      <c r="A1388" s="637" t="s">
        <v>767</v>
      </c>
      <c r="B1388" s="638" t="s">
        <v>775</v>
      </c>
      <c r="C1388" s="638" t="s">
        <v>769</v>
      </c>
      <c r="D1388" s="639" t="s">
        <v>5222</v>
      </c>
      <c r="E1388" s="640">
        <v>3700</v>
      </c>
      <c r="F1388" s="638" t="s">
        <v>5223</v>
      </c>
      <c r="G1388" s="639" t="s">
        <v>5224</v>
      </c>
      <c r="H1388" s="641" t="s">
        <v>1650</v>
      </c>
      <c r="I1388" s="642" t="s">
        <v>780</v>
      </c>
      <c r="J1388" s="641" t="s">
        <v>1650</v>
      </c>
      <c r="K1388" s="643">
        <v>5</v>
      </c>
      <c r="L1388" s="643">
        <v>12</v>
      </c>
      <c r="M1388" s="644">
        <v>45576.62</v>
      </c>
      <c r="N1388" s="643">
        <v>3</v>
      </c>
      <c r="O1388" s="643">
        <v>6</v>
      </c>
      <c r="P1388" s="686">
        <v>22830.026000000002</v>
      </c>
    </row>
    <row r="1389" spans="1:16" ht="56.25" x14ac:dyDescent="0.2">
      <c r="A1389" s="637" t="s">
        <v>767</v>
      </c>
      <c r="B1389" s="638" t="s">
        <v>775</v>
      </c>
      <c r="C1389" s="638" t="s">
        <v>769</v>
      </c>
      <c r="D1389" s="639" t="s">
        <v>5225</v>
      </c>
      <c r="E1389" s="640">
        <v>3800</v>
      </c>
      <c r="F1389" s="638" t="s">
        <v>5226</v>
      </c>
      <c r="G1389" s="639" t="s">
        <v>5227</v>
      </c>
      <c r="H1389" s="641" t="s">
        <v>5228</v>
      </c>
      <c r="I1389" s="642" t="s">
        <v>797</v>
      </c>
      <c r="J1389" s="641" t="s">
        <v>5228</v>
      </c>
      <c r="K1389" s="643">
        <v>5</v>
      </c>
      <c r="L1389" s="643">
        <v>12</v>
      </c>
      <c r="M1389" s="644">
        <v>46317.68</v>
      </c>
      <c r="N1389" s="643">
        <v>3</v>
      </c>
      <c r="O1389" s="643">
        <v>6</v>
      </c>
      <c r="P1389" s="686">
        <v>23809.046000000002</v>
      </c>
    </row>
    <row r="1390" spans="1:16" ht="78.75" x14ac:dyDescent="0.2">
      <c r="A1390" s="637" t="s">
        <v>767</v>
      </c>
      <c r="B1390" s="638" t="s">
        <v>768</v>
      </c>
      <c r="C1390" s="638" t="s">
        <v>769</v>
      </c>
      <c r="D1390" s="639" t="s">
        <v>5229</v>
      </c>
      <c r="E1390" s="640">
        <v>930</v>
      </c>
      <c r="F1390" s="638" t="s">
        <v>5230</v>
      </c>
      <c r="G1390" s="639" t="s">
        <v>5231</v>
      </c>
      <c r="H1390" s="641" t="s">
        <v>2443</v>
      </c>
      <c r="I1390" s="642" t="s">
        <v>774</v>
      </c>
      <c r="J1390" s="641" t="s">
        <v>2443</v>
      </c>
      <c r="K1390" s="643">
        <v>0</v>
      </c>
      <c r="L1390" s="643">
        <v>1</v>
      </c>
      <c r="M1390" s="644">
        <v>309.38</v>
      </c>
      <c r="N1390" s="643">
        <v>0</v>
      </c>
      <c r="O1390" s="643">
        <v>0</v>
      </c>
      <c r="P1390" s="686">
        <v>0</v>
      </c>
    </row>
    <row r="1391" spans="1:16" ht="101.25" x14ac:dyDescent="0.2">
      <c r="A1391" s="637" t="s">
        <v>767</v>
      </c>
      <c r="B1391" s="638" t="s">
        <v>775</v>
      </c>
      <c r="C1391" s="638" t="s">
        <v>769</v>
      </c>
      <c r="D1391" s="639" t="s">
        <v>5232</v>
      </c>
      <c r="E1391" s="640">
        <v>4000</v>
      </c>
      <c r="F1391" s="638" t="s">
        <v>5233</v>
      </c>
      <c r="G1391" s="639" t="s">
        <v>5234</v>
      </c>
      <c r="H1391" s="641" t="s">
        <v>2104</v>
      </c>
      <c r="I1391" s="642" t="s">
        <v>774</v>
      </c>
      <c r="J1391" s="641" t="s">
        <v>2104</v>
      </c>
      <c r="K1391" s="643">
        <v>8</v>
      </c>
      <c r="L1391" s="643">
        <v>12</v>
      </c>
      <c r="M1391" s="644">
        <v>49720.25</v>
      </c>
      <c r="N1391" s="643">
        <v>3</v>
      </c>
      <c r="O1391" s="643">
        <v>6</v>
      </c>
      <c r="P1391" s="686">
        <v>24944.286</v>
      </c>
    </row>
    <row r="1392" spans="1:16" ht="45" x14ac:dyDescent="0.2">
      <c r="A1392" s="637" t="s">
        <v>767</v>
      </c>
      <c r="B1392" s="638" t="s">
        <v>768</v>
      </c>
      <c r="C1392" s="638" t="s">
        <v>769</v>
      </c>
      <c r="D1392" s="639" t="s">
        <v>5235</v>
      </c>
      <c r="E1392" s="640">
        <v>11000</v>
      </c>
      <c r="F1392" s="638" t="s">
        <v>5236</v>
      </c>
      <c r="G1392" s="639" t="s">
        <v>5237</v>
      </c>
      <c r="H1392" s="641" t="s">
        <v>919</v>
      </c>
      <c r="I1392" s="642" t="s">
        <v>780</v>
      </c>
      <c r="J1392" s="641" t="s">
        <v>919</v>
      </c>
      <c r="K1392" s="643">
        <v>5</v>
      </c>
      <c r="L1392" s="643">
        <v>12</v>
      </c>
      <c r="M1392" s="644">
        <v>132316.16</v>
      </c>
      <c r="N1392" s="643">
        <v>3</v>
      </c>
      <c r="O1392" s="643">
        <v>6</v>
      </c>
      <c r="P1392" s="686">
        <v>66946.335999999996</v>
      </c>
    </row>
    <row r="1393" spans="1:16" ht="90" x14ac:dyDescent="0.2">
      <c r="A1393" s="637" t="s">
        <v>767</v>
      </c>
      <c r="B1393" s="638" t="s">
        <v>768</v>
      </c>
      <c r="C1393" s="638" t="s">
        <v>769</v>
      </c>
      <c r="D1393" s="639" t="s">
        <v>5238</v>
      </c>
      <c r="E1393" s="640">
        <v>1200</v>
      </c>
      <c r="F1393" s="638" t="s">
        <v>5239</v>
      </c>
      <c r="G1393" s="639" t="s">
        <v>5240</v>
      </c>
      <c r="H1393" s="641" t="s">
        <v>796</v>
      </c>
      <c r="I1393" s="642" t="s">
        <v>797</v>
      </c>
      <c r="J1393" s="641" t="s">
        <v>796</v>
      </c>
      <c r="K1393" s="643">
        <v>6</v>
      </c>
      <c r="L1393" s="643">
        <v>12</v>
      </c>
      <c r="M1393" s="644">
        <v>15886.22</v>
      </c>
      <c r="N1393" s="643">
        <v>3</v>
      </c>
      <c r="O1393" s="643">
        <v>6</v>
      </c>
      <c r="P1393" s="686">
        <v>7689.9260000000004</v>
      </c>
    </row>
    <row r="1394" spans="1:16" ht="33.75" x14ac:dyDescent="0.2">
      <c r="A1394" s="637" t="s">
        <v>767</v>
      </c>
      <c r="B1394" s="638" t="s">
        <v>775</v>
      </c>
      <c r="C1394" s="638" t="s">
        <v>769</v>
      </c>
      <c r="D1394" s="639" t="s">
        <v>5241</v>
      </c>
      <c r="E1394" s="640">
        <v>15600</v>
      </c>
      <c r="F1394" s="638" t="s">
        <v>5242</v>
      </c>
      <c r="G1394" s="639" t="s">
        <v>5243</v>
      </c>
      <c r="H1394" s="641" t="s">
        <v>812</v>
      </c>
      <c r="I1394" s="642" t="s">
        <v>780</v>
      </c>
      <c r="J1394" s="641" t="s">
        <v>812</v>
      </c>
      <c r="K1394" s="643">
        <v>0</v>
      </c>
      <c r="L1394" s="643">
        <v>0</v>
      </c>
      <c r="M1394" s="644">
        <v>0</v>
      </c>
      <c r="N1394" s="643">
        <v>1</v>
      </c>
      <c r="O1394" s="643">
        <v>4</v>
      </c>
      <c r="P1394" s="686">
        <v>34892.856</v>
      </c>
    </row>
    <row r="1395" spans="1:16" ht="67.5" x14ac:dyDescent="0.2">
      <c r="A1395" s="637" t="s">
        <v>767</v>
      </c>
      <c r="B1395" s="638" t="s">
        <v>775</v>
      </c>
      <c r="C1395" s="638" t="s">
        <v>769</v>
      </c>
      <c r="D1395" s="639" t="s">
        <v>5244</v>
      </c>
      <c r="E1395" s="640">
        <v>8000</v>
      </c>
      <c r="F1395" s="638" t="s">
        <v>5245</v>
      </c>
      <c r="G1395" s="639" t="s">
        <v>5246</v>
      </c>
      <c r="H1395" s="641" t="s">
        <v>2894</v>
      </c>
      <c r="I1395" s="642" t="s">
        <v>780</v>
      </c>
      <c r="J1395" s="641" t="s">
        <v>2894</v>
      </c>
      <c r="K1395" s="643">
        <v>8</v>
      </c>
      <c r="L1395" s="643">
        <v>12</v>
      </c>
      <c r="M1395" s="644">
        <v>97921.209999999992</v>
      </c>
      <c r="N1395" s="643">
        <v>1</v>
      </c>
      <c r="O1395" s="643">
        <v>2</v>
      </c>
      <c r="P1395" s="686">
        <v>22611.406000000003</v>
      </c>
    </row>
    <row r="1396" spans="1:16" ht="45" x14ac:dyDescent="0.2">
      <c r="A1396" s="637" t="s">
        <v>767</v>
      </c>
      <c r="B1396" s="638" t="s">
        <v>775</v>
      </c>
      <c r="C1396" s="638" t="s">
        <v>769</v>
      </c>
      <c r="D1396" s="639" t="s">
        <v>5247</v>
      </c>
      <c r="E1396" s="640">
        <v>3500</v>
      </c>
      <c r="F1396" s="638" t="s">
        <v>5248</v>
      </c>
      <c r="G1396" s="639" t="s">
        <v>5249</v>
      </c>
      <c r="H1396" s="641" t="s">
        <v>5250</v>
      </c>
      <c r="I1396" s="642" t="s">
        <v>774</v>
      </c>
      <c r="J1396" s="641" t="s">
        <v>5250</v>
      </c>
      <c r="K1396" s="643">
        <v>5</v>
      </c>
      <c r="L1396" s="643">
        <v>12</v>
      </c>
      <c r="M1396" s="644">
        <v>42088.86</v>
      </c>
      <c r="N1396" s="643">
        <v>3</v>
      </c>
      <c r="O1396" s="643">
        <v>6</v>
      </c>
      <c r="P1396" s="686">
        <v>21895.016000000003</v>
      </c>
    </row>
    <row r="1397" spans="1:16" ht="67.5" x14ac:dyDescent="0.2">
      <c r="A1397" s="637" t="s">
        <v>767</v>
      </c>
      <c r="B1397" s="638" t="s">
        <v>775</v>
      </c>
      <c r="C1397" s="638" t="s">
        <v>769</v>
      </c>
      <c r="D1397" s="639" t="s">
        <v>5251</v>
      </c>
      <c r="E1397" s="640">
        <v>1800</v>
      </c>
      <c r="F1397" s="638" t="s">
        <v>5252</v>
      </c>
      <c r="G1397" s="639" t="s">
        <v>5253</v>
      </c>
      <c r="H1397" s="641" t="s">
        <v>5254</v>
      </c>
      <c r="I1397" s="642" t="s">
        <v>774</v>
      </c>
      <c r="J1397" s="641" t="s">
        <v>5254</v>
      </c>
      <c r="K1397" s="643">
        <v>5</v>
      </c>
      <c r="L1397" s="643">
        <v>12</v>
      </c>
      <c r="M1397" s="644">
        <v>23551.820000000007</v>
      </c>
      <c r="N1397" s="643">
        <v>3</v>
      </c>
      <c r="O1397" s="643">
        <v>6</v>
      </c>
      <c r="P1397" s="686">
        <v>11777.796</v>
      </c>
    </row>
    <row r="1398" spans="1:16" ht="67.5" x14ac:dyDescent="0.2">
      <c r="A1398" s="637" t="s">
        <v>767</v>
      </c>
      <c r="B1398" s="638" t="s">
        <v>768</v>
      </c>
      <c r="C1398" s="638" t="s">
        <v>769</v>
      </c>
      <c r="D1398" s="639" t="s">
        <v>5255</v>
      </c>
      <c r="E1398" s="640">
        <v>6000</v>
      </c>
      <c r="F1398" s="638" t="s">
        <v>5256</v>
      </c>
      <c r="G1398" s="639" t="s">
        <v>5257</v>
      </c>
      <c r="H1398" s="641" t="s">
        <v>1650</v>
      </c>
      <c r="I1398" s="642" t="s">
        <v>780</v>
      </c>
      <c r="J1398" s="641" t="s">
        <v>1650</v>
      </c>
      <c r="K1398" s="643">
        <v>0</v>
      </c>
      <c r="L1398" s="643">
        <v>1</v>
      </c>
      <c r="M1398" s="644">
        <v>10107.41</v>
      </c>
      <c r="N1398" s="643">
        <v>0</v>
      </c>
      <c r="O1398" s="643">
        <v>0</v>
      </c>
      <c r="P1398" s="686">
        <v>0</v>
      </c>
    </row>
    <row r="1399" spans="1:16" ht="56.25" x14ac:dyDescent="0.2">
      <c r="A1399" s="637" t="s">
        <v>767</v>
      </c>
      <c r="B1399" s="638" t="s">
        <v>775</v>
      </c>
      <c r="C1399" s="638" t="s">
        <v>769</v>
      </c>
      <c r="D1399" s="639" t="s">
        <v>5258</v>
      </c>
      <c r="E1399" s="640">
        <v>4000</v>
      </c>
      <c r="F1399" s="638" t="s">
        <v>5259</v>
      </c>
      <c r="G1399" s="639" t="s">
        <v>5260</v>
      </c>
      <c r="H1399" s="641" t="s">
        <v>5261</v>
      </c>
      <c r="I1399" s="642" t="s">
        <v>774</v>
      </c>
      <c r="J1399" s="641" t="s">
        <v>5261</v>
      </c>
      <c r="K1399" s="643">
        <v>6</v>
      </c>
      <c r="L1399" s="643">
        <v>12</v>
      </c>
      <c r="M1399" s="644">
        <v>48949.16</v>
      </c>
      <c r="N1399" s="643">
        <v>3</v>
      </c>
      <c r="O1399" s="643">
        <v>6</v>
      </c>
      <c r="P1399" s="686">
        <v>24984.216</v>
      </c>
    </row>
    <row r="1400" spans="1:16" ht="33.75" x14ac:dyDescent="0.2">
      <c r="A1400" s="637" t="s">
        <v>767</v>
      </c>
      <c r="B1400" s="638" t="s">
        <v>775</v>
      </c>
      <c r="C1400" s="638" t="s">
        <v>769</v>
      </c>
      <c r="D1400" s="639" t="s">
        <v>5262</v>
      </c>
      <c r="E1400" s="640">
        <v>6000</v>
      </c>
      <c r="F1400" s="638" t="s">
        <v>5263</v>
      </c>
      <c r="G1400" s="639" t="s">
        <v>5264</v>
      </c>
      <c r="H1400" s="641" t="s">
        <v>858</v>
      </c>
      <c r="I1400" s="642" t="s">
        <v>780</v>
      </c>
      <c r="J1400" s="641" t="s">
        <v>858</v>
      </c>
      <c r="K1400" s="643">
        <v>1</v>
      </c>
      <c r="L1400" s="643">
        <v>1</v>
      </c>
      <c r="M1400" s="644">
        <v>2507.4100000000003</v>
      </c>
      <c r="N1400" s="643">
        <v>3</v>
      </c>
      <c r="O1400" s="643">
        <v>6</v>
      </c>
      <c r="P1400" s="686">
        <v>37046.516000000003</v>
      </c>
    </row>
    <row r="1401" spans="1:16" ht="67.5" x14ac:dyDescent="0.2">
      <c r="A1401" s="637" t="s">
        <v>767</v>
      </c>
      <c r="B1401" s="638" t="s">
        <v>775</v>
      </c>
      <c r="C1401" s="638" t="s">
        <v>769</v>
      </c>
      <c r="D1401" s="639" t="s">
        <v>5265</v>
      </c>
      <c r="E1401" s="640">
        <v>4500</v>
      </c>
      <c r="F1401" s="638" t="s">
        <v>5266</v>
      </c>
      <c r="G1401" s="639" t="s">
        <v>5267</v>
      </c>
      <c r="H1401" s="641" t="s">
        <v>3536</v>
      </c>
      <c r="I1401" s="642" t="s">
        <v>780</v>
      </c>
      <c r="J1401" s="641" t="s">
        <v>3536</v>
      </c>
      <c r="K1401" s="643">
        <v>4</v>
      </c>
      <c r="L1401" s="643">
        <v>6</v>
      </c>
      <c r="M1401" s="644">
        <v>24772</v>
      </c>
      <c r="N1401" s="643">
        <v>0</v>
      </c>
      <c r="O1401" s="643">
        <v>0</v>
      </c>
      <c r="P1401" s="686">
        <v>0</v>
      </c>
    </row>
    <row r="1402" spans="1:16" ht="67.5" x14ac:dyDescent="0.2">
      <c r="A1402" s="637" t="s">
        <v>767</v>
      </c>
      <c r="B1402" s="638" t="s">
        <v>775</v>
      </c>
      <c r="C1402" s="638" t="s">
        <v>769</v>
      </c>
      <c r="D1402" s="639" t="s">
        <v>5268</v>
      </c>
      <c r="E1402" s="640">
        <v>5000</v>
      </c>
      <c r="F1402" s="638" t="s">
        <v>5269</v>
      </c>
      <c r="G1402" s="639" t="s">
        <v>5270</v>
      </c>
      <c r="H1402" s="641" t="s">
        <v>2104</v>
      </c>
      <c r="I1402" s="642" t="s">
        <v>774</v>
      </c>
      <c r="J1402" s="641" t="s">
        <v>2104</v>
      </c>
      <c r="K1402" s="643">
        <v>5</v>
      </c>
      <c r="L1402" s="643">
        <v>12</v>
      </c>
      <c r="M1402" s="644">
        <v>60419.86</v>
      </c>
      <c r="N1402" s="643">
        <v>5</v>
      </c>
      <c r="O1402" s="643">
        <v>6</v>
      </c>
      <c r="P1402" s="686">
        <v>30657.286</v>
      </c>
    </row>
    <row r="1403" spans="1:16" ht="45" x14ac:dyDescent="0.2">
      <c r="A1403" s="637" t="s">
        <v>767</v>
      </c>
      <c r="B1403" s="638" t="s">
        <v>775</v>
      </c>
      <c r="C1403" s="638" t="s">
        <v>769</v>
      </c>
      <c r="D1403" s="639" t="s">
        <v>5271</v>
      </c>
      <c r="E1403" s="640">
        <v>8000</v>
      </c>
      <c r="F1403" s="638" t="s">
        <v>5272</v>
      </c>
      <c r="G1403" s="639" t="s">
        <v>5273</v>
      </c>
      <c r="H1403" s="641" t="s">
        <v>957</v>
      </c>
      <c r="I1403" s="642" t="s">
        <v>780</v>
      </c>
      <c r="J1403" s="641" t="s">
        <v>957</v>
      </c>
      <c r="K1403" s="643">
        <v>6</v>
      </c>
      <c r="L1403" s="643">
        <v>12</v>
      </c>
      <c r="M1403" s="644">
        <v>96827.599999999991</v>
      </c>
      <c r="N1403" s="643">
        <v>0</v>
      </c>
      <c r="O1403" s="643">
        <v>0</v>
      </c>
      <c r="P1403" s="686">
        <v>0</v>
      </c>
    </row>
    <row r="1404" spans="1:16" ht="67.5" x14ac:dyDescent="0.2">
      <c r="A1404" s="637" t="s">
        <v>767</v>
      </c>
      <c r="B1404" s="638" t="s">
        <v>768</v>
      </c>
      <c r="C1404" s="638" t="s">
        <v>769</v>
      </c>
      <c r="D1404" s="639" t="s">
        <v>5274</v>
      </c>
      <c r="E1404" s="640">
        <v>1500</v>
      </c>
      <c r="F1404" s="638" t="s">
        <v>5275</v>
      </c>
      <c r="G1404" s="639" t="s">
        <v>5276</v>
      </c>
      <c r="H1404" s="641" t="s">
        <v>796</v>
      </c>
      <c r="I1404" s="642" t="s">
        <v>797</v>
      </c>
      <c r="J1404" s="641" t="s">
        <v>796</v>
      </c>
      <c r="K1404" s="643">
        <v>0</v>
      </c>
      <c r="L1404" s="643">
        <v>1</v>
      </c>
      <c r="M1404" s="644">
        <v>1577.41</v>
      </c>
      <c r="N1404" s="643">
        <v>0</v>
      </c>
      <c r="O1404" s="643">
        <v>0</v>
      </c>
      <c r="P1404" s="686">
        <v>0</v>
      </c>
    </row>
    <row r="1405" spans="1:16" ht="33.75" x14ac:dyDescent="0.2">
      <c r="A1405" s="637" t="s">
        <v>767</v>
      </c>
      <c r="B1405" s="638" t="s">
        <v>768</v>
      </c>
      <c r="C1405" s="638" t="s">
        <v>769</v>
      </c>
      <c r="D1405" s="639" t="s">
        <v>5277</v>
      </c>
      <c r="E1405" s="640">
        <v>5000</v>
      </c>
      <c r="F1405" s="638" t="s">
        <v>5278</v>
      </c>
      <c r="G1405" s="639" t="s">
        <v>5279</v>
      </c>
      <c r="H1405" s="641" t="s">
        <v>816</v>
      </c>
      <c r="I1405" s="642" t="s">
        <v>780</v>
      </c>
      <c r="J1405" s="641" t="s">
        <v>816</v>
      </c>
      <c r="K1405" s="643">
        <v>2</v>
      </c>
      <c r="L1405" s="643">
        <v>4</v>
      </c>
      <c r="M1405" s="644">
        <v>20147.609999999997</v>
      </c>
      <c r="N1405" s="643">
        <v>3</v>
      </c>
      <c r="O1405" s="643">
        <v>6</v>
      </c>
      <c r="P1405" s="686">
        <v>31051.976000000002</v>
      </c>
    </row>
    <row r="1406" spans="1:16" ht="45" x14ac:dyDescent="0.2">
      <c r="A1406" s="637" t="s">
        <v>767</v>
      </c>
      <c r="B1406" s="638" t="s">
        <v>775</v>
      </c>
      <c r="C1406" s="638" t="s">
        <v>769</v>
      </c>
      <c r="D1406" s="639" t="s">
        <v>5280</v>
      </c>
      <c r="E1406" s="640">
        <v>6500</v>
      </c>
      <c r="F1406" s="638" t="s">
        <v>5281</v>
      </c>
      <c r="G1406" s="639" t="s">
        <v>5282</v>
      </c>
      <c r="H1406" s="641" t="s">
        <v>5283</v>
      </c>
      <c r="I1406" s="642" t="s">
        <v>780</v>
      </c>
      <c r="J1406" s="641" t="s">
        <v>5283</v>
      </c>
      <c r="K1406" s="643">
        <v>5</v>
      </c>
      <c r="L1406" s="643">
        <v>12</v>
      </c>
      <c r="M1406" s="644">
        <v>79386.839999999982</v>
      </c>
      <c r="N1406" s="643">
        <v>5</v>
      </c>
      <c r="O1406" s="643">
        <v>6</v>
      </c>
      <c r="P1406" s="686">
        <v>40013.276000000005</v>
      </c>
    </row>
    <row r="1407" spans="1:16" ht="67.5" x14ac:dyDescent="0.2">
      <c r="A1407" s="637" t="s">
        <v>767</v>
      </c>
      <c r="B1407" s="638" t="s">
        <v>775</v>
      </c>
      <c r="C1407" s="638" t="s">
        <v>769</v>
      </c>
      <c r="D1407" s="639" t="s">
        <v>5284</v>
      </c>
      <c r="E1407" s="640">
        <v>4500</v>
      </c>
      <c r="F1407" s="638" t="s">
        <v>5285</v>
      </c>
      <c r="G1407" s="639" t="s">
        <v>5286</v>
      </c>
      <c r="H1407" s="641" t="s">
        <v>850</v>
      </c>
      <c r="I1407" s="642" t="s">
        <v>780</v>
      </c>
      <c r="J1407" s="641" t="s">
        <v>850</v>
      </c>
      <c r="K1407" s="643">
        <v>10</v>
      </c>
      <c r="L1407" s="643">
        <v>12</v>
      </c>
      <c r="M1407" s="644">
        <v>55949.850000000006</v>
      </c>
      <c r="N1407" s="643">
        <v>3</v>
      </c>
      <c r="O1407" s="643">
        <v>6</v>
      </c>
      <c r="P1407" s="686">
        <v>28049.186000000002</v>
      </c>
    </row>
    <row r="1408" spans="1:16" ht="45" x14ac:dyDescent="0.2">
      <c r="A1408" s="637" t="s">
        <v>767</v>
      </c>
      <c r="B1408" s="638" t="s">
        <v>775</v>
      </c>
      <c r="C1408" s="638" t="s">
        <v>769</v>
      </c>
      <c r="D1408" s="639" t="s">
        <v>5287</v>
      </c>
      <c r="E1408" s="640">
        <v>12000</v>
      </c>
      <c r="F1408" s="638" t="s">
        <v>5288</v>
      </c>
      <c r="G1408" s="639" t="s">
        <v>5289</v>
      </c>
      <c r="H1408" s="641" t="s">
        <v>3205</v>
      </c>
      <c r="I1408" s="642" t="s">
        <v>780</v>
      </c>
      <c r="J1408" s="641" t="s">
        <v>3205</v>
      </c>
      <c r="K1408" s="643">
        <v>5</v>
      </c>
      <c r="L1408" s="643">
        <v>12</v>
      </c>
      <c r="M1408" s="644">
        <v>145954.80999999997</v>
      </c>
      <c r="N1408" s="643">
        <v>1</v>
      </c>
      <c r="O1408" s="643">
        <v>2</v>
      </c>
      <c r="P1408" s="686">
        <v>25122.046000000002</v>
      </c>
    </row>
    <row r="1409" spans="1:16" ht="45" x14ac:dyDescent="0.2">
      <c r="A1409" s="637" t="s">
        <v>767</v>
      </c>
      <c r="B1409" s="638" t="s">
        <v>775</v>
      </c>
      <c r="C1409" s="638" t="s">
        <v>769</v>
      </c>
      <c r="D1409" s="639" t="s">
        <v>4142</v>
      </c>
      <c r="E1409" s="640">
        <v>1200</v>
      </c>
      <c r="F1409" s="638" t="s">
        <v>5290</v>
      </c>
      <c r="G1409" s="639" t="s">
        <v>5291</v>
      </c>
      <c r="H1409" s="641" t="s">
        <v>796</v>
      </c>
      <c r="I1409" s="642" t="s">
        <v>797</v>
      </c>
      <c r="J1409" s="641" t="s">
        <v>796</v>
      </c>
      <c r="K1409" s="643">
        <v>5</v>
      </c>
      <c r="L1409" s="643">
        <v>12</v>
      </c>
      <c r="M1409" s="644">
        <v>16290.01</v>
      </c>
      <c r="N1409" s="643">
        <v>3</v>
      </c>
      <c r="O1409" s="643">
        <v>6</v>
      </c>
      <c r="P1409" s="686">
        <v>7855.076</v>
      </c>
    </row>
    <row r="1410" spans="1:16" ht="67.5" x14ac:dyDescent="0.2">
      <c r="A1410" s="637" t="s">
        <v>767</v>
      </c>
      <c r="B1410" s="638" t="s">
        <v>775</v>
      </c>
      <c r="C1410" s="638" t="s">
        <v>769</v>
      </c>
      <c r="D1410" s="639" t="s">
        <v>5292</v>
      </c>
      <c r="E1410" s="640">
        <v>1400</v>
      </c>
      <c r="F1410" s="638" t="s">
        <v>5293</v>
      </c>
      <c r="G1410" s="639" t="s">
        <v>5294</v>
      </c>
      <c r="H1410" s="641" t="s">
        <v>1794</v>
      </c>
      <c r="I1410" s="642" t="s">
        <v>774</v>
      </c>
      <c r="J1410" s="641" t="s">
        <v>1794</v>
      </c>
      <c r="K1410" s="643">
        <v>7</v>
      </c>
      <c r="L1410" s="643">
        <v>9</v>
      </c>
      <c r="M1410" s="644">
        <v>13951.410000000002</v>
      </c>
      <c r="N1410" s="643">
        <v>5</v>
      </c>
      <c r="O1410" s="643">
        <v>6</v>
      </c>
      <c r="P1410" s="686">
        <v>9146.735999999999</v>
      </c>
    </row>
    <row r="1411" spans="1:16" ht="56.25" x14ac:dyDescent="0.2">
      <c r="A1411" s="637" t="s">
        <v>767</v>
      </c>
      <c r="B1411" s="638" t="s">
        <v>775</v>
      </c>
      <c r="C1411" s="638" t="s">
        <v>769</v>
      </c>
      <c r="D1411" s="639" t="s">
        <v>5295</v>
      </c>
      <c r="E1411" s="640">
        <v>3000</v>
      </c>
      <c r="F1411" s="638" t="s">
        <v>5296</v>
      </c>
      <c r="G1411" s="639" t="s">
        <v>5297</v>
      </c>
      <c r="H1411" s="641" t="s">
        <v>805</v>
      </c>
      <c r="I1411" s="642" t="s">
        <v>780</v>
      </c>
      <c r="J1411" s="641" t="s">
        <v>805</v>
      </c>
      <c r="K1411" s="643">
        <v>12</v>
      </c>
      <c r="L1411" s="643">
        <v>12</v>
      </c>
      <c r="M1411" s="644">
        <v>37950.400000000009</v>
      </c>
      <c r="N1411" s="643">
        <v>5</v>
      </c>
      <c r="O1411" s="643">
        <v>6</v>
      </c>
      <c r="P1411" s="686">
        <v>19051.556</v>
      </c>
    </row>
    <row r="1412" spans="1:16" ht="45" x14ac:dyDescent="0.2">
      <c r="A1412" s="637" t="s">
        <v>767</v>
      </c>
      <c r="B1412" s="638" t="s">
        <v>775</v>
      </c>
      <c r="C1412" s="638" t="s">
        <v>769</v>
      </c>
      <c r="D1412" s="639" t="s">
        <v>5298</v>
      </c>
      <c r="E1412" s="640">
        <v>14000</v>
      </c>
      <c r="F1412" s="638" t="s">
        <v>5299</v>
      </c>
      <c r="G1412" s="639" t="s">
        <v>5300</v>
      </c>
      <c r="H1412" s="641" t="s">
        <v>1879</v>
      </c>
      <c r="I1412" s="642" t="s">
        <v>780</v>
      </c>
      <c r="J1412" s="641" t="s">
        <v>1879</v>
      </c>
      <c r="K1412" s="643">
        <v>5</v>
      </c>
      <c r="L1412" s="643">
        <v>12</v>
      </c>
      <c r="M1412" s="644">
        <v>121261.35999999999</v>
      </c>
      <c r="N1412" s="643">
        <v>4</v>
      </c>
      <c r="O1412" s="643">
        <v>6</v>
      </c>
      <c r="P1412" s="686">
        <v>85614.335999999996</v>
      </c>
    </row>
    <row r="1413" spans="1:16" ht="67.5" x14ac:dyDescent="0.2">
      <c r="A1413" s="637" t="s">
        <v>767</v>
      </c>
      <c r="B1413" s="638" t="s">
        <v>775</v>
      </c>
      <c r="C1413" s="638" t="s">
        <v>769</v>
      </c>
      <c r="D1413" s="639" t="s">
        <v>5301</v>
      </c>
      <c r="E1413" s="640">
        <v>3500</v>
      </c>
      <c r="F1413" s="638" t="s">
        <v>5302</v>
      </c>
      <c r="G1413" s="639" t="s">
        <v>5303</v>
      </c>
      <c r="H1413" s="641" t="s">
        <v>788</v>
      </c>
      <c r="I1413" s="642" t="s">
        <v>780</v>
      </c>
      <c r="J1413" s="641" t="s">
        <v>788</v>
      </c>
      <c r="K1413" s="643">
        <v>6</v>
      </c>
      <c r="L1413" s="643">
        <v>12</v>
      </c>
      <c r="M1413" s="644">
        <v>45902.400000000001</v>
      </c>
      <c r="N1413" s="643">
        <v>3</v>
      </c>
      <c r="O1413" s="643">
        <v>6</v>
      </c>
      <c r="P1413" s="686">
        <v>21930.026000000002</v>
      </c>
    </row>
    <row r="1414" spans="1:16" ht="45" x14ac:dyDescent="0.2">
      <c r="A1414" s="637" t="s">
        <v>767</v>
      </c>
      <c r="B1414" s="638" t="s">
        <v>775</v>
      </c>
      <c r="C1414" s="638" t="s">
        <v>769</v>
      </c>
      <c r="D1414" s="639" t="s">
        <v>1083</v>
      </c>
      <c r="E1414" s="640">
        <v>3800</v>
      </c>
      <c r="F1414" s="638" t="s">
        <v>5304</v>
      </c>
      <c r="G1414" s="639" t="s">
        <v>5305</v>
      </c>
      <c r="H1414" s="641" t="s">
        <v>5069</v>
      </c>
      <c r="I1414" s="642" t="s">
        <v>797</v>
      </c>
      <c r="J1414" s="641" t="s">
        <v>5069</v>
      </c>
      <c r="K1414" s="643">
        <v>5</v>
      </c>
      <c r="L1414" s="643">
        <v>12</v>
      </c>
      <c r="M1414" s="644">
        <v>47278.680000000008</v>
      </c>
      <c r="N1414" s="643">
        <v>3</v>
      </c>
      <c r="O1414" s="643">
        <v>6</v>
      </c>
      <c r="P1414" s="686">
        <v>23851.976000000002</v>
      </c>
    </row>
    <row r="1415" spans="1:16" ht="33.75" x14ac:dyDescent="0.2">
      <c r="A1415" s="637" t="s">
        <v>767</v>
      </c>
      <c r="B1415" s="638" t="s">
        <v>775</v>
      </c>
      <c r="C1415" s="638" t="s">
        <v>769</v>
      </c>
      <c r="D1415" s="639" t="s">
        <v>3623</v>
      </c>
      <c r="E1415" s="640">
        <v>1200</v>
      </c>
      <c r="F1415" s="638" t="s">
        <v>5306</v>
      </c>
      <c r="G1415" s="639" t="s">
        <v>5307</v>
      </c>
      <c r="H1415" s="641" t="s">
        <v>1404</v>
      </c>
      <c r="I1415" s="642" t="s">
        <v>774</v>
      </c>
      <c r="J1415" s="641" t="s">
        <v>1404</v>
      </c>
      <c r="K1415" s="643">
        <v>3</v>
      </c>
      <c r="L1415" s="643">
        <v>7</v>
      </c>
      <c r="M1415" s="644">
        <v>8973.24</v>
      </c>
      <c r="N1415" s="643">
        <v>3</v>
      </c>
      <c r="O1415" s="643">
        <v>6</v>
      </c>
      <c r="P1415" s="686">
        <v>7839.2460000000001</v>
      </c>
    </row>
    <row r="1416" spans="1:16" ht="78.75" x14ac:dyDescent="0.2">
      <c r="A1416" s="637" t="s">
        <v>767</v>
      </c>
      <c r="B1416" s="638" t="s">
        <v>768</v>
      </c>
      <c r="C1416" s="638" t="s">
        <v>769</v>
      </c>
      <c r="D1416" s="639" t="s">
        <v>5308</v>
      </c>
      <c r="E1416" s="640">
        <v>6000</v>
      </c>
      <c r="F1416" s="638" t="s">
        <v>5309</v>
      </c>
      <c r="G1416" s="639" t="s">
        <v>5310</v>
      </c>
      <c r="H1416" s="641" t="s">
        <v>805</v>
      </c>
      <c r="I1416" s="642" t="s">
        <v>780</v>
      </c>
      <c r="J1416" s="641" t="s">
        <v>805</v>
      </c>
      <c r="K1416" s="643">
        <v>5</v>
      </c>
      <c r="L1416" s="643">
        <v>12</v>
      </c>
      <c r="M1416" s="644">
        <v>73954.81</v>
      </c>
      <c r="N1416" s="643">
        <v>3</v>
      </c>
      <c r="O1416" s="643">
        <v>6</v>
      </c>
      <c r="P1416" s="686">
        <v>37051.976000000002</v>
      </c>
    </row>
    <row r="1417" spans="1:16" ht="56.25" x14ac:dyDescent="0.2">
      <c r="A1417" s="637" t="s">
        <v>767</v>
      </c>
      <c r="B1417" s="638" t="s">
        <v>775</v>
      </c>
      <c r="C1417" s="638" t="s">
        <v>769</v>
      </c>
      <c r="D1417" s="639" t="s">
        <v>1004</v>
      </c>
      <c r="E1417" s="640">
        <v>3800</v>
      </c>
      <c r="F1417" s="638" t="s">
        <v>5311</v>
      </c>
      <c r="G1417" s="639" t="s">
        <v>5312</v>
      </c>
      <c r="H1417" s="641" t="s">
        <v>5313</v>
      </c>
      <c r="I1417" s="642" t="s">
        <v>797</v>
      </c>
      <c r="J1417" s="641" t="s">
        <v>5313</v>
      </c>
      <c r="K1417" s="643">
        <v>5</v>
      </c>
      <c r="L1417" s="643">
        <v>12</v>
      </c>
      <c r="M1417" s="644">
        <v>42916.130000000012</v>
      </c>
      <c r="N1417" s="643">
        <v>3</v>
      </c>
      <c r="O1417" s="643">
        <v>6</v>
      </c>
      <c r="P1417" s="686">
        <v>23581.136000000002</v>
      </c>
    </row>
    <row r="1418" spans="1:16" ht="33.75" x14ac:dyDescent="0.2">
      <c r="A1418" s="637" t="s">
        <v>767</v>
      </c>
      <c r="B1418" s="638" t="s">
        <v>775</v>
      </c>
      <c r="C1418" s="638" t="s">
        <v>769</v>
      </c>
      <c r="D1418" s="639" t="s">
        <v>5314</v>
      </c>
      <c r="E1418" s="640">
        <v>4000</v>
      </c>
      <c r="F1418" s="638" t="s">
        <v>5315</v>
      </c>
      <c r="G1418" s="639" t="s">
        <v>5316</v>
      </c>
      <c r="H1418" s="641" t="s">
        <v>1366</v>
      </c>
      <c r="I1418" s="642" t="s">
        <v>780</v>
      </c>
      <c r="J1418" s="641" t="s">
        <v>1366</v>
      </c>
      <c r="K1418" s="643">
        <v>1</v>
      </c>
      <c r="L1418" s="643">
        <v>1</v>
      </c>
      <c r="M1418" s="644">
        <v>1840.74</v>
      </c>
      <c r="N1418" s="643">
        <v>6</v>
      </c>
      <c r="O1418" s="643">
        <v>6</v>
      </c>
      <c r="P1418" s="686">
        <v>25047.776000000005</v>
      </c>
    </row>
    <row r="1419" spans="1:16" ht="78.75" x14ac:dyDescent="0.2">
      <c r="A1419" s="637" t="s">
        <v>767</v>
      </c>
      <c r="B1419" s="638" t="s">
        <v>775</v>
      </c>
      <c r="C1419" s="638" t="s">
        <v>769</v>
      </c>
      <c r="D1419" s="639" t="s">
        <v>5317</v>
      </c>
      <c r="E1419" s="640">
        <v>3500</v>
      </c>
      <c r="F1419" s="638" t="s">
        <v>5318</v>
      </c>
      <c r="G1419" s="639" t="s">
        <v>5319</v>
      </c>
      <c r="H1419" s="641" t="s">
        <v>846</v>
      </c>
      <c r="I1419" s="642" t="s">
        <v>780</v>
      </c>
      <c r="J1419" s="641" t="s">
        <v>846</v>
      </c>
      <c r="K1419" s="643">
        <v>5</v>
      </c>
      <c r="L1419" s="643">
        <v>12</v>
      </c>
      <c r="M1419" s="644">
        <v>43054.360000000008</v>
      </c>
      <c r="N1419" s="643">
        <v>3</v>
      </c>
      <c r="O1419" s="643">
        <v>6</v>
      </c>
      <c r="P1419" s="686">
        <v>21941.456000000002</v>
      </c>
    </row>
    <row r="1420" spans="1:16" ht="67.5" x14ac:dyDescent="0.2">
      <c r="A1420" s="637" t="s">
        <v>767</v>
      </c>
      <c r="B1420" s="638" t="s">
        <v>775</v>
      </c>
      <c r="C1420" s="638" t="s">
        <v>769</v>
      </c>
      <c r="D1420" s="639" t="s">
        <v>5320</v>
      </c>
      <c r="E1420" s="640">
        <v>1850</v>
      </c>
      <c r="F1420" s="638" t="s">
        <v>5321</v>
      </c>
      <c r="G1420" s="639" t="s">
        <v>5322</v>
      </c>
      <c r="H1420" s="641" t="s">
        <v>950</v>
      </c>
      <c r="I1420" s="642" t="s">
        <v>774</v>
      </c>
      <c r="J1420" s="641" t="s">
        <v>950</v>
      </c>
      <c r="K1420" s="643">
        <v>5</v>
      </c>
      <c r="L1420" s="643">
        <v>12</v>
      </c>
      <c r="M1420" s="644">
        <v>24000.629999999997</v>
      </c>
      <c r="N1420" s="643">
        <v>3</v>
      </c>
      <c r="O1420" s="643">
        <v>6</v>
      </c>
      <c r="P1420" s="686">
        <v>12058.715999999999</v>
      </c>
    </row>
    <row r="1421" spans="1:16" ht="90" x14ac:dyDescent="0.2">
      <c r="A1421" s="637" t="s">
        <v>767</v>
      </c>
      <c r="B1421" s="638" t="s">
        <v>775</v>
      </c>
      <c r="C1421" s="638" t="s">
        <v>769</v>
      </c>
      <c r="D1421" s="639" t="s">
        <v>5323</v>
      </c>
      <c r="E1421" s="640">
        <v>2200</v>
      </c>
      <c r="F1421" s="638" t="s">
        <v>5324</v>
      </c>
      <c r="G1421" s="639" t="s">
        <v>5325</v>
      </c>
      <c r="H1421" s="641" t="s">
        <v>5326</v>
      </c>
      <c r="I1421" s="642" t="s">
        <v>797</v>
      </c>
      <c r="J1421" s="641" t="s">
        <v>5326</v>
      </c>
      <c r="K1421" s="643">
        <v>5</v>
      </c>
      <c r="L1421" s="643">
        <v>12</v>
      </c>
      <c r="M1421" s="644">
        <v>23792.860000000004</v>
      </c>
      <c r="N1421" s="643">
        <v>6</v>
      </c>
      <c r="O1421" s="643">
        <v>6</v>
      </c>
      <c r="P1421" s="686">
        <v>13731.785999999998</v>
      </c>
    </row>
    <row r="1422" spans="1:16" ht="56.25" x14ac:dyDescent="0.2">
      <c r="A1422" s="637" t="s">
        <v>767</v>
      </c>
      <c r="B1422" s="638" t="s">
        <v>775</v>
      </c>
      <c r="C1422" s="638" t="s">
        <v>769</v>
      </c>
      <c r="D1422" s="639" t="s">
        <v>5327</v>
      </c>
      <c r="E1422" s="640">
        <v>2500</v>
      </c>
      <c r="F1422" s="638" t="s">
        <v>5328</v>
      </c>
      <c r="G1422" s="639" t="s">
        <v>5329</v>
      </c>
      <c r="H1422" s="641" t="s">
        <v>796</v>
      </c>
      <c r="I1422" s="642" t="s">
        <v>797</v>
      </c>
      <c r="J1422" s="641" t="s">
        <v>796</v>
      </c>
      <c r="K1422" s="643">
        <v>5</v>
      </c>
      <c r="L1422" s="643">
        <v>12</v>
      </c>
      <c r="M1422" s="644">
        <v>31868.35</v>
      </c>
      <c r="N1422" s="643">
        <v>4</v>
      </c>
      <c r="O1422" s="643">
        <v>6</v>
      </c>
      <c r="P1422" s="686">
        <v>16041.945999999998</v>
      </c>
    </row>
    <row r="1423" spans="1:16" ht="33.75" x14ac:dyDescent="0.2">
      <c r="A1423" s="637" t="s">
        <v>767</v>
      </c>
      <c r="B1423" s="638" t="s">
        <v>775</v>
      </c>
      <c r="C1423" s="638" t="s">
        <v>769</v>
      </c>
      <c r="D1423" s="639" t="s">
        <v>5330</v>
      </c>
      <c r="E1423" s="640">
        <v>1500</v>
      </c>
      <c r="F1423" s="638" t="s">
        <v>5331</v>
      </c>
      <c r="G1423" s="639" t="s">
        <v>5332</v>
      </c>
      <c r="H1423" s="641" t="s">
        <v>1090</v>
      </c>
      <c r="I1423" s="642" t="s">
        <v>780</v>
      </c>
      <c r="J1423" s="641" t="s">
        <v>1090</v>
      </c>
      <c r="K1423" s="643">
        <v>1</v>
      </c>
      <c r="L1423" s="643">
        <v>3</v>
      </c>
      <c r="M1423" s="644">
        <v>4253.9100000000008</v>
      </c>
      <c r="N1423" s="643">
        <v>6</v>
      </c>
      <c r="O1423" s="643">
        <v>6</v>
      </c>
      <c r="P1423" s="686">
        <v>9807.2659999999996</v>
      </c>
    </row>
    <row r="1424" spans="1:16" ht="101.25" x14ac:dyDescent="0.2">
      <c r="A1424" s="637" t="s">
        <v>767</v>
      </c>
      <c r="B1424" s="638" t="s">
        <v>775</v>
      </c>
      <c r="C1424" s="638" t="s">
        <v>769</v>
      </c>
      <c r="D1424" s="639" t="s">
        <v>5333</v>
      </c>
      <c r="E1424" s="640">
        <v>2500</v>
      </c>
      <c r="F1424" s="638" t="s">
        <v>5334</v>
      </c>
      <c r="G1424" s="639" t="s">
        <v>5335</v>
      </c>
      <c r="H1424" s="641" t="s">
        <v>2363</v>
      </c>
      <c r="I1424" s="642" t="s">
        <v>774</v>
      </c>
      <c r="J1424" s="641" t="s">
        <v>2363</v>
      </c>
      <c r="K1424" s="643">
        <v>6</v>
      </c>
      <c r="L1424" s="643">
        <v>12</v>
      </c>
      <c r="M1424" s="644">
        <v>31928.290000000005</v>
      </c>
      <c r="N1424" s="643">
        <v>3</v>
      </c>
      <c r="O1424" s="643">
        <v>6</v>
      </c>
      <c r="P1424" s="686">
        <v>16051.975999999999</v>
      </c>
    </row>
    <row r="1425" spans="1:16" ht="33.75" x14ac:dyDescent="0.2">
      <c r="A1425" s="637" t="s">
        <v>767</v>
      </c>
      <c r="B1425" s="638" t="s">
        <v>775</v>
      </c>
      <c r="C1425" s="638" t="s">
        <v>769</v>
      </c>
      <c r="D1425" s="639" t="s">
        <v>2101</v>
      </c>
      <c r="E1425" s="640">
        <v>1500</v>
      </c>
      <c r="F1425" s="638" t="s">
        <v>5336</v>
      </c>
      <c r="G1425" s="639" t="s">
        <v>5337</v>
      </c>
      <c r="H1425" s="641" t="s">
        <v>1887</v>
      </c>
      <c r="I1425" s="642" t="s">
        <v>797</v>
      </c>
      <c r="J1425" s="641" t="s">
        <v>1887</v>
      </c>
      <c r="K1425" s="643">
        <v>1</v>
      </c>
      <c r="L1425" s="643">
        <v>1</v>
      </c>
      <c r="M1425" s="644">
        <v>677.71</v>
      </c>
      <c r="N1425" s="643">
        <v>5</v>
      </c>
      <c r="O1425" s="643">
        <v>6</v>
      </c>
      <c r="P1425" s="686">
        <v>9755.5959999999995</v>
      </c>
    </row>
    <row r="1426" spans="1:16" ht="123.75" x14ac:dyDescent="0.2">
      <c r="A1426" s="637" t="s">
        <v>767</v>
      </c>
      <c r="B1426" s="638" t="s">
        <v>768</v>
      </c>
      <c r="C1426" s="638" t="s">
        <v>769</v>
      </c>
      <c r="D1426" s="639" t="s">
        <v>5338</v>
      </c>
      <c r="E1426" s="640">
        <v>3500</v>
      </c>
      <c r="F1426" s="638" t="s">
        <v>5339</v>
      </c>
      <c r="G1426" s="639" t="s">
        <v>5340</v>
      </c>
      <c r="H1426" s="641" t="s">
        <v>850</v>
      </c>
      <c r="I1426" s="642" t="s">
        <v>780</v>
      </c>
      <c r="J1426" s="641" t="s">
        <v>850</v>
      </c>
      <c r="K1426" s="643">
        <v>6</v>
      </c>
      <c r="L1426" s="643">
        <v>12</v>
      </c>
      <c r="M1426" s="644">
        <v>43954.810000000012</v>
      </c>
      <c r="N1426" s="643">
        <v>1</v>
      </c>
      <c r="O1426" s="643">
        <v>2</v>
      </c>
      <c r="P1426" s="686">
        <v>7841.4859999999999</v>
      </c>
    </row>
    <row r="1427" spans="1:16" ht="78.75" x14ac:dyDescent="0.2">
      <c r="A1427" s="637" t="s">
        <v>767</v>
      </c>
      <c r="B1427" s="638" t="s">
        <v>775</v>
      </c>
      <c r="C1427" s="638" t="s">
        <v>769</v>
      </c>
      <c r="D1427" s="639" t="s">
        <v>5096</v>
      </c>
      <c r="E1427" s="640">
        <v>5500</v>
      </c>
      <c r="F1427" s="638" t="s">
        <v>5341</v>
      </c>
      <c r="G1427" s="639" t="s">
        <v>5342</v>
      </c>
      <c r="H1427" s="641" t="s">
        <v>846</v>
      </c>
      <c r="I1427" s="642" t="s">
        <v>780</v>
      </c>
      <c r="J1427" s="641" t="s">
        <v>846</v>
      </c>
      <c r="K1427" s="643">
        <v>6</v>
      </c>
      <c r="L1427" s="643">
        <v>12</v>
      </c>
      <c r="M1427" s="644">
        <v>50788.869999999995</v>
      </c>
      <c r="N1427" s="643">
        <v>0</v>
      </c>
      <c r="O1427" s="643">
        <v>1</v>
      </c>
      <c r="P1427" s="686">
        <v>3832.616</v>
      </c>
    </row>
    <row r="1428" spans="1:16" ht="90" x14ac:dyDescent="0.2">
      <c r="A1428" s="637" t="s">
        <v>767</v>
      </c>
      <c r="B1428" s="638" t="s">
        <v>775</v>
      </c>
      <c r="C1428" s="638" t="s">
        <v>769</v>
      </c>
      <c r="D1428" s="639" t="s">
        <v>5343</v>
      </c>
      <c r="E1428" s="640">
        <v>4500</v>
      </c>
      <c r="F1428" s="638" t="s">
        <v>5344</v>
      </c>
      <c r="G1428" s="639" t="s">
        <v>5345</v>
      </c>
      <c r="H1428" s="641" t="s">
        <v>862</v>
      </c>
      <c r="I1428" s="642" t="s">
        <v>780</v>
      </c>
      <c r="J1428" s="641" t="s">
        <v>862</v>
      </c>
      <c r="K1428" s="643">
        <v>10</v>
      </c>
      <c r="L1428" s="643">
        <v>12</v>
      </c>
      <c r="M1428" s="644">
        <v>55954.810000000012</v>
      </c>
      <c r="N1428" s="643">
        <v>3</v>
      </c>
      <c r="O1428" s="643">
        <v>6</v>
      </c>
      <c r="P1428" s="686">
        <v>28051.976000000002</v>
      </c>
    </row>
    <row r="1429" spans="1:16" ht="67.5" x14ac:dyDescent="0.2">
      <c r="A1429" s="637" t="s">
        <v>767</v>
      </c>
      <c r="B1429" s="638" t="s">
        <v>775</v>
      </c>
      <c r="C1429" s="638" t="s">
        <v>769</v>
      </c>
      <c r="D1429" s="639" t="s">
        <v>5346</v>
      </c>
      <c r="E1429" s="640">
        <v>3000</v>
      </c>
      <c r="F1429" s="638" t="s">
        <v>5347</v>
      </c>
      <c r="G1429" s="639" t="s">
        <v>5348</v>
      </c>
      <c r="H1429" s="641" t="s">
        <v>846</v>
      </c>
      <c r="I1429" s="642" t="s">
        <v>780</v>
      </c>
      <c r="J1429" s="641" t="s">
        <v>846</v>
      </c>
      <c r="K1429" s="643">
        <v>6</v>
      </c>
      <c r="L1429" s="643">
        <v>12</v>
      </c>
      <c r="M1429" s="644">
        <v>37511.350000000006</v>
      </c>
      <c r="N1429" s="643">
        <v>3</v>
      </c>
      <c r="O1429" s="643">
        <v>6</v>
      </c>
      <c r="P1429" s="686">
        <v>18889.066000000003</v>
      </c>
    </row>
    <row r="1430" spans="1:16" ht="33.75" x14ac:dyDescent="0.2">
      <c r="A1430" s="637" t="s">
        <v>767</v>
      </c>
      <c r="B1430" s="638" t="s">
        <v>775</v>
      </c>
      <c r="C1430" s="638" t="s">
        <v>769</v>
      </c>
      <c r="D1430" s="639" t="s">
        <v>5349</v>
      </c>
      <c r="E1430" s="640">
        <v>4500</v>
      </c>
      <c r="F1430" s="638" t="s">
        <v>5350</v>
      </c>
      <c r="G1430" s="639" t="s">
        <v>5351</v>
      </c>
      <c r="H1430" s="641" t="s">
        <v>834</v>
      </c>
      <c r="I1430" s="642" t="s">
        <v>780</v>
      </c>
      <c r="J1430" s="641" t="s">
        <v>834</v>
      </c>
      <c r="K1430" s="643">
        <v>1</v>
      </c>
      <c r="L1430" s="643">
        <v>1</v>
      </c>
      <c r="M1430" s="644">
        <v>3857.4100000000003</v>
      </c>
      <c r="N1430" s="643">
        <v>3</v>
      </c>
      <c r="O1430" s="643">
        <v>6</v>
      </c>
      <c r="P1430" s="686">
        <v>28049.806000000004</v>
      </c>
    </row>
    <row r="1431" spans="1:16" ht="56.25" x14ac:dyDescent="0.2">
      <c r="A1431" s="637" t="s">
        <v>767</v>
      </c>
      <c r="B1431" s="638" t="s">
        <v>775</v>
      </c>
      <c r="C1431" s="638" t="s">
        <v>769</v>
      </c>
      <c r="D1431" s="639" t="s">
        <v>5352</v>
      </c>
      <c r="E1431" s="640">
        <v>2000</v>
      </c>
      <c r="F1431" s="638" t="s">
        <v>5353</v>
      </c>
      <c r="G1431" s="639" t="s">
        <v>5354</v>
      </c>
      <c r="H1431" s="641" t="s">
        <v>5355</v>
      </c>
      <c r="I1431" s="642" t="s">
        <v>774</v>
      </c>
      <c r="J1431" s="641" t="s">
        <v>5355</v>
      </c>
      <c r="K1431" s="643">
        <v>6</v>
      </c>
      <c r="L1431" s="643">
        <v>12</v>
      </c>
      <c r="M1431" s="644">
        <v>25868.539999999997</v>
      </c>
      <c r="N1431" s="643">
        <v>3</v>
      </c>
      <c r="O1431" s="643">
        <v>6</v>
      </c>
      <c r="P1431" s="686">
        <v>13033.005999999998</v>
      </c>
    </row>
    <row r="1432" spans="1:16" ht="45" x14ac:dyDescent="0.2">
      <c r="A1432" s="637" t="s">
        <v>767</v>
      </c>
      <c r="B1432" s="638" t="s">
        <v>775</v>
      </c>
      <c r="C1432" s="638" t="s">
        <v>769</v>
      </c>
      <c r="D1432" s="639" t="s">
        <v>5356</v>
      </c>
      <c r="E1432" s="640">
        <v>3500</v>
      </c>
      <c r="F1432" s="638" t="s">
        <v>5357</v>
      </c>
      <c r="G1432" s="639" t="s">
        <v>5358</v>
      </c>
      <c r="H1432" s="641" t="s">
        <v>5359</v>
      </c>
      <c r="I1432" s="642" t="s">
        <v>780</v>
      </c>
      <c r="J1432" s="641" t="s">
        <v>5359</v>
      </c>
      <c r="K1432" s="643">
        <v>2</v>
      </c>
      <c r="L1432" s="643">
        <v>5</v>
      </c>
      <c r="M1432" s="644">
        <v>18469.669999999998</v>
      </c>
      <c r="N1432" s="643">
        <v>0</v>
      </c>
      <c r="O1432" s="643">
        <v>0</v>
      </c>
      <c r="P1432" s="686">
        <v>0</v>
      </c>
    </row>
    <row r="1433" spans="1:16" ht="67.5" x14ac:dyDescent="0.2">
      <c r="A1433" s="637" t="s">
        <v>767</v>
      </c>
      <c r="B1433" s="638" t="s">
        <v>775</v>
      </c>
      <c r="C1433" s="638" t="s">
        <v>769</v>
      </c>
      <c r="D1433" s="639" t="s">
        <v>5360</v>
      </c>
      <c r="E1433" s="640">
        <v>6000</v>
      </c>
      <c r="F1433" s="638" t="s">
        <v>5361</v>
      </c>
      <c r="G1433" s="639" t="s">
        <v>5362</v>
      </c>
      <c r="H1433" s="641" t="s">
        <v>801</v>
      </c>
      <c r="I1433" s="642" t="s">
        <v>780</v>
      </c>
      <c r="J1433" s="641" t="s">
        <v>801</v>
      </c>
      <c r="K1433" s="643">
        <v>6</v>
      </c>
      <c r="L1433" s="643">
        <v>12</v>
      </c>
      <c r="M1433" s="644">
        <v>73092.11</v>
      </c>
      <c r="N1433" s="643">
        <v>4</v>
      </c>
      <c r="O1433" s="643">
        <v>6</v>
      </c>
      <c r="P1433" s="686">
        <v>36925.536</v>
      </c>
    </row>
    <row r="1434" spans="1:16" ht="90" x14ac:dyDescent="0.2">
      <c r="A1434" s="637" t="s">
        <v>767</v>
      </c>
      <c r="B1434" s="638" t="s">
        <v>775</v>
      </c>
      <c r="C1434" s="638" t="s">
        <v>769</v>
      </c>
      <c r="D1434" s="639" t="s">
        <v>5363</v>
      </c>
      <c r="E1434" s="640">
        <v>7000</v>
      </c>
      <c r="F1434" s="638" t="s">
        <v>5364</v>
      </c>
      <c r="G1434" s="639" t="s">
        <v>5365</v>
      </c>
      <c r="H1434" s="641" t="s">
        <v>915</v>
      </c>
      <c r="I1434" s="642" t="s">
        <v>780</v>
      </c>
      <c r="J1434" s="641" t="s">
        <v>915</v>
      </c>
      <c r="K1434" s="643">
        <v>3</v>
      </c>
      <c r="L1434" s="643">
        <v>5</v>
      </c>
      <c r="M1434" s="644">
        <v>35474.28</v>
      </c>
      <c r="N1434" s="643">
        <v>0</v>
      </c>
      <c r="O1434" s="643">
        <v>0</v>
      </c>
      <c r="P1434" s="686">
        <v>0</v>
      </c>
    </row>
    <row r="1435" spans="1:16" ht="56.25" x14ac:dyDescent="0.2">
      <c r="A1435" s="637" t="s">
        <v>767</v>
      </c>
      <c r="B1435" s="638" t="s">
        <v>775</v>
      </c>
      <c r="C1435" s="638" t="s">
        <v>769</v>
      </c>
      <c r="D1435" s="639" t="s">
        <v>5366</v>
      </c>
      <c r="E1435" s="640">
        <v>15600</v>
      </c>
      <c r="F1435" s="638" t="s">
        <v>5367</v>
      </c>
      <c r="G1435" s="639" t="s">
        <v>5368</v>
      </c>
      <c r="H1435" s="641" t="s">
        <v>801</v>
      </c>
      <c r="I1435" s="642" t="s">
        <v>780</v>
      </c>
      <c r="J1435" s="641" t="s">
        <v>801</v>
      </c>
      <c r="K1435" s="643">
        <v>2</v>
      </c>
      <c r="L1435" s="643">
        <v>12</v>
      </c>
      <c r="M1435" s="644">
        <v>211959.80999999997</v>
      </c>
      <c r="N1435" s="643">
        <v>3</v>
      </c>
      <c r="O1435" s="643">
        <v>6</v>
      </c>
      <c r="P1435" s="686">
        <v>93091.975999999995</v>
      </c>
    </row>
    <row r="1436" spans="1:16" ht="33.75" x14ac:dyDescent="0.2">
      <c r="A1436" s="637" t="s">
        <v>767</v>
      </c>
      <c r="B1436" s="638" t="s">
        <v>775</v>
      </c>
      <c r="C1436" s="638" t="s">
        <v>769</v>
      </c>
      <c r="D1436" s="639" t="s">
        <v>5369</v>
      </c>
      <c r="E1436" s="640">
        <v>6000</v>
      </c>
      <c r="F1436" s="638" t="s">
        <v>5370</v>
      </c>
      <c r="G1436" s="639" t="s">
        <v>5371</v>
      </c>
      <c r="H1436" s="641" t="s">
        <v>2555</v>
      </c>
      <c r="I1436" s="642" t="s">
        <v>774</v>
      </c>
      <c r="J1436" s="641" t="s">
        <v>2555</v>
      </c>
      <c r="K1436" s="643">
        <v>5</v>
      </c>
      <c r="L1436" s="643">
        <v>12</v>
      </c>
      <c r="M1436" s="644">
        <v>72722.419999999984</v>
      </c>
      <c r="N1436" s="643">
        <v>0</v>
      </c>
      <c r="O1436" s="643">
        <v>0</v>
      </c>
      <c r="P1436" s="686">
        <v>0</v>
      </c>
    </row>
    <row r="1437" spans="1:16" ht="33.75" x14ac:dyDescent="0.2">
      <c r="A1437" s="637" t="s">
        <v>767</v>
      </c>
      <c r="B1437" s="638" t="s">
        <v>775</v>
      </c>
      <c r="C1437" s="638" t="s">
        <v>769</v>
      </c>
      <c r="D1437" s="639" t="s">
        <v>5372</v>
      </c>
      <c r="E1437" s="640">
        <v>3000</v>
      </c>
      <c r="F1437" s="638" t="s">
        <v>5373</v>
      </c>
      <c r="G1437" s="639" t="s">
        <v>5374</v>
      </c>
      <c r="H1437" s="641" t="s">
        <v>801</v>
      </c>
      <c r="I1437" s="642" t="s">
        <v>780</v>
      </c>
      <c r="J1437" s="641" t="s">
        <v>801</v>
      </c>
      <c r="K1437" s="643">
        <v>6</v>
      </c>
      <c r="L1437" s="643">
        <v>12</v>
      </c>
      <c r="M1437" s="644">
        <v>37794.000000000007</v>
      </c>
      <c r="N1437" s="643">
        <v>3</v>
      </c>
      <c r="O1437" s="643">
        <v>6</v>
      </c>
      <c r="P1437" s="686">
        <v>19026.976000000002</v>
      </c>
    </row>
    <row r="1438" spans="1:16" ht="56.25" x14ac:dyDescent="0.2">
      <c r="A1438" s="637" t="s">
        <v>767</v>
      </c>
      <c r="B1438" s="638" t="s">
        <v>775</v>
      </c>
      <c r="C1438" s="638" t="s">
        <v>769</v>
      </c>
      <c r="D1438" s="639" t="s">
        <v>5375</v>
      </c>
      <c r="E1438" s="640">
        <v>2800</v>
      </c>
      <c r="F1438" s="638" t="s">
        <v>5376</v>
      </c>
      <c r="G1438" s="639" t="s">
        <v>5377</v>
      </c>
      <c r="H1438" s="641" t="s">
        <v>4722</v>
      </c>
      <c r="I1438" s="642" t="s">
        <v>774</v>
      </c>
      <c r="J1438" s="641" t="s">
        <v>4722</v>
      </c>
      <c r="K1438" s="643">
        <v>6</v>
      </c>
      <c r="L1438" s="643">
        <v>12</v>
      </c>
      <c r="M1438" s="644">
        <v>37322</v>
      </c>
      <c r="N1438" s="643">
        <v>2</v>
      </c>
      <c r="O1438" s="643">
        <v>3</v>
      </c>
      <c r="P1438" s="686">
        <v>7274.6760000000004</v>
      </c>
    </row>
    <row r="1439" spans="1:16" ht="67.5" x14ac:dyDescent="0.2">
      <c r="A1439" s="637" t="s">
        <v>767</v>
      </c>
      <c r="B1439" s="638" t="s">
        <v>775</v>
      </c>
      <c r="C1439" s="638" t="s">
        <v>769</v>
      </c>
      <c r="D1439" s="639" t="s">
        <v>5378</v>
      </c>
      <c r="E1439" s="640">
        <v>4500</v>
      </c>
      <c r="F1439" s="638" t="s">
        <v>5379</v>
      </c>
      <c r="G1439" s="639" t="s">
        <v>5380</v>
      </c>
      <c r="H1439" s="641" t="s">
        <v>915</v>
      </c>
      <c r="I1439" s="642" t="s">
        <v>780</v>
      </c>
      <c r="J1439" s="641" t="s">
        <v>915</v>
      </c>
      <c r="K1439" s="643">
        <v>5</v>
      </c>
      <c r="L1439" s="643">
        <v>12</v>
      </c>
      <c r="M1439" s="644">
        <v>55896.219999999994</v>
      </c>
      <c r="N1439" s="643">
        <v>3</v>
      </c>
      <c r="O1439" s="643">
        <v>6</v>
      </c>
      <c r="P1439" s="686">
        <v>28051.976000000002</v>
      </c>
    </row>
    <row r="1440" spans="1:16" ht="33.75" x14ac:dyDescent="0.2">
      <c r="A1440" s="637" t="s">
        <v>767</v>
      </c>
      <c r="B1440" s="638" t="s">
        <v>775</v>
      </c>
      <c r="C1440" s="638" t="s">
        <v>769</v>
      </c>
      <c r="D1440" s="639" t="s">
        <v>5381</v>
      </c>
      <c r="E1440" s="640">
        <v>6000</v>
      </c>
      <c r="F1440" s="638" t="s">
        <v>5382</v>
      </c>
      <c r="G1440" s="639" t="s">
        <v>5383</v>
      </c>
      <c r="H1440" s="641" t="s">
        <v>1090</v>
      </c>
      <c r="I1440" s="642" t="s">
        <v>780</v>
      </c>
      <c r="J1440" s="641" t="s">
        <v>1090</v>
      </c>
      <c r="K1440" s="643">
        <v>2</v>
      </c>
      <c r="L1440" s="643">
        <v>4</v>
      </c>
      <c r="M1440" s="644">
        <v>21201.41</v>
      </c>
      <c r="N1440" s="643">
        <v>4</v>
      </c>
      <c r="O1440" s="643">
        <v>6</v>
      </c>
      <c r="P1440" s="686">
        <v>37010.396000000001</v>
      </c>
    </row>
    <row r="1441" spans="1:16" ht="78.75" x14ac:dyDescent="0.2">
      <c r="A1441" s="637" t="s">
        <v>767</v>
      </c>
      <c r="B1441" s="638" t="s">
        <v>768</v>
      </c>
      <c r="C1441" s="638" t="s">
        <v>769</v>
      </c>
      <c r="D1441" s="639" t="s">
        <v>5384</v>
      </c>
      <c r="E1441" s="640">
        <v>5000</v>
      </c>
      <c r="F1441" s="638" t="s">
        <v>5385</v>
      </c>
      <c r="G1441" s="639" t="s">
        <v>5386</v>
      </c>
      <c r="H1441" s="641" t="s">
        <v>805</v>
      </c>
      <c r="I1441" s="642" t="s">
        <v>780</v>
      </c>
      <c r="J1441" s="641" t="s">
        <v>805</v>
      </c>
      <c r="K1441" s="643">
        <v>5</v>
      </c>
      <c r="L1441" s="643">
        <v>12</v>
      </c>
      <c r="M1441" s="644">
        <v>61954.810000000012</v>
      </c>
      <c r="N1441" s="643">
        <v>3</v>
      </c>
      <c r="O1441" s="643">
        <v>6</v>
      </c>
      <c r="P1441" s="686">
        <v>31051.976000000002</v>
      </c>
    </row>
    <row r="1442" spans="1:16" ht="56.25" x14ac:dyDescent="0.2">
      <c r="A1442" s="637" t="s">
        <v>767</v>
      </c>
      <c r="B1442" s="638" t="s">
        <v>775</v>
      </c>
      <c r="C1442" s="638" t="s">
        <v>769</v>
      </c>
      <c r="D1442" s="639" t="s">
        <v>5387</v>
      </c>
      <c r="E1442" s="640">
        <v>3000</v>
      </c>
      <c r="F1442" s="638" t="s">
        <v>5388</v>
      </c>
      <c r="G1442" s="639" t="s">
        <v>5389</v>
      </c>
      <c r="H1442" s="641" t="s">
        <v>812</v>
      </c>
      <c r="I1442" s="642" t="s">
        <v>780</v>
      </c>
      <c r="J1442" s="641" t="s">
        <v>812</v>
      </c>
      <c r="K1442" s="643">
        <v>3</v>
      </c>
      <c r="L1442" s="643">
        <v>7</v>
      </c>
      <c r="M1442" s="644">
        <v>18802.099999999999</v>
      </c>
      <c r="N1442" s="643">
        <v>0</v>
      </c>
      <c r="O1442" s="643">
        <v>0</v>
      </c>
      <c r="P1442" s="686">
        <v>0</v>
      </c>
    </row>
    <row r="1443" spans="1:16" ht="67.5" x14ac:dyDescent="0.2">
      <c r="A1443" s="637" t="s">
        <v>767</v>
      </c>
      <c r="B1443" s="638" t="s">
        <v>768</v>
      </c>
      <c r="C1443" s="638" t="s">
        <v>769</v>
      </c>
      <c r="D1443" s="639" t="s">
        <v>4695</v>
      </c>
      <c r="E1443" s="640">
        <v>1500</v>
      </c>
      <c r="F1443" s="638" t="s">
        <v>5390</v>
      </c>
      <c r="G1443" s="639" t="s">
        <v>5391</v>
      </c>
      <c r="H1443" s="641" t="s">
        <v>796</v>
      </c>
      <c r="I1443" s="642" t="s">
        <v>797</v>
      </c>
      <c r="J1443" s="641" t="s">
        <v>796</v>
      </c>
      <c r="K1443" s="643">
        <v>5</v>
      </c>
      <c r="L1443" s="643">
        <v>12</v>
      </c>
      <c r="M1443" s="644">
        <v>19954.810000000001</v>
      </c>
      <c r="N1443" s="643">
        <v>3</v>
      </c>
      <c r="O1443" s="643">
        <v>6</v>
      </c>
      <c r="P1443" s="686">
        <v>9817.0759999999991</v>
      </c>
    </row>
    <row r="1444" spans="1:16" ht="90" x14ac:dyDescent="0.2">
      <c r="A1444" s="637" t="s">
        <v>767</v>
      </c>
      <c r="B1444" s="638" t="s">
        <v>775</v>
      </c>
      <c r="C1444" s="638" t="s">
        <v>769</v>
      </c>
      <c r="D1444" s="639" t="s">
        <v>5392</v>
      </c>
      <c r="E1444" s="640">
        <v>1500</v>
      </c>
      <c r="F1444" s="638" t="s">
        <v>5393</v>
      </c>
      <c r="G1444" s="639" t="s">
        <v>5394</v>
      </c>
      <c r="H1444" s="641" t="s">
        <v>1325</v>
      </c>
      <c r="I1444" s="642" t="s">
        <v>774</v>
      </c>
      <c r="J1444" s="641" t="s">
        <v>1325</v>
      </c>
      <c r="K1444" s="643">
        <v>4</v>
      </c>
      <c r="L1444" s="643">
        <v>9</v>
      </c>
      <c r="M1444" s="644">
        <v>13884.909999999998</v>
      </c>
      <c r="N1444" s="643">
        <v>3</v>
      </c>
      <c r="O1444" s="643">
        <v>6</v>
      </c>
      <c r="P1444" s="686">
        <v>9817.0759999999991</v>
      </c>
    </row>
    <row r="1445" spans="1:16" ht="78.75" x14ac:dyDescent="0.2">
      <c r="A1445" s="637" t="s">
        <v>767</v>
      </c>
      <c r="B1445" s="638" t="s">
        <v>775</v>
      </c>
      <c r="C1445" s="638" t="s">
        <v>769</v>
      </c>
      <c r="D1445" s="639" t="s">
        <v>5395</v>
      </c>
      <c r="E1445" s="640">
        <v>7000</v>
      </c>
      <c r="F1445" s="638" t="s">
        <v>5396</v>
      </c>
      <c r="G1445" s="639" t="s">
        <v>5397</v>
      </c>
      <c r="H1445" s="641" t="s">
        <v>1290</v>
      </c>
      <c r="I1445" s="642" t="s">
        <v>774</v>
      </c>
      <c r="J1445" s="641" t="s">
        <v>1290</v>
      </c>
      <c r="K1445" s="643">
        <v>5</v>
      </c>
      <c r="L1445" s="643">
        <v>12</v>
      </c>
      <c r="M1445" s="644">
        <v>85110.849999999977</v>
      </c>
      <c r="N1445" s="643">
        <v>5</v>
      </c>
      <c r="O1445" s="643">
        <v>6</v>
      </c>
      <c r="P1445" s="686">
        <v>43003.466000000008</v>
      </c>
    </row>
    <row r="1446" spans="1:16" ht="135" x14ac:dyDescent="0.2">
      <c r="A1446" s="637" t="s">
        <v>767</v>
      </c>
      <c r="B1446" s="638" t="s">
        <v>768</v>
      </c>
      <c r="C1446" s="638" t="s">
        <v>769</v>
      </c>
      <c r="D1446" s="639" t="s">
        <v>5398</v>
      </c>
      <c r="E1446" s="640">
        <v>4500</v>
      </c>
      <c r="F1446" s="638" t="s">
        <v>5399</v>
      </c>
      <c r="G1446" s="639" t="s">
        <v>5400</v>
      </c>
      <c r="H1446" s="641" t="s">
        <v>805</v>
      </c>
      <c r="I1446" s="642" t="s">
        <v>780</v>
      </c>
      <c r="J1446" s="641" t="s">
        <v>805</v>
      </c>
      <c r="K1446" s="643">
        <v>6</v>
      </c>
      <c r="L1446" s="643">
        <v>12</v>
      </c>
      <c r="M1446" s="644">
        <v>55139.48</v>
      </c>
      <c r="N1446" s="643">
        <v>3</v>
      </c>
      <c r="O1446" s="643">
        <v>6</v>
      </c>
      <c r="P1446" s="686">
        <v>27871.756000000001</v>
      </c>
    </row>
    <row r="1447" spans="1:16" ht="157.5" x14ac:dyDescent="0.2">
      <c r="A1447" s="637" t="s">
        <v>767</v>
      </c>
      <c r="B1447" s="638" t="s">
        <v>775</v>
      </c>
      <c r="C1447" s="638" t="s">
        <v>769</v>
      </c>
      <c r="D1447" s="639" t="s">
        <v>5401</v>
      </c>
      <c r="E1447" s="640">
        <v>4500</v>
      </c>
      <c r="F1447" s="638" t="s">
        <v>5402</v>
      </c>
      <c r="G1447" s="639" t="s">
        <v>5403</v>
      </c>
      <c r="H1447" s="641" t="s">
        <v>1583</v>
      </c>
      <c r="I1447" s="642" t="s">
        <v>780</v>
      </c>
      <c r="J1447" s="641" t="s">
        <v>1583</v>
      </c>
      <c r="K1447" s="643">
        <v>10</v>
      </c>
      <c r="L1447" s="643">
        <v>12</v>
      </c>
      <c r="M1447" s="644">
        <v>55923.19000000001</v>
      </c>
      <c r="N1447" s="643">
        <v>3</v>
      </c>
      <c r="O1447" s="643">
        <v>6</v>
      </c>
      <c r="P1447" s="686">
        <v>28051.976000000002</v>
      </c>
    </row>
    <row r="1448" spans="1:16" ht="56.25" x14ac:dyDescent="0.2">
      <c r="A1448" s="637" t="s">
        <v>767</v>
      </c>
      <c r="B1448" s="638" t="s">
        <v>775</v>
      </c>
      <c r="C1448" s="638" t="s">
        <v>769</v>
      </c>
      <c r="D1448" s="639" t="s">
        <v>5404</v>
      </c>
      <c r="E1448" s="640">
        <v>4000</v>
      </c>
      <c r="F1448" s="638" t="s">
        <v>5405</v>
      </c>
      <c r="G1448" s="639" t="s">
        <v>5406</v>
      </c>
      <c r="H1448" s="641" t="s">
        <v>915</v>
      </c>
      <c r="I1448" s="642" t="s">
        <v>780</v>
      </c>
      <c r="J1448" s="641" t="s">
        <v>915</v>
      </c>
      <c r="K1448" s="643">
        <v>6</v>
      </c>
      <c r="L1448" s="643">
        <v>12</v>
      </c>
      <c r="M1448" s="644">
        <v>49876.41</v>
      </c>
      <c r="N1448" s="643">
        <v>4</v>
      </c>
      <c r="O1448" s="643">
        <v>6</v>
      </c>
      <c r="P1448" s="686">
        <v>24995.826000000001</v>
      </c>
    </row>
    <row r="1449" spans="1:16" ht="33.75" x14ac:dyDescent="0.2">
      <c r="A1449" s="637" t="s">
        <v>767</v>
      </c>
      <c r="B1449" s="638" t="s">
        <v>768</v>
      </c>
      <c r="C1449" s="638" t="s">
        <v>769</v>
      </c>
      <c r="D1449" s="639" t="s">
        <v>5407</v>
      </c>
      <c r="E1449" s="640">
        <v>13000</v>
      </c>
      <c r="F1449" s="638" t="s">
        <v>5408</v>
      </c>
      <c r="G1449" s="639" t="s">
        <v>5409</v>
      </c>
      <c r="H1449" s="641" t="s">
        <v>779</v>
      </c>
      <c r="I1449" s="642" t="s">
        <v>780</v>
      </c>
      <c r="J1449" s="641" t="s">
        <v>779</v>
      </c>
      <c r="K1449" s="643">
        <v>3</v>
      </c>
      <c r="L1449" s="643">
        <v>8</v>
      </c>
      <c r="M1449" s="644">
        <v>85363.51999999999</v>
      </c>
      <c r="N1449" s="643">
        <v>1</v>
      </c>
      <c r="O1449" s="643">
        <v>2</v>
      </c>
      <c r="P1449" s="686">
        <v>17481.626</v>
      </c>
    </row>
    <row r="1450" spans="1:16" ht="90" x14ac:dyDescent="0.2">
      <c r="A1450" s="637" t="s">
        <v>767</v>
      </c>
      <c r="B1450" s="638" t="s">
        <v>775</v>
      </c>
      <c r="C1450" s="638" t="s">
        <v>769</v>
      </c>
      <c r="D1450" s="639" t="s">
        <v>5410</v>
      </c>
      <c r="E1450" s="640">
        <v>8000</v>
      </c>
      <c r="F1450" s="638" t="s">
        <v>5411</v>
      </c>
      <c r="G1450" s="639" t="s">
        <v>5412</v>
      </c>
      <c r="H1450" s="641" t="s">
        <v>5413</v>
      </c>
      <c r="I1450" s="642" t="s">
        <v>774</v>
      </c>
      <c r="J1450" s="641" t="s">
        <v>5413</v>
      </c>
      <c r="K1450" s="643">
        <v>6</v>
      </c>
      <c r="L1450" s="643">
        <v>12</v>
      </c>
      <c r="M1450" s="644">
        <v>97641.95</v>
      </c>
      <c r="N1450" s="643">
        <v>0</v>
      </c>
      <c r="O1450" s="643">
        <v>0</v>
      </c>
      <c r="P1450" s="686">
        <v>0</v>
      </c>
    </row>
    <row r="1451" spans="1:16" ht="101.25" x14ac:dyDescent="0.2">
      <c r="A1451" s="637" t="s">
        <v>767</v>
      </c>
      <c r="B1451" s="638" t="s">
        <v>775</v>
      </c>
      <c r="C1451" s="638" t="s">
        <v>769</v>
      </c>
      <c r="D1451" s="639" t="s">
        <v>5414</v>
      </c>
      <c r="E1451" s="640">
        <v>8000</v>
      </c>
      <c r="F1451" s="638" t="s">
        <v>5415</v>
      </c>
      <c r="G1451" s="639" t="s">
        <v>5416</v>
      </c>
      <c r="H1451" s="641" t="s">
        <v>915</v>
      </c>
      <c r="I1451" s="642" t="s">
        <v>780</v>
      </c>
      <c r="J1451" s="641" t="s">
        <v>915</v>
      </c>
      <c r="K1451" s="643">
        <v>5</v>
      </c>
      <c r="L1451" s="643">
        <v>12</v>
      </c>
      <c r="M1451" s="644">
        <v>97132.479999999996</v>
      </c>
      <c r="N1451" s="643">
        <v>3</v>
      </c>
      <c r="O1451" s="643">
        <v>6</v>
      </c>
      <c r="P1451" s="686">
        <v>48813.916000000005</v>
      </c>
    </row>
    <row r="1452" spans="1:16" ht="45" x14ac:dyDescent="0.2">
      <c r="A1452" s="637" t="s">
        <v>767</v>
      </c>
      <c r="B1452" s="638" t="s">
        <v>775</v>
      </c>
      <c r="C1452" s="638" t="s">
        <v>769</v>
      </c>
      <c r="D1452" s="639" t="s">
        <v>5417</v>
      </c>
      <c r="E1452" s="640">
        <v>4500</v>
      </c>
      <c r="F1452" s="638" t="s">
        <v>5418</v>
      </c>
      <c r="G1452" s="639" t="s">
        <v>5419</v>
      </c>
      <c r="H1452" s="641" t="s">
        <v>5420</v>
      </c>
      <c r="I1452" s="642" t="s">
        <v>774</v>
      </c>
      <c r="J1452" s="641" t="s">
        <v>5420</v>
      </c>
      <c r="K1452" s="643">
        <v>3</v>
      </c>
      <c r="L1452" s="643">
        <v>8</v>
      </c>
      <c r="M1452" s="644">
        <v>32340.379999999997</v>
      </c>
      <c r="N1452" s="643">
        <v>0</v>
      </c>
      <c r="O1452" s="643">
        <v>0</v>
      </c>
      <c r="P1452" s="686">
        <v>0</v>
      </c>
    </row>
    <row r="1453" spans="1:16" ht="101.25" x14ac:dyDescent="0.2">
      <c r="A1453" s="637" t="s">
        <v>767</v>
      </c>
      <c r="B1453" s="638" t="s">
        <v>775</v>
      </c>
      <c r="C1453" s="638" t="s">
        <v>769</v>
      </c>
      <c r="D1453" s="639" t="s">
        <v>5421</v>
      </c>
      <c r="E1453" s="640">
        <v>10000</v>
      </c>
      <c r="F1453" s="638" t="s">
        <v>5422</v>
      </c>
      <c r="G1453" s="639" t="s">
        <v>5423</v>
      </c>
      <c r="H1453" s="641" t="s">
        <v>5424</v>
      </c>
      <c r="I1453" s="642" t="s">
        <v>780</v>
      </c>
      <c r="J1453" s="641" t="s">
        <v>5424</v>
      </c>
      <c r="K1453" s="643">
        <v>3</v>
      </c>
      <c r="L1453" s="643">
        <v>5</v>
      </c>
      <c r="M1453" s="644">
        <v>50414.04</v>
      </c>
      <c r="N1453" s="643">
        <v>0</v>
      </c>
      <c r="O1453" s="643">
        <v>0</v>
      </c>
      <c r="P1453" s="686">
        <v>0</v>
      </c>
    </row>
    <row r="1454" spans="1:16" ht="67.5" x14ac:dyDescent="0.2">
      <c r="A1454" s="637" t="s">
        <v>767</v>
      </c>
      <c r="B1454" s="638" t="s">
        <v>775</v>
      </c>
      <c r="C1454" s="638" t="s">
        <v>769</v>
      </c>
      <c r="D1454" s="639" t="s">
        <v>5425</v>
      </c>
      <c r="E1454" s="640">
        <v>2500</v>
      </c>
      <c r="F1454" s="638" t="s">
        <v>5426</v>
      </c>
      <c r="G1454" s="639" t="s">
        <v>5427</v>
      </c>
      <c r="H1454" s="641" t="s">
        <v>5428</v>
      </c>
      <c r="I1454" s="642" t="s">
        <v>774</v>
      </c>
      <c r="J1454" s="641" t="s">
        <v>5428</v>
      </c>
      <c r="K1454" s="643">
        <v>6</v>
      </c>
      <c r="L1454" s="643">
        <v>12</v>
      </c>
      <c r="M1454" s="644">
        <v>31589.7</v>
      </c>
      <c r="N1454" s="643">
        <v>3</v>
      </c>
      <c r="O1454" s="643">
        <v>6</v>
      </c>
      <c r="P1454" s="686">
        <v>15906.615999999998</v>
      </c>
    </row>
    <row r="1455" spans="1:16" ht="33.75" x14ac:dyDescent="0.2">
      <c r="A1455" s="637" t="s">
        <v>767</v>
      </c>
      <c r="B1455" s="638" t="s">
        <v>768</v>
      </c>
      <c r="C1455" s="638" t="s">
        <v>769</v>
      </c>
      <c r="D1455" s="639" t="s">
        <v>5429</v>
      </c>
      <c r="E1455" s="640">
        <v>8000</v>
      </c>
      <c r="F1455" s="638" t="s">
        <v>5430</v>
      </c>
      <c r="G1455" s="639" t="s">
        <v>5431</v>
      </c>
      <c r="H1455" s="641" t="s">
        <v>812</v>
      </c>
      <c r="I1455" s="642" t="s">
        <v>780</v>
      </c>
      <c r="J1455" s="641" t="s">
        <v>812</v>
      </c>
      <c r="K1455" s="643">
        <v>1</v>
      </c>
      <c r="L1455" s="643">
        <v>1</v>
      </c>
      <c r="M1455" s="644">
        <v>3040.7400000000002</v>
      </c>
      <c r="N1455" s="643">
        <v>2</v>
      </c>
      <c r="O1455" s="643">
        <v>3</v>
      </c>
      <c r="P1455" s="686">
        <v>9413.525999999998</v>
      </c>
    </row>
    <row r="1456" spans="1:16" ht="33.75" x14ac:dyDescent="0.2">
      <c r="A1456" s="637" t="s">
        <v>767</v>
      </c>
      <c r="B1456" s="638" t="s">
        <v>775</v>
      </c>
      <c r="C1456" s="638" t="s">
        <v>769</v>
      </c>
      <c r="D1456" s="639" t="s">
        <v>5432</v>
      </c>
      <c r="E1456" s="640">
        <v>15600</v>
      </c>
      <c r="F1456" s="638" t="s">
        <v>5433</v>
      </c>
      <c r="G1456" s="639" t="s">
        <v>5434</v>
      </c>
      <c r="H1456" s="641" t="s">
        <v>812</v>
      </c>
      <c r="I1456" s="642" t="s">
        <v>780</v>
      </c>
      <c r="J1456" s="641" t="s">
        <v>812</v>
      </c>
      <c r="K1456" s="643">
        <v>0</v>
      </c>
      <c r="L1456" s="643">
        <v>0</v>
      </c>
      <c r="M1456" s="644">
        <v>0</v>
      </c>
      <c r="N1456" s="643">
        <v>1</v>
      </c>
      <c r="O1456" s="643">
        <v>6</v>
      </c>
      <c r="P1456" s="686">
        <v>87214.435999999987</v>
      </c>
    </row>
    <row r="1457" spans="1:16" ht="33.75" x14ac:dyDescent="0.2">
      <c r="A1457" s="637" t="s">
        <v>767</v>
      </c>
      <c r="B1457" s="638" t="s">
        <v>768</v>
      </c>
      <c r="C1457" s="638" t="s">
        <v>769</v>
      </c>
      <c r="D1457" s="639" t="s">
        <v>5435</v>
      </c>
      <c r="E1457" s="640">
        <v>3500</v>
      </c>
      <c r="F1457" s="638" t="s">
        <v>5436</v>
      </c>
      <c r="G1457" s="639" t="s">
        <v>5437</v>
      </c>
      <c r="H1457" s="641" t="s">
        <v>1094</v>
      </c>
      <c r="I1457" s="642" t="s">
        <v>780</v>
      </c>
      <c r="J1457" s="641" t="s">
        <v>1094</v>
      </c>
      <c r="K1457" s="643">
        <v>3</v>
      </c>
      <c r="L1457" s="643">
        <v>7</v>
      </c>
      <c r="M1457" s="644">
        <v>24387.809999999998</v>
      </c>
      <c r="N1457" s="643">
        <v>3</v>
      </c>
      <c r="O1457" s="643">
        <v>6</v>
      </c>
      <c r="P1457" s="686">
        <v>22046.936000000005</v>
      </c>
    </row>
    <row r="1458" spans="1:16" ht="33.75" x14ac:dyDescent="0.2">
      <c r="A1458" s="637" t="s">
        <v>767</v>
      </c>
      <c r="B1458" s="638" t="s">
        <v>775</v>
      </c>
      <c r="C1458" s="638" t="s">
        <v>769</v>
      </c>
      <c r="D1458" s="639" t="s">
        <v>1000</v>
      </c>
      <c r="E1458" s="640">
        <v>2750</v>
      </c>
      <c r="F1458" s="638" t="s">
        <v>5438</v>
      </c>
      <c r="G1458" s="639" t="s">
        <v>5439</v>
      </c>
      <c r="H1458" s="641" t="s">
        <v>1003</v>
      </c>
      <c r="I1458" s="642" t="s">
        <v>780</v>
      </c>
      <c r="J1458" s="641" t="s">
        <v>1003</v>
      </c>
      <c r="K1458" s="643">
        <v>1</v>
      </c>
      <c r="L1458" s="643">
        <v>3</v>
      </c>
      <c r="M1458" s="644">
        <v>7489.1200000000008</v>
      </c>
      <c r="N1458" s="643">
        <v>6</v>
      </c>
      <c r="O1458" s="643">
        <v>6</v>
      </c>
      <c r="P1458" s="686">
        <v>17532.976000000002</v>
      </c>
    </row>
    <row r="1459" spans="1:16" ht="45" x14ac:dyDescent="0.2">
      <c r="A1459" s="637" t="s">
        <v>767</v>
      </c>
      <c r="B1459" s="638" t="s">
        <v>775</v>
      </c>
      <c r="C1459" s="638" t="s">
        <v>769</v>
      </c>
      <c r="D1459" s="639" t="s">
        <v>5440</v>
      </c>
      <c r="E1459" s="640">
        <v>2000</v>
      </c>
      <c r="F1459" s="638" t="s">
        <v>5441</v>
      </c>
      <c r="G1459" s="639" t="s">
        <v>5442</v>
      </c>
      <c r="H1459" s="641" t="s">
        <v>2521</v>
      </c>
      <c r="I1459" s="642" t="s">
        <v>797</v>
      </c>
      <c r="J1459" s="641" t="s">
        <v>2521</v>
      </c>
      <c r="K1459" s="643">
        <v>7</v>
      </c>
      <c r="L1459" s="643">
        <v>12</v>
      </c>
      <c r="M1459" s="644">
        <v>25954.810000000005</v>
      </c>
      <c r="N1459" s="643">
        <v>3</v>
      </c>
      <c r="O1459" s="643">
        <v>6</v>
      </c>
      <c r="P1459" s="686">
        <v>13051.975999999999</v>
      </c>
    </row>
    <row r="1460" spans="1:16" ht="67.5" x14ac:dyDescent="0.2">
      <c r="A1460" s="637" t="s">
        <v>767</v>
      </c>
      <c r="B1460" s="638" t="s">
        <v>775</v>
      </c>
      <c r="C1460" s="638" t="s">
        <v>769</v>
      </c>
      <c r="D1460" s="639" t="s">
        <v>5443</v>
      </c>
      <c r="E1460" s="640">
        <v>1200</v>
      </c>
      <c r="F1460" s="638" t="s">
        <v>5444</v>
      </c>
      <c r="G1460" s="639" t="s">
        <v>5445</v>
      </c>
      <c r="H1460" s="641" t="s">
        <v>5446</v>
      </c>
      <c r="I1460" s="642" t="s">
        <v>797</v>
      </c>
      <c r="J1460" s="641" t="s">
        <v>5446</v>
      </c>
      <c r="K1460" s="643">
        <v>5</v>
      </c>
      <c r="L1460" s="643">
        <v>12</v>
      </c>
      <c r="M1460" s="644">
        <v>16086.819999999998</v>
      </c>
      <c r="N1460" s="643">
        <v>3</v>
      </c>
      <c r="O1460" s="643">
        <v>6</v>
      </c>
      <c r="P1460" s="686">
        <v>7811.4759999999997</v>
      </c>
    </row>
    <row r="1461" spans="1:16" ht="33.75" x14ac:dyDescent="0.2">
      <c r="A1461" s="637" t="s">
        <v>767</v>
      </c>
      <c r="B1461" s="638" t="s">
        <v>775</v>
      </c>
      <c r="C1461" s="638" t="s">
        <v>769</v>
      </c>
      <c r="D1461" s="639" t="s">
        <v>5447</v>
      </c>
      <c r="E1461" s="640">
        <v>2800</v>
      </c>
      <c r="F1461" s="638" t="s">
        <v>5448</v>
      </c>
      <c r="G1461" s="639" t="s">
        <v>5449</v>
      </c>
      <c r="H1461" s="641" t="s">
        <v>5450</v>
      </c>
      <c r="I1461" s="642" t="s">
        <v>774</v>
      </c>
      <c r="J1461" s="641" t="s">
        <v>5450</v>
      </c>
      <c r="K1461" s="643">
        <v>5</v>
      </c>
      <c r="L1461" s="643">
        <v>12</v>
      </c>
      <c r="M1461" s="644">
        <v>35488.500000000007</v>
      </c>
      <c r="N1461" s="643">
        <v>3</v>
      </c>
      <c r="O1461" s="643">
        <v>6</v>
      </c>
      <c r="P1461" s="686">
        <v>17849.126</v>
      </c>
    </row>
    <row r="1462" spans="1:16" ht="33.75" x14ac:dyDescent="0.2">
      <c r="A1462" s="637" t="s">
        <v>767</v>
      </c>
      <c r="B1462" s="638" t="s">
        <v>775</v>
      </c>
      <c r="C1462" s="638" t="s">
        <v>769</v>
      </c>
      <c r="D1462" s="639" t="s">
        <v>2064</v>
      </c>
      <c r="E1462" s="640">
        <v>2400</v>
      </c>
      <c r="F1462" s="638" t="s">
        <v>5451</v>
      </c>
      <c r="G1462" s="639" t="s">
        <v>5452</v>
      </c>
      <c r="H1462" s="641" t="s">
        <v>1366</v>
      </c>
      <c r="I1462" s="642" t="s">
        <v>780</v>
      </c>
      <c r="J1462" s="641" t="s">
        <v>1366</v>
      </c>
      <c r="K1462" s="643">
        <v>0</v>
      </c>
      <c r="L1462" s="643">
        <v>0</v>
      </c>
      <c r="M1462" s="644">
        <v>0</v>
      </c>
      <c r="N1462" s="643">
        <v>2</v>
      </c>
      <c r="O1462" s="643">
        <v>4</v>
      </c>
      <c r="P1462" s="686">
        <v>10303.675999999999</v>
      </c>
    </row>
    <row r="1463" spans="1:16" ht="90" x14ac:dyDescent="0.2">
      <c r="A1463" s="637" t="s">
        <v>767</v>
      </c>
      <c r="B1463" s="638" t="s">
        <v>775</v>
      </c>
      <c r="C1463" s="638" t="s">
        <v>769</v>
      </c>
      <c r="D1463" s="639" t="s">
        <v>5453</v>
      </c>
      <c r="E1463" s="640">
        <v>1600</v>
      </c>
      <c r="F1463" s="638" t="s">
        <v>5454</v>
      </c>
      <c r="G1463" s="639" t="s">
        <v>5455</v>
      </c>
      <c r="H1463" s="641" t="s">
        <v>923</v>
      </c>
      <c r="I1463" s="642" t="s">
        <v>797</v>
      </c>
      <c r="J1463" s="641" t="s">
        <v>923</v>
      </c>
      <c r="K1463" s="643">
        <v>5</v>
      </c>
      <c r="L1463" s="643">
        <v>12</v>
      </c>
      <c r="M1463" s="644">
        <v>21154.81</v>
      </c>
      <c r="N1463" s="643">
        <v>5</v>
      </c>
      <c r="O1463" s="643">
        <v>6</v>
      </c>
      <c r="P1463" s="686">
        <v>10471.075999999999</v>
      </c>
    </row>
    <row r="1464" spans="1:16" ht="90" x14ac:dyDescent="0.2">
      <c r="A1464" s="637" t="s">
        <v>767</v>
      </c>
      <c r="B1464" s="638" t="s">
        <v>775</v>
      </c>
      <c r="C1464" s="638" t="s">
        <v>769</v>
      </c>
      <c r="D1464" s="639" t="s">
        <v>5456</v>
      </c>
      <c r="E1464" s="640">
        <v>4500</v>
      </c>
      <c r="F1464" s="638" t="s">
        <v>5457</v>
      </c>
      <c r="G1464" s="639" t="s">
        <v>5458</v>
      </c>
      <c r="H1464" s="641" t="s">
        <v>788</v>
      </c>
      <c r="I1464" s="642" t="s">
        <v>780</v>
      </c>
      <c r="J1464" s="641" t="s">
        <v>788</v>
      </c>
      <c r="K1464" s="643">
        <v>8</v>
      </c>
      <c r="L1464" s="643">
        <v>12</v>
      </c>
      <c r="M1464" s="644">
        <v>55567.360000000001</v>
      </c>
      <c r="N1464" s="643">
        <v>3</v>
      </c>
      <c r="O1464" s="643">
        <v>6</v>
      </c>
      <c r="P1464" s="686">
        <v>28024.696000000004</v>
      </c>
    </row>
    <row r="1465" spans="1:16" ht="78.75" x14ac:dyDescent="0.2">
      <c r="A1465" s="637" t="s">
        <v>767</v>
      </c>
      <c r="B1465" s="638" t="s">
        <v>775</v>
      </c>
      <c r="C1465" s="638" t="s">
        <v>769</v>
      </c>
      <c r="D1465" s="639" t="s">
        <v>5459</v>
      </c>
      <c r="E1465" s="640">
        <v>3000</v>
      </c>
      <c r="F1465" s="638" t="s">
        <v>5460</v>
      </c>
      <c r="G1465" s="639" t="s">
        <v>5461</v>
      </c>
      <c r="H1465" s="641" t="s">
        <v>858</v>
      </c>
      <c r="I1465" s="642" t="s">
        <v>780</v>
      </c>
      <c r="J1465" s="641" t="s">
        <v>858</v>
      </c>
      <c r="K1465" s="643">
        <v>5</v>
      </c>
      <c r="L1465" s="643">
        <v>12</v>
      </c>
      <c r="M1465" s="644">
        <v>37937.800000000003</v>
      </c>
      <c r="N1465" s="643">
        <v>3</v>
      </c>
      <c r="O1465" s="643">
        <v>6</v>
      </c>
      <c r="P1465" s="686">
        <v>19045.886000000002</v>
      </c>
    </row>
    <row r="1466" spans="1:16" ht="67.5" x14ac:dyDescent="0.2">
      <c r="A1466" s="637" t="s">
        <v>767</v>
      </c>
      <c r="B1466" s="638" t="s">
        <v>775</v>
      </c>
      <c r="C1466" s="638" t="s">
        <v>769</v>
      </c>
      <c r="D1466" s="639" t="s">
        <v>5462</v>
      </c>
      <c r="E1466" s="640">
        <v>1200</v>
      </c>
      <c r="F1466" s="638" t="s">
        <v>5463</v>
      </c>
      <c r="G1466" s="639" t="s">
        <v>5464</v>
      </c>
      <c r="H1466" s="641" t="s">
        <v>923</v>
      </c>
      <c r="I1466" s="642" t="s">
        <v>797</v>
      </c>
      <c r="J1466" s="641" t="s">
        <v>923</v>
      </c>
      <c r="K1466" s="643">
        <v>5</v>
      </c>
      <c r="L1466" s="643">
        <v>12</v>
      </c>
      <c r="M1466" s="644">
        <v>16290.01</v>
      </c>
      <c r="N1466" s="643">
        <v>5</v>
      </c>
      <c r="O1466" s="643">
        <v>6</v>
      </c>
      <c r="P1466" s="686">
        <v>7680.6760000000004</v>
      </c>
    </row>
    <row r="1467" spans="1:16" ht="78.75" x14ac:dyDescent="0.2">
      <c r="A1467" s="637" t="s">
        <v>767</v>
      </c>
      <c r="B1467" s="638" t="s">
        <v>775</v>
      </c>
      <c r="C1467" s="638" t="s">
        <v>769</v>
      </c>
      <c r="D1467" s="639" t="s">
        <v>5465</v>
      </c>
      <c r="E1467" s="640">
        <v>6700</v>
      </c>
      <c r="F1467" s="638" t="s">
        <v>5466</v>
      </c>
      <c r="G1467" s="639" t="s">
        <v>5467</v>
      </c>
      <c r="H1467" s="641" t="s">
        <v>4426</v>
      </c>
      <c r="I1467" s="642" t="s">
        <v>780</v>
      </c>
      <c r="J1467" s="641" t="s">
        <v>4426</v>
      </c>
      <c r="K1467" s="643">
        <v>4</v>
      </c>
      <c r="L1467" s="643">
        <v>9</v>
      </c>
      <c r="M1467" s="644">
        <v>55085.33</v>
      </c>
      <c r="N1467" s="643">
        <v>0</v>
      </c>
      <c r="O1467" s="643">
        <v>0</v>
      </c>
      <c r="P1467" s="686">
        <v>0</v>
      </c>
    </row>
    <row r="1468" spans="1:16" ht="67.5" x14ac:dyDescent="0.2">
      <c r="A1468" s="637" t="s">
        <v>767</v>
      </c>
      <c r="B1468" s="638" t="s">
        <v>775</v>
      </c>
      <c r="C1468" s="638" t="s">
        <v>769</v>
      </c>
      <c r="D1468" s="639" t="s">
        <v>5468</v>
      </c>
      <c r="E1468" s="640">
        <v>15000</v>
      </c>
      <c r="F1468" s="638" t="s">
        <v>5469</v>
      </c>
      <c r="G1468" s="639" t="s">
        <v>5470</v>
      </c>
      <c r="H1468" s="641" t="s">
        <v>5471</v>
      </c>
      <c r="I1468" s="642" t="s">
        <v>774</v>
      </c>
      <c r="J1468" s="641" t="s">
        <v>5471</v>
      </c>
      <c r="K1468" s="643">
        <v>3</v>
      </c>
      <c r="L1468" s="643">
        <v>6</v>
      </c>
      <c r="M1468" s="644">
        <v>89007.739999999991</v>
      </c>
      <c r="N1468" s="643">
        <v>0</v>
      </c>
      <c r="O1468" s="643">
        <v>0</v>
      </c>
      <c r="P1468" s="686">
        <v>0</v>
      </c>
    </row>
    <row r="1469" spans="1:16" ht="33.75" x14ac:dyDescent="0.2">
      <c r="A1469" s="637" t="s">
        <v>767</v>
      </c>
      <c r="B1469" s="638" t="s">
        <v>775</v>
      </c>
      <c r="C1469" s="638" t="s">
        <v>769</v>
      </c>
      <c r="D1469" s="639" t="s">
        <v>5472</v>
      </c>
      <c r="E1469" s="640">
        <v>2300</v>
      </c>
      <c r="F1469" s="638" t="s">
        <v>5473</v>
      </c>
      <c r="G1469" s="639" t="s">
        <v>5474</v>
      </c>
      <c r="H1469" s="641" t="s">
        <v>812</v>
      </c>
      <c r="I1469" s="642" t="s">
        <v>780</v>
      </c>
      <c r="J1469" s="641" t="s">
        <v>812</v>
      </c>
      <c r="K1469" s="643">
        <v>1</v>
      </c>
      <c r="L1469" s="643">
        <v>3</v>
      </c>
      <c r="M1469" s="644">
        <v>6257.880000000001</v>
      </c>
      <c r="N1469" s="643">
        <v>6</v>
      </c>
      <c r="O1469" s="643">
        <v>6</v>
      </c>
      <c r="P1469" s="686">
        <v>14848.936</v>
      </c>
    </row>
    <row r="1470" spans="1:16" ht="56.25" x14ac:dyDescent="0.2">
      <c r="A1470" s="637" t="s">
        <v>767</v>
      </c>
      <c r="B1470" s="638" t="s">
        <v>775</v>
      </c>
      <c r="C1470" s="638" t="s">
        <v>769</v>
      </c>
      <c r="D1470" s="639" t="s">
        <v>5475</v>
      </c>
      <c r="E1470" s="640">
        <v>4200</v>
      </c>
      <c r="F1470" s="638" t="s">
        <v>5476</v>
      </c>
      <c r="G1470" s="639" t="s">
        <v>5477</v>
      </c>
      <c r="H1470" s="641" t="s">
        <v>796</v>
      </c>
      <c r="I1470" s="642" t="s">
        <v>797</v>
      </c>
      <c r="J1470" s="641" t="s">
        <v>796</v>
      </c>
      <c r="K1470" s="643">
        <v>1</v>
      </c>
      <c r="L1470" s="643">
        <v>3</v>
      </c>
      <c r="M1470" s="644">
        <v>8046.23</v>
      </c>
      <c r="N1470" s="643">
        <v>0</v>
      </c>
      <c r="O1470" s="643">
        <v>0</v>
      </c>
      <c r="P1470" s="686">
        <v>0</v>
      </c>
    </row>
    <row r="1471" spans="1:16" ht="56.25" x14ac:dyDescent="0.2">
      <c r="A1471" s="637" t="s">
        <v>767</v>
      </c>
      <c r="B1471" s="638" t="s">
        <v>775</v>
      </c>
      <c r="C1471" s="638" t="s">
        <v>769</v>
      </c>
      <c r="D1471" s="639" t="s">
        <v>5478</v>
      </c>
      <c r="E1471" s="640">
        <v>1200</v>
      </c>
      <c r="F1471" s="638" t="s">
        <v>5479</v>
      </c>
      <c r="G1471" s="639" t="s">
        <v>5480</v>
      </c>
      <c r="H1471" s="641" t="s">
        <v>4466</v>
      </c>
      <c r="I1471" s="642" t="s">
        <v>774</v>
      </c>
      <c r="J1471" s="641" t="s">
        <v>4466</v>
      </c>
      <c r="K1471" s="643">
        <v>5</v>
      </c>
      <c r="L1471" s="643">
        <v>12</v>
      </c>
      <c r="M1471" s="644">
        <v>16063.539999999999</v>
      </c>
      <c r="N1471" s="643">
        <v>0</v>
      </c>
      <c r="O1471" s="643">
        <v>0</v>
      </c>
      <c r="P1471" s="686">
        <v>0</v>
      </c>
    </row>
    <row r="1472" spans="1:16" ht="33.75" x14ac:dyDescent="0.2">
      <c r="A1472" s="637" t="s">
        <v>767</v>
      </c>
      <c r="B1472" s="638" t="s">
        <v>775</v>
      </c>
      <c r="C1472" s="638" t="s">
        <v>769</v>
      </c>
      <c r="D1472" s="639" t="s">
        <v>5481</v>
      </c>
      <c r="E1472" s="640">
        <v>3800</v>
      </c>
      <c r="F1472" s="638" t="s">
        <v>5482</v>
      </c>
      <c r="G1472" s="639" t="s">
        <v>5483</v>
      </c>
      <c r="H1472" s="641" t="s">
        <v>5484</v>
      </c>
      <c r="I1472" s="642" t="s">
        <v>797</v>
      </c>
      <c r="J1472" s="641" t="s">
        <v>5484</v>
      </c>
      <c r="K1472" s="643">
        <v>1</v>
      </c>
      <c r="L1472" s="643">
        <v>1</v>
      </c>
      <c r="M1472" s="644">
        <v>3274.0800000000004</v>
      </c>
      <c r="N1472" s="643">
        <v>6</v>
      </c>
      <c r="O1472" s="643">
        <v>6</v>
      </c>
      <c r="P1472" s="686">
        <v>19619.076000000001</v>
      </c>
    </row>
    <row r="1473" spans="1:16" ht="67.5" x14ac:dyDescent="0.2">
      <c r="A1473" s="637" t="s">
        <v>767</v>
      </c>
      <c r="B1473" s="638" t="s">
        <v>775</v>
      </c>
      <c r="C1473" s="638" t="s">
        <v>769</v>
      </c>
      <c r="D1473" s="639" t="s">
        <v>5485</v>
      </c>
      <c r="E1473" s="640">
        <v>6000</v>
      </c>
      <c r="F1473" s="638" t="s">
        <v>5486</v>
      </c>
      <c r="G1473" s="639" t="s">
        <v>5487</v>
      </c>
      <c r="H1473" s="641" t="s">
        <v>957</v>
      </c>
      <c r="I1473" s="642" t="s">
        <v>780</v>
      </c>
      <c r="J1473" s="641" t="s">
        <v>957</v>
      </c>
      <c r="K1473" s="643">
        <v>6</v>
      </c>
      <c r="L1473" s="643">
        <v>12</v>
      </c>
      <c r="M1473" s="644">
        <v>73419.23</v>
      </c>
      <c r="N1473" s="643">
        <v>3</v>
      </c>
      <c r="O1473" s="643">
        <v>6</v>
      </c>
      <c r="P1473" s="686">
        <v>36961.256000000001</v>
      </c>
    </row>
    <row r="1474" spans="1:16" ht="90" x14ac:dyDescent="0.2">
      <c r="A1474" s="637" t="s">
        <v>767</v>
      </c>
      <c r="B1474" s="638" t="s">
        <v>775</v>
      </c>
      <c r="C1474" s="638" t="s">
        <v>769</v>
      </c>
      <c r="D1474" s="639" t="s">
        <v>5488</v>
      </c>
      <c r="E1474" s="640">
        <v>4000</v>
      </c>
      <c r="F1474" s="638" t="s">
        <v>5489</v>
      </c>
      <c r="G1474" s="639" t="s">
        <v>5490</v>
      </c>
      <c r="H1474" s="641" t="s">
        <v>5491</v>
      </c>
      <c r="I1474" s="642" t="s">
        <v>780</v>
      </c>
      <c r="J1474" s="641" t="s">
        <v>5491</v>
      </c>
      <c r="K1474" s="643">
        <v>4</v>
      </c>
      <c r="L1474" s="643">
        <v>9</v>
      </c>
      <c r="M1474" s="644">
        <v>36927.93</v>
      </c>
      <c r="N1474" s="643">
        <v>5</v>
      </c>
      <c r="O1474" s="643">
        <v>6</v>
      </c>
      <c r="P1474" s="686">
        <v>25034.056000000004</v>
      </c>
    </row>
    <row r="1475" spans="1:16" ht="101.25" x14ac:dyDescent="0.2">
      <c r="A1475" s="637" t="s">
        <v>767</v>
      </c>
      <c r="B1475" s="638" t="s">
        <v>775</v>
      </c>
      <c r="C1475" s="638" t="s">
        <v>769</v>
      </c>
      <c r="D1475" s="639" t="s">
        <v>5492</v>
      </c>
      <c r="E1475" s="640">
        <v>1200</v>
      </c>
      <c r="F1475" s="638" t="s">
        <v>5493</v>
      </c>
      <c r="G1475" s="639" t="s">
        <v>5494</v>
      </c>
      <c r="H1475" s="641" t="s">
        <v>5495</v>
      </c>
      <c r="I1475" s="642" t="s">
        <v>774</v>
      </c>
      <c r="J1475" s="641" t="s">
        <v>5495</v>
      </c>
      <c r="K1475" s="643">
        <v>5</v>
      </c>
      <c r="L1475" s="643">
        <v>12</v>
      </c>
      <c r="M1475" s="644">
        <v>15894.210000000001</v>
      </c>
      <c r="N1475" s="643">
        <v>3</v>
      </c>
      <c r="O1475" s="643">
        <v>6</v>
      </c>
      <c r="P1475" s="686">
        <v>7743.326</v>
      </c>
    </row>
    <row r="1476" spans="1:16" ht="45" x14ac:dyDescent="0.2">
      <c r="A1476" s="637" t="s">
        <v>767</v>
      </c>
      <c r="B1476" s="638" t="s">
        <v>775</v>
      </c>
      <c r="C1476" s="638" t="s">
        <v>769</v>
      </c>
      <c r="D1476" s="639" t="s">
        <v>5099</v>
      </c>
      <c r="E1476" s="640">
        <v>15600</v>
      </c>
      <c r="F1476" s="638" t="s">
        <v>5496</v>
      </c>
      <c r="G1476" s="639" t="s">
        <v>5497</v>
      </c>
      <c r="H1476" s="641" t="s">
        <v>788</v>
      </c>
      <c r="I1476" s="642" t="s">
        <v>780</v>
      </c>
      <c r="J1476" s="641" t="s">
        <v>788</v>
      </c>
      <c r="K1476" s="643">
        <v>1</v>
      </c>
      <c r="L1476" s="643">
        <v>6</v>
      </c>
      <c r="M1476" s="644">
        <v>65411.009999999995</v>
      </c>
      <c r="N1476" s="643">
        <v>0</v>
      </c>
      <c r="O1476" s="643">
        <v>0</v>
      </c>
      <c r="P1476" s="686">
        <v>0</v>
      </c>
    </row>
    <row r="1477" spans="1:16" ht="33.75" x14ac:dyDescent="0.2">
      <c r="A1477" s="637" t="s">
        <v>767</v>
      </c>
      <c r="B1477" s="638" t="s">
        <v>775</v>
      </c>
      <c r="C1477" s="638" t="s">
        <v>769</v>
      </c>
      <c r="D1477" s="639" t="s">
        <v>1870</v>
      </c>
      <c r="E1477" s="640">
        <v>3500</v>
      </c>
      <c r="F1477" s="638" t="s">
        <v>5498</v>
      </c>
      <c r="G1477" s="639" t="s">
        <v>5499</v>
      </c>
      <c r="H1477" s="641" t="s">
        <v>796</v>
      </c>
      <c r="I1477" s="642" t="s">
        <v>797</v>
      </c>
      <c r="J1477" s="641" t="s">
        <v>796</v>
      </c>
      <c r="K1477" s="643">
        <v>5</v>
      </c>
      <c r="L1477" s="643">
        <v>12</v>
      </c>
      <c r="M1477" s="644">
        <v>43949.05000000001</v>
      </c>
      <c r="N1477" s="643">
        <v>3</v>
      </c>
      <c r="O1477" s="643">
        <v>6</v>
      </c>
      <c r="P1477" s="686">
        <v>22051.976000000002</v>
      </c>
    </row>
    <row r="1478" spans="1:16" ht="33.75" x14ac:dyDescent="0.2">
      <c r="A1478" s="637" t="s">
        <v>767</v>
      </c>
      <c r="B1478" s="638" t="s">
        <v>768</v>
      </c>
      <c r="C1478" s="638" t="s">
        <v>769</v>
      </c>
      <c r="D1478" s="639" t="s">
        <v>793</v>
      </c>
      <c r="E1478" s="640">
        <v>2000</v>
      </c>
      <c r="F1478" s="638" t="s">
        <v>5500</v>
      </c>
      <c r="G1478" s="639" t="s">
        <v>5501</v>
      </c>
      <c r="H1478" s="641" t="s">
        <v>796</v>
      </c>
      <c r="I1478" s="642" t="s">
        <v>797</v>
      </c>
      <c r="J1478" s="641" t="s">
        <v>796</v>
      </c>
      <c r="K1478" s="643">
        <v>1</v>
      </c>
      <c r="L1478" s="643">
        <v>3</v>
      </c>
      <c r="M1478" s="644">
        <v>5483.34</v>
      </c>
      <c r="N1478" s="643">
        <v>6</v>
      </c>
      <c r="O1478" s="643">
        <v>6</v>
      </c>
      <c r="P1478" s="686">
        <v>13051.555999999999</v>
      </c>
    </row>
    <row r="1479" spans="1:16" ht="56.25" x14ac:dyDescent="0.2">
      <c r="A1479" s="637" t="s">
        <v>767</v>
      </c>
      <c r="B1479" s="638" t="s">
        <v>775</v>
      </c>
      <c r="C1479" s="638" t="s">
        <v>769</v>
      </c>
      <c r="D1479" s="639" t="s">
        <v>5502</v>
      </c>
      <c r="E1479" s="640">
        <v>9000</v>
      </c>
      <c r="F1479" s="638" t="s">
        <v>5503</v>
      </c>
      <c r="G1479" s="639" t="s">
        <v>5504</v>
      </c>
      <c r="H1479" s="641" t="s">
        <v>1431</v>
      </c>
      <c r="I1479" s="642" t="s">
        <v>780</v>
      </c>
      <c r="J1479" s="641" t="s">
        <v>1431</v>
      </c>
      <c r="K1479" s="643">
        <v>6</v>
      </c>
      <c r="L1479" s="643">
        <v>12</v>
      </c>
      <c r="M1479" s="644">
        <v>109910.70999999998</v>
      </c>
      <c r="N1479" s="643">
        <v>3</v>
      </c>
      <c r="O1479" s="643">
        <v>6</v>
      </c>
      <c r="P1479" s="686">
        <v>55040.006000000008</v>
      </c>
    </row>
    <row r="1480" spans="1:16" ht="56.25" x14ac:dyDescent="0.2">
      <c r="A1480" s="637" t="s">
        <v>767</v>
      </c>
      <c r="B1480" s="638" t="s">
        <v>775</v>
      </c>
      <c r="C1480" s="638" t="s">
        <v>769</v>
      </c>
      <c r="D1480" s="639" t="s">
        <v>2017</v>
      </c>
      <c r="E1480" s="640">
        <v>5500</v>
      </c>
      <c r="F1480" s="638" t="s">
        <v>5505</v>
      </c>
      <c r="G1480" s="639" t="s">
        <v>5506</v>
      </c>
      <c r="H1480" s="641" t="s">
        <v>805</v>
      </c>
      <c r="I1480" s="642" t="s">
        <v>780</v>
      </c>
      <c r="J1480" s="641" t="s">
        <v>805</v>
      </c>
      <c r="K1480" s="643">
        <v>10</v>
      </c>
      <c r="L1480" s="643">
        <v>12</v>
      </c>
      <c r="M1480" s="644">
        <v>67255.61</v>
      </c>
      <c r="N1480" s="643">
        <v>3</v>
      </c>
      <c r="O1480" s="643">
        <v>6</v>
      </c>
      <c r="P1480" s="686">
        <v>34051.976000000002</v>
      </c>
    </row>
    <row r="1481" spans="1:16" ht="33.75" x14ac:dyDescent="0.2">
      <c r="A1481" s="637" t="s">
        <v>767</v>
      </c>
      <c r="B1481" s="638" t="s">
        <v>775</v>
      </c>
      <c r="C1481" s="638" t="s">
        <v>769</v>
      </c>
      <c r="D1481" s="639" t="s">
        <v>1184</v>
      </c>
      <c r="E1481" s="640">
        <v>2500</v>
      </c>
      <c r="F1481" s="638" t="s">
        <v>5507</v>
      </c>
      <c r="G1481" s="639" t="s">
        <v>5508</v>
      </c>
      <c r="H1481" s="641" t="s">
        <v>5509</v>
      </c>
      <c r="I1481" s="642" t="s">
        <v>797</v>
      </c>
      <c r="J1481" s="641" t="s">
        <v>5509</v>
      </c>
      <c r="K1481" s="643">
        <v>5</v>
      </c>
      <c r="L1481" s="643">
        <v>12</v>
      </c>
      <c r="M1481" s="644">
        <v>31954.810000000005</v>
      </c>
      <c r="N1481" s="643">
        <v>3</v>
      </c>
      <c r="O1481" s="643">
        <v>5</v>
      </c>
      <c r="P1481" s="686">
        <v>13377.825999999999</v>
      </c>
    </row>
    <row r="1482" spans="1:16" ht="123.75" x14ac:dyDescent="0.2">
      <c r="A1482" s="637" t="s">
        <v>767</v>
      </c>
      <c r="B1482" s="638" t="s">
        <v>768</v>
      </c>
      <c r="C1482" s="638" t="s">
        <v>769</v>
      </c>
      <c r="D1482" s="639" t="s">
        <v>5510</v>
      </c>
      <c r="E1482" s="640">
        <v>4500</v>
      </c>
      <c r="F1482" s="638" t="s">
        <v>5511</v>
      </c>
      <c r="G1482" s="639" t="s">
        <v>5512</v>
      </c>
      <c r="H1482" s="641" t="s">
        <v>788</v>
      </c>
      <c r="I1482" s="642" t="s">
        <v>780</v>
      </c>
      <c r="J1482" s="641" t="s">
        <v>788</v>
      </c>
      <c r="K1482" s="643">
        <v>5</v>
      </c>
      <c r="L1482" s="643">
        <v>12</v>
      </c>
      <c r="M1482" s="644">
        <v>55954.810000000012</v>
      </c>
      <c r="N1482" s="643">
        <v>3</v>
      </c>
      <c r="O1482" s="643">
        <v>6</v>
      </c>
      <c r="P1482" s="686">
        <v>28051.976000000002</v>
      </c>
    </row>
    <row r="1483" spans="1:16" ht="67.5" x14ac:dyDescent="0.2">
      <c r="A1483" s="637" t="s">
        <v>767</v>
      </c>
      <c r="B1483" s="638" t="s">
        <v>775</v>
      </c>
      <c r="C1483" s="638" t="s">
        <v>769</v>
      </c>
      <c r="D1483" s="639" t="s">
        <v>2496</v>
      </c>
      <c r="E1483" s="640">
        <v>5000</v>
      </c>
      <c r="F1483" s="638" t="s">
        <v>5513</v>
      </c>
      <c r="G1483" s="639" t="s">
        <v>5514</v>
      </c>
      <c r="H1483" s="641" t="s">
        <v>846</v>
      </c>
      <c r="I1483" s="642" t="s">
        <v>780</v>
      </c>
      <c r="J1483" s="641" t="s">
        <v>846</v>
      </c>
      <c r="K1483" s="643">
        <v>6</v>
      </c>
      <c r="L1483" s="643">
        <v>12</v>
      </c>
      <c r="M1483" s="644">
        <v>61530.259999999995</v>
      </c>
      <c r="N1483" s="643">
        <v>3</v>
      </c>
      <c r="O1483" s="643">
        <v>6</v>
      </c>
      <c r="P1483" s="686">
        <v>30988.626000000004</v>
      </c>
    </row>
    <row r="1484" spans="1:16" ht="33.75" x14ac:dyDescent="0.2">
      <c r="A1484" s="637" t="s">
        <v>767</v>
      </c>
      <c r="B1484" s="638" t="s">
        <v>775</v>
      </c>
      <c r="C1484" s="638" t="s">
        <v>769</v>
      </c>
      <c r="D1484" s="639" t="s">
        <v>1019</v>
      </c>
      <c r="E1484" s="640">
        <v>3000</v>
      </c>
      <c r="F1484" s="638" t="s">
        <v>5515</v>
      </c>
      <c r="G1484" s="639" t="s">
        <v>5516</v>
      </c>
      <c r="H1484" s="641" t="s">
        <v>1794</v>
      </c>
      <c r="I1484" s="642" t="s">
        <v>774</v>
      </c>
      <c r="J1484" s="641" t="s">
        <v>1794</v>
      </c>
      <c r="K1484" s="643">
        <v>1</v>
      </c>
      <c r="L1484" s="643">
        <v>1</v>
      </c>
      <c r="M1484" s="644">
        <v>1407.41</v>
      </c>
      <c r="N1484" s="643">
        <v>5</v>
      </c>
      <c r="O1484" s="643">
        <v>6</v>
      </c>
      <c r="P1484" s="686">
        <v>19039.166000000001</v>
      </c>
    </row>
    <row r="1485" spans="1:16" ht="56.25" x14ac:dyDescent="0.2">
      <c r="A1485" s="637" t="s">
        <v>767</v>
      </c>
      <c r="B1485" s="638" t="s">
        <v>775</v>
      </c>
      <c r="C1485" s="638" t="s">
        <v>769</v>
      </c>
      <c r="D1485" s="639" t="s">
        <v>5517</v>
      </c>
      <c r="E1485" s="640">
        <v>3000</v>
      </c>
      <c r="F1485" s="638" t="s">
        <v>5518</v>
      </c>
      <c r="G1485" s="639" t="s">
        <v>5519</v>
      </c>
      <c r="H1485" s="641" t="s">
        <v>915</v>
      </c>
      <c r="I1485" s="642" t="s">
        <v>780</v>
      </c>
      <c r="J1485" s="641" t="s">
        <v>915</v>
      </c>
      <c r="K1485" s="643">
        <v>3</v>
      </c>
      <c r="L1485" s="643">
        <v>7</v>
      </c>
      <c r="M1485" s="644">
        <v>19145.63</v>
      </c>
      <c r="N1485" s="643">
        <v>0</v>
      </c>
      <c r="O1485" s="643">
        <v>0</v>
      </c>
      <c r="P1485" s="686">
        <v>0</v>
      </c>
    </row>
    <row r="1486" spans="1:16" ht="112.5" x14ac:dyDescent="0.2">
      <c r="A1486" s="637" t="s">
        <v>767</v>
      </c>
      <c r="B1486" s="638" t="s">
        <v>768</v>
      </c>
      <c r="C1486" s="638" t="s">
        <v>769</v>
      </c>
      <c r="D1486" s="639" t="s">
        <v>4046</v>
      </c>
      <c r="E1486" s="640">
        <v>1000</v>
      </c>
      <c r="F1486" s="638" t="s">
        <v>5520</v>
      </c>
      <c r="G1486" s="639" t="s">
        <v>5521</v>
      </c>
      <c r="H1486" s="641" t="s">
        <v>1198</v>
      </c>
      <c r="I1486" s="642" t="s">
        <v>797</v>
      </c>
      <c r="J1486" s="641" t="s">
        <v>1198</v>
      </c>
      <c r="K1486" s="643">
        <v>5</v>
      </c>
      <c r="L1486" s="643">
        <v>12</v>
      </c>
      <c r="M1486" s="644">
        <v>13674.01</v>
      </c>
      <c r="N1486" s="643">
        <v>3</v>
      </c>
      <c r="O1486" s="643">
        <v>6</v>
      </c>
      <c r="P1486" s="686">
        <v>6547.076</v>
      </c>
    </row>
    <row r="1487" spans="1:16" ht="90" x14ac:dyDescent="0.2">
      <c r="A1487" s="637" t="s">
        <v>767</v>
      </c>
      <c r="B1487" s="638" t="s">
        <v>775</v>
      </c>
      <c r="C1487" s="638" t="s">
        <v>769</v>
      </c>
      <c r="D1487" s="639" t="s">
        <v>5522</v>
      </c>
      <c r="E1487" s="640">
        <v>1600</v>
      </c>
      <c r="F1487" s="638" t="s">
        <v>5523</v>
      </c>
      <c r="G1487" s="639" t="s">
        <v>5524</v>
      </c>
      <c r="H1487" s="641" t="s">
        <v>923</v>
      </c>
      <c r="I1487" s="642" t="s">
        <v>797</v>
      </c>
      <c r="J1487" s="641" t="s">
        <v>923</v>
      </c>
      <c r="K1487" s="643">
        <v>5</v>
      </c>
      <c r="L1487" s="643">
        <v>12</v>
      </c>
      <c r="M1487" s="644">
        <v>21154.81</v>
      </c>
      <c r="N1487" s="643">
        <v>5</v>
      </c>
      <c r="O1487" s="643">
        <v>6</v>
      </c>
      <c r="P1487" s="686">
        <v>10471.075999999999</v>
      </c>
    </row>
    <row r="1488" spans="1:16" ht="67.5" x14ac:dyDescent="0.2">
      <c r="A1488" s="637" t="s">
        <v>767</v>
      </c>
      <c r="B1488" s="638" t="s">
        <v>775</v>
      </c>
      <c r="C1488" s="638" t="s">
        <v>769</v>
      </c>
      <c r="D1488" s="639" t="s">
        <v>5525</v>
      </c>
      <c r="E1488" s="640">
        <v>930</v>
      </c>
      <c r="F1488" s="638" t="s">
        <v>5526</v>
      </c>
      <c r="G1488" s="639" t="s">
        <v>5527</v>
      </c>
      <c r="H1488" s="641" t="s">
        <v>2128</v>
      </c>
      <c r="I1488" s="642" t="s">
        <v>774</v>
      </c>
      <c r="J1488" s="641" t="s">
        <v>2128</v>
      </c>
      <c r="K1488" s="643">
        <v>5</v>
      </c>
      <c r="L1488" s="643">
        <v>12</v>
      </c>
      <c r="M1488" s="644">
        <v>12732.610000000002</v>
      </c>
      <c r="N1488" s="643">
        <v>3</v>
      </c>
      <c r="O1488" s="643">
        <v>6</v>
      </c>
      <c r="P1488" s="686">
        <v>6085.8559999999998</v>
      </c>
    </row>
    <row r="1489" spans="1:16" ht="56.25" x14ac:dyDescent="0.2">
      <c r="A1489" s="637" t="s">
        <v>767</v>
      </c>
      <c r="B1489" s="638" t="s">
        <v>775</v>
      </c>
      <c r="C1489" s="638" t="s">
        <v>769</v>
      </c>
      <c r="D1489" s="639" t="s">
        <v>5528</v>
      </c>
      <c r="E1489" s="640">
        <v>2500</v>
      </c>
      <c r="F1489" s="638" t="s">
        <v>5529</v>
      </c>
      <c r="G1489" s="639" t="s">
        <v>5530</v>
      </c>
      <c r="H1489" s="641" t="s">
        <v>2990</v>
      </c>
      <c r="I1489" s="642" t="s">
        <v>774</v>
      </c>
      <c r="J1489" s="641" t="s">
        <v>2990</v>
      </c>
      <c r="K1489" s="643">
        <v>5</v>
      </c>
      <c r="L1489" s="643">
        <v>12</v>
      </c>
      <c r="M1489" s="644">
        <v>31808.38</v>
      </c>
      <c r="N1489" s="643">
        <v>3</v>
      </c>
      <c r="O1489" s="643">
        <v>6</v>
      </c>
      <c r="P1489" s="686">
        <v>15891.645999999999</v>
      </c>
    </row>
    <row r="1490" spans="1:16" ht="78.75" x14ac:dyDescent="0.2">
      <c r="A1490" s="637" t="s">
        <v>767</v>
      </c>
      <c r="B1490" s="638" t="s">
        <v>775</v>
      </c>
      <c r="C1490" s="638" t="s">
        <v>769</v>
      </c>
      <c r="D1490" s="639" t="s">
        <v>5531</v>
      </c>
      <c r="E1490" s="640">
        <v>2500</v>
      </c>
      <c r="F1490" s="638" t="s">
        <v>5532</v>
      </c>
      <c r="G1490" s="639" t="s">
        <v>5533</v>
      </c>
      <c r="H1490" s="641" t="s">
        <v>1225</v>
      </c>
      <c r="I1490" s="642" t="s">
        <v>774</v>
      </c>
      <c r="J1490" s="641" t="s">
        <v>1225</v>
      </c>
      <c r="K1490" s="643">
        <v>8</v>
      </c>
      <c r="L1490" s="643">
        <v>12</v>
      </c>
      <c r="M1490" s="644">
        <v>31699.860000000004</v>
      </c>
      <c r="N1490" s="643">
        <v>3</v>
      </c>
      <c r="O1490" s="643">
        <v>6</v>
      </c>
      <c r="P1490" s="686">
        <v>15997.715999999999</v>
      </c>
    </row>
    <row r="1491" spans="1:16" ht="90" x14ac:dyDescent="0.2">
      <c r="A1491" s="637" t="s">
        <v>767</v>
      </c>
      <c r="B1491" s="638" t="s">
        <v>775</v>
      </c>
      <c r="C1491" s="638" t="s">
        <v>769</v>
      </c>
      <c r="D1491" s="639" t="s">
        <v>5534</v>
      </c>
      <c r="E1491" s="640">
        <v>2500</v>
      </c>
      <c r="F1491" s="638" t="s">
        <v>5535</v>
      </c>
      <c r="G1491" s="639" t="s">
        <v>5536</v>
      </c>
      <c r="H1491" s="641" t="s">
        <v>5537</v>
      </c>
      <c r="I1491" s="642" t="s">
        <v>797</v>
      </c>
      <c r="J1491" s="641" t="s">
        <v>5537</v>
      </c>
      <c r="K1491" s="643">
        <v>8</v>
      </c>
      <c r="L1491" s="643">
        <v>12</v>
      </c>
      <c r="M1491" s="644">
        <v>31328.04</v>
      </c>
      <c r="N1491" s="643">
        <v>1</v>
      </c>
      <c r="O1491" s="643">
        <v>3</v>
      </c>
      <c r="P1491" s="686">
        <v>10252.645999999999</v>
      </c>
    </row>
    <row r="1492" spans="1:16" ht="56.25" x14ac:dyDescent="0.2">
      <c r="A1492" s="637" t="s">
        <v>767</v>
      </c>
      <c r="B1492" s="638" t="s">
        <v>775</v>
      </c>
      <c r="C1492" s="638" t="s">
        <v>769</v>
      </c>
      <c r="D1492" s="639" t="s">
        <v>5538</v>
      </c>
      <c r="E1492" s="640">
        <v>3000</v>
      </c>
      <c r="F1492" s="638" t="s">
        <v>5539</v>
      </c>
      <c r="G1492" s="639" t="s">
        <v>5540</v>
      </c>
      <c r="H1492" s="641" t="s">
        <v>1650</v>
      </c>
      <c r="I1492" s="642" t="s">
        <v>780</v>
      </c>
      <c r="J1492" s="641" t="s">
        <v>1650</v>
      </c>
      <c r="K1492" s="643">
        <v>6</v>
      </c>
      <c r="L1492" s="643">
        <v>12</v>
      </c>
      <c r="M1492" s="644">
        <v>37784.98000000001</v>
      </c>
      <c r="N1492" s="643">
        <v>3</v>
      </c>
      <c r="O1492" s="643">
        <v>6</v>
      </c>
      <c r="P1492" s="686">
        <v>19040.006000000001</v>
      </c>
    </row>
    <row r="1493" spans="1:16" ht="33.75" x14ac:dyDescent="0.2">
      <c r="A1493" s="637" t="s">
        <v>767</v>
      </c>
      <c r="B1493" s="638" t="s">
        <v>775</v>
      </c>
      <c r="C1493" s="638" t="s">
        <v>769</v>
      </c>
      <c r="D1493" s="639" t="s">
        <v>5541</v>
      </c>
      <c r="E1493" s="640">
        <v>2500</v>
      </c>
      <c r="F1493" s="638" t="s">
        <v>5542</v>
      </c>
      <c r="G1493" s="639" t="s">
        <v>5543</v>
      </c>
      <c r="H1493" s="641" t="s">
        <v>1019</v>
      </c>
      <c r="I1493" s="642" t="s">
        <v>774</v>
      </c>
      <c r="J1493" s="641" t="s">
        <v>1019</v>
      </c>
      <c r="K1493" s="643">
        <v>6</v>
      </c>
      <c r="L1493" s="643">
        <v>12</v>
      </c>
      <c r="M1493" s="644">
        <v>33228.58</v>
      </c>
      <c r="N1493" s="643">
        <v>0</v>
      </c>
      <c r="O1493" s="643">
        <v>0</v>
      </c>
      <c r="P1493" s="686">
        <v>0</v>
      </c>
    </row>
    <row r="1494" spans="1:16" ht="33.75" x14ac:dyDescent="0.2">
      <c r="A1494" s="637" t="s">
        <v>767</v>
      </c>
      <c r="B1494" s="638" t="s">
        <v>775</v>
      </c>
      <c r="C1494" s="638" t="s">
        <v>769</v>
      </c>
      <c r="D1494" s="639" t="s">
        <v>5544</v>
      </c>
      <c r="E1494" s="640">
        <v>11000</v>
      </c>
      <c r="F1494" s="638" t="s">
        <v>5545</v>
      </c>
      <c r="G1494" s="639" t="s">
        <v>5546</v>
      </c>
      <c r="H1494" s="641" t="s">
        <v>858</v>
      </c>
      <c r="I1494" s="642" t="s">
        <v>780</v>
      </c>
      <c r="J1494" s="641" t="s">
        <v>858</v>
      </c>
      <c r="K1494" s="643">
        <v>1</v>
      </c>
      <c r="L1494" s="643">
        <v>1</v>
      </c>
      <c r="M1494" s="644">
        <v>10007.41</v>
      </c>
      <c r="N1494" s="643">
        <v>6</v>
      </c>
      <c r="O1494" s="643">
        <v>6</v>
      </c>
      <c r="P1494" s="686">
        <v>67049.695999999996</v>
      </c>
    </row>
    <row r="1495" spans="1:16" ht="78.75" x14ac:dyDescent="0.2">
      <c r="A1495" s="637" t="s">
        <v>767</v>
      </c>
      <c r="B1495" s="638" t="s">
        <v>775</v>
      </c>
      <c r="C1495" s="638" t="s">
        <v>769</v>
      </c>
      <c r="D1495" s="639" t="s">
        <v>5547</v>
      </c>
      <c r="E1495" s="640">
        <v>2000</v>
      </c>
      <c r="F1495" s="638" t="s">
        <v>5548</v>
      </c>
      <c r="G1495" s="639" t="s">
        <v>5549</v>
      </c>
      <c r="H1495" s="641" t="s">
        <v>4973</v>
      </c>
      <c r="I1495" s="642" t="s">
        <v>797</v>
      </c>
      <c r="J1495" s="641" t="s">
        <v>4973</v>
      </c>
      <c r="K1495" s="643">
        <v>5</v>
      </c>
      <c r="L1495" s="643">
        <v>12</v>
      </c>
      <c r="M1495" s="644">
        <v>25760.670000000002</v>
      </c>
      <c r="N1495" s="643">
        <v>3</v>
      </c>
      <c r="O1495" s="643">
        <v>6</v>
      </c>
      <c r="P1495" s="686">
        <v>12999.965999999999</v>
      </c>
    </row>
    <row r="1496" spans="1:16" ht="33.75" x14ac:dyDescent="0.2">
      <c r="A1496" s="637" t="s">
        <v>767</v>
      </c>
      <c r="B1496" s="638" t="s">
        <v>775</v>
      </c>
      <c r="C1496" s="638" t="s">
        <v>769</v>
      </c>
      <c r="D1496" s="639" t="s">
        <v>2182</v>
      </c>
      <c r="E1496" s="640">
        <v>15600</v>
      </c>
      <c r="F1496" s="638" t="s">
        <v>5550</v>
      </c>
      <c r="G1496" s="639" t="s">
        <v>5551</v>
      </c>
      <c r="H1496" s="641" t="s">
        <v>858</v>
      </c>
      <c r="I1496" s="642" t="s">
        <v>780</v>
      </c>
      <c r="J1496" s="641" t="s">
        <v>858</v>
      </c>
      <c r="K1496" s="643">
        <v>0</v>
      </c>
      <c r="L1496" s="643">
        <v>0</v>
      </c>
      <c r="M1496" s="644">
        <v>0</v>
      </c>
      <c r="N1496" s="643">
        <v>1</v>
      </c>
      <c r="O1496" s="643">
        <v>1</v>
      </c>
      <c r="P1496" s="686">
        <v>11413.225999999999</v>
      </c>
    </row>
    <row r="1497" spans="1:16" ht="90" x14ac:dyDescent="0.2">
      <c r="A1497" s="637" t="s">
        <v>767</v>
      </c>
      <c r="B1497" s="638" t="s">
        <v>775</v>
      </c>
      <c r="C1497" s="638" t="s">
        <v>769</v>
      </c>
      <c r="D1497" s="639" t="s">
        <v>5552</v>
      </c>
      <c r="E1497" s="640">
        <v>1850</v>
      </c>
      <c r="F1497" s="638" t="s">
        <v>5553</v>
      </c>
      <c r="G1497" s="639" t="s">
        <v>5554</v>
      </c>
      <c r="H1497" s="641" t="s">
        <v>950</v>
      </c>
      <c r="I1497" s="642" t="s">
        <v>774</v>
      </c>
      <c r="J1497" s="641" t="s">
        <v>950</v>
      </c>
      <c r="K1497" s="643">
        <v>5</v>
      </c>
      <c r="L1497" s="643">
        <v>12</v>
      </c>
      <c r="M1497" s="644">
        <v>23918.33</v>
      </c>
      <c r="N1497" s="643">
        <v>3</v>
      </c>
      <c r="O1497" s="643">
        <v>6</v>
      </c>
      <c r="P1497" s="686">
        <v>10011.866</v>
      </c>
    </row>
    <row r="1498" spans="1:16" ht="101.25" x14ac:dyDescent="0.2">
      <c r="A1498" s="637" t="s">
        <v>767</v>
      </c>
      <c r="B1498" s="638" t="s">
        <v>775</v>
      </c>
      <c r="C1498" s="638" t="s">
        <v>769</v>
      </c>
      <c r="D1498" s="639" t="s">
        <v>5555</v>
      </c>
      <c r="E1498" s="640">
        <v>930</v>
      </c>
      <c r="F1498" s="638" t="s">
        <v>5556</v>
      </c>
      <c r="G1498" s="639" t="s">
        <v>5557</v>
      </c>
      <c r="H1498" s="641" t="s">
        <v>2415</v>
      </c>
      <c r="I1498" s="642" t="s">
        <v>774</v>
      </c>
      <c r="J1498" s="641" t="s">
        <v>2415</v>
      </c>
      <c r="K1498" s="643">
        <v>9</v>
      </c>
      <c r="L1498" s="643">
        <v>12</v>
      </c>
      <c r="M1498" s="644">
        <v>12505.730000000001</v>
      </c>
      <c r="N1498" s="643">
        <v>4</v>
      </c>
      <c r="O1498" s="643">
        <v>6</v>
      </c>
      <c r="P1498" s="686">
        <v>6088.6759999999995</v>
      </c>
    </row>
    <row r="1499" spans="1:16" ht="123.75" x14ac:dyDescent="0.2">
      <c r="A1499" s="637" t="s">
        <v>767</v>
      </c>
      <c r="B1499" s="638" t="s">
        <v>775</v>
      </c>
      <c r="C1499" s="638" t="s">
        <v>769</v>
      </c>
      <c r="D1499" s="639" t="s">
        <v>5558</v>
      </c>
      <c r="E1499" s="640">
        <v>8000</v>
      </c>
      <c r="F1499" s="638" t="s">
        <v>5559</v>
      </c>
      <c r="G1499" s="639" t="s">
        <v>5560</v>
      </c>
      <c r="H1499" s="641" t="s">
        <v>1362</v>
      </c>
      <c r="I1499" s="642" t="s">
        <v>774</v>
      </c>
      <c r="J1499" s="641" t="s">
        <v>1362</v>
      </c>
      <c r="K1499" s="643">
        <v>3</v>
      </c>
      <c r="L1499" s="643">
        <v>5</v>
      </c>
      <c r="M1499" s="644">
        <v>39375.129999999997</v>
      </c>
      <c r="N1499" s="643">
        <v>0</v>
      </c>
      <c r="O1499" s="643">
        <v>0</v>
      </c>
      <c r="P1499" s="686">
        <v>0</v>
      </c>
    </row>
    <row r="1500" spans="1:16" ht="33.75" x14ac:dyDescent="0.2">
      <c r="A1500" s="637" t="s">
        <v>767</v>
      </c>
      <c r="B1500" s="638" t="s">
        <v>775</v>
      </c>
      <c r="C1500" s="638" t="s">
        <v>769</v>
      </c>
      <c r="D1500" s="639" t="s">
        <v>5561</v>
      </c>
      <c r="E1500" s="640">
        <v>2500</v>
      </c>
      <c r="F1500" s="638" t="s">
        <v>5562</v>
      </c>
      <c r="G1500" s="639" t="s">
        <v>5563</v>
      </c>
      <c r="H1500" s="641" t="s">
        <v>5564</v>
      </c>
      <c r="I1500" s="642" t="s">
        <v>780</v>
      </c>
      <c r="J1500" s="641" t="s">
        <v>5564</v>
      </c>
      <c r="K1500" s="643">
        <v>1</v>
      </c>
      <c r="L1500" s="643">
        <v>1</v>
      </c>
      <c r="M1500" s="644">
        <v>2440.7400000000002</v>
      </c>
      <c r="N1500" s="643">
        <v>3</v>
      </c>
      <c r="O1500" s="643">
        <v>6</v>
      </c>
      <c r="P1500" s="686">
        <v>16025.405999999999</v>
      </c>
    </row>
    <row r="1501" spans="1:16" ht="146.25" x14ac:dyDescent="0.2">
      <c r="A1501" s="637" t="s">
        <v>767</v>
      </c>
      <c r="B1501" s="638" t="s">
        <v>775</v>
      </c>
      <c r="C1501" s="638" t="s">
        <v>769</v>
      </c>
      <c r="D1501" s="639" t="s">
        <v>5565</v>
      </c>
      <c r="E1501" s="640">
        <v>8000</v>
      </c>
      <c r="F1501" s="638" t="s">
        <v>5566</v>
      </c>
      <c r="G1501" s="639" t="s">
        <v>5567</v>
      </c>
      <c r="H1501" s="641" t="s">
        <v>801</v>
      </c>
      <c r="I1501" s="642" t="s">
        <v>780</v>
      </c>
      <c r="J1501" s="641" t="s">
        <v>801</v>
      </c>
      <c r="K1501" s="643">
        <v>5</v>
      </c>
      <c r="L1501" s="643">
        <v>12</v>
      </c>
      <c r="M1501" s="644">
        <v>97931.289999999979</v>
      </c>
      <c r="N1501" s="643">
        <v>5</v>
      </c>
      <c r="O1501" s="643">
        <v>6</v>
      </c>
      <c r="P1501" s="686">
        <v>49051.416000000005</v>
      </c>
    </row>
    <row r="1502" spans="1:16" ht="33.75" x14ac:dyDescent="0.2">
      <c r="A1502" s="637" t="s">
        <v>767</v>
      </c>
      <c r="B1502" s="638" t="s">
        <v>775</v>
      </c>
      <c r="C1502" s="638" t="s">
        <v>769</v>
      </c>
      <c r="D1502" s="639" t="s">
        <v>2850</v>
      </c>
      <c r="E1502" s="640">
        <v>3800</v>
      </c>
      <c r="F1502" s="638" t="s">
        <v>5568</v>
      </c>
      <c r="G1502" s="639" t="s">
        <v>5569</v>
      </c>
      <c r="H1502" s="641" t="s">
        <v>5570</v>
      </c>
      <c r="I1502" s="642" t="s">
        <v>780</v>
      </c>
      <c r="J1502" s="641" t="s">
        <v>5570</v>
      </c>
      <c r="K1502" s="643">
        <v>3</v>
      </c>
      <c r="L1502" s="643">
        <v>7</v>
      </c>
      <c r="M1502" s="644">
        <v>25400.920000000002</v>
      </c>
      <c r="N1502" s="643">
        <v>3</v>
      </c>
      <c r="O1502" s="643">
        <v>6</v>
      </c>
      <c r="P1502" s="686">
        <v>19877.826000000001</v>
      </c>
    </row>
    <row r="1503" spans="1:16" ht="45" x14ac:dyDescent="0.2">
      <c r="A1503" s="637" t="s">
        <v>767</v>
      </c>
      <c r="B1503" s="638" t="s">
        <v>775</v>
      </c>
      <c r="C1503" s="638" t="s">
        <v>769</v>
      </c>
      <c r="D1503" s="639" t="s">
        <v>1083</v>
      </c>
      <c r="E1503" s="640">
        <v>3800</v>
      </c>
      <c r="F1503" s="638" t="s">
        <v>5571</v>
      </c>
      <c r="G1503" s="639" t="s">
        <v>5572</v>
      </c>
      <c r="H1503" s="641" t="s">
        <v>4083</v>
      </c>
      <c r="I1503" s="642" t="s">
        <v>797</v>
      </c>
      <c r="J1503" s="641" t="s">
        <v>4083</v>
      </c>
      <c r="K1503" s="643">
        <v>5</v>
      </c>
      <c r="L1503" s="643">
        <v>12</v>
      </c>
      <c r="M1503" s="644">
        <v>46693.630000000005</v>
      </c>
      <c r="N1503" s="643">
        <v>3</v>
      </c>
      <c r="O1503" s="643">
        <v>6</v>
      </c>
      <c r="P1503" s="686">
        <v>23851.976000000002</v>
      </c>
    </row>
    <row r="1504" spans="1:16" ht="45" x14ac:dyDescent="0.2">
      <c r="A1504" s="637" t="s">
        <v>767</v>
      </c>
      <c r="B1504" s="638" t="s">
        <v>775</v>
      </c>
      <c r="C1504" s="638" t="s">
        <v>769</v>
      </c>
      <c r="D1504" s="639" t="s">
        <v>5573</v>
      </c>
      <c r="E1504" s="640">
        <v>2500</v>
      </c>
      <c r="F1504" s="638" t="s">
        <v>5574</v>
      </c>
      <c r="G1504" s="639" t="s">
        <v>5575</v>
      </c>
      <c r="H1504" s="641" t="s">
        <v>796</v>
      </c>
      <c r="I1504" s="642" t="s">
        <v>797</v>
      </c>
      <c r="J1504" s="641" t="s">
        <v>796</v>
      </c>
      <c r="K1504" s="643">
        <v>5</v>
      </c>
      <c r="L1504" s="643">
        <v>12</v>
      </c>
      <c r="M1504" s="644">
        <v>31954.810000000005</v>
      </c>
      <c r="N1504" s="643">
        <v>5</v>
      </c>
      <c r="O1504" s="643">
        <v>6</v>
      </c>
      <c r="P1504" s="686">
        <v>16051.975999999999</v>
      </c>
    </row>
    <row r="1505" spans="1:16" ht="56.25" x14ac:dyDescent="0.2">
      <c r="A1505" s="637" t="s">
        <v>767</v>
      </c>
      <c r="B1505" s="638" t="s">
        <v>775</v>
      </c>
      <c r="C1505" s="638" t="s">
        <v>769</v>
      </c>
      <c r="D1505" s="639" t="s">
        <v>5576</v>
      </c>
      <c r="E1505" s="640">
        <v>5100</v>
      </c>
      <c r="F1505" s="638" t="s">
        <v>5577</v>
      </c>
      <c r="G1505" s="639" t="s">
        <v>5578</v>
      </c>
      <c r="H1505" s="641" t="s">
        <v>3646</v>
      </c>
      <c r="I1505" s="642" t="s">
        <v>780</v>
      </c>
      <c r="J1505" s="641" t="s">
        <v>3646</v>
      </c>
      <c r="K1505" s="643">
        <v>5</v>
      </c>
      <c r="L1505" s="643">
        <v>12</v>
      </c>
      <c r="M1505" s="644">
        <v>62919.81</v>
      </c>
      <c r="N1505" s="643">
        <v>3</v>
      </c>
      <c r="O1505" s="643">
        <v>6</v>
      </c>
      <c r="P1505" s="686">
        <v>31627.536</v>
      </c>
    </row>
    <row r="1506" spans="1:16" ht="90" x14ac:dyDescent="0.2">
      <c r="A1506" s="637" t="s">
        <v>767</v>
      </c>
      <c r="B1506" s="638" t="s">
        <v>775</v>
      </c>
      <c r="C1506" s="638" t="s">
        <v>769</v>
      </c>
      <c r="D1506" s="639" t="s">
        <v>5579</v>
      </c>
      <c r="E1506" s="640">
        <v>1600</v>
      </c>
      <c r="F1506" s="638" t="s">
        <v>5580</v>
      </c>
      <c r="G1506" s="639" t="s">
        <v>5581</v>
      </c>
      <c r="H1506" s="641" t="s">
        <v>923</v>
      </c>
      <c r="I1506" s="642" t="s">
        <v>797</v>
      </c>
      <c r="J1506" s="641" t="s">
        <v>923</v>
      </c>
      <c r="K1506" s="643">
        <v>5</v>
      </c>
      <c r="L1506" s="643">
        <v>12</v>
      </c>
      <c r="M1506" s="644">
        <v>21154.81</v>
      </c>
      <c r="N1506" s="643">
        <v>5</v>
      </c>
      <c r="O1506" s="643">
        <v>6</v>
      </c>
      <c r="P1506" s="686">
        <v>10471.075999999999</v>
      </c>
    </row>
    <row r="1507" spans="1:16" ht="90" x14ac:dyDescent="0.2">
      <c r="A1507" s="637" t="s">
        <v>767</v>
      </c>
      <c r="B1507" s="638" t="s">
        <v>775</v>
      </c>
      <c r="C1507" s="638" t="s">
        <v>769</v>
      </c>
      <c r="D1507" s="639" t="s">
        <v>5582</v>
      </c>
      <c r="E1507" s="640">
        <v>7000</v>
      </c>
      <c r="F1507" s="638" t="s">
        <v>5583</v>
      </c>
      <c r="G1507" s="639" t="s">
        <v>5584</v>
      </c>
      <c r="H1507" s="641" t="s">
        <v>5585</v>
      </c>
      <c r="I1507" s="642" t="s">
        <v>780</v>
      </c>
      <c r="J1507" s="641" t="s">
        <v>5585</v>
      </c>
      <c r="K1507" s="643">
        <v>5</v>
      </c>
      <c r="L1507" s="643">
        <v>12</v>
      </c>
      <c r="M1507" s="644">
        <v>81550.12</v>
      </c>
      <c r="N1507" s="643">
        <v>5</v>
      </c>
      <c r="O1507" s="643">
        <v>6</v>
      </c>
      <c r="P1507" s="686">
        <v>42818.646000000001</v>
      </c>
    </row>
    <row r="1508" spans="1:16" ht="90" x14ac:dyDescent="0.2">
      <c r="A1508" s="637" t="s">
        <v>767</v>
      </c>
      <c r="B1508" s="638" t="s">
        <v>775</v>
      </c>
      <c r="C1508" s="638" t="s">
        <v>769</v>
      </c>
      <c r="D1508" s="639" t="s">
        <v>5586</v>
      </c>
      <c r="E1508" s="640">
        <v>2000</v>
      </c>
      <c r="F1508" s="638" t="s">
        <v>5587</v>
      </c>
      <c r="G1508" s="639" t="s">
        <v>5588</v>
      </c>
      <c r="H1508" s="641" t="s">
        <v>796</v>
      </c>
      <c r="I1508" s="642" t="s">
        <v>797</v>
      </c>
      <c r="J1508" s="641" t="s">
        <v>796</v>
      </c>
      <c r="K1508" s="643">
        <v>5</v>
      </c>
      <c r="L1508" s="643">
        <v>12</v>
      </c>
      <c r="M1508" s="644">
        <v>25448.799999999996</v>
      </c>
      <c r="N1508" s="643">
        <v>3</v>
      </c>
      <c r="O1508" s="643">
        <v>6</v>
      </c>
      <c r="P1508" s="686">
        <v>12941.015999999998</v>
      </c>
    </row>
    <row r="1509" spans="1:16" ht="101.25" x14ac:dyDescent="0.2">
      <c r="A1509" s="637" t="s">
        <v>767</v>
      </c>
      <c r="B1509" s="638" t="s">
        <v>775</v>
      </c>
      <c r="C1509" s="638" t="s">
        <v>769</v>
      </c>
      <c r="D1509" s="639" t="s">
        <v>5589</v>
      </c>
      <c r="E1509" s="640">
        <v>1400</v>
      </c>
      <c r="F1509" s="638" t="s">
        <v>5590</v>
      </c>
      <c r="G1509" s="639" t="s">
        <v>5591</v>
      </c>
      <c r="H1509" s="641" t="s">
        <v>796</v>
      </c>
      <c r="I1509" s="642" t="s">
        <v>797</v>
      </c>
      <c r="J1509" s="641" t="s">
        <v>796</v>
      </c>
      <c r="K1509" s="643">
        <v>5</v>
      </c>
      <c r="L1509" s="643">
        <v>12</v>
      </c>
      <c r="M1509" s="644">
        <v>18712.419999999998</v>
      </c>
      <c r="N1509" s="643">
        <v>3</v>
      </c>
      <c r="O1509" s="643">
        <v>6</v>
      </c>
      <c r="P1509" s="686">
        <v>9139.3359999999993</v>
      </c>
    </row>
    <row r="1510" spans="1:16" ht="67.5" x14ac:dyDescent="0.2">
      <c r="A1510" s="637" t="s">
        <v>767</v>
      </c>
      <c r="B1510" s="638" t="s">
        <v>775</v>
      </c>
      <c r="C1510" s="638" t="s">
        <v>769</v>
      </c>
      <c r="D1510" s="639" t="s">
        <v>4551</v>
      </c>
      <c r="E1510" s="640">
        <v>3800</v>
      </c>
      <c r="F1510" s="638" t="s">
        <v>5592</v>
      </c>
      <c r="G1510" s="639" t="s">
        <v>5593</v>
      </c>
      <c r="H1510" s="641" t="s">
        <v>5594</v>
      </c>
      <c r="I1510" s="642" t="s">
        <v>797</v>
      </c>
      <c r="J1510" s="641" t="s">
        <v>5594</v>
      </c>
      <c r="K1510" s="643">
        <v>5</v>
      </c>
      <c r="L1510" s="643">
        <v>12</v>
      </c>
      <c r="M1510" s="644">
        <v>46380.78</v>
      </c>
      <c r="N1510" s="643">
        <v>3</v>
      </c>
      <c r="O1510" s="643">
        <v>6</v>
      </c>
      <c r="P1510" s="686">
        <v>23796.326000000001</v>
      </c>
    </row>
    <row r="1511" spans="1:16" ht="33.75" x14ac:dyDescent="0.2">
      <c r="A1511" s="637" t="s">
        <v>767</v>
      </c>
      <c r="B1511" s="638" t="s">
        <v>775</v>
      </c>
      <c r="C1511" s="638" t="s">
        <v>769</v>
      </c>
      <c r="D1511" s="639" t="s">
        <v>3782</v>
      </c>
      <c r="E1511" s="640">
        <v>2500</v>
      </c>
      <c r="F1511" s="638" t="s">
        <v>5595</v>
      </c>
      <c r="G1511" s="639" t="s">
        <v>5596</v>
      </c>
      <c r="H1511" s="641" t="s">
        <v>1887</v>
      </c>
      <c r="I1511" s="642" t="s">
        <v>797</v>
      </c>
      <c r="J1511" s="641" t="s">
        <v>1887</v>
      </c>
      <c r="K1511" s="643">
        <v>0</v>
      </c>
      <c r="L1511" s="643">
        <v>0</v>
      </c>
      <c r="M1511" s="644">
        <v>0</v>
      </c>
      <c r="N1511" s="643">
        <v>1</v>
      </c>
      <c r="O1511" s="643">
        <v>2</v>
      </c>
      <c r="P1511" s="686">
        <v>4225.3959999999997</v>
      </c>
    </row>
    <row r="1512" spans="1:16" ht="45" x14ac:dyDescent="0.2">
      <c r="A1512" s="637" t="s">
        <v>767</v>
      </c>
      <c r="B1512" s="638" t="s">
        <v>775</v>
      </c>
      <c r="C1512" s="638" t="s">
        <v>769</v>
      </c>
      <c r="D1512" s="639" t="s">
        <v>1083</v>
      </c>
      <c r="E1512" s="640">
        <v>3800</v>
      </c>
      <c r="F1512" s="638" t="s">
        <v>5597</v>
      </c>
      <c r="G1512" s="639" t="s">
        <v>5598</v>
      </c>
      <c r="H1512" s="641" t="s">
        <v>2463</v>
      </c>
      <c r="I1512" s="642" t="s">
        <v>797</v>
      </c>
      <c r="J1512" s="641" t="s">
        <v>2463</v>
      </c>
      <c r="K1512" s="643">
        <v>5</v>
      </c>
      <c r="L1512" s="643">
        <v>12</v>
      </c>
      <c r="M1512" s="644">
        <v>46217.720000000008</v>
      </c>
      <c r="N1512" s="643">
        <v>3</v>
      </c>
      <c r="O1512" s="643">
        <v>6</v>
      </c>
      <c r="P1512" s="686">
        <v>20440.606</v>
      </c>
    </row>
    <row r="1513" spans="1:16" ht="90" x14ac:dyDescent="0.2">
      <c r="A1513" s="637" t="s">
        <v>767</v>
      </c>
      <c r="B1513" s="638" t="s">
        <v>775</v>
      </c>
      <c r="C1513" s="638" t="s">
        <v>769</v>
      </c>
      <c r="D1513" s="639" t="s">
        <v>5599</v>
      </c>
      <c r="E1513" s="640">
        <v>6500</v>
      </c>
      <c r="F1513" s="638" t="s">
        <v>5600</v>
      </c>
      <c r="G1513" s="639" t="s">
        <v>5601</v>
      </c>
      <c r="H1513" s="641" t="s">
        <v>915</v>
      </c>
      <c r="I1513" s="642" t="s">
        <v>780</v>
      </c>
      <c r="J1513" s="641" t="s">
        <v>915</v>
      </c>
      <c r="K1513" s="643">
        <v>10</v>
      </c>
      <c r="L1513" s="643">
        <v>12</v>
      </c>
      <c r="M1513" s="644">
        <v>79952.109999999986</v>
      </c>
      <c r="N1513" s="643">
        <v>3</v>
      </c>
      <c r="O1513" s="643">
        <v>6</v>
      </c>
      <c r="P1513" s="686">
        <v>40048.376000000004</v>
      </c>
    </row>
    <row r="1514" spans="1:16" ht="33.75" x14ac:dyDescent="0.2">
      <c r="A1514" s="637" t="s">
        <v>767</v>
      </c>
      <c r="B1514" s="638" t="s">
        <v>775</v>
      </c>
      <c r="C1514" s="638" t="s">
        <v>769</v>
      </c>
      <c r="D1514" s="639" t="s">
        <v>1631</v>
      </c>
      <c r="E1514" s="640">
        <v>3500</v>
      </c>
      <c r="F1514" s="638" t="s">
        <v>5602</v>
      </c>
      <c r="G1514" s="639" t="s">
        <v>5603</v>
      </c>
      <c r="H1514" s="641" t="s">
        <v>796</v>
      </c>
      <c r="I1514" s="642" t="s">
        <v>797</v>
      </c>
      <c r="J1514" s="641" t="s">
        <v>796</v>
      </c>
      <c r="K1514" s="643">
        <v>5</v>
      </c>
      <c r="L1514" s="643">
        <v>12</v>
      </c>
      <c r="M1514" s="644">
        <v>43954.810000000012</v>
      </c>
      <c r="N1514" s="643">
        <v>3</v>
      </c>
      <c r="O1514" s="643">
        <v>6</v>
      </c>
      <c r="P1514" s="686">
        <v>22051.976000000002</v>
      </c>
    </row>
    <row r="1515" spans="1:16" ht="33.75" x14ac:dyDescent="0.2">
      <c r="A1515" s="637" t="s">
        <v>767</v>
      </c>
      <c r="B1515" s="638" t="s">
        <v>775</v>
      </c>
      <c r="C1515" s="638" t="s">
        <v>769</v>
      </c>
      <c r="D1515" s="639" t="s">
        <v>793</v>
      </c>
      <c r="E1515" s="640">
        <v>1200</v>
      </c>
      <c r="F1515" s="638" t="s">
        <v>5604</v>
      </c>
      <c r="G1515" s="639" t="s">
        <v>5605</v>
      </c>
      <c r="H1515" s="641" t="s">
        <v>796</v>
      </c>
      <c r="I1515" s="642" t="s">
        <v>797</v>
      </c>
      <c r="J1515" s="641" t="s">
        <v>796</v>
      </c>
      <c r="K1515" s="643">
        <v>1</v>
      </c>
      <c r="L1515" s="643">
        <v>2</v>
      </c>
      <c r="M1515" s="644">
        <v>2065.71</v>
      </c>
      <c r="N1515" s="643">
        <v>6</v>
      </c>
      <c r="O1515" s="643">
        <v>6</v>
      </c>
      <c r="P1515" s="686">
        <v>7855.076</v>
      </c>
    </row>
    <row r="1516" spans="1:16" ht="33.75" x14ac:dyDescent="0.2">
      <c r="A1516" s="637" t="s">
        <v>767</v>
      </c>
      <c r="B1516" s="638" t="s">
        <v>775</v>
      </c>
      <c r="C1516" s="638" t="s">
        <v>769</v>
      </c>
      <c r="D1516" s="639" t="s">
        <v>5606</v>
      </c>
      <c r="E1516" s="640">
        <v>8000</v>
      </c>
      <c r="F1516" s="638" t="s">
        <v>5607</v>
      </c>
      <c r="G1516" s="639" t="s">
        <v>5608</v>
      </c>
      <c r="H1516" s="641" t="s">
        <v>866</v>
      </c>
      <c r="I1516" s="642" t="s">
        <v>780</v>
      </c>
      <c r="J1516" s="641" t="s">
        <v>866</v>
      </c>
      <c r="K1516" s="643">
        <v>2</v>
      </c>
      <c r="L1516" s="643">
        <v>4</v>
      </c>
      <c r="M1516" s="644">
        <v>32312.619999999995</v>
      </c>
      <c r="N1516" s="643">
        <v>6</v>
      </c>
      <c r="O1516" s="643">
        <v>6</v>
      </c>
      <c r="P1516" s="686">
        <v>48978.056000000004</v>
      </c>
    </row>
    <row r="1517" spans="1:16" ht="33.75" x14ac:dyDescent="0.2">
      <c r="A1517" s="637" t="s">
        <v>767</v>
      </c>
      <c r="B1517" s="638" t="s">
        <v>775</v>
      </c>
      <c r="C1517" s="638" t="s">
        <v>769</v>
      </c>
      <c r="D1517" s="639" t="s">
        <v>2101</v>
      </c>
      <c r="E1517" s="640">
        <v>2000</v>
      </c>
      <c r="F1517" s="638" t="s">
        <v>5609</v>
      </c>
      <c r="G1517" s="639" t="s">
        <v>5610</v>
      </c>
      <c r="H1517" s="641" t="s">
        <v>919</v>
      </c>
      <c r="I1517" s="642" t="s">
        <v>780</v>
      </c>
      <c r="J1517" s="641" t="s">
        <v>919</v>
      </c>
      <c r="K1517" s="643">
        <v>2</v>
      </c>
      <c r="L1517" s="643">
        <v>4</v>
      </c>
      <c r="M1517" s="644">
        <v>7348.8600000000006</v>
      </c>
      <c r="N1517" s="643">
        <v>0</v>
      </c>
      <c r="O1517" s="643">
        <v>1</v>
      </c>
      <c r="P1517" s="686">
        <v>632.27600000000007</v>
      </c>
    </row>
    <row r="1518" spans="1:16" ht="33.75" x14ac:dyDescent="0.2">
      <c r="A1518" s="637" t="s">
        <v>767</v>
      </c>
      <c r="B1518" s="638" t="s">
        <v>775</v>
      </c>
      <c r="C1518" s="638" t="s">
        <v>769</v>
      </c>
      <c r="D1518" s="639" t="s">
        <v>793</v>
      </c>
      <c r="E1518" s="640">
        <v>1200</v>
      </c>
      <c r="F1518" s="638" t="s">
        <v>5611</v>
      </c>
      <c r="G1518" s="639" t="s">
        <v>5612</v>
      </c>
      <c r="H1518" s="641" t="s">
        <v>796</v>
      </c>
      <c r="I1518" s="642" t="s">
        <v>797</v>
      </c>
      <c r="J1518" s="641" t="s">
        <v>796</v>
      </c>
      <c r="K1518" s="643">
        <v>1</v>
      </c>
      <c r="L1518" s="643">
        <v>2</v>
      </c>
      <c r="M1518" s="644">
        <v>2065.71</v>
      </c>
      <c r="N1518" s="643">
        <v>6</v>
      </c>
      <c r="O1518" s="643">
        <v>6</v>
      </c>
      <c r="P1518" s="686">
        <v>7855.076</v>
      </c>
    </row>
    <row r="1519" spans="1:16" ht="78.75" x14ac:dyDescent="0.2">
      <c r="A1519" s="637" t="s">
        <v>767</v>
      </c>
      <c r="B1519" s="638" t="s">
        <v>775</v>
      </c>
      <c r="C1519" s="638" t="s">
        <v>769</v>
      </c>
      <c r="D1519" s="639" t="s">
        <v>5613</v>
      </c>
      <c r="E1519" s="640">
        <v>12000</v>
      </c>
      <c r="F1519" s="638" t="s">
        <v>5614</v>
      </c>
      <c r="G1519" s="639" t="s">
        <v>5615</v>
      </c>
      <c r="H1519" s="641" t="s">
        <v>5616</v>
      </c>
      <c r="I1519" s="642" t="s">
        <v>780</v>
      </c>
      <c r="J1519" s="641" t="s">
        <v>5616</v>
      </c>
      <c r="K1519" s="643">
        <v>5</v>
      </c>
      <c r="L1519" s="643">
        <v>12</v>
      </c>
      <c r="M1519" s="644">
        <v>145954.80999999997</v>
      </c>
      <c r="N1519" s="643">
        <v>5</v>
      </c>
      <c r="O1519" s="643">
        <v>6</v>
      </c>
      <c r="P1519" s="686">
        <v>73051.975999999995</v>
      </c>
    </row>
    <row r="1520" spans="1:16" ht="67.5" x14ac:dyDescent="0.2">
      <c r="A1520" s="637" t="s">
        <v>767</v>
      </c>
      <c r="B1520" s="638" t="s">
        <v>775</v>
      </c>
      <c r="C1520" s="638" t="s">
        <v>769</v>
      </c>
      <c r="D1520" s="639" t="s">
        <v>5617</v>
      </c>
      <c r="E1520" s="640">
        <v>7500</v>
      </c>
      <c r="F1520" s="638" t="s">
        <v>5618</v>
      </c>
      <c r="G1520" s="639" t="s">
        <v>5619</v>
      </c>
      <c r="H1520" s="641" t="s">
        <v>957</v>
      </c>
      <c r="I1520" s="642" t="s">
        <v>780</v>
      </c>
      <c r="J1520" s="641" t="s">
        <v>957</v>
      </c>
      <c r="K1520" s="643">
        <v>4</v>
      </c>
      <c r="L1520" s="643">
        <v>10</v>
      </c>
      <c r="M1520" s="644">
        <v>72362.029999999984</v>
      </c>
      <c r="N1520" s="643">
        <v>1</v>
      </c>
      <c r="O1520" s="643">
        <v>2</v>
      </c>
      <c r="P1520" s="686">
        <v>10642.846</v>
      </c>
    </row>
    <row r="1521" spans="1:16" ht="67.5" x14ac:dyDescent="0.2">
      <c r="A1521" s="637" t="s">
        <v>767</v>
      </c>
      <c r="B1521" s="638" t="s">
        <v>768</v>
      </c>
      <c r="C1521" s="638" t="s">
        <v>769</v>
      </c>
      <c r="D1521" s="639" t="s">
        <v>5620</v>
      </c>
      <c r="E1521" s="640">
        <v>15000</v>
      </c>
      <c r="F1521" s="638" t="s">
        <v>5621</v>
      </c>
      <c r="G1521" s="639" t="s">
        <v>5622</v>
      </c>
      <c r="H1521" s="641" t="s">
        <v>805</v>
      </c>
      <c r="I1521" s="642" t="s">
        <v>780</v>
      </c>
      <c r="J1521" s="641" t="s">
        <v>805</v>
      </c>
      <c r="K1521" s="643">
        <v>5</v>
      </c>
      <c r="L1521" s="643">
        <v>12</v>
      </c>
      <c r="M1521" s="644">
        <v>137077.04</v>
      </c>
      <c r="N1521" s="643">
        <v>4</v>
      </c>
      <c r="O1521" s="643">
        <v>6</v>
      </c>
      <c r="P1521" s="686">
        <v>85551.975999999995</v>
      </c>
    </row>
    <row r="1522" spans="1:16" ht="90" x14ac:dyDescent="0.2">
      <c r="A1522" s="637" t="s">
        <v>767</v>
      </c>
      <c r="B1522" s="638" t="s">
        <v>775</v>
      </c>
      <c r="C1522" s="638" t="s">
        <v>769</v>
      </c>
      <c r="D1522" s="639" t="s">
        <v>5623</v>
      </c>
      <c r="E1522" s="640">
        <v>5800</v>
      </c>
      <c r="F1522" s="638" t="s">
        <v>5624</v>
      </c>
      <c r="G1522" s="639" t="s">
        <v>5625</v>
      </c>
      <c r="H1522" s="641" t="s">
        <v>915</v>
      </c>
      <c r="I1522" s="642" t="s">
        <v>780</v>
      </c>
      <c r="J1522" s="641" t="s">
        <v>915</v>
      </c>
      <c r="K1522" s="643">
        <v>7</v>
      </c>
      <c r="L1522" s="643">
        <v>12</v>
      </c>
      <c r="M1522" s="644">
        <v>80427.34</v>
      </c>
      <c r="N1522" s="643">
        <v>0</v>
      </c>
      <c r="O1522" s="643">
        <v>0</v>
      </c>
      <c r="P1522" s="686">
        <v>0</v>
      </c>
    </row>
    <row r="1523" spans="1:16" ht="78.75" x14ac:dyDescent="0.2">
      <c r="A1523" s="637" t="s">
        <v>767</v>
      </c>
      <c r="B1523" s="638" t="s">
        <v>775</v>
      </c>
      <c r="C1523" s="638" t="s">
        <v>769</v>
      </c>
      <c r="D1523" s="639" t="s">
        <v>5626</v>
      </c>
      <c r="E1523" s="640">
        <v>3500</v>
      </c>
      <c r="F1523" s="638" t="s">
        <v>5627</v>
      </c>
      <c r="G1523" s="639" t="s">
        <v>5628</v>
      </c>
      <c r="H1523" s="641" t="s">
        <v>940</v>
      </c>
      <c r="I1523" s="642" t="s">
        <v>774</v>
      </c>
      <c r="J1523" s="641" t="s">
        <v>940</v>
      </c>
      <c r="K1523" s="643">
        <v>5</v>
      </c>
      <c r="L1523" s="643">
        <v>12</v>
      </c>
      <c r="M1523" s="644">
        <v>43882.359999999993</v>
      </c>
      <c r="N1523" s="643">
        <v>3</v>
      </c>
      <c r="O1523" s="643">
        <v>6</v>
      </c>
      <c r="P1523" s="686">
        <v>22047.176000000003</v>
      </c>
    </row>
    <row r="1524" spans="1:16" ht="33.75" x14ac:dyDescent="0.2">
      <c r="A1524" s="637" t="s">
        <v>767</v>
      </c>
      <c r="B1524" s="638" t="s">
        <v>775</v>
      </c>
      <c r="C1524" s="638" t="s">
        <v>769</v>
      </c>
      <c r="D1524" s="639" t="s">
        <v>5629</v>
      </c>
      <c r="E1524" s="640">
        <v>2500</v>
      </c>
      <c r="F1524" s="638" t="s">
        <v>5630</v>
      </c>
      <c r="G1524" s="639" t="s">
        <v>5631</v>
      </c>
      <c r="H1524" s="641" t="s">
        <v>5632</v>
      </c>
      <c r="I1524" s="642" t="s">
        <v>774</v>
      </c>
      <c r="J1524" s="641" t="s">
        <v>5632</v>
      </c>
      <c r="K1524" s="643">
        <v>6</v>
      </c>
      <c r="L1524" s="643">
        <v>12</v>
      </c>
      <c r="M1524" s="644">
        <v>31286.69</v>
      </c>
      <c r="N1524" s="643">
        <v>4</v>
      </c>
      <c r="O1524" s="643">
        <v>6</v>
      </c>
      <c r="P1524" s="686">
        <v>15859.495999999999</v>
      </c>
    </row>
    <row r="1525" spans="1:16" ht="101.25" x14ac:dyDescent="0.2">
      <c r="A1525" s="637" t="s">
        <v>767</v>
      </c>
      <c r="B1525" s="638" t="s">
        <v>775</v>
      </c>
      <c r="C1525" s="638" t="s">
        <v>769</v>
      </c>
      <c r="D1525" s="639" t="s">
        <v>5633</v>
      </c>
      <c r="E1525" s="640">
        <v>6200</v>
      </c>
      <c r="F1525" s="638" t="s">
        <v>5634</v>
      </c>
      <c r="G1525" s="639" t="s">
        <v>5635</v>
      </c>
      <c r="H1525" s="641" t="s">
        <v>3452</v>
      </c>
      <c r="I1525" s="642" t="s">
        <v>780</v>
      </c>
      <c r="J1525" s="641" t="s">
        <v>3452</v>
      </c>
      <c r="K1525" s="643">
        <v>5</v>
      </c>
      <c r="L1525" s="643">
        <v>12</v>
      </c>
      <c r="M1525" s="644">
        <v>76354.81</v>
      </c>
      <c r="N1525" s="643">
        <v>3</v>
      </c>
      <c r="O1525" s="643">
        <v>6</v>
      </c>
      <c r="P1525" s="686">
        <v>38251.976000000002</v>
      </c>
    </row>
    <row r="1526" spans="1:16" ht="33.75" x14ac:dyDescent="0.2">
      <c r="A1526" s="637" t="s">
        <v>767</v>
      </c>
      <c r="B1526" s="638" t="s">
        <v>775</v>
      </c>
      <c r="C1526" s="638" t="s">
        <v>769</v>
      </c>
      <c r="D1526" s="639" t="s">
        <v>5636</v>
      </c>
      <c r="E1526" s="640">
        <v>6000</v>
      </c>
      <c r="F1526" s="638" t="s">
        <v>5637</v>
      </c>
      <c r="G1526" s="639" t="s">
        <v>5638</v>
      </c>
      <c r="H1526" s="641" t="s">
        <v>915</v>
      </c>
      <c r="I1526" s="642" t="s">
        <v>780</v>
      </c>
      <c r="J1526" s="641" t="s">
        <v>915</v>
      </c>
      <c r="K1526" s="643">
        <v>6</v>
      </c>
      <c r="L1526" s="643">
        <v>12</v>
      </c>
      <c r="M1526" s="644">
        <v>73848.969999999987</v>
      </c>
      <c r="N1526" s="643">
        <v>4</v>
      </c>
      <c r="O1526" s="643">
        <v>6</v>
      </c>
      <c r="P1526" s="686">
        <v>37021.736000000004</v>
      </c>
    </row>
    <row r="1527" spans="1:16" ht="56.25" x14ac:dyDescent="0.2">
      <c r="A1527" s="637" t="s">
        <v>767</v>
      </c>
      <c r="B1527" s="638" t="s">
        <v>775</v>
      </c>
      <c r="C1527" s="638" t="s">
        <v>769</v>
      </c>
      <c r="D1527" s="639" t="s">
        <v>5639</v>
      </c>
      <c r="E1527" s="640">
        <v>1750</v>
      </c>
      <c r="F1527" s="638" t="s">
        <v>5640</v>
      </c>
      <c r="G1527" s="639" t="s">
        <v>5641</v>
      </c>
      <c r="H1527" s="641" t="s">
        <v>796</v>
      </c>
      <c r="I1527" s="642" t="s">
        <v>797</v>
      </c>
      <c r="J1527" s="641" t="s">
        <v>796</v>
      </c>
      <c r="K1527" s="643">
        <v>5</v>
      </c>
      <c r="L1527" s="643">
        <v>12</v>
      </c>
      <c r="M1527" s="644">
        <v>22676.23</v>
      </c>
      <c r="N1527" s="643">
        <v>3</v>
      </c>
      <c r="O1527" s="643">
        <v>6</v>
      </c>
      <c r="P1527" s="686">
        <v>11369.956</v>
      </c>
    </row>
    <row r="1528" spans="1:16" ht="78.75" x14ac:dyDescent="0.2">
      <c r="A1528" s="637" t="s">
        <v>767</v>
      </c>
      <c r="B1528" s="638" t="s">
        <v>775</v>
      </c>
      <c r="C1528" s="638" t="s">
        <v>769</v>
      </c>
      <c r="D1528" s="639" t="s">
        <v>5642</v>
      </c>
      <c r="E1528" s="640">
        <v>7000</v>
      </c>
      <c r="F1528" s="638" t="s">
        <v>5643</v>
      </c>
      <c r="G1528" s="639" t="s">
        <v>5644</v>
      </c>
      <c r="H1528" s="641" t="s">
        <v>5645</v>
      </c>
      <c r="I1528" s="642" t="s">
        <v>774</v>
      </c>
      <c r="J1528" s="641" t="s">
        <v>5645</v>
      </c>
      <c r="K1528" s="643">
        <v>5</v>
      </c>
      <c r="L1528" s="643">
        <v>12</v>
      </c>
      <c r="M1528" s="644">
        <v>82353.39999999998</v>
      </c>
      <c r="N1528" s="643">
        <v>5</v>
      </c>
      <c r="O1528" s="643">
        <v>6</v>
      </c>
      <c r="P1528" s="686">
        <v>42770.136000000006</v>
      </c>
    </row>
    <row r="1529" spans="1:16" ht="45" x14ac:dyDescent="0.2">
      <c r="A1529" s="637" t="s">
        <v>767</v>
      </c>
      <c r="B1529" s="638" t="s">
        <v>775</v>
      </c>
      <c r="C1529" s="638" t="s">
        <v>769</v>
      </c>
      <c r="D1529" s="639" t="s">
        <v>5646</v>
      </c>
      <c r="E1529" s="640">
        <v>3500</v>
      </c>
      <c r="F1529" s="638" t="s">
        <v>5647</v>
      </c>
      <c r="G1529" s="639" t="s">
        <v>5648</v>
      </c>
      <c r="H1529" s="641" t="s">
        <v>2555</v>
      </c>
      <c r="I1529" s="642" t="s">
        <v>774</v>
      </c>
      <c r="J1529" s="641" t="s">
        <v>2555</v>
      </c>
      <c r="K1529" s="643">
        <v>6</v>
      </c>
      <c r="L1529" s="643">
        <v>12</v>
      </c>
      <c r="M1529" s="644">
        <v>42749.920000000013</v>
      </c>
      <c r="N1529" s="643">
        <v>3</v>
      </c>
      <c r="O1529" s="643">
        <v>6</v>
      </c>
      <c r="P1529" s="686">
        <v>21670.826000000005</v>
      </c>
    </row>
    <row r="1530" spans="1:16" ht="45" x14ac:dyDescent="0.2">
      <c r="A1530" s="637" t="s">
        <v>767</v>
      </c>
      <c r="B1530" s="638" t="s">
        <v>775</v>
      </c>
      <c r="C1530" s="638" t="s">
        <v>769</v>
      </c>
      <c r="D1530" s="639" t="s">
        <v>3051</v>
      </c>
      <c r="E1530" s="640">
        <v>6500</v>
      </c>
      <c r="F1530" s="638" t="s">
        <v>5649</v>
      </c>
      <c r="G1530" s="639" t="s">
        <v>5650</v>
      </c>
      <c r="H1530" s="641" t="s">
        <v>801</v>
      </c>
      <c r="I1530" s="642" t="s">
        <v>780</v>
      </c>
      <c r="J1530" s="641" t="s">
        <v>801</v>
      </c>
      <c r="K1530" s="643">
        <v>2</v>
      </c>
      <c r="L1530" s="643">
        <v>5</v>
      </c>
      <c r="M1530" s="644">
        <v>31922.239999999994</v>
      </c>
      <c r="N1530" s="643">
        <v>0</v>
      </c>
      <c r="O1530" s="643">
        <v>0</v>
      </c>
      <c r="P1530" s="686">
        <v>0</v>
      </c>
    </row>
    <row r="1531" spans="1:16" ht="33.75" x14ac:dyDescent="0.2">
      <c r="A1531" s="637" t="s">
        <v>767</v>
      </c>
      <c r="B1531" s="638" t="s">
        <v>775</v>
      </c>
      <c r="C1531" s="638" t="s">
        <v>769</v>
      </c>
      <c r="D1531" s="639" t="s">
        <v>3782</v>
      </c>
      <c r="E1531" s="640">
        <v>1800</v>
      </c>
      <c r="F1531" s="638" t="s">
        <v>5651</v>
      </c>
      <c r="G1531" s="639" t="s">
        <v>5652</v>
      </c>
      <c r="H1531" s="641" t="s">
        <v>5653</v>
      </c>
      <c r="I1531" s="642" t="s">
        <v>780</v>
      </c>
      <c r="J1531" s="641" t="s">
        <v>5653</v>
      </c>
      <c r="K1531" s="643">
        <v>1</v>
      </c>
      <c r="L1531" s="643">
        <v>2</v>
      </c>
      <c r="M1531" s="644">
        <v>3640.8100000000004</v>
      </c>
      <c r="N1531" s="643">
        <v>5</v>
      </c>
      <c r="O1531" s="643">
        <v>6</v>
      </c>
      <c r="P1531" s="686">
        <v>11779.075999999999</v>
      </c>
    </row>
    <row r="1532" spans="1:16" ht="33.75" x14ac:dyDescent="0.2">
      <c r="A1532" s="637" t="s">
        <v>767</v>
      </c>
      <c r="B1532" s="638" t="s">
        <v>775</v>
      </c>
      <c r="C1532" s="638" t="s">
        <v>769</v>
      </c>
      <c r="D1532" s="639" t="s">
        <v>916</v>
      </c>
      <c r="E1532" s="640">
        <v>2400</v>
      </c>
      <c r="F1532" s="638" t="s">
        <v>5654</v>
      </c>
      <c r="G1532" s="639" t="s">
        <v>5655</v>
      </c>
      <c r="H1532" s="641" t="s">
        <v>866</v>
      </c>
      <c r="I1532" s="642" t="s">
        <v>780</v>
      </c>
      <c r="J1532" s="641" t="s">
        <v>866</v>
      </c>
      <c r="K1532" s="643">
        <v>2</v>
      </c>
      <c r="L1532" s="643">
        <v>4</v>
      </c>
      <c r="M1532" s="644">
        <v>9263.5700000000015</v>
      </c>
      <c r="N1532" s="643">
        <v>1</v>
      </c>
      <c r="O1532" s="643">
        <v>2</v>
      </c>
      <c r="P1532" s="686">
        <v>3162.7760000000003</v>
      </c>
    </row>
    <row r="1533" spans="1:16" ht="45" x14ac:dyDescent="0.2">
      <c r="A1533" s="637" t="s">
        <v>767</v>
      </c>
      <c r="B1533" s="638" t="s">
        <v>775</v>
      </c>
      <c r="C1533" s="638" t="s">
        <v>769</v>
      </c>
      <c r="D1533" s="639" t="s">
        <v>5656</v>
      </c>
      <c r="E1533" s="640">
        <v>6500</v>
      </c>
      <c r="F1533" s="638" t="s">
        <v>5657</v>
      </c>
      <c r="G1533" s="639" t="s">
        <v>5658</v>
      </c>
      <c r="H1533" s="641" t="s">
        <v>5659</v>
      </c>
      <c r="I1533" s="642" t="s">
        <v>780</v>
      </c>
      <c r="J1533" s="641" t="s">
        <v>5659</v>
      </c>
      <c r="K1533" s="643">
        <v>5</v>
      </c>
      <c r="L1533" s="643">
        <v>12</v>
      </c>
      <c r="M1533" s="644">
        <v>79707.759999999995</v>
      </c>
      <c r="N1533" s="643">
        <v>5</v>
      </c>
      <c r="O1533" s="643">
        <v>6</v>
      </c>
      <c r="P1533" s="686">
        <v>40012.826000000001</v>
      </c>
    </row>
    <row r="1534" spans="1:16" ht="45" x14ac:dyDescent="0.2">
      <c r="A1534" s="637" t="s">
        <v>767</v>
      </c>
      <c r="B1534" s="638" t="s">
        <v>775</v>
      </c>
      <c r="C1534" s="638" t="s">
        <v>769</v>
      </c>
      <c r="D1534" s="639" t="s">
        <v>5660</v>
      </c>
      <c r="E1534" s="640">
        <v>6500</v>
      </c>
      <c r="F1534" s="638" t="s">
        <v>5661</v>
      </c>
      <c r="G1534" s="639" t="s">
        <v>5662</v>
      </c>
      <c r="H1534" s="641" t="s">
        <v>5663</v>
      </c>
      <c r="I1534" s="642" t="s">
        <v>774</v>
      </c>
      <c r="J1534" s="641" t="s">
        <v>5663</v>
      </c>
      <c r="K1534" s="643">
        <v>5</v>
      </c>
      <c r="L1534" s="643">
        <v>12</v>
      </c>
      <c r="M1534" s="644">
        <v>79545.31</v>
      </c>
      <c r="N1534" s="643">
        <v>5</v>
      </c>
      <c r="O1534" s="643">
        <v>6</v>
      </c>
      <c r="P1534" s="686">
        <v>39911.576000000001</v>
      </c>
    </row>
    <row r="1535" spans="1:16" ht="33.75" x14ac:dyDescent="0.2">
      <c r="A1535" s="637" t="s">
        <v>767</v>
      </c>
      <c r="B1535" s="638" t="s">
        <v>768</v>
      </c>
      <c r="C1535" s="638" t="s">
        <v>769</v>
      </c>
      <c r="D1535" s="639" t="s">
        <v>5664</v>
      </c>
      <c r="E1535" s="640">
        <v>4000</v>
      </c>
      <c r="F1535" s="638" t="s">
        <v>5665</v>
      </c>
      <c r="G1535" s="639" t="s">
        <v>5666</v>
      </c>
      <c r="H1535" s="641" t="s">
        <v>5667</v>
      </c>
      <c r="I1535" s="642" t="s">
        <v>780</v>
      </c>
      <c r="J1535" s="641" t="s">
        <v>5667</v>
      </c>
      <c r="K1535" s="643">
        <v>3</v>
      </c>
      <c r="L1535" s="643">
        <v>7</v>
      </c>
      <c r="M1535" s="644">
        <v>26552.52</v>
      </c>
      <c r="N1535" s="643">
        <v>4</v>
      </c>
      <c r="O1535" s="643">
        <v>6</v>
      </c>
      <c r="P1535" s="686">
        <v>25051.416000000005</v>
      </c>
    </row>
    <row r="1536" spans="1:16" ht="56.25" x14ac:dyDescent="0.2">
      <c r="A1536" s="637" t="s">
        <v>767</v>
      </c>
      <c r="B1536" s="638" t="s">
        <v>775</v>
      </c>
      <c r="C1536" s="638" t="s">
        <v>769</v>
      </c>
      <c r="D1536" s="639" t="s">
        <v>5668</v>
      </c>
      <c r="E1536" s="640">
        <v>1200</v>
      </c>
      <c r="F1536" s="638" t="s">
        <v>5669</v>
      </c>
      <c r="G1536" s="639" t="s">
        <v>5670</v>
      </c>
      <c r="H1536" s="641" t="s">
        <v>897</v>
      </c>
      <c r="I1536" s="642" t="s">
        <v>797</v>
      </c>
      <c r="J1536" s="641" t="s">
        <v>897</v>
      </c>
      <c r="K1536" s="643">
        <v>5</v>
      </c>
      <c r="L1536" s="643">
        <v>12</v>
      </c>
      <c r="M1536" s="644">
        <v>16279.94</v>
      </c>
      <c r="N1536" s="643">
        <v>3</v>
      </c>
      <c r="O1536" s="643">
        <v>6</v>
      </c>
      <c r="P1536" s="686">
        <v>7855.076</v>
      </c>
    </row>
    <row r="1537" spans="1:16" ht="45" x14ac:dyDescent="0.2">
      <c r="A1537" s="637" t="s">
        <v>767</v>
      </c>
      <c r="B1537" s="638" t="s">
        <v>775</v>
      </c>
      <c r="C1537" s="638" t="s">
        <v>769</v>
      </c>
      <c r="D1537" s="639" t="s">
        <v>5671</v>
      </c>
      <c r="E1537" s="640">
        <v>2500</v>
      </c>
      <c r="F1537" s="638" t="s">
        <v>5672</v>
      </c>
      <c r="G1537" s="639" t="s">
        <v>5673</v>
      </c>
      <c r="H1537" s="641" t="s">
        <v>1019</v>
      </c>
      <c r="I1537" s="642" t="s">
        <v>774</v>
      </c>
      <c r="J1537" s="641" t="s">
        <v>1019</v>
      </c>
      <c r="K1537" s="643">
        <v>5</v>
      </c>
      <c r="L1537" s="643">
        <v>12</v>
      </c>
      <c r="M1537" s="644">
        <v>31599.37</v>
      </c>
      <c r="N1537" s="643">
        <v>3</v>
      </c>
      <c r="O1537" s="643">
        <v>6</v>
      </c>
      <c r="P1537" s="686">
        <v>15996.165999999999</v>
      </c>
    </row>
    <row r="1538" spans="1:16" ht="78.75" x14ac:dyDescent="0.2">
      <c r="A1538" s="637" t="s">
        <v>767</v>
      </c>
      <c r="B1538" s="638" t="s">
        <v>775</v>
      </c>
      <c r="C1538" s="638" t="s">
        <v>769</v>
      </c>
      <c r="D1538" s="639" t="s">
        <v>5086</v>
      </c>
      <c r="E1538" s="640">
        <v>1800</v>
      </c>
      <c r="F1538" s="638" t="s">
        <v>5674</v>
      </c>
      <c r="G1538" s="639" t="s">
        <v>5675</v>
      </c>
      <c r="H1538" s="641" t="s">
        <v>5676</v>
      </c>
      <c r="I1538" s="642" t="s">
        <v>774</v>
      </c>
      <c r="J1538" s="641" t="s">
        <v>5676</v>
      </c>
      <c r="K1538" s="643">
        <v>8</v>
      </c>
      <c r="L1538" s="643">
        <v>12</v>
      </c>
      <c r="M1538" s="644">
        <v>23130.49</v>
      </c>
      <c r="N1538" s="643">
        <v>3</v>
      </c>
      <c r="O1538" s="643">
        <v>6</v>
      </c>
      <c r="P1538" s="686">
        <v>11705.596</v>
      </c>
    </row>
    <row r="1539" spans="1:16" ht="45" x14ac:dyDescent="0.2">
      <c r="A1539" s="637" t="s">
        <v>767</v>
      </c>
      <c r="B1539" s="638" t="s">
        <v>768</v>
      </c>
      <c r="C1539" s="638" t="s">
        <v>769</v>
      </c>
      <c r="D1539" s="639" t="s">
        <v>2165</v>
      </c>
      <c r="E1539" s="640">
        <v>15600</v>
      </c>
      <c r="F1539" s="638" t="s">
        <v>5677</v>
      </c>
      <c r="G1539" s="639" t="s">
        <v>5678</v>
      </c>
      <c r="H1539" s="641" t="s">
        <v>5679</v>
      </c>
      <c r="I1539" s="642" t="s">
        <v>780</v>
      </c>
      <c r="J1539" s="641" t="s">
        <v>5679</v>
      </c>
      <c r="K1539" s="643">
        <v>0</v>
      </c>
      <c r="L1539" s="643">
        <v>0</v>
      </c>
      <c r="M1539" s="644">
        <v>0</v>
      </c>
      <c r="N1539" s="643">
        <v>1</v>
      </c>
      <c r="O1539" s="643">
        <v>5</v>
      </c>
      <c r="P1539" s="686">
        <v>54099.006000000001</v>
      </c>
    </row>
    <row r="1540" spans="1:16" ht="56.25" x14ac:dyDescent="0.2">
      <c r="A1540" s="637" t="s">
        <v>767</v>
      </c>
      <c r="B1540" s="638" t="s">
        <v>768</v>
      </c>
      <c r="C1540" s="638" t="s">
        <v>769</v>
      </c>
      <c r="D1540" s="639" t="s">
        <v>5680</v>
      </c>
      <c r="E1540" s="640">
        <v>4500</v>
      </c>
      <c r="F1540" s="638" t="s">
        <v>5681</v>
      </c>
      <c r="G1540" s="639" t="s">
        <v>5682</v>
      </c>
      <c r="H1540" s="641" t="s">
        <v>773</v>
      </c>
      <c r="I1540" s="642" t="s">
        <v>774</v>
      </c>
      <c r="J1540" s="641" t="s">
        <v>773</v>
      </c>
      <c r="K1540" s="643">
        <v>5</v>
      </c>
      <c r="L1540" s="643">
        <v>12</v>
      </c>
      <c r="M1540" s="644">
        <v>55954.810000000012</v>
      </c>
      <c r="N1540" s="643">
        <v>3</v>
      </c>
      <c r="O1540" s="643">
        <v>6</v>
      </c>
      <c r="P1540" s="686">
        <v>28051.976000000002</v>
      </c>
    </row>
    <row r="1541" spans="1:16" ht="33.75" x14ac:dyDescent="0.2">
      <c r="A1541" s="637" t="s">
        <v>767</v>
      </c>
      <c r="B1541" s="638" t="s">
        <v>775</v>
      </c>
      <c r="C1541" s="638" t="s">
        <v>769</v>
      </c>
      <c r="D1541" s="639" t="s">
        <v>5683</v>
      </c>
      <c r="E1541" s="640">
        <v>3500</v>
      </c>
      <c r="F1541" s="638" t="s">
        <v>5684</v>
      </c>
      <c r="G1541" s="639" t="s">
        <v>5685</v>
      </c>
      <c r="H1541" s="641" t="s">
        <v>5686</v>
      </c>
      <c r="I1541" s="642" t="s">
        <v>774</v>
      </c>
      <c r="J1541" s="641" t="s">
        <v>5686</v>
      </c>
      <c r="K1541" s="643">
        <v>8</v>
      </c>
      <c r="L1541" s="643">
        <v>12</v>
      </c>
      <c r="M1541" s="644">
        <v>43943.770000000011</v>
      </c>
      <c r="N1541" s="643">
        <v>3</v>
      </c>
      <c r="O1541" s="643">
        <v>6</v>
      </c>
      <c r="P1541" s="686">
        <v>22051.976000000002</v>
      </c>
    </row>
    <row r="1542" spans="1:16" ht="56.25" x14ac:dyDescent="0.2">
      <c r="A1542" s="637" t="s">
        <v>767</v>
      </c>
      <c r="B1542" s="638" t="s">
        <v>775</v>
      </c>
      <c r="C1542" s="638" t="s">
        <v>769</v>
      </c>
      <c r="D1542" s="639" t="s">
        <v>5687</v>
      </c>
      <c r="E1542" s="640">
        <v>3500</v>
      </c>
      <c r="F1542" s="638" t="s">
        <v>5688</v>
      </c>
      <c r="G1542" s="639" t="s">
        <v>5689</v>
      </c>
      <c r="H1542" s="641" t="s">
        <v>2036</v>
      </c>
      <c r="I1542" s="642" t="s">
        <v>774</v>
      </c>
      <c r="J1542" s="641" t="s">
        <v>2036</v>
      </c>
      <c r="K1542" s="643">
        <v>5</v>
      </c>
      <c r="L1542" s="643">
        <v>12</v>
      </c>
      <c r="M1542" s="644">
        <v>43899.310000000012</v>
      </c>
      <c r="N1542" s="643">
        <v>3</v>
      </c>
      <c r="O1542" s="643">
        <v>6</v>
      </c>
      <c r="P1542" s="686">
        <v>22051.976000000002</v>
      </c>
    </row>
    <row r="1543" spans="1:16" ht="56.25" x14ac:dyDescent="0.2">
      <c r="A1543" s="637" t="s">
        <v>767</v>
      </c>
      <c r="B1543" s="638" t="s">
        <v>775</v>
      </c>
      <c r="C1543" s="638" t="s">
        <v>769</v>
      </c>
      <c r="D1543" s="639" t="s">
        <v>3629</v>
      </c>
      <c r="E1543" s="640">
        <v>5500</v>
      </c>
      <c r="F1543" s="638" t="s">
        <v>5690</v>
      </c>
      <c r="G1543" s="639" t="s">
        <v>5691</v>
      </c>
      <c r="H1543" s="641" t="s">
        <v>1247</v>
      </c>
      <c r="I1543" s="642" t="s">
        <v>780</v>
      </c>
      <c r="J1543" s="641" t="s">
        <v>1247</v>
      </c>
      <c r="K1543" s="643">
        <v>6</v>
      </c>
      <c r="L1543" s="643">
        <v>12</v>
      </c>
      <c r="M1543" s="644">
        <v>67950.62999999999</v>
      </c>
      <c r="N1543" s="643">
        <v>3</v>
      </c>
      <c r="O1543" s="643">
        <v>6</v>
      </c>
      <c r="P1543" s="686">
        <v>34051.976000000002</v>
      </c>
    </row>
    <row r="1544" spans="1:16" ht="56.25" x14ac:dyDescent="0.2">
      <c r="A1544" s="637" t="s">
        <v>767</v>
      </c>
      <c r="B1544" s="638" t="s">
        <v>775</v>
      </c>
      <c r="C1544" s="638" t="s">
        <v>769</v>
      </c>
      <c r="D1544" s="639" t="s">
        <v>5692</v>
      </c>
      <c r="E1544" s="640">
        <v>5000</v>
      </c>
      <c r="F1544" s="638" t="s">
        <v>5693</v>
      </c>
      <c r="G1544" s="639" t="s">
        <v>5694</v>
      </c>
      <c r="H1544" s="641" t="s">
        <v>2718</v>
      </c>
      <c r="I1544" s="642" t="s">
        <v>780</v>
      </c>
      <c r="J1544" s="641" t="s">
        <v>2718</v>
      </c>
      <c r="K1544" s="643">
        <v>5</v>
      </c>
      <c r="L1544" s="643">
        <v>12</v>
      </c>
      <c r="M1544" s="644">
        <v>61525.640000000007</v>
      </c>
      <c r="N1544" s="643">
        <v>3</v>
      </c>
      <c r="O1544" s="643">
        <v>6</v>
      </c>
      <c r="P1544" s="686">
        <v>30947.326000000001</v>
      </c>
    </row>
    <row r="1545" spans="1:16" ht="45" x14ac:dyDescent="0.2">
      <c r="A1545" s="637" t="s">
        <v>767</v>
      </c>
      <c r="B1545" s="638" t="s">
        <v>775</v>
      </c>
      <c r="C1545" s="638" t="s">
        <v>769</v>
      </c>
      <c r="D1545" s="639" t="s">
        <v>5695</v>
      </c>
      <c r="E1545" s="640">
        <v>2300</v>
      </c>
      <c r="F1545" s="638" t="s">
        <v>5696</v>
      </c>
      <c r="G1545" s="639" t="s">
        <v>5697</v>
      </c>
      <c r="H1545" s="641" t="s">
        <v>796</v>
      </c>
      <c r="I1545" s="642" t="s">
        <v>797</v>
      </c>
      <c r="J1545" s="641" t="s">
        <v>796</v>
      </c>
      <c r="K1545" s="643">
        <v>6</v>
      </c>
      <c r="L1545" s="643">
        <v>12</v>
      </c>
      <c r="M1545" s="644">
        <v>29545.370000000003</v>
      </c>
      <c r="N1545" s="643">
        <v>3</v>
      </c>
      <c r="O1545" s="643">
        <v>6</v>
      </c>
      <c r="P1545" s="686">
        <v>14851.335999999998</v>
      </c>
    </row>
    <row r="1546" spans="1:16" ht="33.75" x14ac:dyDescent="0.2">
      <c r="A1546" s="637" t="s">
        <v>767</v>
      </c>
      <c r="B1546" s="638" t="s">
        <v>775</v>
      </c>
      <c r="C1546" s="638" t="s">
        <v>769</v>
      </c>
      <c r="D1546" s="639" t="s">
        <v>5698</v>
      </c>
      <c r="E1546" s="640">
        <v>6500</v>
      </c>
      <c r="F1546" s="638" t="s">
        <v>5699</v>
      </c>
      <c r="G1546" s="639" t="s">
        <v>5700</v>
      </c>
      <c r="H1546" s="641" t="s">
        <v>1458</v>
      </c>
      <c r="I1546" s="642" t="s">
        <v>774</v>
      </c>
      <c r="J1546" s="641" t="s">
        <v>1458</v>
      </c>
      <c r="K1546" s="643">
        <v>6</v>
      </c>
      <c r="L1546" s="643">
        <v>12</v>
      </c>
      <c r="M1546" s="644">
        <v>79605.159999999989</v>
      </c>
      <c r="N1546" s="643">
        <v>3</v>
      </c>
      <c r="O1546" s="643">
        <v>6</v>
      </c>
      <c r="P1546" s="686">
        <v>39979.976000000002</v>
      </c>
    </row>
    <row r="1547" spans="1:16" ht="56.25" x14ac:dyDescent="0.2">
      <c r="A1547" s="637" t="s">
        <v>767</v>
      </c>
      <c r="B1547" s="638" t="s">
        <v>775</v>
      </c>
      <c r="C1547" s="638" t="s">
        <v>769</v>
      </c>
      <c r="D1547" s="639" t="s">
        <v>5701</v>
      </c>
      <c r="E1547" s="640">
        <v>3800</v>
      </c>
      <c r="F1547" s="638" t="s">
        <v>5702</v>
      </c>
      <c r="G1547" s="639" t="s">
        <v>5703</v>
      </c>
      <c r="H1547" s="641" t="s">
        <v>5704</v>
      </c>
      <c r="I1547" s="642" t="s">
        <v>780</v>
      </c>
      <c r="J1547" s="641" t="s">
        <v>5704</v>
      </c>
      <c r="K1547" s="643">
        <v>6</v>
      </c>
      <c r="L1547" s="643">
        <v>12</v>
      </c>
      <c r="M1547" s="644">
        <v>46984.800000000003</v>
      </c>
      <c r="N1547" s="643">
        <v>3</v>
      </c>
      <c r="O1547" s="643">
        <v>6</v>
      </c>
      <c r="P1547" s="686">
        <v>23851.976000000002</v>
      </c>
    </row>
    <row r="1548" spans="1:16" ht="90" x14ac:dyDescent="0.2">
      <c r="A1548" s="637" t="s">
        <v>767</v>
      </c>
      <c r="B1548" s="638" t="s">
        <v>775</v>
      </c>
      <c r="C1548" s="638" t="s">
        <v>769</v>
      </c>
      <c r="D1548" s="639" t="s">
        <v>5705</v>
      </c>
      <c r="E1548" s="640">
        <v>3000</v>
      </c>
      <c r="F1548" s="638" t="s">
        <v>5706</v>
      </c>
      <c r="G1548" s="639" t="s">
        <v>5707</v>
      </c>
      <c r="H1548" s="641" t="s">
        <v>788</v>
      </c>
      <c r="I1548" s="642" t="s">
        <v>780</v>
      </c>
      <c r="J1548" s="641" t="s">
        <v>788</v>
      </c>
      <c r="K1548" s="643">
        <v>6</v>
      </c>
      <c r="L1548" s="643">
        <v>12</v>
      </c>
      <c r="M1548" s="644">
        <v>37780.700000000004</v>
      </c>
      <c r="N1548" s="643">
        <v>3</v>
      </c>
      <c r="O1548" s="643">
        <v>6</v>
      </c>
      <c r="P1548" s="686">
        <v>19012.175999999999</v>
      </c>
    </row>
    <row r="1549" spans="1:16" ht="56.25" x14ac:dyDescent="0.2">
      <c r="A1549" s="637" t="s">
        <v>767</v>
      </c>
      <c r="B1549" s="638" t="s">
        <v>775</v>
      </c>
      <c r="C1549" s="638" t="s">
        <v>769</v>
      </c>
      <c r="D1549" s="639" t="s">
        <v>5708</v>
      </c>
      <c r="E1549" s="640">
        <v>2500</v>
      </c>
      <c r="F1549" s="638" t="s">
        <v>5709</v>
      </c>
      <c r="G1549" s="639" t="s">
        <v>5710</v>
      </c>
      <c r="H1549" s="641" t="s">
        <v>796</v>
      </c>
      <c r="I1549" s="642" t="s">
        <v>797</v>
      </c>
      <c r="J1549" s="641" t="s">
        <v>796</v>
      </c>
      <c r="K1549" s="643">
        <v>5</v>
      </c>
      <c r="L1549" s="643">
        <v>12</v>
      </c>
      <c r="M1549" s="644">
        <v>31939.000000000004</v>
      </c>
      <c r="N1549" s="643">
        <v>3</v>
      </c>
      <c r="O1549" s="643">
        <v>6</v>
      </c>
      <c r="P1549" s="686">
        <v>16048.915999999997</v>
      </c>
    </row>
    <row r="1550" spans="1:16" ht="101.25" x14ac:dyDescent="0.2">
      <c r="A1550" s="637" t="s">
        <v>767</v>
      </c>
      <c r="B1550" s="638" t="s">
        <v>775</v>
      </c>
      <c r="C1550" s="638" t="s">
        <v>769</v>
      </c>
      <c r="D1550" s="639" t="s">
        <v>5711</v>
      </c>
      <c r="E1550" s="640">
        <v>2100</v>
      </c>
      <c r="F1550" s="638" t="s">
        <v>5712</v>
      </c>
      <c r="G1550" s="639" t="s">
        <v>5713</v>
      </c>
      <c r="H1550" s="641" t="s">
        <v>5714</v>
      </c>
      <c r="I1550" s="642" t="s">
        <v>797</v>
      </c>
      <c r="J1550" s="641" t="s">
        <v>5714</v>
      </c>
      <c r="K1550" s="643">
        <v>8</v>
      </c>
      <c r="L1550" s="643">
        <v>12</v>
      </c>
      <c r="M1550" s="644">
        <v>25870.21</v>
      </c>
      <c r="N1550" s="643">
        <v>3</v>
      </c>
      <c r="O1550" s="643">
        <v>6</v>
      </c>
      <c r="P1550" s="686">
        <v>13321.575999999999</v>
      </c>
    </row>
    <row r="1551" spans="1:16" ht="33.75" x14ac:dyDescent="0.2">
      <c r="A1551" s="637" t="s">
        <v>767</v>
      </c>
      <c r="B1551" s="638" t="s">
        <v>775</v>
      </c>
      <c r="C1551" s="638" t="s">
        <v>769</v>
      </c>
      <c r="D1551" s="639" t="s">
        <v>3640</v>
      </c>
      <c r="E1551" s="640">
        <v>930</v>
      </c>
      <c r="F1551" s="638" t="s">
        <v>5715</v>
      </c>
      <c r="G1551" s="639" t="s">
        <v>5716</v>
      </c>
      <c r="H1551" s="641" t="s">
        <v>796</v>
      </c>
      <c r="I1551" s="642" t="s">
        <v>797</v>
      </c>
      <c r="J1551" s="641" t="s">
        <v>796</v>
      </c>
      <c r="K1551" s="643">
        <v>2</v>
      </c>
      <c r="L1551" s="643">
        <v>5</v>
      </c>
      <c r="M1551" s="644">
        <v>5362.51</v>
      </c>
      <c r="N1551" s="643">
        <v>4</v>
      </c>
      <c r="O1551" s="643">
        <v>6</v>
      </c>
      <c r="P1551" s="686">
        <v>6089.2759999999998</v>
      </c>
    </row>
    <row r="1552" spans="1:16" ht="67.5" x14ac:dyDescent="0.2">
      <c r="A1552" s="637" t="s">
        <v>767</v>
      </c>
      <c r="B1552" s="638" t="s">
        <v>775</v>
      </c>
      <c r="C1552" s="638" t="s">
        <v>769</v>
      </c>
      <c r="D1552" s="639" t="s">
        <v>5717</v>
      </c>
      <c r="E1552" s="640">
        <v>1850</v>
      </c>
      <c r="F1552" s="638" t="s">
        <v>5718</v>
      </c>
      <c r="G1552" s="639" t="s">
        <v>5719</v>
      </c>
      <c r="H1552" s="641" t="s">
        <v>950</v>
      </c>
      <c r="I1552" s="642" t="s">
        <v>774</v>
      </c>
      <c r="J1552" s="641" t="s">
        <v>950</v>
      </c>
      <c r="K1552" s="643">
        <v>5</v>
      </c>
      <c r="L1552" s="643">
        <v>12</v>
      </c>
      <c r="M1552" s="644">
        <v>23889.79</v>
      </c>
      <c r="N1552" s="643">
        <v>3</v>
      </c>
      <c r="O1552" s="643">
        <v>6</v>
      </c>
      <c r="P1552" s="686">
        <v>12031.346</v>
      </c>
    </row>
    <row r="1553" spans="1:16" ht="56.25" x14ac:dyDescent="0.2">
      <c r="A1553" s="637" t="s">
        <v>767</v>
      </c>
      <c r="B1553" s="638" t="s">
        <v>775</v>
      </c>
      <c r="C1553" s="638" t="s">
        <v>769</v>
      </c>
      <c r="D1553" s="639" t="s">
        <v>5720</v>
      </c>
      <c r="E1553" s="640">
        <v>4500</v>
      </c>
      <c r="F1553" s="638" t="s">
        <v>5721</v>
      </c>
      <c r="G1553" s="639" t="s">
        <v>5722</v>
      </c>
      <c r="H1553" s="641" t="s">
        <v>1421</v>
      </c>
      <c r="I1553" s="642" t="s">
        <v>780</v>
      </c>
      <c r="J1553" s="641" t="s">
        <v>1421</v>
      </c>
      <c r="K1553" s="643">
        <v>5</v>
      </c>
      <c r="L1553" s="643">
        <v>12</v>
      </c>
      <c r="M1553" s="644">
        <v>54435.1</v>
      </c>
      <c r="N1553" s="643">
        <v>3</v>
      </c>
      <c r="O1553" s="643">
        <v>6</v>
      </c>
      <c r="P1553" s="686">
        <v>27958.666000000005</v>
      </c>
    </row>
    <row r="1554" spans="1:16" ht="67.5" x14ac:dyDescent="0.2">
      <c r="A1554" s="637" t="s">
        <v>767</v>
      </c>
      <c r="B1554" s="638" t="s">
        <v>775</v>
      </c>
      <c r="C1554" s="638" t="s">
        <v>769</v>
      </c>
      <c r="D1554" s="639" t="s">
        <v>5723</v>
      </c>
      <c r="E1554" s="640">
        <v>4450</v>
      </c>
      <c r="F1554" s="638" t="s">
        <v>5724</v>
      </c>
      <c r="G1554" s="639" t="s">
        <v>5725</v>
      </c>
      <c r="H1554" s="641" t="s">
        <v>784</v>
      </c>
      <c r="I1554" s="642" t="s">
        <v>774</v>
      </c>
      <c r="J1554" s="641" t="s">
        <v>784</v>
      </c>
      <c r="K1554" s="643">
        <v>6</v>
      </c>
      <c r="L1554" s="643">
        <v>12</v>
      </c>
      <c r="M1554" s="644">
        <v>54989.68</v>
      </c>
      <c r="N1554" s="643">
        <v>3</v>
      </c>
      <c r="O1554" s="643">
        <v>6</v>
      </c>
      <c r="P1554" s="686">
        <v>27721.906000000003</v>
      </c>
    </row>
    <row r="1555" spans="1:16" ht="56.25" x14ac:dyDescent="0.2">
      <c r="A1555" s="637" t="s">
        <v>767</v>
      </c>
      <c r="B1555" s="638" t="s">
        <v>775</v>
      </c>
      <c r="C1555" s="638" t="s">
        <v>769</v>
      </c>
      <c r="D1555" s="639" t="s">
        <v>5726</v>
      </c>
      <c r="E1555" s="640">
        <v>3100</v>
      </c>
      <c r="F1555" s="638" t="s">
        <v>5727</v>
      </c>
      <c r="G1555" s="639" t="s">
        <v>5728</v>
      </c>
      <c r="H1555" s="641" t="s">
        <v>788</v>
      </c>
      <c r="I1555" s="642" t="s">
        <v>780</v>
      </c>
      <c r="J1555" s="641" t="s">
        <v>788</v>
      </c>
      <c r="K1555" s="643">
        <v>5</v>
      </c>
      <c r="L1555" s="643">
        <v>12</v>
      </c>
      <c r="M1555" s="644">
        <v>38946.630000000005</v>
      </c>
      <c r="N1555" s="643">
        <v>3</v>
      </c>
      <c r="O1555" s="643">
        <v>6</v>
      </c>
      <c r="P1555" s="686">
        <v>19501.086000000003</v>
      </c>
    </row>
    <row r="1556" spans="1:16" ht="67.5" x14ac:dyDescent="0.2">
      <c r="A1556" s="637" t="s">
        <v>767</v>
      </c>
      <c r="B1556" s="638" t="s">
        <v>775</v>
      </c>
      <c r="C1556" s="638" t="s">
        <v>769</v>
      </c>
      <c r="D1556" s="639" t="s">
        <v>5729</v>
      </c>
      <c r="E1556" s="640">
        <v>4500</v>
      </c>
      <c r="F1556" s="638" t="s">
        <v>5730</v>
      </c>
      <c r="G1556" s="639" t="s">
        <v>5731</v>
      </c>
      <c r="H1556" s="641" t="s">
        <v>5732</v>
      </c>
      <c r="I1556" s="642" t="s">
        <v>780</v>
      </c>
      <c r="J1556" s="641" t="s">
        <v>5732</v>
      </c>
      <c r="K1556" s="643">
        <v>5</v>
      </c>
      <c r="L1556" s="643">
        <v>12</v>
      </c>
      <c r="M1556" s="644">
        <v>55709.329999999994</v>
      </c>
      <c r="N1556" s="643">
        <v>3</v>
      </c>
      <c r="O1556" s="643">
        <v>6</v>
      </c>
      <c r="P1556" s="686">
        <v>27827.576000000001</v>
      </c>
    </row>
    <row r="1557" spans="1:16" ht="33.75" x14ac:dyDescent="0.2">
      <c r="A1557" s="637" t="s">
        <v>767</v>
      </c>
      <c r="B1557" s="638" t="s">
        <v>775</v>
      </c>
      <c r="C1557" s="638" t="s">
        <v>769</v>
      </c>
      <c r="D1557" s="639" t="s">
        <v>4052</v>
      </c>
      <c r="E1557" s="640">
        <v>3800</v>
      </c>
      <c r="F1557" s="638" t="s">
        <v>5733</v>
      </c>
      <c r="G1557" s="639" t="s">
        <v>5734</v>
      </c>
      <c r="H1557" s="641" t="s">
        <v>3492</v>
      </c>
      <c r="I1557" s="642" t="s">
        <v>774</v>
      </c>
      <c r="J1557" s="641" t="s">
        <v>3492</v>
      </c>
      <c r="K1557" s="643">
        <v>1</v>
      </c>
      <c r="L1557" s="643">
        <v>1</v>
      </c>
      <c r="M1557" s="644">
        <v>3400.7400000000002</v>
      </c>
      <c r="N1557" s="643">
        <v>6</v>
      </c>
      <c r="O1557" s="643">
        <v>6</v>
      </c>
      <c r="P1557" s="686">
        <v>19846.026000000002</v>
      </c>
    </row>
    <row r="1558" spans="1:16" ht="33.75" x14ac:dyDescent="0.2">
      <c r="A1558" s="637" t="s">
        <v>767</v>
      </c>
      <c r="B1558" s="638" t="s">
        <v>768</v>
      </c>
      <c r="C1558" s="638" t="s">
        <v>769</v>
      </c>
      <c r="D1558" s="639" t="s">
        <v>2101</v>
      </c>
      <c r="E1558" s="640">
        <v>3000</v>
      </c>
      <c r="F1558" s="638" t="s">
        <v>5735</v>
      </c>
      <c r="G1558" s="639" t="s">
        <v>5736</v>
      </c>
      <c r="H1558" s="641" t="s">
        <v>2718</v>
      </c>
      <c r="I1558" s="642" t="s">
        <v>780</v>
      </c>
      <c r="J1558" s="641" t="s">
        <v>2718</v>
      </c>
      <c r="K1558" s="643">
        <v>1</v>
      </c>
      <c r="L1558" s="643">
        <v>1</v>
      </c>
      <c r="M1558" s="644">
        <v>2907.4100000000003</v>
      </c>
      <c r="N1558" s="643">
        <v>3</v>
      </c>
      <c r="O1558" s="643">
        <v>6</v>
      </c>
      <c r="P1558" s="686">
        <v>19021.946000000004</v>
      </c>
    </row>
    <row r="1559" spans="1:16" ht="67.5" x14ac:dyDescent="0.2">
      <c r="A1559" s="637" t="s">
        <v>767</v>
      </c>
      <c r="B1559" s="638" t="s">
        <v>768</v>
      </c>
      <c r="C1559" s="638" t="s">
        <v>769</v>
      </c>
      <c r="D1559" s="639" t="s">
        <v>5737</v>
      </c>
      <c r="E1559" s="640">
        <v>1500</v>
      </c>
      <c r="F1559" s="638" t="s">
        <v>5738</v>
      </c>
      <c r="G1559" s="639" t="s">
        <v>5739</v>
      </c>
      <c r="H1559" s="641" t="s">
        <v>796</v>
      </c>
      <c r="I1559" s="642" t="s">
        <v>797</v>
      </c>
      <c r="J1559" s="641" t="s">
        <v>796</v>
      </c>
      <c r="K1559" s="643">
        <v>5</v>
      </c>
      <c r="L1559" s="643">
        <v>12</v>
      </c>
      <c r="M1559" s="644">
        <v>19954.810000000001</v>
      </c>
      <c r="N1559" s="643">
        <v>3</v>
      </c>
      <c r="O1559" s="643">
        <v>5</v>
      </c>
      <c r="P1559" s="686">
        <v>6547.076</v>
      </c>
    </row>
    <row r="1560" spans="1:16" ht="45" x14ac:dyDescent="0.2">
      <c r="A1560" s="637" t="s">
        <v>767</v>
      </c>
      <c r="B1560" s="638" t="s">
        <v>768</v>
      </c>
      <c r="C1560" s="638" t="s">
        <v>769</v>
      </c>
      <c r="D1560" s="639" t="s">
        <v>1083</v>
      </c>
      <c r="E1560" s="640">
        <v>3800</v>
      </c>
      <c r="F1560" s="638" t="s">
        <v>5740</v>
      </c>
      <c r="G1560" s="639" t="s">
        <v>5741</v>
      </c>
      <c r="H1560" s="641" t="s">
        <v>3511</v>
      </c>
      <c r="I1560" s="642" t="s">
        <v>797</v>
      </c>
      <c r="J1560" s="641" t="s">
        <v>3511</v>
      </c>
      <c r="K1560" s="643">
        <v>0</v>
      </c>
      <c r="L1560" s="643">
        <v>1</v>
      </c>
      <c r="M1560" s="644">
        <v>6688</v>
      </c>
      <c r="N1560" s="643">
        <v>0</v>
      </c>
      <c r="O1560" s="643">
        <v>0</v>
      </c>
      <c r="P1560" s="686">
        <v>0</v>
      </c>
    </row>
    <row r="1561" spans="1:16" ht="67.5" x14ac:dyDescent="0.2">
      <c r="A1561" s="637" t="s">
        <v>767</v>
      </c>
      <c r="B1561" s="638" t="s">
        <v>775</v>
      </c>
      <c r="C1561" s="638" t="s">
        <v>769</v>
      </c>
      <c r="D1561" s="639" t="s">
        <v>5742</v>
      </c>
      <c r="E1561" s="640">
        <v>1145</v>
      </c>
      <c r="F1561" s="638" t="s">
        <v>5743</v>
      </c>
      <c r="G1561" s="639" t="s">
        <v>5744</v>
      </c>
      <c r="H1561" s="641" t="s">
        <v>5745</v>
      </c>
      <c r="I1561" s="642" t="s">
        <v>774</v>
      </c>
      <c r="J1561" s="641" t="s">
        <v>5745</v>
      </c>
      <c r="K1561" s="643">
        <v>5</v>
      </c>
      <c r="L1561" s="643">
        <v>12</v>
      </c>
      <c r="M1561" s="644">
        <v>15555.240000000002</v>
      </c>
      <c r="N1561" s="643">
        <v>3</v>
      </c>
      <c r="O1561" s="643">
        <v>6</v>
      </c>
      <c r="P1561" s="686">
        <v>7490.4060000000009</v>
      </c>
    </row>
    <row r="1562" spans="1:16" ht="67.5" x14ac:dyDescent="0.2">
      <c r="A1562" s="637" t="s">
        <v>767</v>
      </c>
      <c r="B1562" s="638" t="s">
        <v>775</v>
      </c>
      <c r="C1562" s="638" t="s">
        <v>769</v>
      </c>
      <c r="D1562" s="639" t="s">
        <v>4268</v>
      </c>
      <c r="E1562" s="640">
        <v>2500</v>
      </c>
      <c r="F1562" s="638" t="s">
        <v>5746</v>
      </c>
      <c r="G1562" s="639" t="s">
        <v>5747</v>
      </c>
      <c r="H1562" s="641" t="s">
        <v>796</v>
      </c>
      <c r="I1562" s="642" t="s">
        <v>797</v>
      </c>
      <c r="J1562" s="641" t="s">
        <v>796</v>
      </c>
      <c r="K1562" s="643">
        <v>5</v>
      </c>
      <c r="L1562" s="643">
        <v>12</v>
      </c>
      <c r="M1562" s="644">
        <v>31952.600000000006</v>
      </c>
      <c r="N1562" s="643">
        <v>3</v>
      </c>
      <c r="O1562" s="643">
        <v>6</v>
      </c>
      <c r="P1562" s="686">
        <v>16050.615999999998</v>
      </c>
    </row>
    <row r="1563" spans="1:16" ht="33.75" x14ac:dyDescent="0.2">
      <c r="A1563" s="637" t="s">
        <v>767</v>
      </c>
      <c r="B1563" s="638" t="s">
        <v>768</v>
      </c>
      <c r="C1563" s="638" t="s">
        <v>769</v>
      </c>
      <c r="D1563" s="639" t="s">
        <v>5748</v>
      </c>
      <c r="E1563" s="640">
        <v>5700</v>
      </c>
      <c r="F1563" s="638" t="s">
        <v>5749</v>
      </c>
      <c r="G1563" s="639" t="s">
        <v>5750</v>
      </c>
      <c r="H1563" s="641" t="s">
        <v>5751</v>
      </c>
      <c r="I1563" s="642" t="s">
        <v>780</v>
      </c>
      <c r="J1563" s="641" t="s">
        <v>5751</v>
      </c>
      <c r="K1563" s="643">
        <v>2</v>
      </c>
      <c r="L1563" s="643">
        <v>6</v>
      </c>
      <c r="M1563" s="644">
        <v>35174.410000000003</v>
      </c>
      <c r="N1563" s="643">
        <v>6</v>
      </c>
      <c r="O1563" s="643">
        <v>6</v>
      </c>
      <c r="P1563" s="686">
        <v>35221.576000000001</v>
      </c>
    </row>
    <row r="1564" spans="1:16" ht="112.5" x14ac:dyDescent="0.2">
      <c r="A1564" s="637" t="s">
        <v>767</v>
      </c>
      <c r="B1564" s="638" t="s">
        <v>775</v>
      </c>
      <c r="C1564" s="638" t="s">
        <v>769</v>
      </c>
      <c r="D1564" s="639" t="s">
        <v>5752</v>
      </c>
      <c r="E1564" s="640">
        <v>4000</v>
      </c>
      <c r="F1564" s="638" t="s">
        <v>5753</v>
      </c>
      <c r="G1564" s="639" t="s">
        <v>5754</v>
      </c>
      <c r="H1564" s="641" t="s">
        <v>2646</v>
      </c>
      <c r="I1564" s="642" t="s">
        <v>780</v>
      </c>
      <c r="J1564" s="641" t="s">
        <v>2646</v>
      </c>
      <c r="K1564" s="643">
        <v>4</v>
      </c>
      <c r="L1564" s="643">
        <v>10</v>
      </c>
      <c r="M1564" s="644">
        <v>40017.11</v>
      </c>
      <c r="N1564" s="643">
        <v>0</v>
      </c>
      <c r="O1564" s="643">
        <v>0</v>
      </c>
      <c r="P1564" s="686">
        <v>0</v>
      </c>
    </row>
    <row r="1565" spans="1:16" ht="90" x14ac:dyDescent="0.2">
      <c r="A1565" s="637" t="s">
        <v>767</v>
      </c>
      <c r="B1565" s="638" t="s">
        <v>775</v>
      </c>
      <c r="C1565" s="638" t="s">
        <v>769</v>
      </c>
      <c r="D1565" s="639" t="s">
        <v>5755</v>
      </c>
      <c r="E1565" s="640">
        <v>2000</v>
      </c>
      <c r="F1565" s="638" t="s">
        <v>5756</v>
      </c>
      <c r="G1565" s="639" t="s">
        <v>5757</v>
      </c>
      <c r="H1565" s="641" t="s">
        <v>846</v>
      </c>
      <c r="I1565" s="642" t="s">
        <v>780</v>
      </c>
      <c r="J1565" s="641" t="s">
        <v>846</v>
      </c>
      <c r="K1565" s="643">
        <v>5</v>
      </c>
      <c r="L1565" s="643">
        <v>12</v>
      </c>
      <c r="M1565" s="644">
        <v>23540.87</v>
      </c>
      <c r="N1565" s="643">
        <v>3</v>
      </c>
      <c r="O1565" s="643">
        <v>6</v>
      </c>
      <c r="P1565" s="686">
        <v>12914.395999999999</v>
      </c>
    </row>
    <row r="1566" spans="1:16" ht="67.5" x14ac:dyDescent="0.2">
      <c r="A1566" s="637" t="s">
        <v>767</v>
      </c>
      <c r="B1566" s="638" t="s">
        <v>775</v>
      </c>
      <c r="C1566" s="638" t="s">
        <v>769</v>
      </c>
      <c r="D1566" s="639" t="s">
        <v>5758</v>
      </c>
      <c r="E1566" s="640">
        <v>5000</v>
      </c>
      <c r="F1566" s="638" t="s">
        <v>5759</v>
      </c>
      <c r="G1566" s="639" t="s">
        <v>5760</v>
      </c>
      <c r="H1566" s="641" t="s">
        <v>5761</v>
      </c>
      <c r="I1566" s="642" t="s">
        <v>774</v>
      </c>
      <c r="J1566" s="641" t="s">
        <v>5761</v>
      </c>
      <c r="K1566" s="643">
        <v>6</v>
      </c>
      <c r="L1566" s="643">
        <v>12</v>
      </c>
      <c r="M1566" s="644">
        <v>61933.810000000012</v>
      </c>
      <c r="N1566" s="643">
        <v>3</v>
      </c>
      <c r="O1566" s="643">
        <v>6</v>
      </c>
      <c r="P1566" s="686">
        <v>31051.976000000002</v>
      </c>
    </row>
    <row r="1567" spans="1:16" ht="123.75" x14ac:dyDescent="0.2">
      <c r="A1567" s="637" t="s">
        <v>767</v>
      </c>
      <c r="B1567" s="638" t="s">
        <v>775</v>
      </c>
      <c r="C1567" s="638" t="s">
        <v>769</v>
      </c>
      <c r="D1567" s="639" t="s">
        <v>5762</v>
      </c>
      <c r="E1567" s="640">
        <v>4500</v>
      </c>
      <c r="F1567" s="638" t="s">
        <v>5763</v>
      </c>
      <c r="G1567" s="639" t="s">
        <v>5764</v>
      </c>
      <c r="H1567" s="641" t="s">
        <v>850</v>
      </c>
      <c r="I1567" s="642" t="s">
        <v>780</v>
      </c>
      <c r="J1567" s="641" t="s">
        <v>850</v>
      </c>
      <c r="K1567" s="643">
        <v>11</v>
      </c>
      <c r="L1567" s="643">
        <v>12</v>
      </c>
      <c r="M1567" s="644">
        <v>54775.020000000004</v>
      </c>
      <c r="N1567" s="643">
        <v>3</v>
      </c>
      <c r="O1567" s="643">
        <v>6</v>
      </c>
      <c r="P1567" s="686">
        <v>27945.495999999999</v>
      </c>
    </row>
    <row r="1568" spans="1:16" ht="33.75" x14ac:dyDescent="0.2">
      <c r="A1568" s="637" t="s">
        <v>767</v>
      </c>
      <c r="B1568" s="638" t="s">
        <v>775</v>
      </c>
      <c r="C1568" s="638" t="s">
        <v>769</v>
      </c>
      <c r="D1568" s="639" t="s">
        <v>5765</v>
      </c>
      <c r="E1568" s="640">
        <v>5000</v>
      </c>
      <c r="F1568" s="638" t="s">
        <v>5766</v>
      </c>
      <c r="G1568" s="639" t="s">
        <v>5767</v>
      </c>
      <c r="H1568" s="641" t="s">
        <v>5768</v>
      </c>
      <c r="I1568" s="642" t="s">
        <v>780</v>
      </c>
      <c r="J1568" s="641" t="s">
        <v>5768</v>
      </c>
      <c r="K1568" s="643">
        <v>1</v>
      </c>
      <c r="L1568" s="643">
        <v>1</v>
      </c>
      <c r="M1568" s="644">
        <v>1440.74</v>
      </c>
      <c r="N1568" s="643">
        <v>5</v>
      </c>
      <c r="O1568" s="643">
        <v>6</v>
      </c>
      <c r="P1568" s="686">
        <v>30874.106</v>
      </c>
    </row>
    <row r="1569" spans="1:16" ht="78.75" x14ac:dyDescent="0.2">
      <c r="A1569" s="637" t="s">
        <v>767</v>
      </c>
      <c r="B1569" s="638" t="s">
        <v>775</v>
      </c>
      <c r="C1569" s="638" t="s">
        <v>769</v>
      </c>
      <c r="D1569" s="639" t="s">
        <v>5769</v>
      </c>
      <c r="E1569" s="640">
        <v>3800</v>
      </c>
      <c r="F1569" s="638" t="s">
        <v>5770</v>
      </c>
      <c r="G1569" s="639" t="s">
        <v>5771</v>
      </c>
      <c r="H1569" s="641" t="s">
        <v>5772</v>
      </c>
      <c r="I1569" s="642" t="s">
        <v>780</v>
      </c>
      <c r="J1569" s="641" t="s">
        <v>5772</v>
      </c>
      <c r="K1569" s="643">
        <v>6</v>
      </c>
      <c r="L1569" s="643">
        <v>12</v>
      </c>
      <c r="M1569" s="644">
        <v>47519.450000000004</v>
      </c>
      <c r="N1569" s="643">
        <v>3</v>
      </c>
      <c r="O1569" s="643">
        <v>6</v>
      </c>
      <c r="P1569" s="686">
        <v>23847.296000000002</v>
      </c>
    </row>
    <row r="1570" spans="1:16" ht="33.75" x14ac:dyDescent="0.2">
      <c r="A1570" s="637" t="s">
        <v>767</v>
      </c>
      <c r="B1570" s="638" t="s">
        <v>775</v>
      </c>
      <c r="C1570" s="638" t="s">
        <v>769</v>
      </c>
      <c r="D1570" s="639" t="s">
        <v>5773</v>
      </c>
      <c r="E1570" s="640">
        <v>4500</v>
      </c>
      <c r="F1570" s="638" t="s">
        <v>5774</v>
      </c>
      <c r="G1570" s="639" t="s">
        <v>5775</v>
      </c>
      <c r="H1570" s="641" t="s">
        <v>2351</v>
      </c>
      <c r="I1570" s="642" t="s">
        <v>774</v>
      </c>
      <c r="J1570" s="641" t="s">
        <v>2351</v>
      </c>
      <c r="K1570" s="643">
        <v>5</v>
      </c>
      <c r="L1570" s="643">
        <v>12</v>
      </c>
      <c r="M1570" s="644">
        <v>54531.560000000005</v>
      </c>
      <c r="N1570" s="643">
        <v>3</v>
      </c>
      <c r="O1570" s="643">
        <v>6</v>
      </c>
      <c r="P1570" s="686">
        <v>27665.936000000002</v>
      </c>
    </row>
    <row r="1571" spans="1:16" ht="33.75" x14ac:dyDescent="0.2">
      <c r="A1571" s="637" t="s">
        <v>767</v>
      </c>
      <c r="B1571" s="638" t="s">
        <v>775</v>
      </c>
      <c r="C1571" s="638" t="s">
        <v>769</v>
      </c>
      <c r="D1571" s="639" t="s">
        <v>1184</v>
      </c>
      <c r="E1571" s="640">
        <v>2500</v>
      </c>
      <c r="F1571" s="638" t="s">
        <v>5776</v>
      </c>
      <c r="G1571" s="639" t="s">
        <v>5777</v>
      </c>
      <c r="H1571" s="641" t="s">
        <v>5450</v>
      </c>
      <c r="I1571" s="642" t="s">
        <v>774</v>
      </c>
      <c r="J1571" s="641" t="s">
        <v>5450</v>
      </c>
      <c r="K1571" s="643">
        <v>5</v>
      </c>
      <c r="L1571" s="643">
        <v>12</v>
      </c>
      <c r="M1571" s="644">
        <v>31865.870000000006</v>
      </c>
      <c r="N1571" s="643">
        <v>3</v>
      </c>
      <c r="O1571" s="643">
        <v>6</v>
      </c>
      <c r="P1571" s="686">
        <v>15968.645999999999</v>
      </c>
    </row>
    <row r="1572" spans="1:16" ht="90" x14ac:dyDescent="0.2">
      <c r="A1572" s="637" t="s">
        <v>767</v>
      </c>
      <c r="B1572" s="638" t="s">
        <v>775</v>
      </c>
      <c r="C1572" s="638" t="s">
        <v>769</v>
      </c>
      <c r="D1572" s="639" t="s">
        <v>5778</v>
      </c>
      <c r="E1572" s="640">
        <v>2300</v>
      </c>
      <c r="F1572" s="638" t="s">
        <v>5779</v>
      </c>
      <c r="G1572" s="639" t="s">
        <v>5780</v>
      </c>
      <c r="H1572" s="641" t="s">
        <v>1650</v>
      </c>
      <c r="I1572" s="642" t="s">
        <v>780</v>
      </c>
      <c r="J1572" s="641" t="s">
        <v>1650</v>
      </c>
      <c r="K1572" s="643">
        <v>8</v>
      </c>
      <c r="L1572" s="643">
        <v>12</v>
      </c>
      <c r="M1572" s="644">
        <v>28759.29</v>
      </c>
      <c r="N1572" s="643">
        <v>3</v>
      </c>
      <c r="O1572" s="643">
        <v>6</v>
      </c>
      <c r="P1572" s="686">
        <v>14414.275999999998</v>
      </c>
    </row>
    <row r="1573" spans="1:16" ht="123.75" x14ac:dyDescent="0.2">
      <c r="A1573" s="637" t="s">
        <v>767</v>
      </c>
      <c r="B1573" s="638" t="s">
        <v>775</v>
      </c>
      <c r="C1573" s="638" t="s">
        <v>769</v>
      </c>
      <c r="D1573" s="639" t="s">
        <v>5781</v>
      </c>
      <c r="E1573" s="640">
        <v>8000</v>
      </c>
      <c r="F1573" s="638" t="s">
        <v>5782</v>
      </c>
      <c r="G1573" s="639" t="s">
        <v>5783</v>
      </c>
      <c r="H1573" s="641" t="s">
        <v>4163</v>
      </c>
      <c r="I1573" s="642" t="s">
        <v>780</v>
      </c>
      <c r="J1573" s="641" t="s">
        <v>4163</v>
      </c>
      <c r="K1573" s="643">
        <v>7</v>
      </c>
      <c r="L1573" s="643">
        <v>12</v>
      </c>
      <c r="M1573" s="644">
        <v>95996.51999999999</v>
      </c>
      <c r="N1573" s="643">
        <v>0</v>
      </c>
      <c r="O1573" s="643">
        <v>0</v>
      </c>
      <c r="P1573" s="686">
        <v>0</v>
      </c>
    </row>
    <row r="1574" spans="1:16" ht="67.5" x14ac:dyDescent="0.2">
      <c r="A1574" s="637" t="s">
        <v>767</v>
      </c>
      <c r="B1574" s="638" t="s">
        <v>775</v>
      </c>
      <c r="C1574" s="638" t="s">
        <v>769</v>
      </c>
      <c r="D1574" s="639" t="s">
        <v>5784</v>
      </c>
      <c r="E1574" s="640">
        <v>1200</v>
      </c>
      <c r="F1574" s="638" t="s">
        <v>5785</v>
      </c>
      <c r="G1574" s="639" t="s">
        <v>5786</v>
      </c>
      <c r="H1574" s="641" t="s">
        <v>796</v>
      </c>
      <c r="I1574" s="642" t="s">
        <v>797</v>
      </c>
      <c r="J1574" s="641" t="s">
        <v>796</v>
      </c>
      <c r="K1574" s="643">
        <v>3</v>
      </c>
      <c r="L1574" s="643">
        <v>7</v>
      </c>
      <c r="M1574" s="644">
        <v>8505.7100000000009</v>
      </c>
      <c r="N1574" s="643">
        <v>5</v>
      </c>
      <c r="O1574" s="643">
        <v>6</v>
      </c>
      <c r="P1574" s="686">
        <v>7811.4759999999997</v>
      </c>
    </row>
    <row r="1575" spans="1:16" ht="112.5" x14ac:dyDescent="0.2">
      <c r="A1575" s="637" t="s">
        <v>767</v>
      </c>
      <c r="B1575" s="638" t="s">
        <v>768</v>
      </c>
      <c r="C1575" s="638" t="s">
        <v>769</v>
      </c>
      <c r="D1575" s="639" t="s">
        <v>5787</v>
      </c>
      <c r="E1575" s="640">
        <v>1200</v>
      </c>
      <c r="F1575" s="638" t="s">
        <v>5788</v>
      </c>
      <c r="G1575" s="639" t="s">
        <v>5789</v>
      </c>
      <c r="H1575" s="641" t="s">
        <v>1198</v>
      </c>
      <c r="I1575" s="642" t="s">
        <v>797</v>
      </c>
      <c r="J1575" s="641" t="s">
        <v>1198</v>
      </c>
      <c r="K1575" s="643">
        <v>0</v>
      </c>
      <c r="L1575" s="643">
        <v>1</v>
      </c>
      <c r="M1575" s="644">
        <v>757.01</v>
      </c>
      <c r="N1575" s="643">
        <v>0</v>
      </c>
      <c r="O1575" s="643">
        <v>0</v>
      </c>
      <c r="P1575" s="686">
        <v>0</v>
      </c>
    </row>
    <row r="1576" spans="1:16" ht="78.75" x14ac:dyDescent="0.2">
      <c r="A1576" s="637" t="s">
        <v>767</v>
      </c>
      <c r="B1576" s="638" t="s">
        <v>775</v>
      </c>
      <c r="C1576" s="638" t="s">
        <v>769</v>
      </c>
      <c r="D1576" s="639" t="s">
        <v>5790</v>
      </c>
      <c r="E1576" s="640">
        <v>4500</v>
      </c>
      <c r="F1576" s="638" t="s">
        <v>5791</v>
      </c>
      <c r="G1576" s="639" t="s">
        <v>5792</v>
      </c>
      <c r="H1576" s="641" t="s">
        <v>5793</v>
      </c>
      <c r="I1576" s="642" t="s">
        <v>780</v>
      </c>
      <c r="J1576" s="641" t="s">
        <v>5793</v>
      </c>
      <c r="K1576" s="643">
        <v>4</v>
      </c>
      <c r="L1576" s="643">
        <v>6</v>
      </c>
      <c r="M1576" s="644">
        <v>24289.74</v>
      </c>
      <c r="N1576" s="643">
        <v>0</v>
      </c>
      <c r="O1576" s="643">
        <v>0</v>
      </c>
      <c r="P1576" s="686">
        <v>0</v>
      </c>
    </row>
    <row r="1577" spans="1:16" ht="33.75" x14ac:dyDescent="0.2">
      <c r="A1577" s="637" t="s">
        <v>767</v>
      </c>
      <c r="B1577" s="638" t="s">
        <v>768</v>
      </c>
      <c r="C1577" s="638" t="s">
        <v>769</v>
      </c>
      <c r="D1577" s="639" t="s">
        <v>5794</v>
      </c>
      <c r="E1577" s="640">
        <v>4000</v>
      </c>
      <c r="F1577" s="638" t="s">
        <v>5795</v>
      </c>
      <c r="G1577" s="639" t="s">
        <v>5796</v>
      </c>
      <c r="H1577" s="641" t="s">
        <v>1863</v>
      </c>
      <c r="I1577" s="642" t="s">
        <v>780</v>
      </c>
      <c r="J1577" s="641" t="s">
        <v>1863</v>
      </c>
      <c r="K1577" s="643">
        <v>0</v>
      </c>
      <c r="L1577" s="643">
        <v>1</v>
      </c>
      <c r="M1577" s="644">
        <v>3165.1900000000005</v>
      </c>
      <c r="N1577" s="643">
        <v>0</v>
      </c>
      <c r="O1577" s="643">
        <v>0</v>
      </c>
      <c r="P1577" s="686">
        <v>0</v>
      </c>
    </row>
    <row r="1578" spans="1:16" ht="67.5" x14ac:dyDescent="0.2">
      <c r="A1578" s="637" t="s">
        <v>767</v>
      </c>
      <c r="B1578" s="638" t="s">
        <v>775</v>
      </c>
      <c r="C1578" s="638" t="s">
        <v>769</v>
      </c>
      <c r="D1578" s="639" t="s">
        <v>5797</v>
      </c>
      <c r="E1578" s="640">
        <v>2500</v>
      </c>
      <c r="F1578" s="638" t="s">
        <v>5798</v>
      </c>
      <c r="G1578" s="639" t="s">
        <v>5799</v>
      </c>
      <c r="H1578" s="641" t="s">
        <v>5800</v>
      </c>
      <c r="I1578" s="642" t="s">
        <v>780</v>
      </c>
      <c r="J1578" s="641" t="s">
        <v>5800</v>
      </c>
      <c r="K1578" s="643">
        <v>6</v>
      </c>
      <c r="L1578" s="643">
        <v>12</v>
      </c>
      <c r="M1578" s="644">
        <v>31954.810000000005</v>
      </c>
      <c r="N1578" s="643">
        <v>5</v>
      </c>
      <c r="O1578" s="643">
        <v>6</v>
      </c>
      <c r="P1578" s="686">
        <v>16051.975999999999</v>
      </c>
    </row>
    <row r="1579" spans="1:16" ht="67.5" x14ac:dyDescent="0.2">
      <c r="A1579" s="637" t="s">
        <v>767</v>
      </c>
      <c r="B1579" s="638" t="s">
        <v>775</v>
      </c>
      <c r="C1579" s="638" t="s">
        <v>769</v>
      </c>
      <c r="D1579" s="639" t="s">
        <v>5801</v>
      </c>
      <c r="E1579" s="640">
        <v>1200</v>
      </c>
      <c r="F1579" s="638" t="s">
        <v>5802</v>
      </c>
      <c r="G1579" s="639" t="s">
        <v>5803</v>
      </c>
      <c r="H1579" s="641" t="s">
        <v>796</v>
      </c>
      <c r="I1579" s="642" t="s">
        <v>797</v>
      </c>
      <c r="J1579" s="641" t="s">
        <v>796</v>
      </c>
      <c r="K1579" s="643">
        <v>5</v>
      </c>
      <c r="L1579" s="643">
        <v>12</v>
      </c>
      <c r="M1579" s="644">
        <v>16289.140000000001</v>
      </c>
      <c r="N1579" s="643">
        <v>3</v>
      </c>
      <c r="O1579" s="643">
        <v>6</v>
      </c>
      <c r="P1579" s="686">
        <v>7855.076</v>
      </c>
    </row>
    <row r="1580" spans="1:16" ht="56.25" x14ac:dyDescent="0.2">
      <c r="A1580" s="637" t="s">
        <v>767</v>
      </c>
      <c r="B1580" s="638" t="s">
        <v>775</v>
      </c>
      <c r="C1580" s="638" t="s">
        <v>769</v>
      </c>
      <c r="D1580" s="639" t="s">
        <v>5804</v>
      </c>
      <c r="E1580" s="640">
        <v>10000</v>
      </c>
      <c r="F1580" s="638" t="s">
        <v>5805</v>
      </c>
      <c r="G1580" s="639" t="s">
        <v>5806</v>
      </c>
      <c r="H1580" s="641" t="s">
        <v>1205</v>
      </c>
      <c r="I1580" s="642" t="s">
        <v>780</v>
      </c>
      <c r="J1580" s="641" t="s">
        <v>1205</v>
      </c>
      <c r="K1580" s="643">
        <v>6</v>
      </c>
      <c r="L1580" s="643">
        <v>12</v>
      </c>
      <c r="M1580" s="644">
        <v>119625.99999999999</v>
      </c>
      <c r="N1580" s="643">
        <v>3</v>
      </c>
      <c r="O1580" s="643">
        <v>6</v>
      </c>
      <c r="P1580" s="686">
        <v>60773.786000000007</v>
      </c>
    </row>
    <row r="1581" spans="1:16" ht="78.75" x14ac:dyDescent="0.2">
      <c r="A1581" s="637" t="s">
        <v>767</v>
      </c>
      <c r="B1581" s="638" t="s">
        <v>775</v>
      </c>
      <c r="C1581" s="638" t="s">
        <v>769</v>
      </c>
      <c r="D1581" s="639" t="s">
        <v>5807</v>
      </c>
      <c r="E1581" s="640">
        <v>2600</v>
      </c>
      <c r="F1581" s="638" t="s">
        <v>5808</v>
      </c>
      <c r="G1581" s="639" t="s">
        <v>5809</v>
      </c>
      <c r="H1581" s="641" t="s">
        <v>1019</v>
      </c>
      <c r="I1581" s="642" t="s">
        <v>774</v>
      </c>
      <c r="J1581" s="641" t="s">
        <v>1019</v>
      </c>
      <c r="K1581" s="643">
        <v>8</v>
      </c>
      <c r="L1581" s="643">
        <v>12</v>
      </c>
      <c r="M1581" s="644">
        <v>33106.12000000001</v>
      </c>
      <c r="N1581" s="643">
        <v>4</v>
      </c>
      <c r="O1581" s="643">
        <v>6</v>
      </c>
      <c r="P1581" s="686">
        <v>16625.276000000002</v>
      </c>
    </row>
    <row r="1582" spans="1:16" ht="33.75" x14ac:dyDescent="0.2">
      <c r="A1582" s="637" t="s">
        <v>767</v>
      </c>
      <c r="B1582" s="638" t="s">
        <v>775</v>
      </c>
      <c r="C1582" s="638" t="s">
        <v>769</v>
      </c>
      <c r="D1582" s="639" t="s">
        <v>3623</v>
      </c>
      <c r="E1582" s="640">
        <v>1200</v>
      </c>
      <c r="F1582" s="638" t="s">
        <v>5810</v>
      </c>
      <c r="G1582" s="639" t="s">
        <v>5811</v>
      </c>
      <c r="H1582" s="641" t="s">
        <v>1404</v>
      </c>
      <c r="I1582" s="642" t="s">
        <v>774</v>
      </c>
      <c r="J1582" s="641" t="s">
        <v>1404</v>
      </c>
      <c r="K1582" s="643">
        <v>3</v>
      </c>
      <c r="L1582" s="643">
        <v>7</v>
      </c>
      <c r="M1582" s="644">
        <v>8976.36</v>
      </c>
      <c r="N1582" s="643">
        <v>3</v>
      </c>
      <c r="O1582" s="643">
        <v>6</v>
      </c>
      <c r="P1582" s="686">
        <v>7846.2060000000001</v>
      </c>
    </row>
    <row r="1583" spans="1:16" ht="33.75" x14ac:dyDescent="0.2">
      <c r="A1583" s="637" t="s">
        <v>767</v>
      </c>
      <c r="B1583" s="638" t="s">
        <v>775</v>
      </c>
      <c r="C1583" s="638" t="s">
        <v>769</v>
      </c>
      <c r="D1583" s="639" t="s">
        <v>5812</v>
      </c>
      <c r="E1583" s="640">
        <v>5000</v>
      </c>
      <c r="F1583" s="638" t="s">
        <v>5813</v>
      </c>
      <c r="G1583" s="639" t="s">
        <v>5814</v>
      </c>
      <c r="H1583" s="641" t="s">
        <v>5815</v>
      </c>
      <c r="I1583" s="642" t="s">
        <v>780</v>
      </c>
      <c r="J1583" s="641" t="s">
        <v>5815</v>
      </c>
      <c r="K1583" s="643">
        <v>2</v>
      </c>
      <c r="L1583" s="643">
        <v>6</v>
      </c>
      <c r="M1583" s="644">
        <v>30184.969999999998</v>
      </c>
      <c r="N1583" s="643">
        <v>3</v>
      </c>
      <c r="O1583" s="643">
        <v>6</v>
      </c>
      <c r="P1583" s="686">
        <v>30837.076000000001</v>
      </c>
    </row>
    <row r="1584" spans="1:16" ht="67.5" x14ac:dyDescent="0.2">
      <c r="A1584" s="637" t="s">
        <v>767</v>
      </c>
      <c r="B1584" s="638" t="s">
        <v>775</v>
      </c>
      <c r="C1584" s="638" t="s">
        <v>769</v>
      </c>
      <c r="D1584" s="639" t="s">
        <v>5816</v>
      </c>
      <c r="E1584" s="640">
        <v>3700</v>
      </c>
      <c r="F1584" s="638" t="s">
        <v>5817</v>
      </c>
      <c r="G1584" s="639" t="s">
        <v>5818</v>
      </c>
      <c r="H1584" s="641" t="s">
        <v>1650</v>
      </c>
      <c r="I1584" s="642" t="s">
        <v>780</v>
      </c>
      <c r="J1584" s="641" t="s">
        <v>1650</v>
      </c>
      <c r="K1584" s="643">
        <v>5</v>
      </c>
      <c r="L1584" s="643">
        <v>12</v>
      </c>
      <c r="M1584" s="644">
        <v>46215.73000000001</v>
      </c>
      <c r="N1584" s="643">
        <v>3</v>
      </c>
      <c r="O1584" s="643">
        <v>6</v>
      </c>
      <c r="P1584" s="686">
        <v>22998.036000000004</v>
      </c>
    </row>
    <row r="1585" spans="1:16" ht="45" x14ac:dyDescent="0.2">
      <c r="A1585" s="637" t="s">
        <v>767</v>
      </c>
      <c r="B1585" s="638" t="s">
        <v>775</v>
      </c>
      <c r="C1585" s="638" t="s">
        <v>769</v>
      </c>
      <c r="D1585" s="639" t="s">
        <v>5819</v>
      </c>
      <c r="E1585" s="640">
        <v>2000</v>
      </c>
      <c r="F1585" s="638" t="s">
        <v>5820</v>
      </c>
      <c r="G1585" s="639" t="s">
        <v>5821</v>
      </c>
      <c r="H1585" s="641" t="s">
        <v>796</v>
      </c>
      <c r="I1585" s="642" t="s">
        <v>797</v>
      </c>
      <c r="J1585" s="641" t="s">
        <v>796</v>
      </c>
      <c r="K1585" s="643">
        <v>3</v>
      </c>
      <c r="L1585" s="643">
        <v>7</v>
      </c>
      <c r="M1585" s="644">
        <v>13987.539999999999</v>
      </c>
      <c r="N1585" s="643">
        <v>2</v>
      </c>
      <c r="O1585" s="643">
        <v>3</v>
      </c>
      <c r="P1585" s="686">
        <v>5890.7859999999991</v>
      </c>
    </row>
    <row r="1586" spans="1:16" ht="90" x14ac:dyDescent="0.2">
      <c r="A1586" s="637" t="s">
        <v>767</v>
      </c>
      <c r="B1586" s="638" t="s">
        <v>775</v>
      </c>
      <c r="C1586" s="638" t="s">
        <v>769</v>
      </c>
      <c r="D1586" s="639" t="s">
        <v>5822</v>
      </c>
      <c r="E1586" s="640">
        <v>6500</v>
      </c>
      <c r="F1586" s="638" t="s">
        <v>5823</v>
      </c>
      <c r="G1586" s="639" t="s">
        <v>5824</v>
      </c>
      <c r="H1586" s="641" t="s">
        <v>801</v>
      </c>
      <c r="I1586" s="642" t="s">
        <v>780</v>
      </c>
      <c r="J1586" s="641" t="s">
        <v>801</v>
      </c>
      <c r="K1586" s="643">
        <v>2</v>
      </c>
      <c r="L1586" s="643">
        <v>5</v>
      </c>
      <c r="M1586" s="644">
        <v>32544.85999999999</v>
      </c>
      <c r="N1586" s="643">
        <v>0</v>
      </c>
      <c r="O1586" s="643">
        <v>0</v>
      </c>
      <c r="P1586" s="686">
        <v>0</v>
      </c>
    </row>
    <row r="1587" spans="1:16" ht="135" x14ac:dyDescent="0.2">
      <c r="A1587" s="637" t="s">
        <v>767</v>
      </c>
      <c r="B1587" s="638" t="s">
        <v>768</v>
      </c>
      <c r="C1587" s="638" t="s">
        <v>769</v>
      </c>
      <c r="D1587" s="639" t="s">
        <v>5825</v>
      </c>
      <c r="E1587" s="640">
        <v>4000</v>
      </c>
      <c r="F1587" s="638" t="s">
        <v>5826</v>
      </c>
      <c r="G1587" s="639" t="s">
        <v>5827</v>
      </c>
      <c r="H1587" s="641" t="s">
        <v>788</v>
      </c>
      <c r="I1587" s="642" t="s">
        <v>780</v>
      </c>
      <c r="J1587" s="641" t="s">
        <v>788</v>
      </c>
      <c r="K1587" s="643">
        <v>5</v>
      </c>
      <c r="L1587" s="643">
        <v>12</v>
      </c>
      <c r="M1587" s="644">
        <v>49821.48000000001</v>
      </c>
      <c r="N1587" s="643">
        <v>3</v>
      </c>
      <c r="O1587" s="643">
        <v>6</v>
      </c>
      <c r="P1587" s="686">
        <v>25051.976000000002</v>
      </c>
    </row>
    <row r="1588" spans="1:16" ht="101.25" x14ac:dyDescent="0.2">
      <c r="A1588" s="637" t="s">
        <v>767</v>
      </c>
      <c r="B1588" s="638" t="s">
        <v>775</v>
      </c>
      <c r="C1588" s="638" t="s">
        <v>769</v>
      </c>
      <c r="D1588" s="639" t="s">
        <v>5828</v>
      </c>
      <c r="E1588" s="640">
        <v>8000</v>
      </c>
      <c r="F1588" s="638" t="s">
        <v>5829</v>
      </c>
      <c r="G1588" s="639" t="s">
        <v>5830</v>
      </c>
      <c r="H1588" s="641" t="s">
        <v>5831</v>
      </c>
      <c r="I1588" s="642" t="s">
        <v>774</v>
      </c>
      <c r="J1588" s="641" t="s">
        <v>5831</v>
      </c>
      <c r="K1588" s="643">
        <v>6</v>
      </c>
      <c r="L1588" s="643">
        <v>12</v>
      </c>
      <c r="M1588" s="644">
        <v>97942.489999999976</v>
      </c>
      <c r="N1588" s="643">
        <v>5</v>
      </c>
      <c r="O1588" s="643">
        <v>6</v>
      </c>
      <c r="P1588" s="686">
        <v>49048.056000000004</v>
      </c>
    </row>
    <row r="1589" spans="1:16" ht="45" x14ac:dyDescent="0.2">
      <c r="A1589" s="637" t="s">
        <v>767</v>
      </c>
      <c r="B1589" s="638" t="s">
        <v>775</v>
      </c>
      <c r="C1589" s="638" t="s">
        <v>769</v>
      </c>
      <c r="D1589" s="639" t="s">
        <v>5832</v>
      </c>
      <c r="E1589" s="640">
        <v>3500</v>
      </c>
      <c r="F1589" s="638" t="s">
        <v>5833</v>
      </c>
      <c r="G1589" s="639" t="s">
        <v>5834</v>
      </c>
      <c r="H1589" s="641" t="s">
        <v>1794</v>
      </c>
      <c r="I1589" s="642" t="s">
        <v>774</v>
      </c>
      <c r="J1589" s="641" t="s">
        <v>1794</v>
      </c>
      <c r="K1589" s="643">
        <v>1</v>
      </c>
      <c r="L1589" s="643">
        <v>4</v>
      </c>
      <c r="M1589" s="644">
        <v>16582.96</v>
      </c>
      <c r="N1589" s="643">
        <v>0</v>
      </c>
      <c r="O1589" s="643">
        <v>0</v>
      </c>
      <c r="P1589" s="686">
        <v>0</v>
      </c>
    </row>
    <row r="1590" spans="1:16" ht="45" x14ac:dyDescent="0.2">
      <c r="A1590" s="637" t="s">
        <v>767</v>
      </c>
      <c r="B1590" s="638" t="s">
        <v>775</v>
      </c>
      <c r="C1590" s="638" t="s">
        <v>769</v>
      </c>
      <c r="D1590" s="639" t="s">
        <v>5835</v>
      </c>
      <c r="E1590" s="640">
        <v>11000</v>
      </c>
      <c r="F1590" s="638" t="s">
        <v>5836</v>
      </c>
      <c r="G1590" s="639" t="s">
        <v>5837</v>
      </c>
      <c r="H1590" s="641" t="s">
        <v>5838</v>
      </c>
      <c r="I1590" s="642" t="s">
        <v>780</v>
      </c>
      <c r="J1590" s="641" t="s">
        <v>5838</v>
      </c>
      <c r="K1590" s="643">
        <v>1</v>
      </c>
      <c r="L1590" s="643">
        <v>3</v>
      </c>
      <c r="M1590" s="644">
        <v>30064.769999999997</v>
      </c>
      <c r="N1590" s="643">
        <v>0</v>
      </c>
      <c r="O1590" s="643">
        <v>0</v>
      </c>
      <c r="P1590" s="686">
        <v>0</v>
      </c>
    </row>
    <row r="1591" spans="1:16" ht="78.75" x14ac:dyDescent="0.2">
      <c r="A1591" s="637" t="s">
        <v>767</v>
      </c>
      <c r="B1591" s="638" t="s">
        <v>775</v>
      </c>
      <c r="C1591" s="638" t="s">
        <v>769</v>
      </c>
      <c r="D1591" s="639" t="s">
        <v>5839</v>
      </c>
      <c r="E1591" s="640">
        <v>930</v>
      </c>
      <c r="F1591" s="638" t="s">
        <v>5840</v>
      </c>
      <c r="G1591" s="639" t="s">
        <v>5841</v>
      </c>
      <c r="H1591" s="641" t="s">
        <v>796</v>
      </c>
      <c r="I1591" s="642" t="s">
        <v>797</v>
      </c>
      <c r="J1591" s="641" t="s">
        <v>796</v>
      </c>
      <c r="K1591" s="643">
        <v>10</v>
      </c>
      <c r="L1591" s="643">
        <v>12</v>
      </c>
      <c r="M1591" s="644">
        <v>12758.410000000003</v>
      </c>
      <c r="N1591" s="643">
        <v>3</v>
      </c>
      <c r="O1591" s="643">
        <v>6</v>
      </c>
      <c r="P1591" s="686">
        <v>6089.2759999999998</v>
      </c>
    </row>
    <row r="1592" spans="1:16" ht="101.25" x14ac:dyDescent="0.2">
      <c r="A1592" s="637" t="s">
        <v>767</v>
      </c>
      <c r="B1592" s="638" t="s">
        <v>775</v>
      </c>
      <c r="C1592" s="638" t="s">
        <v>769</v>
      </c>
      <c r="D1592" s="639" t="s">
        <v>5842</v>
      </c>
      <c r="E1592" s="640">
        <v>3800</v>
      </c>
      <c r="F1592" s="638" t="s">
        <v>5843</v>
      </c>
      <c r="G1592" s="639" t="s">
        <v>5844</v>
      </c>
      <c r="H1592" s="641" t="s">
        <v>784</v>
      </c>
      <c r="I1592" s="642" t="s">
        <v>774</v>
      </c>
      <c r="J1592" s="641" t="s">
        <v>784</v>
      </c>
      <c r="K1592" s="643">
        <v>6</v>
      </c>
      <c r="L1592" s="643">
        <v>12</v>
      </c>
      <c r="M1592" s="644">
        <v>47554.810000000012</v>
      </c>
      <c r="N1592" s="643">
        <v>3</v>
      </c>
      <c r="O1592" s="643">
        <v>6</v>
      </c>
      <c r="P1592" s="686">
        <v>23851.976000000002</v>
      </c>
    </row>
    <row r="1593" spans="1:16" ht="123.75" x14ac:dyDescent="0.2">
      <c r="A1593" s="637" t="s">
        <v>767</v>
      </c>
      <c r="B1593" s="638" t="s">
        <v>775</v>
      </c>
      <c r="C1593" s="638" t="s">
        <v>769</v>
      </c>
      <c r="D1593" s="639" t="s">
        <v>5845</v>
      </c>
      <c r="E1593" s="640">
        <v>1200</v>
      </c>
      <c r="F1593" s="638" t="s">
        <v>5846</v>
      </c>
      <c r="G1593" s="639" t="s">
        <v>5847</v>
      </c>
      <c r="H1593" s="641" t="s">
        <v>873</v>
      </c>
      <c r="I1593" s="642" t="s">
        <v>797</v>
      </c>
      <c r="J1593" s="641" t="s">
        <v>873</v>
      </c>
      <c r="K1593" s="643">
        <v>5</v>
      </c>
      <c r="L1593" s="643">
        <v>12</v>
      </c>
      <c r="M1593" s="644">
        <v>16290.01</v>
      </c>
      <c r="N1593" s="643">
        <v>5</v>
      </c>
      <c r="O1593" s="643">
        <v>6</v>
      </c>
      <c r="P1593" s="686">
        <v>7855.076</v>
      </c>
    </row>
    <row r="1594" spans="1:16" ht="45" x14ac:dyDescent="0.2">
      <c r="A1594" s="637" t="s">
        <v>767</v>
      </c>
      <c r="B1594" s="638" t="s">
        <v>775</v>
      </c>
      <c r="C1594" s="638" t="s">
        <v>769</v>
      </c>
      <c r="D1594" s="639" t="s">
        <v>5848</v>
      </c>
      <c r="E1594" s="640">
        <v>12000</v>
      </c>
      <c r="F1594" s="638" t="s">
        <v>5849</v>
      </c>
      <c r="G1594" s="639" t="s">
        <v>5850</v>
      </c>
      <c r="H1594" s="641" t="s">
        <v>5851</v>
      </c>
      <c r="I1594" s="642" t="s">
        <v>780</v>
      </c>
      <c r="J1594" s="641" t="s">
        <v>5851</v>
      </c>
      <c r="K1594" s="643">
        <v>5</v>
      </c>
      <c r="L1594" s="643">
        <v>12</v>
      </c>
      <c r="M1594" s="644">
        <v>145954.80999999997</v>
      </c>
      <c r="N1594" s="643">
        <v>5</v>
      </c>
      <c r="O1594" s="643">
        <v>6</v>
      </c>
      <c r="P1594" s="686">
        <v>73051.975999999995</v>
      </c>
    </row>
    <row r="1595" spans="1:16" ht="33.75" x14ac:dyDescent="0.2">
      <c r="A1595" s="637" t="s">
        <v>767</v>
      </c>
      <c r="B1595" s="638" t="s">
        <v>775</v>
      </c>
      <c r="C1595" s="638" t="s">
        <v>769</v>
      </c>
      <c r="D1595" s="639" t="s">
        <v>5852</v>
      </c>
      <c r="E1595" s="640">
        <v>1900</v>
      </c>
      <c r="F1595" s="638" t="s">
        <v>5853</v>
      </c>
      <c r="G1595" s="639" t="s">
        <v>5854</v>
      </c>
      <c r="H1595" s="641" t="s">
        <v>5855</v>
      </c>
      <c r="I1595" s="642" t="s">
        <v>774</v>
      </c>
      <c r="J1595" s="641" t="s">
        <v>5855</v>
      </c>
      <c r="K1595" s="643">
        <v>6</v>
      </c>
      <c r="L1595" s="643">
        <v>12</v>
      </c>
      <c r="M1595" s="644">
        <v>24754.810000000005</v>
      </c>
      <c r="N1595" s="643">
        <v>3</v>
      </c>
      <c r="O1595" s="643">
        <v>6</v>
      </c>
      <c r="P1595" s="686">
        <v>12433.075999999999</v>
      </c>
    </row>
    <row r="1596" spans="1:16" ht="33.75" x14ac:dyDescent="0.2">
      <c r="A1596" s="637" t="s">
        <v>767</v>
      </c>
      <c r="B1596" s="638" t="s">
        <v>775</v>
      </c>
      <c r="C1596" s="638" t="s">
        <v>769</v>
      </c>
      <c r="D1596" s="639" t="s">
        <v>4653</v>
      </c>
      <c r="E1596" s="640">
        <v>3000</v>
      </c>
      <c r="F1596" s="638" t="s">
        <v>5856</v>
      </c>
      <c r="G1596" s="639" t="s">
        <v>5857</v>
      </c>
      <c r="H1596" s="641" t="s">
        <v>812</v>
      </c>
      <c r="I1596" s="642" t="s">
        <v>780</v>
      </c>
      <c r="J1596" s="641" t="s">
        <v>812</v>
      </c>
      <c r="K1596" s="643">
        <v>2</v>
      </c>
      <c r="L1596" s="643">
        <v>5</v>
      </c>
      <c r="M1596" s="644">
        <v>15825.51</v>
      </c>
      <c r="N1596" s="643">
        <v>3</v>
      </c>
      <c r="O1596" s="643">
        <v>6</v>
      </c>
      <c r="P1596" s="686">
        <v>19038.116000000002</v>
      </c>
    </row>
    <row r="1597" spans="1:16" ht="33.75" x14ac:dyDescent="0.2">
      <c r="A1597" s="637" t="s">
        <v>767</v>
      </c>
      <c r="B1597" s="638" t="s">
        <v>775</v>
      </c>
      <c r="C1597" s="638" t="s">
        <v>769</v>
      </c>
      <c r="D1597" s="639" t="s">
        <v>5858</v>
      </c>
      <c r="E1597" s="640">
        <v>6000</v>
      </c>
      <c r="F1597" s="638" t="s">
        <v>5859</v>
      </c>
      <c r="G1597" s="639" t="s">
        <v>5860</v>
      </c>
      <c r="H1597" s="641" t="s">
        <v>779</v>
      </c>
      <c r="I1597" s="642" t="s">
        <v>780</v>
      </c>
      <c r="J1597" s="641" t="s">
        <v>779</v>
      </c>
      <c r="K1597" s="643">
        <v>3</v>
      </c>
      <c r="L1597" s="643">
        <v>6</v>
      </c>
      <c r="M1597" s="644">
        <v>34092.909999999996</v>
      </c>
      <c r="N1597" s="643">
        <v>4</v>
      </c>
      <c r="O1597" s="643">
        <v>6</v>
      </c>
      <c r="P1597" s="686">
        <v>37047.776000000005</v>
      </c>
    </row>
    <row r="1598" spans="1:16" ht="67.5" x14ac:dyDescent="0.2">
      <c r="A1598" s="637" t="s">
        <v>767</v>
      </c>
      <c r="B1598" s="638" t="s">
        <v>775</v>
      </c>
      <c r="C1598" s="638" t="s">
        <v>769</v>
      </c>
      <c r="D1598" s="639" t="s">
        <v>5861</v>
      </c>
      <c r="E1598" s="640">
        <v>4500</v>
      </c>
      <c r="F1598" s="638" t="s">
        <v>5862</v>
      </c>
      <c r="G1598" s="639" t="s">
        <v>5863</v>
      </c>
      <c r="H1598" s="641" t="s">
        <v>805</v>
      </c>
      <c r="I1598" s="642" t="s">
        <v>780</v>
      </c>
      <c r="J1598" s="641" t="s">
        <v>805</v>
      </c>
      <c r="K1598" s="643">
        <v>10</v>
      </c>
      <c r="L1598" s="643">
        <v>12</v>
      </c>
      <c r="M1598" s="644">
        <v>55954.810000000012</v>
      </c>
      <c r="N1598" s="643">
        <v>3</v>
      </c>
      <c r="O1598" s="643">
        <v>6</v>
      </c>
      <c r="P1598" s="686">
        <v>28051.976000000002</v>
      </c>
    </row>
    <row r="1599" spans="1:16" ht="67.5" x14ac:dyDescent="0.2">
      <c r="A1599" s="637" t="s">
        <v>767</v>
      </c>
      <c r="B1599" s="638" t="s">
        <v>775</v>
      </c>
      <c r="C1599" s="638" t="s">
        <v>769</v>
      </c>
      <c r="D1599" s="639" t="s">
        <v>5864</v>
      </c>
      <c r="E1599" s="640">
        <v>2000</v>
      </c>
      <c r="F1599" s="638" t="s">
        <v>5865</v>
      </c>
      <c r="G1599" s="639" t="s">
        <v>5866</v>
      </c>
      <c r="H1599" s="641" t="s">
        <v>4814</v>
      </c>
      <c r="I1599" s="642" t="s">
        <v>774</v>
      </c>
      <c r="J1599" s="641" t="s">
        <v>4814</v>
      </c>
      <c r="K1599" s="643">
        <v>5</v>
      </c>
      <c r="L1599" s="643">
        <v>12</v>
      </c>
      <c r="M1599" s="644">
        <v>25936.61</v>
      </c>
      <c r="N1599" s="643">
        <v>3</v>
      </c>
      <c r="O1599" s="643">
        <v>6</v>
      </c>
      <c r="P1599" s="686">
        <v>13045.815999999999</v>
      </c>
    </row>
    <row r="1600" spans="1:16" ht="33.75" x14ac:dyDescent="0.2">
      <c r="A1600" s="637" t="s">
        <v>767</v>
      </c>
      <c r="B1600" s="638" t="s">
        <v>775</v>
      </c>
      <c r="C1600" s="638" t="s">
        <v>769</v>
      </c>
      <c r="D1600" s="639" t="s">
        <v>5867</v>
      </c>
      <c r="E1600" s="640">
        <v>6000</v>
      </c>
      <c r="F1600" s="638" t="s">
        <v>5868</v>
      </c>
      <c r="G1600" s="639" t="s">
        <v>5869</v>
      </c>
      <c r="H1600" s="641" t="s">
        <v>812</v>
      </c>
      <c r="I1600" s="642" t="s">
        <v>780</v>
      </c>
      <c r="J1600" s="641" t="s">
        <v>812</v>
      </c>
      <c r="K1600" s="643">
        <v>0</v>
      </c>
      <c r="L1600" s="643">
        <v>0</v>
      </c>
      <c r="M1600" s="644">
        <v>0</v>
      </c>
      <c r="N1600" s="643">
        <v>2</v>
      </c>
      <c r="O1600" s="643">
        <v>5</v>
      </c>
      <c r="P1600" s="686">
        <v>27077.826000000001</v>
      </c>
    </row>
    <row r="1601" spans="1:16" ht="78.75" x14ac:dyDescent="0.2">
      <c r="A1601" s="637" t="s">
        <v>767</v>
      </c>
      <c r="B1601" s="638" t="s">
        <v>775</v>
      </c>
      <c r="C1601" s="638" t="s">
        <v>769</v>
      </c>
      <c r="D1601" s="639" t="s">
        <v>5870</v>
      </c>
      <c r="E1601" s="640">
        <v>1800</v>
      </c>
      <c r="F1601" s="638" t="s">
        <v>5871</v>
      </c>
      <c r="G1601" s="639" t="s">
        <v>5872</v>
      </c>
      <c r="H1601" s="641" t="s">
        <v>5873</v>
      </c>
      <c r="I1601" s="642" t="s">
        <v>797</v>
      </c>
      <c r="J1601" s="641" t="s">
        <v>5873</v>
      </c>
      <c r="K1601" s="643">
        <v>5</v>
      </c>
      <c r="L1601" s="643">
        <v>12</v>
      </c>
      <c r="M1601" s="644">
        <v>23554.81</v>
      </c>
      <c r="N1601" s="643">
        <v>1</v>
      </c>
      <c r="O1601" s="643">
        <v>2</v>
      </c>
      <c r="P1601" s="686">
        <v>5548.2259999999997</v>
      </c>
    </row>
    <row r="1602" spans="1:16" ht="67.5" x14ac:dyDescent="0.2">
      <c r="A1602" s="637" t="s">
        <v>767</v>
      </c>
      <c r="B1602" s="638" t="s">
        <v>768</v>
      </c>
      <c r="C1602" s="638" t="s">
        <v>769</v>
      </c>
      <c r="D1602" s="639" t="s">
        <v>4434</v>
      </c>
      <c r="E1602" s="640">
        <v>3500</v>
      </c>
      <c r="F1602" s="638" t="s">
        <v>5874</v>
      </c>
      <c r="G1602" s="639" t="s">
        <v>5875</v>
      </c>
      <c r="H1602" s="641" t="s">
        <v>805</v>
      </c>
      <c r="I1602" s="642" t="s">
        <v>780</v>
      </c>
      <c r="J1602" s="641" t="s">
        <v>805</v>
      </c>
      <c r="K1602" s="643">
        <v>0</v>
      </c>
      <c r="L1602" s="643">
        <v>1</v>
      </c>
      <c r="M1602" s="644">
        <v>1057.44</v>
      </c>
      <c r="N1602" s="643">
        <v>0</v>
      </c>
      <c r="O1602" s="643">
        <v>0</v>
      </c>
      <c r="P1602" s="686">
        <v>0</v>
      </c>
    </row>
    <row r="1603" spans="1:16" ht="45" x14ac:dyDescent="0.2">
      <c r="A1603" s="637" t="s">
        <v>767</v>
      </c>
      <c r="B1603" s="638" t="s">
        <v>775</v>
      </c>
      <c r="C1603" s="638" t="s">
        <v>769</v>
      </c>
      <c r="D1603" s="639" t="s">
        <v>4332</v>
      </c>
      <c r="E1603" s="640">
        <v>2600</v>
      </c>
      <c r="F1603" s="638" t="s">
        <v>5876</v>
      </c>
      <c r="G1603" s="639" t="s">
        <v>5877</v>
      </c>
      <c r="H1603" s="641" t="s">
        <v>5878</v>
      </c>
      <c r="I1603" s="642" t="s">
        <v>797</v>
      </c>
      <c r="J1603" s="641" t="s">
        <v>5878</v>
      </c>
      <c r="K1603" s="643">
        <v>5</v>
      </c>
      <c r="L1603" s="643">
        <v>12</v>
      </c>
      <c r="M1603" s="644">
        <v>28330.350000000002</v>
      </c>
      <c r="N1603" s="643">
        <v>3</v>
      </c>
      <c r="O1603" s="643">
        <v>6</v>
      </c>
      <c r="P1603" s="686">
        <v>16604.286</v>
      </c>
    </row>
    <row r="1604" spans="1:16" ht="45" x14ac:dyDescent="0.2">
      <c r="A1604" s="637" t="s">
        <v>767</v>
      </c>
      <c r="B1604" s="638" t="s">
        <v>775</v>
      </c>
      <c r="C1604" s="638" t="s">
        <v>769</v>
      </c>
      <c r="D1604" s="639" t="s">
        <v>5879</v>
      </c>
      <c r="E1604" s="640">
        <v>3500</v>
      </c>
      <c r="F1604" s="638" t="s">
        <v>5880</v>
      </c>
      <c r="G1604" s="639" t="s">
        <v>5881</v>
      </c>
      <c r="H1604" s="641" t="s">
        <v>5882</v>
      </c>
      <c r="I1604" s="642" t="s">
        <v>774</v>
      </c>
      <c r="J1604" s="641" t="s">
        <v>5882</v>
      </c>
      <c r="K1604" s="643">
        <v>6</v>
      </c>
      <c r="L1604" s="643">
        <v>12</v>
      </c>
      <c r="M1604" s="644">
        <v>43780.3</v>
      </c>
      <c r="N1604" s="643">
        <v>5</v>
      </c>
      <c r="O1604" s="643">
        <v>6</v>
      </c>
      <c r="P1604" s="686">
        <v>21997.976000000002</v>
      </c>
    </row>
    <row r="1605" spans="1:16" ht="78.75" x14ac:dyDescent="0.2">
      <c r="A1605" s="637" t="s">
        <v>767</v>
      </c>
      <c r="B1605" s="638" t="s">
        <v>775</v>
      </c>
      <c r="C1605" s="638" t="s">
        <v>769</v>
      </c>
      <c r="D1605" s="639" t="s">
        <v>5883</v>
      </c>
      <c r="E1605" s="640">
        <v>2750</v>
      </c>
      <c r="F1605" s="638" t="s">
        <v>5884</v>
      </c>
      <c r="G1605" s="639" t="s">
        <v>5885</v>
      </c>
      <c r="H1605" s="641" t="s">
        <v>5886</v>
      </c>
      <c r="I1605" s="642" t="s">
        <v>774</v>
      </c>
      <c r="J1605" s="641" t="s">
        <v>5886</v>
      </c>
      <c r="K1605" s="643">
        <v>6</v>
      </c>
      <c r="L1605" s="643">
        <v>12</v>
      </c>
      <c r="M1605" s="644">
        <v>34169.380000000005</v>
      </c>
      <c r="N1605" s="643">
        <v>3</v>
      </c>
      <c r="O1605" s="643">
        <v>6</v>
      </c>
      <c r="P1605" s="686">
        <v>17480.346000000001</v>
      </c>
    </row>
    <row r="1606" spans="1:16" ht="56.25" x14ac:dyDescent="0.2">
      <c r="A1606" s="637" t="s">
        <v>767</v>
      </c>
      <c r="B1606" s="638" t="s">
        <v>775</v>
      </c>
      <c r="C1606" s="638" t="s">
        <v>769</v>
      </c>
      <c r="D1606" s="639" t="s">
        <v>5887</v>
      </c>
      <c r="E1606" s="640">
        <v>3000</v>
      </c>
      <c r="F1606" s="638" t="s">
        <v>5888</v>
      </c>
      <c r="G1606" s="639" t="s">
        <v>5889</v>
      </c>
      <c r="H1606" s="641" t="s">
        <v>2633</v>
      </c>
      <c r="I1606" s="642" t="s">
        <v>797</v>
      </c>
      <c r="J1606" s="641" t="s">
        <v>2633</v>
      </c>
      <c r="K1606" s="643">
        <v>6</v>
      </c>
      <c r="L1606" s="643">
        <v>12</v>
      </c>
      <c r="M1606" s="644">
        <v>37023.090000000004</v>
      </c>
      <c r="N1606" s="643">
        <v>3</v>
      </c>
      <c r="O1606" s="643">
        <v>6</v>
      </c>
      <c r="P1606" s="686">
        <v>18951.976000000002</v>
      </c>
    </row>
    <row r="1607" spans="1:16" ht="78.75" x14ac:dyDescent="0.2">
      <c r="A1607" s="637" t="s">
        <v>767</v>
      </c>
      <c r="B1607" s="638" t="s">
        <v>768</v>
      </c>
      <c r="C1607" s="638" t="s">
        <v>769</v>
      </c>
      <c r="D1607" s="639" t="s">
        <v>5890</v>
      </c>
      <c r="E1607" s="640">
        <v>4000</v>
      </c>
      <c r="F1607" s="638" t="s">
        <v>5891</v>
      </c>
      <c r="G1607" s="639" t="s">
        <v>5892</v>
      </c>
      <c r="H1607" s="641" t="s">
        <v>3387</v>
      </c>
      <c r="I1607" s="642" t="s">
        <v>780</v>
      </c>
      <c r="J1607" s="641" t="s">
        <v>3387</v>
      </c>
      <c r="K1607" s="643">
        <v>6</v>
      </c>
      <c r="L1607" s="643">
        <v>12</v>
      </c>
      <c r="M1607" s="644">
        <v>49589.920000000006</v>
      </c>
      <c r="N1607" s="643">
        <v>3</v>
      </c>
      <c r="O1607" s="643">
        <v>6</v>
      </c>
      <c r="P1607" s="686">
        <v>24981.416000000005</v>
      </c>
    </row>
    <row r="1608" spans="1:16" ht="33.75" x14ac:dyDescent="0.2">
      <c r="A1608" s="637" t="s">
        <v>767</v>
      </c>
      <c r="B1608" s="638" t="s">
        <v>775</v>
      </c>
      <c r="C1608" s="638" t="s">
        <v>769</v>
      </c>
      <c r="D1608" s="639" t="s">
        <v>5893</v>
      </c>
      <c r="E1608" s="640">
        <v>5000</v>
      </c>
      <c r="F1608" s="638" t="s">
        <v>5894</v>
      </c>
      <c r="G1608" s="639" t="s">
        <v>5895</v>
      </c>
      <c r="H1608" s="641" t="s">
        <v>1509</v>
      </c>
      <c r="I1608" s="642" t="s">
        <v>780</v>
      </c>
      <c r="J1608" s="641" t="s">
        <v>1509</v>
      </c>
      <c r="K1608" s="643">
        <v>2</v>
      </c>
      <c r="L1608" s="643">
        <v>5</v>
      </c>
      <c r="M1608" s="644">
        <v>23778.649999999998</v>
      </c>
      <c r="N1608" s="643">
        <v>6</v>
      </c>
      <c r="O1608" s="643">
        <v>6</v>
      </c>
      <c r="P1608" s="686">
        <v>30867.866000000002</v>
      </c>
    </row>
    <row r="1609" spans="1:16" ht="67.5" x14ac:dyDescent="0.2">
      <c r="A1609" s="637" t="s">
        <v>767</v>
      </c>
      <c r="B1609" s="638" t="s">
        <v>775</v>
      </c>
      <c r="C1609" s="638" t="s">
        <v>769</v>
      </c>
      <c r="D1609" s="639" t="s">
        <v>5896</v>
      </c>
      <c r="E1609" s="640">
        <v>15600</v>
      </c>
      <c r="F1609" s="638" t="s">
        <v>5897</v>
      </c>
      <c r="G1609" s="639" t="s">
        <v>5898</v>
      </c>
      <c r="H1609" s="641" t="s">
        <v>812</v>
      </c>
      <c r="I1609" s="642" t="s">
        <v>780</v>
      </c>
      <c r="J1609" s="641" t="s">
        <v>812</v>
      </c>
      <c r="K1609" s="643">
        <v>1</v>
      </c>
      <c r="L1609" s="643">
        <v>2</v>
      </c>
      <c r="M1609" s="644">
        <v>12700.81</v>
      </c>
      <c r="N1609" s="643">
        <v>0</v>
      </c>
      <c r="O1609" s="643">
        <v>0</v>
      </c>
      <c r="P1609" s="686">
        <v>0</v>
      </c>
    </row>
    <row r="1610" spans="1:16" ht="56.25" x14ac:dyDescent="0.2">
      <c r="A1610" s="637" t="s">
        <v>767</v>
      </c>
      <c r="B1610" s="638" t="s">
        <v>775</v>
      </c>
      <c r="C1610" s="638" t="s">
        <v>769</v>
      </c>
      <c r="D1610" s="639" t="s">
        <v>5899</v>
      </c>
      <c r="E1610" s="640">
        <v>6500</v>
      </c>
      <c r="F1610" s="638" t="s">
        <v>5900</v>
      </c>
      <c r="G1610" s="639" t="s">
        <v>5901</v>
      </c>
      <c r="H1610" s="641" t="s">
        <v>2178</v>
      </c>
      <c r="I1610" s="642" t="s">
        <v>780</v>
      </c>
      <c r="J1610" s="641" t="s">
        <v>2178</v>
      </c>
      <c r="K1610" s="643">
        <v>4</v>
      </c>
      <c r="L1610" s="643">
        <v>12</v>
      </c>
      <c r="M1610" s="644">
        <v>79954.809999999983</v>
      </c>
      <c r="N1610" s="643">
        <v>3</v>
      </c>
      <c r="O1610" s="643">
        <v>6</v>
      </c>
      <c r="P1610" s="686">
        <v>40051.976000000002</v>
      </c>
    </row>
    <row r="1611" spans="1:16" ht="45" x14ac:dyDescent="0.2">
      <c r="A1611" s="637" t="s">
        <v>767</v>
      </c>
      <c r="B1611" s="638" t="s">
        <v>775</v>
      </c>
      <c r="C1611" s="638" t="s">
        <v>769</v>
      </c>
      <c r="D1611" s="639" t="s">
        <v>5902</v>
      </c>
      <c r="E1611" s="640">
        <v>2000</v>
      </c>
      <c r="F1611" s="638" t="s">
        <v>5903</v>
      </c>
      <c r="G1611" s="639" t="s">
        <v>5904</v>
      </c>
      <c r="H1611" s="641" t="s">
        <v>796</v>
      </c>
      <c r="I1611" s="642" t="s">
        <v>797</v>
      </c>
      <c r="J1611" s="641" t="s">
        <v>796</v>
      </c>
      <c r="K1611" s="643">
        <v>5</v>
      </c>
      <c r="L1611" s="643">
        <v>12</v>
      </c>
      <c r="M1611" s="644">
        <v>25953.83</v>
      </c>
      <c r="N1611" s="643">
        <v>3</v>
      </c>
      <c r="O1611" s="643">
        <v>6</v>
      </c>
      <c r="P1611" s="686">
        <v>13050.855999999998</v>
      </c>
    </row>
    <row r="1612" spans="1:16" ht="33.75" x14ac:dyDescent="0.2">
      <c r="A1612" s="637" t="s">
        <v>767</v>
      </c>
      <c r="B1612" s="638" t="s">
        <v>775</v>
      </c>
      <c r="C1612" s="638" t="s">
        <v>769</v>
      </c>
      <c r="D1612" s="639" t="s">
        <v>5905</v>
      </c>
      <c r="E1612" s="640">
        <v>6000</v>
      </c>
      <c r="F1612" s="638" t="s">
        <v>5906</v>
      </c>
      <c r="G1612" s="639" t="s">
        <v>5907</v>
      </c>
      <c r="H1612" s="641" t="s">
        <v>5908</v>
      </c>
      <c r="I1612" s="642" t="s">
        <v>780</v>
      </c>
      <c r="J1612" s="641" t="s">
        <v>5908</v>
      </c>
      <c r="K1612" s="643">
        <v>2</v>
      </c>
      <c r="L1612" s="643">
        <v>4</v>
      </c>
      <c r="M1612" s="644">
        <v>24440.889999999996</v>
      </c>
      <c r="N1612" s="643">
        <v>3</v>
      </c>
      <c r="O1612" s="643">
        <v>6</v>
      </c>
      <c r="P1612" s="686">
        <v>36843.996000000006</v>
      </c>
    </row>
    <row r="1613" spans="1:16" ht="67.5" x14ac:dyDescent="0.2">
      <c r="A1613" s="637" t="s">
        <v>767</v>
      </c>
      <c r="B1613" s="638" t="s">
        <v>775</v>
      </c>
      <c r="C1613" s="638" t="s">
        <v>769</v>
      </c>
      <c r="D1613" s="639" t="s">
        <v>5909</v>
      </c>
      <c r="E1613" s="640">
        <v>1500</v>
      </c>
      <c r="F1613" s="638" t="s">
        <v>5910</v>
      </c>
      <c r="G1613" s="639" t="s">
        <v>5911</v>
      </c>
      <c r="H1613" s="641" t="s">
        <v>940</v>
      </c>
      <c r="I1613" s="642" t="s">
        <v>774</v>
      </c>
      <c r="J1613" s="641" t="s">
        <v>940</v>
      </c>
      <c r="K1613" s="643">
        <v>6</v>
      </c>
      <c r="L1613" s="643">
        <v>12</v>
      </c>
      <c r="M1613" s="644">
        <v>19913.260000000002</v>
      </c>
      <c r="N1613" s="643">
        <v>3</v>
      </c>
      <c r="O1613" s="643">
        <v>6</v>
      </c>
      <c r="P1613" s="686">
        <v>9812.7159999999985</v>
      </c>
    </row>
    <row r="1614" spans="1:16" ht="78.75" x14ac:dyDescent="0.2">
      <c r="A1614" s="637" t="s">
        <v>767</v>
      </c>
      <c r="B1614" s="638" t="s">
        <v>775</v>
      </c>
      <c r="C1614" s="638" t="s">
        <v>769</v>
      </c>
      <c r="D1614" s="639" t="s">
        <v>5912</v>
      </c>
      <c r="E1614" s="640">
        <v>7500</v>
      </c>
      <c r="F1614" s="638" t="s">
        <v>5913</v>
      </c>
      <c r="G1614" s="639" t="s">
        <v>5914</v>
      </c>
      <c r="H1614" s="641" t="s">
        <v>1262</v>
      </c>
      <c r="I1614" s="642" t="s">
        <v>780</v>
      </c>
      <c r="J1614" s="641" t="s">
        <v>1262</v>
      </c>
      <c r="K1614" s="643">
        <v>1</v>
      </c>
      <c r="L1614" s="643">
        <v>3</v>
      </c>
      <c r="M1614" s="644">
        <v>20563.379999999997</v>
      </c>
      <c r="N1614" s="643">
        <v>0</v>
      </c>
      <c r="O1614" s="643">
        <v>0</v>
      </c>
      <c r="P1614" s="686">
        <v>0</v>
      </c>
    </row>
    <row r="1615" spans="1:16" ht="67.5" x14ac:dyDescent="0.2">
      <c r="A1615" s="637" t="s">
        <v>767</v>
      </c>
      <c r="B1615" s="638" t="s">
        <v>775</v>
      </c>
      <c r="C1615" s="638" t="s">
        <v>769</v>
      </c>
      <c r="D1615" s="639" t="s">
        <v>5915</v>
      </c>
      <c r="E1615" s="640">
        <v>10000</v>
      </c>
      <c r="F1615" s="638" t="s">
        <v>5916</v>
      </c>
      <c r="G1615" s="639" t="s">
        <v>5917</v>
      </c>
      <c r="H1615" s="641" t="s">
        <v>915</v>
      </c>
      <c r="I1615" s="642" t="s">
        <v>780</v>
      </c>
      <c r="J1615" s="641" t="s">
        <v>915</v>
      </c>
      <c r="K1615" s="643">
        <v>6</v>
      </c>
      <c r="L1615" s="643">
        <v>12</v>
      </c>
      <c r="M1615" s="644">
        <v>121902.36999999998</v>
      </c>
      <c r="N1615" s="643">
        <v>3</v>
      </c>
      <c r="O1615" s="643">
        <v>6</v>
      </c>
      <c r="P1615" s="686">
        <v>61051.976000000002</v>
      </c>
    </row>
    <row r="1616" spans="1:16" ht="67.5" x14ac:dyDescent="0.2">
      <c r="A1616" s="637" t="s">
        <v>767</v>
      </c>
      <c r="B1616" s="638" t="s">
        <v>775</v>
      </c>
      <c r="C1616" s="638" t="s">
        <v>769</v>
      </c>
      <c r="D1616" s="639" t="s">
        <v>5918</v>
      </c>
      <c r="E1616" s="640">
        <v>1500</v>
      </c>
      <c r="F1616" s="638" t="s">
        <v>5919</v>
      </c>
      <c r="G1616" s="639" t="s">
        <v>5920</v>
      </c>
      <c r="H1616" s="641" t="s">
        <v>796</v>
      </c>
      <c r="I1616" s="642" t="s">
        <v>797</v>
      </c>
      <c r="J1616" s="641" t="s">
        <v>796</v>
      </c>
      <c r="K1616" s="643">
        <v>6</v>
      </c>
      <c r="L1616" s="643">
        <v>12</v>
      </c>
      <c r="M1616" s="644">
        <v>19954.810000000001</v>
      </c>
      <c r="N1616" s="643">
        <v>4</v>
      </c>
      <c r="O1616" s="643">
        <v>6</v>
      </c>
      <c r="P1616" s="686">
        <v>9817.0759999999991</v>
      </c>
    </row>
    <row r="1617" spans="1:16" ht="33.75" x14ac:dyDescent="0.2">
      <c r="A1617" s="637" t="s">
        <v>767</v>
      </c>
      <c r="B1617" s="638" t="s">
        <v>775</v>
      </c>
      <c r="C1617" s="638" t="s">
        <v>769</v>
      </c>
      <c r="D1617" s="639" t="s">
        <v>1528</v>
      </c>
      <c r="E1617" s="640">
        <v>1500</v>
      </c>
      <c r="F1617" s="638" t="s">
        <v>5921</v>
      </c>
      <c r="G1617" s="639" t="s">
        <v>5922</v>
      </c>
      <c r="H1617" s="641" t="s">
        <v>5923</v>
      </c>
      <c r="I1617" s="642" t="s">
        <v>774</v>
      </c>
      <c r="J1617" s="641" t="s">
        <v>5923</v>
      </c>
      <c r="K1617" s="643">
        <v>5</v>
      </c>
      <c r="L1617" s="643">
        <v>12</v>
      </c>
      <c r="M1617" s="644">
        <v>19954.21</v>
      </c>
      <c r="N1617" s="643">
        <v>3</v>
      </c>
      <c r="O1617" s="643">
        <v>6</v>
      </c>
      <c r="P1617" s="686">
        <v>9816.8559999999998</v>
      </c>
    </row>
    <row r="1618" spans="1:16" ht="33.75" x14ac:dyDescent="0.2">
      <c r="A1618" s="637" t="s">
        <v>767</v>
      </c>
      <c r="B1618" s="638" t="s">
        <v>775</v>
      </c>
      <c r="C1618" s="638" t="s">
        <v>769</v>
      </c>
      <c r="D1618" s="639" t="s">
        <v>5924</v>
      </c>
      <c r="E1618" s="640">
        <v>5000</v>
      </c>
      <c r="F1618" s="638" t="s">
        <v>5925</v>
      </c>
      <c r="G1618" s="639" t="s">
        <v>5926</v>
      </c>
      <c r="H1618" s="641" t="s">
        <v>915</v>
      </c>
      <c r="I1618" s="642" t="s">
        <v>780</v>
      </c>
      <c r="J1618" s="641" t="s">
        <v>915</v>
      </c>
      <c r="K1618" s="643">
        <v>11</v>
      </c>
      <c r="L1618" s="643">
        <v>12</v>
      </c>
      <c r="M1618" s="644">
        <v>61851.909999999996</v>
      </c>
      <c r="N1618" s="643">
        <v>3</v>
      </c>
      <c r="O1618" s="643">
        <v>6</v>
      </c>
      <c r="P1618" s="686">
        <v>31020.126000000004</v>
      </c>
    </row>
    <row r="1619" spans="1:16" ht="33.75" x14ac:dyDescent="0.2">
      <c r="A1619" s="637" t="s">
        <v>767</v>
      </c>
      <c r="B1619" s="638" t="s">
        <v>775</v>
      </c>
      <c r="C1619" s="638" t="s">
        <v>769</v>
      </c>
      <c r="D1619" s="639" t="s">
        <v>5927</v>
      </c>
      <c r="E1619" s="640">
        <v>2500</v>
      </c>
      <c r="F1619" s="638" t="s">
        <v>5928</v>
      </c>
      <c r="G1619" s="639" t="s">
        <v>5929</v>
      </c>
      <c r="H1619" s="641" t="s">
        <v>846</v>
      </c>
      <c r="I1619" s="642" t="s">
        <v>780</v>
      </c>
      <c r="J1619" s="641" t="s">
        <v>846</v>
      </c>
      <c r="K1619" s="643">
        <v>5</v>
      </c>
      <c r="L1619" s="643">
        <v>12</v>
      </c>
      <c r="M1619" s="644">
        <v>31952.940000000002</v>
      </c>
      <c r="N1619" s="643">
        <v>3</v>
      </c>
      <c r="O1619" s="643">
        <v>6</v>
      </c>
      <c r="P1619" s="686">
        <v>16051.975999999999</v>
      </c>
    </row>
    <row r="1620" spans="1:16" ht="101.25" x14ac:dyDescent="0.2">
      <c r="A1620" s="637" t="s">
        <v>767</v>
      </c>
      <c r="B1620" s="638" t="s">
        <v>775</v>
      </c>
      <c r="C1620" s="638" t="s">
        <v>769</v>
      </c>
      <c r="D1620" s="639" t="s">
        <v>5930</v>
      </c>
      <c r="E1620" s="640">
        <v>6500</v>
      </c>
      <c r="F1620" s="638" t="s">
        <v>5931</v>
      </c>
      <c r="G1620" s="639" t="s">
        <v>5932</v>
      </c>
      <c r="H1620" s="641" t="s">
        <v>846</v>
      </c>
      <c r="I1620" s="642" t="s">
        <v>780</v>
      </c>
      <c r="J1620" s="641" t="s">
        <v>846</v>
      </c>
      <c r="K1620" s="643">
        <v>6</v>
      </c>
      <c r="L1620" s="643">
        <v>12</v>
      </c>
      <c r="M1620" s="644">
        <v>79216.929999999993</v>
      </c>
      <c r="N1620" s="643">
        <v>3</v>
      </c>
      <c r="O1620" s="643">
        <v>6</v>
      </c>
      <c r="P1620" s="686">
        <v>39888.676000000007</v>
      </c>
    </row>
    <row r="1621" spans="1:16" ht="56.25" x14ac:dyDescent="0.2">
      <c r="A1621" s="637" t="s">
        <v>767</v>
      </c>
      <c r="B1621" s="638" t="s">
        <v>775</v>
      </c>
      <c r="C1621" s="638" t="s">
        <v>769</v>
      </c>
      <c r="D1621" s="639" t="s">
        <v>5933</v>
      </c>
      <c r="E1621" s="640">
        <v>1600</v>
      </c>
      <c r="F1621" s="638" t="s">
        <v>5934</v>
      </c>
      <c r="G1621" s="639" t="s">
        <v>5935</v>
      </c>
      <c r="H1621" s="641" t="s">
        <v>873</v>
      </c>
      <c r="I1621" s="642" t="s">
        <v>797</v>
      </c>
      <c r="J1621" s="641" t="s">
        <v>873</v>
      </c>
      <c r="K1621" s="643">
        <v>1</v>
      </c>
      <c r="L1621" s="643">
        <v>3</v>
      </c>
      <c r="M1621" s="644">
        <v>6725.3200000000006</v>
      </c>
      <c r="N1621" s="643">
        <v>0</v>
      </c>
      <c r="O1621" s="643">
        <v>0</v>
      </c>
      <c r="P1621" s="686">
        <v>0</v>
      </c>
    </row>
    <row r="1622" spans="1:16" ht="33.75" x14ac:dyDescent="0.2">
      <c r="A1622" s="637" t="s">
        <v>767</v>
      </c>
      <c r="B1622" s="638" t="s">
        <v>775</v>
      </c>
      <c r="C1622" s="638" t="s">
        <v>769</v>
      </c>
      <c r="D1622" s="639" t="s">
        <v>5936</v>
      </c>
      <c r="E1622" s="640">
        <v>8000</v>
      </c>
      <c r="F1622" s="638" t="s">
        <v>5937</v>
      </c>
      <c r="G1622" s="639" t="s">
        <v>5938</v>
      </c>
      <c r="H1622" s="641" t="s">
        <v>866</v>
      </c>
      <c r="I1622" s="642" t="s">
        <v>780</v>
      </c>
      <c r="J1622" s="641" t="s">
        <v>866</v>
      </c>
      <c r="K1622" s="643">
        <v>2</v>
      </c>
      <c r="L1622" s="643">
        <v>4</v>
      </c>
      <c r="M1622" s="644">
        <v>31945.719999999994</v>
      </c>
      <c r="N1622" s="643">
        <v>6</v>
      </c>
      <c r="O1622" s="643">
        <v>6</v>
      </c>
      <c r="P1622" s="686">
        <v>48350.076000000001</v>
      </c>
    </row>
    <row r="1623" spans="1:16" ht="33.75" x14ac:dyDescent="0.2">
      <c r="A1623" s="637" t="s">
        <v>767</v>
      </c>
      <c r="B1623" s="638" t="s">
        <v>775</v>
      </c>
      <c r="C1623" s="638" t="s">
        <v>769</v>
      </c>
      <c r="D1623" s="639" t="s">
        <v>5939</v>
      </c>
      <c r="E1623" s="640">
        <v>6000</v>
      </c>
      <c r="F1623" s="638" t="s">
        <v>5940</v>
      </c>
      <c r="G1623" s="639" t="s">
        <v>5941</v>
      </c>
      <c r="H1623" s="641" t="s">
        <v>3415</v>
      </c>
      <c r="I1623" s="642" t="s">
        <v>780</v>
      </c>
      <c r="J1623" s="641" t="s">
        <v>3415</v>
      </c>
      <c r="K1623" s="643">
        <v>0</v>
      </c>
      <c r="L1623" s="643">
        <v>0</v>
      </c>
      <c r="M1623" s="644">
        <v>0</v>
      </c>
      <c r="N1623" s="643">
        <v>2</v>
      </c>
      <c r="O1623" s="643">
        <v>4</v>
      </c>
      <c r="P1623" s="686">
        <v>24303.675999999999</v>
      </c>
    </row>
    <row r="1624" spans="1:16" ht="33.75" x14ac:dyDescent="0.2">
      <c r="A1624" s="637" t="s">
        <v>767</v>
      </c>
      <c r="B1624" s="638" t="s">
        <v>775</v>
      </c>
      <c r="C1624" s="638" t="s">
        <v>769</v>
      </c>
      <c r="D1624" s="639" t="s">
        <v>1008</v>
      </c>
      <c r="E1624" s="640">
        <v>2000</v>
      </c>
      <c r="F1624" s="638" t="s">
        <v>5942</v>
      </c>
      <c r="G1624" s="639" t="s">
        <v>5943</v>
      </c>
      <c r="H1624" s="641" t="s">
        <v>4113</v>
      </c>
      <c r="I1624" s="642" t="s">
        <v>774</v>
      </c>
      <c r="J1624" s="641" t="s">
        <v>4113</v>
      </c>
      <c r="K1624" s="643">
        <v>1</v>
      </c>
      <c r="L1624" s="643">
        <v>1</v>
      </c>
      <c r="M1624" s="644">
        <v>2040.74</v>
      </c>
      <c r="N1624" s="643">
        <v>2</v>
      </c>
      <c r="O1624" s="643">
        <v>3</v>
      </c>
      <c r="P1624" s="686">
        <v>4866.7659999999996</v>
      </c>
    </row>
    <row r="1625" spans="1:16" ht="33.75" x14ac:dyDescent="0.2">
      <c r="A1625" s="637" t="s">
        <v>767</v>
      </c>
      <c r="B1625" s="638" t="s">
        <v>768</v>
      </c>
      <c r="C1625" s="638" t="s">
        <v>769</v>
      </c>
      <c r="D1625" s="639" t="s">
        <v>5944</v>
      </c>
      <c r="E1625" s="640">
        <v>4500</v>
      </c>
      <c r="F1625" s="638" t="s">
        <v>5945</v>
      </c>
      <c r="G1625" s="639" t="s">
        <v>5946</v>
      </c>
      <c r="H1625" s="641" t="s">
        <v>805</v>
      </c>
      <c r="I1625" s="642" t="s">
        <v>780</v>
      </c>
      <c r="J1625" s="641" t="s">
        <v>805</v>
      </c>
      <c r="K1625" s="643">
        <v>5</v>
      </c>
      <c r="L1625" s="643">
        <v>12</v>
      </c>
      <c r="M1625" s="644">
        <v>55954.810000000012</v>
      </c>
      <c r="N1625" s="643">
        <v>3</v>
      </c>
      <c r="O1625" s="643">
        <v>6</v>
      </c>
      <c r="P1625" s="686">
        <v>28051.976000000002</v>
      </c>
    </row>
    <row r="1626" spans="1:16" ht="67.5" x14ac:dyDescent="0.2">
      <c r="A1626" s="637" t="s">
        <v>767</v>
      </c>
      <c r="B1626" s="638" t="s">
        <v>775</v>
      </c>
      <c r="C1626" s="638" t="s">
        <v>769</v>
      </c>
      <c r="D1626" s="639" t="s">
        <v>5947</v>
      </c>
      <c r="E1626" s="640">
        <v>11000</v>
      </c>
      <c r="F1626" s="638" t="s">
        <v>5948</v>
      </c>
      <c r="G1626" s="639" t="s">
        <v>5949</v>
      </c>
      <c r="H1626" s="641" t="s">
        <v>1247</v>
      </c>
      <c r="I1626" s="642" t="s">
        <v>780</v>
      </c>
      <c r="J1626" s="641" t="s">
        <v>1247</v>
      </c>
      <c r="K1626" s="643">
        <v>9</v>
      </c>
      <c r="L1626" s="643">
        <v>10</v>
      </c>
      <c r="M1626" s="644">
        <v>118348.94000000002</v>
      </c>
      <c r="N1626" s="643">
        <v>0</v>
      </c>
      <c r="O1626" s="643">
        <v>0</v>
      </c>
      <c r="P1626" s="686">
        <v>0</v>
      </c>
    </row>
    <row r="1627" spans="1:16" ht="90" x14ac:dyDescent="0.2">
      <c r="A1627" s="637" t="s">
        <v>767</v>
      </c>
      <c r="B1627" s="638" t="s">
        <v>775</v>
      </c>
      <c r="C1627" s="638" t="s">
        <v>769</v>
      </c>
      <c r="D1627" s="639" t="s">
        <v>5453</v>
      </c>
      <c r="E1627" s="640">
        <v>1600</v>
      </c>
      <c r="F1627" s="638" t="s">
        <v>5950</v>
      </c>
      <c r="G1627" s="639" t="s">
        <v>5951</v>
      </c>
      <c r="H1627" s="641" t="s">
        <v>923</v>
      </c>
      <c r="I1627" s="642" t="s">
        <v>797</v>
      </c>
      <c r="J1627" s="641" t="s">
        <v>923</v>
      </c>
      <c r="K1627" s="643">
        <v>5</v>
      </c>
      <c r="L1627" s="643">
        <v>12</v>
      </c>
      <c r="M1627" s="644">
        <v>21154.81</v>
      </c>
      <c r="N1627" s="643">
        <v>5</v>
      </c>
      <c r="O1627" s="643">
        <v>6</v>
      </c>
      <c r="P1627" s="686">
        <v>10471.075999999999</v>
      </c>
    </row>
    <row r="1628" spans="1:16" ht="33.75" x14ac:dyDescent="0.2">
      <c r="A1628" s="637" t="s">
        <v>767</v>
      </c>
      <c r="B1628" s="638" t="s">
        <v>775</v>
      </c>
      <c r="C1628" s="638" t="s">
        <v>769</v>
      </c>
      <c r="D1628" s="639" t="s">
        <v>5952</v>
      </c>
      <c r="E1628" s="640">
        <v>8000</v>
      </c>
      <c r="F1628" s="638" t="s">
        <v>5953</v>
      </c>
      <c r="G1628" s="639" t="s">
        <v>5954</v>
      </c>
      <c r="H1628" s="641" t="s">
        <v>2403</v>
      </c>
      <c r="I1628" s="642" t="s">
        <v>780</v>
      </c>
      <c r="J1628" s="641" t="s">
        <v>2403</v>
      </c>
      <c r="K1628" s="643">
        <v>2</v>
      </c>
      <c r="L1628" s="643">
        <v>6</v>
      </c>
      <c r="M1628" s="644">
        <v>48385.179999999993</v>
      </c>
      <c r="N1628" s="643">
        <v>3</v>
      </c>
      <c r="O1628" s="643">
        <v>6</v>
      </c>
      <c r="P1628" s="686">
        <v>48838.326000000001</v>
      </c>
    </row>
    <row r="1629" spans="1:16" ht="45" x14ac:dyDescent="0.2">
      <c r="A1629" s="637" t="s">
        <v>767</v>
      </c>
      <c r="B1629" s="638" t="s">
        <v>768</v>
      </c>
      <c r="C1629" s="638" t="s">
        <v>769</v>
      </c>
      <c r="D1629" s="639" t="s">
        <v>5955</v>
      </c>
      <c r="E1629" s="640">
        <v>4000</v>
      </c>
      <c r="F1629" s="638" t="s">
        <v>5956</v>
      </c>
      <c r="G1629" s="639" t="s">
        <v>5957</v>
      </c>
      <c r="H1629" s="641" t="s">
        <v>805</v>
      </c>
      <c r="I1629" s="642" t="s">
        <v>780</v>
      </c>
      <c r="J1629" s="641" t="s">
        <v>805</v>
      </c>
      <c r="K1629" s="643">
        <v>5</v>
      </c>
      <c r="L1629" s="643">
        <v>12</v>
      </c>
      <c r="M1629" s="644">
        <v>49945.289999999986</v>
      </c>
      <c r="N1629" s="643">
        <v>3</v>
      </c>
      <c r="O1629" s="643">
        <v>6</v>
      </c>
      <c r="P1629" s="686">
        <v>25051.976000000002</v>
      </c>
    </row>
    <row r="1630" spans="1:16" ht="45" x14ac:dyDescent="0.2">
      <c r="A1630" s="637" t="s">
        <v>767</v>
      </c>
      <c r="B1630" s="638" t="s">
        <v>775</v>
      </c>
      <c r="C1630" s="638" t="s">
        <v>769</v>
      </c>
      <c r="D1630" s="639" t="s">
        <v>5958</v>
      </c>
      <c r="E1630" s="640">
        <v>2500</v>
      </c>
      <c r="F1630" s="638" t="s">
        <v>5959</v>
      </c>
      <c r="G1630" s="639" t="s">
        <v>5960</v>
      </c>
      <c r="H1630" s="641" t="s">
        <v>5961</v>
      </c>
      <c r="I1630" s="642" t="s">
        <v>774</v>
      </c>
      <c r="J1630" s="641" t="s">
        <v>5961</v>
      </c>
      <c r="K1630" s="643">
        <v>9</v>
      </c>
      <c r="L1630" s="643">
        <v>12</v>
      </c>
      <c r="M1630" s="644">
        <v>38267.640000000007</v>
      </c>
      <c r="N1630" s="643">
        <v>1</v>
      </c>
      <c r="O1630" s="643">
        <v>3</v>
      </c>
      <c r="P1630" s="686">
        <v>10057.545999999998</v>
      </c>
    </row>
    <row r="1631" spans="1:16" ht="33.75" x14ac:dyDescent="0.2">
      <c r="A1631" s="637" t="s">
        <v>767</v>
      </c>
      <c r="B1631" s="638" t="s">
        <v>775</v>
      </c>
      <c r="C1631" s="638" t="s">
        <v>769</v>
      </c>
      <c r="D1631" s="639" t="s">
        <v>3432</v>
      </c>
      <c r="E1631" s="640">
        <v>3500</v>
      </c>
      <c r="F1631" s="638" t="s">
        <v>5962</v>
      </c>
      <c r="G1631" s="639" t="s">
        <v>5963</v>
      </c>
      <c r="H1631" s="641" t="s">
        <v>779</v>
      </c>
      <c r="I1631" s="642" t="s">
        <v>780</v>
      </c>
      <c r="J1631" s="641" t="s">
        <v>779</v>
      </c>
      <c r="K1631" s="643">
        <v>1</v>
      </c>
      <c r="L1631" s="643">
        <v>1</v>
      </c>
      <c r="M1631" s="644">
        <v>1624.0800000000002</v>
      </c>
      <c r="N1631" s="643">
        <v>6</v>
      </c>
      <c r="O1631" s="643">
        <v>6</v>
      </c>
      <c r="P1631" s="686">
        <v>22050.776000000002</v>
      </c>
    </row>
    <row r="1632" spans="1:16" ht="45" x14ac:dyDescent="0.2">
      <c r="A1632" s="637" t="s">
        <v>767</v>
      </c>
      <c r="B1632" s="638" t="s">
        <v>775</v>
      </c>
      <c r="C1632" s="638" t="s">
        <v>769</v>
      </c>
      <c r="D1632" s="639" t="s">
        <v>5964</v>
      </c>
      <c r="E1632" s="640">
        <v>5000</v>
      </c>
      <c r="F1632" s="638" t="s">
        <v>5965</v>
      </c>
      <c r="G1632" s="639" t="s">
        <v>5966</v>
      </c>
      <c r="H1632" s="641" t="s">
        <v>3134</v>
      </c>
      <c r="I1632" s="642" t="s">
        <v>774</v>
      </c>
      <c r="J1632" s="641" t="s">
        <v>3134</v>
      </c>
      <c r="K1632" s="643">
        <v>5</v>
      </c>
      <c r="L1632" s="643">
        <v>12</v>
      </c>
      <c r="M1632" s="644">
        <v>60138.630000000012</v>
      </c>
      <c r="N1632" s="643">
        <v>0</v>
      </c>
      <c r="O1632" s="643">
        <v>0</v>
      </c>
      <c r="P1632" s="686">
        <v>0</v>
      </c>
    </row>
    <row r="1633" spans="1:16" ht="45" x14ac:dyDescent="0.2">
      <c r="A1633" s="637" t="s">
        <v>767</v>
      </c>
      <c r="B1633" s="638" t="s">
        <v>775</v>
      </c>
      <c r="C1633" s="638" t="s">
        <v>769</v>
      </c>
      <c r="D1633" s="639" t="s">
        <v>5967</v>
      </c>
      <c r="E1633" s="640">
        <v>5000</v>
      </c>
      <c r="F1633" s="638" t="s">
        <v>5968</v>
      </c>
      <c r="G1633" s="639" t="s">
        <v>5969</v>
      </c>
      <c r="H1633" s="641" t="s">
        <v>5970</v>
      </c>
      <c r="I1633" s="642" t="s">
        <v>780</v>
      </c>
      <c r="J1633" s="641" t="s">
        <v>5970</v>
      </c>
      <c r="K1633" s="643">
        <v>6</v>
      </c>
      <c r="L1633" s="643">
        <v>12</v>
      </c>
      <c r="M1633" s="644">
        <v>61954.810000000012</v>
      </c>
      <c r="N1633" s="643">
        <v>1</v>
      </c>
      <c r="O1633" s="643">
        <v>2</v>
      </c>
      <c r="P1633" s="686">
        <v>9722.8959999999988</v>
      </c>
    </row>
    <row r="1634" spans="1:16" ht="33.75" x14ac:dyDescent="0.2">
      <c r="A1634" s="637" t="s">
        <v>767</v>
      </c>
      <c r="B1634" s="638" t="s">
        <v>775</v>
      </c>
      <c r="C1634" s="638" t="s">
        <v>769</v>
      </c>
      <c r="D1634" s="639" t="s">
        <v>5971</v>
      </c>
      <c r="E1634" s="640">
        <v>3750</v>
      </c>
      <c r="F1634" s="638" t="s">
        <v>5972</v>
      </c>
      <c r="G1634" s="639" t="s">
        <v>5973</v>
      </c>
      <c r="H1634" s="641" t="s">
        <v>812</v>
      </c>
      <c r="I1634" s="642" t="s">
        <v>780</v>
      </c>
      <c r="J1634" s="641" t="s">
        <v>812</v>
      </c>
      <c r="K1634" s="643">
        <v>0</v>
      </c>
      <c r="L1634" s="643">
        <v>0</v>
      </c>
      <c r="M1634" s="644">
        <v>0</v>
      </c>
      <c r="N1634" s="643">
        <v>2</v>
      </c>
      <c r="O1634" s="643">
        <v>5</v>
      </c>
      <c r="P1634" s="686">
        <v>17066.175999999999</v>
      </c>
    </row>
    <row r="1635" spans="1:16" ht="33.75" x14ac:dyDescent="0.2">
      <c r="A1635" s="637" t="s">
        <v>767</v>
      </c>
      <c r="B1635" s="638" t="s">
        <v>775</v>
      </c>
      <c r="C1635" s="638" t="s">
        <v>769</v>
      </c>
      <c r="D1635" s="639" t="s">
        <v>5974</v>
      </c>
      <c r="E1635" s="640">
        <v>4500</v>
      </c>
      <c r="F1635" s="638" t="s">
        <v>5975</v>
      </c>
      <c r="G1635" s="639" t="s">
        <v>5976</v>
      </c>
      <c r="H1635" s="641" t="s">
        <v>999</v>
      </c>
      <c r="I1635" s="642" t="s">
        <v>780</v>
      </c>
      <c r="J1635" s="641" t="s">
        <v>999</v>
      </c>
      <c r="K1635" s="643">
        <v>1</v>
      </c>
      <c r="L1635" s="643">
        <v>1</v>
      </c>
      <c r="M1635" s="644">
        <v>4457.41</v>
      </c>
      <c r="N1635" s="643">
        <v>3</v>
      </c>
      <c r="O1635" s="643">
        <v>6</v>
      </c>
      <c r="P1635" s="686">
        <v>28003.006000000001</v>
      </c>
    </row>
    <row r="1636" spans="1:16" ht="101.25" x14ac:dyDescent="0.2">
      <c r="A1636" s="637" t="s">
        <v>767</v>
      </c>
      <c r="B1636" s="638" t="s">
        <v>775</v>
      </c>
      <c r="C1636" s="638" t="s">
        <v>769</v>
      </c>
      <c r="D1636" s="639" t="s">
        <v>5977</v>
      </c>
      <c r="E1636" s="640">
        <v>4500</v>
      </c>
      <c r="F1636" s="638" t="s">
        <v>5978</v>
      </c>
      <c r="G1636" s="639" t="s">
        <v>5979</v>
      </c>
      <c r="H1636" s="641" t="s">
        <v>5980</v>
      </c>
      <c r="I1636" s="642" t="s">
        <v>780</v>
      </c>
      <c r="J1636" s="641" t="s">
        <v>5980</v>
      </c>
      <c r="K1636" s="643">
        <v>10</v>
      </c>
      <c r="L1636" s="643">
        <v>12</v>
      </c>
      <c r="M1636" s="644">
        <v>55661.749999999985</v>
      </c>
      <c r="N1636" s="643">
        <v>3</v>
      </c>
      <c r="O1636" s="643">
        <v>6</v>
      </c>
      <c r="P1636" s="686">
        <v>28040.816000000006</v>
      </c>
    </row>
    <row r="1637" spans="1:16" ht="67.5" x14ac:dyDescent="0.2">
      <c r="A1637" s="637" t="s">
        <v>767</v>
      </c>
      <c r="B1637" s="638" t="s">
        <v>775</v>
      </c>
      <c r="C1637" s="638" t="s">
        <v>769</v>
      </c>
      <c r="D1637" s="639" t="s">
        <v>5981</v>
      </c>
      <c r="E1637" s="640">
        <v>2500</v>
      </c>
      <c r="F1637" s="638" t="s">
        <v>5982</v>
      </c>
      <c r="G1637" s="639" t="s">
        <v>5983</v>
      </c>
      <c r="H1637" s="641" t="s">
        <v>3550</v>
      </c>
      <c r="I1637" s="642" t="s">
        <v>780</v>
      </c>
      <c r="J1637" s="641" t="s">
        <v>3550</v>
      </c>
      <c r="K1637" s="643">
        <v>5</v>
      </c>
      <c r="L1637" s="643">
        <v>12</v>
      </c>
      <c r="M1637" s="644">
        <v>31822.879999999997</v>
      </c>
      <c r="N1637" s="643">
        <v>3</v>
      </c>
      <c r="O1637" s="643">
        <v>6</v>
      </c>
      <c r="P1637" s="686">
        <v>16022.975999999999</v>
      </c>
    </row>
    <row r="1638" spans="1:16" ht="56.25" x14ac:dyDescent="0.2">
      <c r="A1638" s="637" t="s">
        <v>767</v>
      </c>
      <c r="B1638" s="638" t="s">
        <v>775</v>
      </c>
      <c r="C1638" s="638" t="s">
        <v>769</v>
      </c>
      <c r="D1638" s="639" t="s">
        <v>5984</v>
      </c>
      <c r="E1638" s="640">
        <v>3800</v>
      </c>
      <c r="F1638" s="638" t="s">
        <v>5985</v>
      </c>
      <c r="G1638" s="639" t="s">
        <v>5986</v>
      </c>
      <c r="H1638" s="641" t="s">
        <v>5987</v>
      </c>
      <c r="I1638" s="642" t="s">
        <v>797</v>
      </c>
      <c r="J1638" s="641" t="s">
        <v>5987</v>
      </c>
      <c r="K1638" s="643">
        <v>6</v>
      </c>
      <c r="L1638" s="643">
        <v>12</v>
      </c>
      <c r="M1638" s="644">
        <v>47525.330000000009</v>
      </c>
      <c r="N1638" s="643">
        <v>3</v>
      </c>
      <c r="O1638" s="643">
        <v>6</v>
      </c>
      <c r="P1638" s="686">
        <v>23847.286000000004</v>
      </c>
    </row>
    <row r="1639" spans="1:16" ht="33.75" x14ac:dyDescent="0.2">
      <c r="A1639" s="637" t="s">
        <v>767</v>
      </c>
      <c r="B1639" s="638" t="s">
        <v>775</v>
      </c>
      <c r="C1639" s="638" t="s">
        <v>769</v>
      </c>
      <c r="D1639" s="639" t="s">
        <v>5988</v>
      </c>
      <c r="E1639" s="640">
        <v>5000</v>
      </c>
      <c r="F1639" s="638" t="s">
        <v>5989</v>
      </c>
      <c r="G1639" s="639" t="s">
        <v>5990</v>
      </c>
      <c r="H1639" s="641" t="s">
        <v>5991</v>
      </c>
      <c r="I1639" s="642" t="s">
        <v>780</v>
      </c>
      <c r="J1639" s="641" t="s">
        <v>5991</v>
      </c>
      <c r="K1639" s="643">
        <v>1</v>
      </c>
      <c r="L1639" s="643">
        <v>2</v>
      </c>
      <c r="M1639" s="644">
        <v>9702.6099999999988</v>
      </c>
      <c r="N1639" s="643">
        <v>6</v>
      </c>
      <c r="O1639" s="643">
        <v>6</v>
      </c>
      <c r="P1639" s="686">
        <v>30956.776000000005</v>
      </c>
    </row>
    <row r="1640" spans="1:16" ht="78.75" x14ac:dyDescent="0.2">
      <c r="A1640" s="637" t="s">
        <v>767</v>
      </c>
      <c r="B1640" s="638" t="s">
        <v>775</v>
      </c>
      <c r="C1640" s="638" t="s">
        <v>769</v>
      </c>
      <c r="D1640" s="639" t="s">
        <v>5992</v>
      </c>
      <c r="E1640" s="640">
        <v>6500</v>
      </c>
      <c r="F1640" s="638" t="s">
        <v>5993</v>
      </c>
      <c r="G1640" s="639" t="s">
        <v>5994</v>
      </c>
      <c r="H1640" s="641" t="s">
        <v>830</v>
      </c>
      <c r="I1640" s="642" t="s">
        <v>780</v>
      </c>
      <c r="J1640" s="641" t="s">
        <v>830</v>
      </c>
      <c r="K1640" s="643">
        <v>5</v>
      </c>
      <c r="L1640" s="643">
        <v>12</v>
      </c>
      <c r="M1640" s="644">
        <v>76413.259999999995</v>
      </c>
      <c r="N1640" s="643">
        <v>6</v>
      </c>
      <c r="O1640" s="643">
        <v>6</v>
      </c>
      <c r="P1640" s="686">
        <v>39824.276000000005</v>
      </c>
    </row>
    <row r="1641" spans="1:16" ht="101.25" x14ac:dyDescent="0.2">
      <c r="A1641" s="637" t="s">
        <v>767</v>
      </c>
      <c r="B1641" s="638" t="s">
        <v>775</v>
      </c>
      <c r="C1641" s="638" t="s">
        <v>769</v>
      </c>
      <c r="D1641" s="639" t="s">
        <v>5995</v>
      </c>
      <c r="E1641" s="640">
        <v>6000</v>
      </c>
      <c r="F1641" s="638" t="s">
        <v>5996</v>
      </c>
      <c r="G1641" s="639" t="s">
        <v>5997</v>
      </c>
      <c r="H1641" s="641" t="s">
        <v>5998</v>
      </c>
      <c r="I1641" s="642" t="s">
        <v>780</v>
      </c>
      <c r="J1641" s="641" t="s">
        <v>5998</v>
      </c>
      <c r="K1641" s="643">
        <v>1</v>
      </c>
      <c r="L1641" s="643">
        <v>3</v>
      </c>
      <c r="M1641" s="644">
        <v>17202.749999999996</v>
      </c>
      <c r="N1641" s="643">
        <v>0</v>
      </c>
      <c r="O1641" s="643">
        <v>0</v>
      </c>
      <c r="P1641" s="686">
        <v>0</v>
      </c>
    </row>
    <row r="1642" spans="1:16" ht="157.5" x14ac:dyDescent="0.2">
      <c r="A1642" s="637" t="s">
        <v>767</v>
      </c>
      <c r="B1642" s="638" t="s">
        <v>775</v>
      </c>
      <c r="C1642" s="638" t="s">
        <v>769</v>
      </c>
      <c r="D1642" s="639" t="s">
        <v>5999</v>
      </c>
      <c r="E1642" s="640">
        <v>2400</v>
      </c>
      <c r="F1642" s="638" t="s">
        <v>6000</v>
      </c>
      <c r="G1642" s="639" t="s">
        <v>6001</v>
      </c>
      <c r="H1642" s="641" t="s">
        <v>6002</v>
      </c>
      <c r="I1642" s="642" t="s">
        <v>780</v>
      </c>
      <c r="J1642" s="641" t="s">
        <v>6002</v>
      </c>
      <c r="K1642" s="643">
        <v>5</v>
      </c>
      <c r="L1642" s="643">
        <v>12</v>
      </c>
      <c r="M1642" s="644">
        <v>30456.859999999997</v>
      </c>
      <c r="N1642" s="643">
        <v>3</v>
      </c>
      <c r="O1642" s="643">
        <v>6</v>
      </c>
      <c r="P1642" s="686">
        <v>15338.575999999999</v>
      </c>
    </row>
    <row r="1643" spans="1:16" ht="33.75" x14ac:dyDescent="0.2">
      <c r="A1643" s="637" t="s">
        <v>767</v>
      </c>
      <c r="B1643" s="638" t="s">
        <v>775</v>
      </c>
      <c r="C1643" s="638" t="s">
        <v>769</v>
      </c>
      <c r="D1643" s="639" t="s">
        <v>1079</v>
      </c>
      <c r="E1643" s="640">
        <v>6000</v>
      </c>
      <c r="F1643" s="638" t="s">
        <v>6003</v>
      </c>
      <c r="G1643" s="639" t="s">
        <v>6004</v>
      </c>
      <c r="H1643" s="641" t="s">
        <v>812</v>
      </c>
      <c r="I1643" s="642" t="s">
        <v>780</v>
      </c>
      <c r="J1643" s="641" t="s">
        <v>812</v>
      </c>
      <c r="K1643" s="643">
        <v>2</v>
      </c>
      <c r="L1643" s="643">
        <v>5</v>
      </c>
      <c r="M1643" s="644">
        <v>28587.929999999997</v>
      </c>
      <c r="N1643" s="643">
        <v>3</v>
      </c>
      <c r="O1643" s="643">
        <v>6</v>
      </c>
      <c r="P1643" s="686">
        <v>36942.356</v>
      </c>
    </row>
    <row r="1644" spans="1:16" ht="67.5" x14ac:dyDescent="0.2">
      <c r="A1644" s="637" t="s">
        <v>767</v>
      </c>
      <c r="B1644" s="638" t="s">
        <v>775</v>
      </c>
      <c r="C1644" s="638" t="s">
        <v>769</v>
      </c>
      <c r="D1644" s="639" t="s">
        <v>6005</v>
      </c>
      <c r="E1644" s="640">
        <v>7500</v>
      </c>
      <c r="F1644" s="638" t="s">
        <v>6006</v>
      </c>
      <c r="G1644" s="639" t="s">
        <v>6007</v>
      </c>
      <c r="H1644" s="641" t="s">
        <v>801</v>
      </c>
      <c r="I1644" s="642" t="s">
        <v>780</v>
      </c>
      <c r="J1644" s="641" t="s">
        <v>801</v>
      </c>
      <c r="K1644" s="643">
        <v>6</v>
      </c>
      <c r="L1644" s="643">
        <v>12</v>
      </c>
      <c r="M1644" s="644">
        <v>89483.289999999964</v>
      </c>
      <c r="N1644" s="643">
        <v>4</v>
      </c>
      <c r="O1644" s="643">
        <v>6</v>
      </c>
      <c r="P1644" s="686">
        <v>45514.066000000006</v>
      </c>
    </row>
    <row r="1645" spans="1:16" ht="33.75" x14ac:dyDescent="0.2">
      <c r="A1645" s="637" t="s">
        <v>767</v>
      </c>
      <c r="B1645" s="638" t="s">
        <v>775</v>
      </c>
      <c r="C1645" s="638" t="s">
        <v>769</v>
      </c>
      <c r="D1645" s="639" t="s">
        <v>894</v>
      </c>
      <c r="E1645" s="640">
        <v>3800</v>
      </c>
      <c r="F1645" s="638" t="s">
        <v>6008</v>
      </c>
      <c r="G1645" s="639" t="s">
        <v>6009</v>
      </c>
      <c r="H1645" s="641" t="s">
        <v>6010</v>
      </c>
      <c r="I1645" s="642" t="s">
        <v>774</v>
      </c>
      <c r="J1645" s="641" t="s">
        <v>6010</v>
      </c>
      <c r="K1645" s="643">
        <v>6</v>
      </c>
      <c r="L1645" s="643">
        <v>12</v>
      </c>
      <c r="M1645" s="644">
        <v>46411.49</v>
      </c>
      <c r="N1645" s="643">
        <v>3</v>
      </c>
      <c r="O1645" s="643">
        <v>6</v>
      </c>
      <c r="P1645" s="686">
        <v>23847.956000000002</v>
      </c>
    </row>
    <row r="1646" spans="1:16" ht="78.75" x14ac:dyDescent="0.2">
      <c r="A1646" s="637" t="s">
        <v>767</v>
      </c>
      <c r="B1646" s="638" t="s">
        <v>775</v>
      </c>
      <c r="C1646" s="638" t="s">
        <v>769</v>
      </c>
      <c r="D1646" s="639" t="s">
        <v>6011</v>
      </c>
      <c r="E1646" s="640">
        <v>9000</v>
      </c>
      <c r="F1646" s="638" t="s">
        <v>6012</v>
      </c>
      <c r="G1646" s="639" t="s">
        <v>6013</v>
      </c>
      <c r="H1646" s="641" t="s">
        <v>957</v>
      </c>
      <c r="I1646" s="642" t="s">
        <v>780</v>
      </c>
      <c r="J1646" s="641" t="s">
        <v>957</v>
      </c>
      <c r="K1646" s="643">
        <v>4</v>
      </c>
      <c r="L1646" s="643">
        <v>8</v>
      </c>
      <c r="M1646" s="644">
        <v>77853.460000000006</v>
      </c>
      <c r="N1646" s="643">
        <v>0</v>
      </c>
      <c r="O1646" s="643">
        <v>0</v>
      </c>
      <c r="P1646" s="686">
        <v>0</v>
      </c>
    </row>
    <row r="1647" spans="1:16" ht="67.5" x14ac:dyDescent="0.2">
      <c r="A1647" s="637" t="s">
        <v>767</v>
      </c>
      <c r="B1647" s="638" t="s">
        <v>775</v>
      </c>
      <c r="C1647" s="638" t="s">
        <v>769</v>
      </c>
      <c r="D1647" s="639" t="s">
        <v>6014</v>
      </c>
      <c r="E1647" s="640">
        <v>2200</v>
      </c>
      <c r="F1647" s="638" t="s">
        <v>6015</v>
      </c>
      <c r="G1647" s="639" t="s">
        <v>6016</v>
      </c>
      <c r="H1647" s="641" t="s">
        <v>866</v>
      </c>
      <c r="I1647" s="642" t="s">
        <v>780</v>
      </c>
      <c r="J1647" s="641" t="s">
        <v>866</v>
      </c>
      <c r="K1647" s="643">
        <v>6</v>
      </c>
      <c r="L1647" s="643">
        <v>12</v>
      </c>
      <c r="M1647" s="644">
        <v>27594.660000000003</v>
      </c>
      <c r="N1647" s="643">
        <v>3</v>
      </c>
      <c r="O1647" s="643">
        <v>6</v>
      </c>
      <c r="P1647" s="686">
        <v>14239.675999999998</v>
      </c>
    </row>
    <row r="1648" spans="1:16" ht="67.5" x14ac:dyDescent="0.2">
      <c r="A1648" s="637" t="s">
        <v>767</v>
      </c>
      <c r="B1648" s="638" t="s">
        <v>775</v>
      </c>
      <c r="C1648" s="638" t="s">
        <v>769</v>
      </c>
      <c r="D1648" s="639" t="s">
        <v>6017</v>
      </c>
      <c r="E1648" s="640">
        <v>4500</v>
      </c>
      <c r="F1648" s="638" t="s">
        <v>6018</v>
      </c>
      <c r="G1648" s="639" t="s">
        <v>6019</v>
      </c>
      <c r="H1648" s="641" t="s">
        <v>805</v>
      </c>
      <c r="I1648" s="642" t="s">
        <v>780</v>
      </c>
      <c r="J1648" s="641" t="s">
        <v>805</v>
      </c>
      <c r="K1648" s="643">
        <v>10</v>
      </c>
      <c r="L1648" s="643">
        <v>12</v>
      </c>
      <c r="M1648" s="644">
        <v>55865.220000000008</v>
      </c>
      <c r="N1648" s="643">
        <v>3</v>
      </c>
      <c r="O1648" s="643">
        <v>6</v>
      </c>
      <c r="P1648" s="686">
        <v>28051.976000000002</v>
      </c>
    </row>
    <row r="1649" spans="1:16" ht="33.75" x14ac:dyDescent="0.2">
      <c r="A1649" s="637" t="s">
        <v>767</v>
      </c>
      <c r="B1649" s="638" t="s">
        <v>775</v>
      </c>
      <c r="C1649" s="638" t="s">
        <v>769</v>
      </c>
      <c r="D1649" s="639" t="s">
        <v>894</v>
      </c>
      <c r="E1649" s="640">
        <v>1200</v>
      </c>
      <c r="F1649" s="638" t="s">
        <v>6020</v>
      </c>
      <c r="G1649" s="639" t="s">
        <v>6021</v>
      </c>
      <c r="H1649" s="641" t="s">
        <v>897</v>
      </c>
      <c r="I1649" s="642" t="s">
        <v>797</v>
      </c>
      <c r="J1649" s="641" t="s">
        <v>897</v>
      </c>
      <c r="K1649" s="643">
        <v>1</v>
      </c>
      <c r="L1649" s="643">
        <v>4</v>
      </c>
      <c r="M1649" s="644">
        <v>4175.9800000000005</v>
      </c>
      <c r="N1649" s="643">
        <v>0</v>
      </c>
      <c r="O1649" s="643">
        <v>0</v>
      </c>
      <c r="P1649" s="686">
        <v>0</v>
      </c>
    </row>
    <row r="1650" spans="1:16" ht="33.75" x14ac:dyDescent="0.2">
      <c r="A1650" s="637" t="s">
        <v>767</v>
      </c>
      <c r="B1650" s="638" t="s">
        <v>775</v>
      </c>
      <c r="C1650" s="638" t="s">
        <v>769</v>
      </c>
      <c r="D1650" s="639" t="s">
        <v>6022</v>
      </c>
      <c r="E1650" s="640">
        <v>6000</v>
      </c>
      <c r="F1650" s="638" t="s">
        <v>6023</v>
      </c>
      <c r="G1650" s="639" t="s">
        <v>6024</v>
      </c>
      <c r="H1650" s="641" t="s">
        <v>999</v>
      </c>
      <c r="I1650" s="642" t="s">
        <v>780</v>
      </c>
      <c r="J1650" s="641" t="s">
        <v>999</v>
      </c>
      <c r="K1650" s="643">
        <v>1</v>
      </c>
      <c r="L1650" s="643">
        <v>4</v>
      </c>
      <c r="M1650" s="644">
        <v>9029.6899999999987</v>
      </c>
      <c r="N1650" s="643">
        <v>0</v>
      </c>
      <c r="O1650" s="643">
        <v>0</v>
      </c>
      <c r="P1650" s="686">
        <v>0</v>
      </c>
    </row>
    <row r="1651" spans="1:16" ht="56.25" x14ac:dyDescent="0.2">
      <c r="A1651" s="637" t="s">
        <v>767</v>
      </c>
      <c r="B1651" s="638" t="s">
        <v>775</v>
      </c>
      <c r="C1651" s="638" t="s">
        <v>769</v>
      </c>
      <c r="D1651" s="639" t="s">
        <v>6025</v>
      </c>
      <c r="E1651" s="640">
        <v>2000</v>
      </c>
      <c r="F1651" s="638" t="s">
        <v>6026</v>
      </c>
      <c r="G1651" s="639" t="s">
        <v>6027</v>
      </c>
      <c r="H1651" s="641" t="s">
        <v>796</v>
      </c>
      <c r="I1651" s="642" t="s">
        <v>797</v>
      </c>
      <c r="J1651" s="641" t="s">
        <v>796</v>
      </c>
      <c r="K1651" s="643">
        <v>5</v>
      </c>
      <c r="L1651" s="643">
        <v>12</v>
      </c>
      <c r="M1651" s="644">
        <v>25953.130000000005</v>
      </c>
      <c r="N1651" s="643">
        <v>3</v>
      </c>
      <c r="O1651" s="643">
        <v>6</v>
      </c>
      <c r="P1651" s="686">
        <v>13050.575999999999</v>
      </c>
    </row>
    <row r="1652" spans="1:16" ht="33.75" x14ac:dyDescent="0.2">
      <c r="A1652" s="637" t="s">
        <v>767</v>
      </c>
      <c r="B1652" s="638" t="s">
        <v>768</v>
      </c>
      <c r="C1652" s="638" t="s">
        <v>769</v>
      </c>
      <c r="D1652" s="639" t="s">
        <v>1079</v>
      </c>
      <c r="E1652" s="640">
        <v>5000</v>
      </c>
      <c r="F1652" s="638" t="s">
        <v>6028</v>
      </c>
      <c r="G1652" s="639" t="s">
        <v>6029</v>
      </c>
      <c r="H1652" s="641" t="s">
        <v>812</v>
      </c>
      <c r="I1652" s="642" t="s">
        <v>780</v>
      </c>
      <c r="J1652" s="641" t="s">
        <v>812</v>
      </c>
      <c r="K1652" s="643">
        <v>1</v>
      </c>
      <c r="L1652" s="643">
        <v>1</v>
      </c>
      <c r="M1652" s="644">
        <v>3440.7400000000002</v>
      </c>
      <c r="N1652" s="643">
        <v>0</v>
      </c>
      <c r="O1652" s="643">
        <v>0</v>
      </c>
      <c r="P1652" s="686">
        <v>0</v>
      </c>
    </row>
    <row r="1653" spans="1:16" ht="33.75" x14ac:dyDescent="0.2">
      <c r="A1653" s="637" t="s">
        <v>767</v>
      </c>
      <c r="B1653" s="638" t="s">
        <v>775</v>
      </c>
      <c r="C1653" s="638" t="s">
        <v>769</v>
      </c>
      <c r="D1653" s="639" t="s">
        <v>6030</v>
      </c>
      <c r="E1653" s="640">
        <v>2100</v>
      </c>
      <c r="F1653" s="638" t="s">
        <v>6031</v>
      </c>
      <c r="G1653" s="639" t="s">
        <v>6032</v>
      </c>
      <c r="H1653" s="641" t="s">
        <v>796</v>
      </c>
      <c r="I1653" s="642" t="s">
        <v>797</v>
      </c>
      <c r="J1653" s="641" t="s">
        <v>796</v>
      </c>
      <c r="K1653" s="643">
        <v>3</v>
      </c>
      <c r="L1653" s="643">
        <v>8</v>
      </c>
      <c r="M1653" s="644">
        <v>16867.48</v>
      </c>
      <c r="N1653" s="643">
        <v>3</v>
      </c>
      <c r="O1653" s="643">
        <v>6</v>
      </c>
      <c r="P1653" s="686">
        <v>13648.365999999998</v>
      </c>
    </row>
    <row r="1654" spans="1:16" ht="45" x14ac:dyDescent="0.2">
      <c r="A1654" s="637" t="s">
        <v>767</v>
      </c>
      <c r="B1654" s="638" t="s">
        <v>775</v>
      </c>
      <c r="C1654" s="638" t="s">
        <v>769</v>
      </c>
      <c r="D1654" s="639" t="s">
        <v>6033</v>
      </c>
      <c r="E1654" s="640">
        <v>3800</v>
      </c>
      <c r="F1654" s="638" t="s">
        <v>6034</v>
      </c>
      <c r="G1654" s="639" t="s">
        <v>6035</v>
      </c>
      <c r="H1654" s="641" t="s">
        <v>6036</v>
      </c>
      <c r="I1654" s="642" t="s">
        <v>797</v>
      </c>
      <c r="J1654" s="641" t="s">
        <v>6036</v>
      </c>
      <c r="K1654" s="643">
        <v>5</v>
      </c>
      <c r="L1654" s="643">
        <v>12</v>
      </c>
      <c r="M1654" s="644">
        <v>47041.470000000008</v>
      </c>
      <c r="N1654" s="643">
        <v>3</v>
      </c>
      <c r="O1654" s="643">
        <v>6</v>
      </c>
      <c r="P1654" s="686">
        <v>23724.246000000003</v>
      </c>
    </row>
    <row r="1655" spans="1:16" ht="67.5" x14ac:dyDescent="0.2">
      <c r="A1655" s="637" t="s">
        <v>767</v>
      </c>
      <c r="B1655" s="638" t="s">
        <v>775</v>
      </c>
      <c r="C1655" s="638" t="s">
        <v>769</v>
      </c>
      <c r="D1655" s="639" t="s">
        <v>6037</v>
      </c>
      <c r="E1655" s="640">
        <v>3500</v>
      </c>
      <c r="F1655" s="638" t="s">
        <v>6038</v>
      </c>
      <c r="G1655" s="639" t="s">
        <v>6039</v>
      </c>
      <c r="H1655" s="641" t="s">
        <v>846</v>
      </c>
      <c r="I1655" s="642" t="s">
        <v>780</v>
      </c>
      <c r="J1655" s="641" t="s">
        <v>846</v>
      </c>
      <c r="K1655" s="643">
        <v>2</v>
      </c>
      <c r="L1655" s="643">
        <v>4</v>
      </c>
      <c r="M1655" s="644">
        <v>11427.75</v>
      </c>
      <c r="N1655" s="643">
        <v>0</v>
      </c>
      <c r="O1655" s="643">
        <v>0</v>
      </c>
      <c r="P1655" s="686">
        <v>0</v>
      </c>
    </row>
    <row r="1656" spans="1:16" ht="67.5" x14ac:dyDescent="0.2">
      <c r="A1656" s="637" t="s">
        <v>767</v>
      </c>
      <c r="B1656" s="638" t="s">
        <v>775</v>
      </c>
      <c r="C1656" s="638" t="s">
        <v>769</v>
      </c>
      <c r="D1656" s="639" t="s">
        <v>6040</v>
      </c>
      <c r="E1656" s="640">
        <v>6500</v>
      </c>
      <c r="F1656" s="638" t="s">
        <v>6041</v>
      </c>
      <c r="G1656" s="639" t="s">
        <v>6042</v>
      </c>
      <c r="H1656" s="641" t="s">
        <v>846</v>
      </c>
      <c r="I1656" s="642" t="s">
        <v>780</v>
      </c>
      <c r="J1656" s="641" t="s">
        <v>846</v>
      </c>
      <c r="K1656" s="643">
        <v>6</v>
      </c>
      <c r="L1656" s="643">
        <v>12</v>
      </c>
      <c r="M1656" s="644">
        <v>78817.59</v>
      </c>
      <c r="N1656" s="643">
        <v>3</v>
      </c>
      <c r="O1656" s="643">
        <v>6</v>
      </c>
      <c r="P1656" s="686">
        <v>39799.946000000004</v>
      </c>
    </row>
    <row r="1657" spans="1:16" ht="112.5" x14ac:dyDescent="0.2">
      <c r="A1657" s="637" t="s">
        <v>767</v>
      </c>
      <c r="B1657" s="638" t="s">
        <v>775</v>
      </c>
      <c r="C1657" s="638" t="s">
        <v>769</v>
      </c>
      <c r="D1657" s="639" t="s">
        <v>6043</v>
      </c>
      <c r="E1657" s="640">
        <v>5000</v>
      </c>
      <c r="F1657" s="638" t="s">
        <v>6044</v>
      </c>
      <c r="G1657" s="639" t="s">
        <v>6045</v>
      </c>
      <c r="H1657" s="641" t="s">
        <v>805</v>
      </c>
      <c r="I1657" s="642" t="s">
        <v>780</v>
      </c>
      <c r="J1657" s="641" t="s">
        <v>805</v>
      </c>
      <c r="K1657" s="643">
        <v>6</v>
      </c>
      <c r="L1657" s="643">
        <v>12</v>
      </c>
      <c r="M1657" s="644">
        <v>61954.810000000012</v>
      </c>
      <c r="N1657" s="643">
        <v>4</v>
      </c>
      <c r="O1657" s="643">
        <v>6</v>
      </c>
      <c r="P1657" s="686">
        <v>31051.976000000002</v>
      </c>
    </row>
    <row r="1658" spans="1:16" ht="45" x14ac:dyDescent="0.2">
      <c r="A1658" s="637" t="s">
        <v>767</v>
      </c>
      <c r="B1658" s="638" t="s">
        <v>775</v>
      </c>
      <c r="C1658" s="638" t="s">
        <v>769</v>
      </c>
      <c r="D1658" s="639" t="s">
        <v>6046</v>
      </c>
      <c r="E1658" s="640">
        <v>5000</v>
      </c>
      <c r="F1658" s="638" t="s">
        <v>6047</v>
      </c>
      <c r="G1658" s="639" t="s">
        <v>6048</v>
      </c>
      <c r="H1658" s="641" t="s">
        <v>1205</v>
      </c>
      <c r="I1658" s="642" t="s">
        <v>780</v>
      </c>
      <c r="J1658" s="641" t="s">
        <v>1205</v>
      </c>
      <c r="K1658" s="643">
        <v>2</v>
      </c>
      <c r="L1658" s="643">
        <v>5</v>
      </c>
      <c r="M1658" s="644">
        <v>23432.859999999997</v>
      </c>
      <c r="N1658" s="643">
        <v>0</v>
      </c>
      <c r="O1658" s="643">
        <v>0</v>
      </c>
      <c r="P1658" s="686">
        <v>0</v>
      </c>
    </row>
    <row r="1659" spans="1:16" ht="56.25" x14ac:dyDescent="0.2">
      <c r="A1659" s="637" t="s">
        <v>767</v>
      </c>
      <c r="B1659" s="638" t="s">
        <v>775</v>
      </c>
      <c r="C1659" s="638" t="s">
        <v>769</v>
      </c>
      <c r="D1659" s="639" t="s">
        <v>6049</v>
      </c>
      <c r="E1659" s="640">
        <v>2500</v>
      </c>
      <c r="F1659" s="638" t="s">
        <v>6050</v>
      </c>
      <c r="G1659" s="639" t="s">
        <v>6051</v>
      </c>
      <c r="H1659" s="641" t="s">
        <v>6052</v>
      </c>
      <c r="I1659" s="642" t="s">
        <v>774</v>
      </c>
      <c r="J1659" s="641" t="s">
        <v>6052</v>
      </c>
      <c r="K1659" s="643">
        <v>5</v>
      </c>
      <c r="L1659" s="643">
        <v>12</v>
      </c>
      <c r="M1659" s="644">
        <v>31954.810000000005</v>
      </c>
      <c r="N1659" s="643">
        <v>3</v>
      </c>
      <c r="O1659" s="643">
        <v>6</v>
      </c>
      <c r="P1659" s="686">
        <v>16051.975999999999</v>
      </c>
    </row>
    <row r="1660" spans="1:16" ht="33.75" x14ac:dyDescent="0.2">
      <c r="A1660" s="637" t="s">
        <v>767</v>
      </c>
      <c r="B1660" s="638" t="s">
        <v>775</v>
      </c>
      <c r="C1660" s="638" t="s">
        <v>769</v>
      </c>
      <c r="D1660" s="639" t="s">
        <v>6053</v>
      </c>
      <c r="E1660" s="640">
        <v>3000</v>
      </c>
      <c r="F1660" s="638" t="s">
        <v>6054</v>
      </c>
      <c r="G1660" s="639" t="s">
        <v>6055</v>
      </c>
      <c r="H1660" s="641" t="s">
        <v>6056</v>
      </c>
      <c r="I1660" s="642" t="s">
        <v>780</v>
      </c>
      <c r="J1660" s="641" t="s">
        <v>6056</v>
      </c>
      <c r="K1660" s="643">
        <v>1</v>
      </c>
      <c r="L1660" s="643">
        <v>1</v>
      </c>
      <c r="M1660" s="644">
        <v>3007.4100000000003</v>
      </c>
      <c r="N1660" s="643">
        <v>1</v>
      </c>
      <c r="O1660" s="643">
        <v>2</v>
      </c>
      <c r="P1660" s="686">
        <v>3607.1860000000006</v>
      </c>
    </row>
    <row r="1661" spans="1:16" ht="78.75" x14ac:dyDescent="0.2">
      <c r="A1661" s="637" t="s">
        <v>767</v>
      </c>
      <c r="B1661" s="638" t="s">
        <v>768</v>
      </c>
      <c r="C1661" s="638" t="s">
        <v>769</v>
      </c>
      <c r="D1661" s="639" t="s">
        <v>6057</v>
      </c>
      <c r="E1661" s="640">
        <v>1500</v>
      </c>
      <c r="F1661" s="638" t="s">
        <v>6058</v>
      </c>
      <c r="G1661" s="639" t="s">
        <v>6059</v>
      </c>
      <c r="H1661" s="641" t="s">
        <v>796</v>
      </c>
      <c r="I1661" s="642" t="s">
        <v>797</v>
      </c>
      <c r="J1661" s="641" t="s">
        <v>796</v>
      </c>
      <c r="K1661" s="643">
        <v>6</v>
      </c>
      <c r="L1661" s="643">
        <v>12</v>
      </c>
      <c r="M1661" s="644">
        <v>19904.809999999998</v>
      </c>
      <c r="N1661" s="643">
        <v>3</v>
      </c>
      <c r="O1661" s="643">
        <v>6</v>
      </c>
      <c r="P1661" s="686">
        <v>9817.0759999999991</v>
      </c>
    </row>
    <row r="1662" spans="1:16" ht="56.25" x14ac:dyDescent="0.2">
      <c r="A1662" s="637" t="s">
        <v>767</v>
      </c>
      <c r="B1662" s="638" t="s">
        <v>775</v>
      </c>
      <c r="C1662" s="638" t="s">
        <v>769</v>
      </c>
      <c r="D1662" s="639" t="s">
        <v>6060</v>
      </c>
      <c r="E1662" s="640">
        <v>6000</v>
      </c>
      <c r="F1662" s="638" t="s">
        <v>6061</v>
      </c>
      <c r="G1662" s="639" t="s">
        <v>6062</v>
      </c>
      <c r="H1662" s="641" t="s">
        <v>4535</v>
      </c>
      <c r="I1662" s="642" t="s">
        <v>774</v>
      </c>
      <c r="J1662" s="641" t="s">
        <v>4535</v>
      </c>
      <c r="K1662" s="643">
        <v>6</v>
      </c>
      <c r="L1662" s="643">
        <v>12</v>
      </c>
      <c r="M1662" s="644">
        <v>76979.439999999988</v>
      </c>
      <c r="N1662" s="643">
        <v>6</v>
      </c>
      <c r="O1662" s="643">
        <v>6</v>
      </c>
      <c r="P1662" s="686">
        <v>37039.376000000004</v>
      </c>
    </row>
    <row r="1663" spans="1:16" ht="45" x14ac:dyDescent="0.2">
      <c r="A1663" s="637" t="s">
        <v>767</v>
      </c>
      <c r="B1663" s="638" t="s">
        <v>775</v>
      </c>
      <c r="C1663" s="638" t="s">
        <v>769</v>
      </c>
      <c r="D1663" s="639" t="s">
        <v>890</v>
      </c>
      <c r="E1663" s="640">
        <v>3800</v>
      </c>
      <c r="F1663" s="638" t="s">
        <v>6063</v>
      </c>
      <c r="G1663" s="639" t="s">
        <v>6064</v>
      </c>
      <c r="H1663" s="641" t="s">
        <v>6065</v>
      </c>
      <c r="I1663" s="642" t="s">
        <v>780</v>
      </c>
      <c r="J1663" s="641" t="s">
        <v>6065</v>
      </c>
      <c r="K1663" s="643">
        <v>5</v>
      </c>
      <c r="L1663" s="643">
        <v>12</v>
      </c>
      <c r="M1663" s="644">
        <v>47099.680000000008</v>
      </c>
      <c r="N1663" s="643">
        <v>3</v>
      </c>
      <c r="O1663" s="643">
        <v>6</v>
      </c>
      <c r="P1663" s="686">
        <v>23851.976000000002</v>
      </c>
    </row>
    <row r="1664" spans="1:16" ht="123.75" x14ac:dyDescent="0.2">
      <c r="A1664" s="637" t="s">
        <v>767</v>
      </c>
      <c r="B1664" s="638" t="s">
        <v>775</v>
      </c>
      <c r="C1664" s="638" t="s">
        <v>769</v>
      </c>
      <c r="D1664" s="639" t="s">
        <v>6066</v>
      </c>
      <c r="E1664" s="640">
        <v>1200</v>
      </c>
      <c r="F1664" s="638" t="s">
        <v>6067</v>
      </c>
      <c r="G1664" s="639" t="s">
        <v>6068</v>
      </c>
      <c r="H1664" s="641" t="s">
        <v>923</v>
      </c>
      <c r="I1664" s="642" t="s">
        <v>797</v>
      </c>
      <c r="J1664" s="641" t="s">
        <v>923</v>
      </c>
      <c r="K1664" s="643">
        <v>5</v>
      </c>
      <c r="L1664" s="643">
        <v>12</v>
      </c>
      <c r="M1664" s="644">
        <v>16290.01</v>
      </c>
      <c r="N1664" s="643">
        <v>5</v>
      </c>
      <c r="O1664" s="643">
        <v>6</v>
      </c>
      <c r="P1664" s="686">
        <v>7855.076</v>
      </c>
    </row>
    <row r="1665" spans="1:16" ht="45" x14ac:dyDescent="0.2">
      <c r="A1665" s="637" t="s">
        <v>767</v>
      </c>
      <c r="B1665" s="638" t="s">
        <v>775</v>
      </c>
      <c r="C1665" s="638" t="s">
        <v>769</v>
      </c>
      <c r="D1665" s="639" t="s">
        <v>6069</v>
      </c>
      <c r="E1665" s="640">
        <v>3800</v>
      </c>
      <c r="F1665" s="638" t="s">
        <v>6070</v>
      </c>
      <c r="G1665" s="639" t="s">
        <v>6071</v>
      </c>
      <c r="H1665" s="641" t="s">
        <v>6072</v>
      </c>
      <c r="I1665" s="642" t="s">
        <v>797</v>
      </c>
      <c r="J1665" s="641" t="s">
        <v>6072</v>
      </c>
      <c r="K1665" s="643">
        <v>5</v>
      </c>
      <c r="L1665" s="643">
        <v>12</v>
      </c>
      <c r="M1665" s="644">
        <v>43253.170000000006</v>
      </c>
      <c r="N1665" s="643">
        <v>3</v>
      </c>
      <c r="O1665" s="643">
        <v>6</v>
      </c>
      <c r="P1665" s="686">
        <v>23851.976000000002</v>
      </c>
    </row>
    <row r="1666" spans="1:16" ht="67.5" x14ac:dyDescent="0.2">
      <c r="A1666" s="637" t="s">
        <v>767</v>
      </c>
      <c r="B1666" s="638" t="s">
        <v>775</v>
      </c>
      <c r="C1666" s="638" t="s">
        <v>769</v>
      </c>
      <c r="D1666" s="639" t="s">
        <v>6073</v>
      </c>
      <c r="E1666" s="640">
        <v>3000</v>
      </c>
      <c r="F1666" s="638" t="s">
        <v>6074</v>
      </c>
      <c r="G1666" s="639" t="s">
        <v>6075</v>
      </c>
      <c r="H1666" s="641" t="s">
        <v>1794</v>
      </c>
      <c r="I1666" s="642" t="s">
        <v>774</v>
      </c>
      <c r="J1666" s="641" t="s">
        <v>1794</v>
      </c>
      <c r="K1666" s="643">
        <v>7</v>
      </c>
      <c r="L1666" s="643">
        <v>12</v>
      </c>
      <c r="M1666" s="644">
        <v>44793.290000000008</v>
      </c>
      <c r="N1666" s="643">
        <v>5</v>
      </c>
      <c r="O1666" s="643">
        <v>6</v>
      </c>
      <c r="P1666" s="686">
        <v>18949.166000000001</v>
      </c>
    </row>
    <row r="1667" spans="1:16" ht="45" x14ac:dyDescent="0.2">
      <c r="A1667" s="637" t="s">
        <v>767</v>
      </c>
      <c r="B1667" s="638" t="s">
        <v>775</v>
      </c>
      <c r="C1667" s="638" t="s">
        <v>769</v>
      </c>
      <c r="D1667" s="639" t="s">
        <v>6076</v>
      </c>
      <c r="E1667" s="640">
        <v>2000</v>
      </c>
      <c r="F1667" s="638" t="s">
        <v>6077</v>
      </c>
      <c r="G1667" s="639" t="s">
        <v>6078</v>
      </c>
      <c r="H1667" s="641" t="s">
        <v>6079</v>
      </c>
      <c r="I1667" s="642" t="s">
        <v>780</v>
      </c>
      <c r="J1667" s="641" t="s">
        <v>6079</v>
      </c>
      <c r="K1667" s="643">
        <v>1</v>
      </c>
      <c r="L1667" s="643">
        <v>3</v>
      </c>
      <c r="M1667" s="644">
        <v>5455.9000000000005</v>
      </c>
      <c r="N1667" s="643">
        <v>6</v>
      </c>
      <c r="O1667" s="643">
        <v>6</v>
      </c>
      <c r="P1667" s="686">
        <v>12888.565999999999</v>
      </c>
    </row>
    <row r="1668" spans="1:16" ht="78.75" x14ac:dyDescent="0.2">
      <c r="A1668" s="637" t="s">
        <v>767</v>
      </c>
      <c r="B1668" s="638" t="s">
        <v>775</v>
      </c>
      <c r="C1668" s="638" t="s">
        <v>769</v>
      </c>
      <c r="D1668" s="639" t="s">
        <v>6080</v>
      </c>
      <c r="E1668" s="640">
        <v>1500</v>
      </c>
      <c r="F1668" s="638" t="s">
        <v>6081</v>
      </c>
      <c r="G1668" s="639" t="s">
        <v>6082</v>
      </c>
      <c r="H1668" s="641" t="s">
        <v>6083</v>
      </c>
      <c r="I1668" s="642" t="s">
        <v>774</v>
      </c>
      <c r="J1668" s="641" t="s">
        <v>6083</v>
      </c>
      <c r="K1668" s="643">
        <v>8</v>
      </c>
      <c r="L1668" s="643">
        <v>12</v>
      </c>
      <c r="M1668" s="644">
        <v>19527.36</v>
      </c>
      <c r="N1668" s="643">
        <v>1</v>
      </c>
      <c r="O1668" s="643">
        <v>2</v>
      </c>
      <c r="P1668" s="686">
        <v>2659.6760000000004</v>
      </c>
    </row>
    <row r="1669" spans="1:16" ht="78.75" x14ac:dyDescent="0.2">
      <c r="A1669" s="637" t="s">
        <v>767</v>
      </c>
      <c r="B1669" s="638" t="s">
        <v>775</v>
      </c>
      <c r="C1669" s="638" t="s">
        <v>769</v>
      </c>
      <c r="D1669" s="639" t="s">
        <v>6084</v>
      </c>
      <c r="E1669" s="640">
        <v>1800</v>
      </c>
      <c r="F1669" s="638" t="s">
        <v>6085</v>
      </c>
      <c r="G1669" s="639" t="s">
        <v>6086</v>
      </c>
      <c r="H1669" s="641" t="s">
        <v>796</v>
      </c>
      <c r="I1669" s="642" t="s">
        <v>797</v>
      </c>
      <c r="J1669" s="641" t="s">
        <v>796</v>
      </c>
      <c r="K1669" s="643">
        <v>8</v>
      </c>
      <c r="L1669" s="643">
        <v>12</v>
      </c>
      <c r="M1669" s="644">
        <v>23519.350000000002</v>
      </c>
      <c r="N1669" s="643">
        <v>3</v>
      </c>
      <c r="O1669" s="643">
        <v>6</v>
      </c>
      <c r="P1669" s="686">
        <v>11779.075999999999</v>
      </c>
    </row>
    <row r="1670" spans="1:16" ht="123.75" x14ac:dyDescent="0.2">
      <c r="A1670" s="637" t="s">
        <v>767</v>
      </c>
      <c r="B1670" s="638" t="s">
        <v>775</v>
      </c>
      <c r="C1670" s="638" t="s">
        <v>769</v>
      </c>
      <c r="D1670" s="639" t="s">
        <v>6087</v>
      </c>
      <c r="E1670" s="640">
        <v>4500</v>
      </c>
      <c r="F1670" s="638" t="s">
        <v>6088</v>
      </c>
      <c r="G1670" s="639" t="s">
        <v>6089</v>
      </c>
      <c r="H1670" s="641" t="s">
        <v>1650</v>
      </c>
      <c r="I1670" s="642" t="s">
        <v>780</v>
      </c>
      <c r="J1670" s="641" t="s">
        <v>1650</v>
      </c>
      <c r="K1670" s="643">
        <v>6</v>
      </c>
      <c r="L1670" s="643">
        <v>12</v>
      </c>
      <c r="M1670" s="644">
        <v>52222.87</v>
      </c>
      <c r="N1670" s="643">
        <v>3</v>
      </c>
      <c r="O1670" s="643">
        <v>6</v>
      </c>
      <c r="P1670" s="686">
        <v>27526.636000000006</v>
      </c>
    </row>
    <row r="1671" spans="1:16" ht="67.5" x14ac:dyDescent="0.2">
      <c r="A1671" s="637" t="s">
        <v>767</v>
      </c>
      <c r="B1671" s="638" t="s">
        <v>775</v>
      </c>
      <c r="C1671" s="638" t="s">
        <v>769</v>
      </c>
      <c r="D1671" s="639" t="s">
        <v>6090</v>
      </c>
      <c r="E1671" s="640">
        <v>3800</v>
      </c>
      <c r="F1671" s="638" t="s">
        <v>6091</v>
      </c>
      <c r="G1671" s="639" t="s">
        <v>6092</v>
      </c>
      <c r="H1671" s="641" t="s">
        <v>4648</v>
      </c>
      <c r="I1671" s="642" t="s">
        <v>774</v>
      </c>
      <c r="J1671" s="641" t="s">
        <v>4648</v>
      </c>
      <c r="K1671" s="643">
        <v>5</v>
      </c>
      <c r="L1671" s="643">
        <v>12</v>
      </c>
      <c r="M1671" s="644">
        <v>44751.519999999997</v>
      </c>
      <c r="N1671" s="643">
        <v>3</v>
      </c>
      <c r="O1671" s="643">
        <v>6</v>
      </c>
      <c r="P1671" s="686">
        <v>23825.936000000002</v>
      </c>
    </row>
    <row r="1672" spans="1:16" ht="90" x14ac:dyDescent="0.2">
      <c r="A1672" s="637" t="s">
        <v>767</v>
      </c>
      <c r="B1672" s="638" t="s">
        <v>775</v>
      </c>
      <c r="C1672" s="638" t="s">
        <v>769</v>
      </c>
      <c r="D1672" s="639" t="s">
        <v>6093</v>
      </c>
      <c r="E1672" s="640">
        <v>1200</v>
      </c>
      <c r="F1672" s="638" t="s">
        <v>6094</v>
      </c>
      <c r="G1672" s="639" t="s">
        <v>6095</v>
      </c>
      <c r="H1672" s="641" t="s">
        <v>6096</v>
      </c>
      <c r="I1672" s="642" t="s">
        <v>797</v>
      </c>
      <c r="J1672" s="641" t="s">
        <v>6096</v>
      </c>
      <c r="K1672" s="643">
        <v>5</v>
      </c>
      <c r="L1672" s="643">
        <v>12</v>
      </c>
      <c r="M1672" s="644">
        <v>16066.49</v>
      </c>
      <c r="N1672" s="643">
        <v>3</v>
      </c>
      <c r="O1672" s="643">
        <v>6</v>
      </c>
      <c r="P1672" s="686">
        <v>7795.2560000000003</v>
      </c>
    </row>
    <row r="1673" spans="1:16" ht="67.5" x14ac:dyDescent="0.2">
      <c r="A1673" s="637" t="s">
        <v>767</v>
      </c>
      <c r="B1673" s="638" t="s">
        <v>775</v>
      </c>
      <c r="C1673" s="638" t="s">
        <v>769</v>
      </c>
      <c r="D1673" s="639" t="s">
        <v>6097</v>
      </c>
      <c r="E1673" s="640">
        <v>7500</v>
      </c>
      <c r="F1673" s="638" t="s">
        <v>6098</v>
      </c>
      <c r="G1673" s="639" t="s">
        <v>6099</v>
      </c>
      <c r="H1673" s="641" t="s">
        <v>1282</v>
      </c>
      <c r="I1673" s="642" t="s">
        <v>780</v>
      </c>
      <c r="J1673" s="641" t="s">
        <v>1282</v>
      </c>
      <c r="K1673" s="643">
        <v>5</v>
      </c>
      <c r="L1673" s="643">
        <v>12</v>
      </c>
      <c r="M1673" s="644">
        <v>91954.809999999983</v>
      </c>
      <c r="N1673" s="643">
        <v>3</v>
      </c>
      <c r="O1673" s="643">
        <v>6</v>
      </c>
      <c r="P1673" s="686">
        <v>46051.976000000002</v>
      </c>
    </row>
    <row r="1674" spans="1:16" ht="78.75" x14ac:dyDescent="0.2">
      <c r="A1674" s="637" t="s">
        <v>767</v>
      </c>
      <c r="B1674" s="638" t="s">
        <v>775</v>
      </c>
      <c r="C1674" s="638" t="s">
        <v>769</v>
      </c>
      <c r="D1674" s="639" t="s">
        <v>6100</v>
      </c>
      <c r="E1674" s="640">
        <v>1500</v>
      </c>
      <c r="F1674" s="638" t="s">
        <v>6101</v>
      </c>
      <c r="G1674" s="639" t="s">
        <v>6102</v>
      </c>
      <c r="H1674" s="641" t="s">
        <v>2378</v>
      </c>
      <c r="I1674" s="642" t="s">
        <v>780</v>
      </c>
      <c r="J1674" s="641" t="s">
        <v>2378</v>
      </c>
      <c r="K1674" s="643">
        <v>5</v>
      </c>
      <c r="L1674" s="643">
        <v>12</v>
      </c>
      <c r="M1674" s="644">
        <v>19929.96</v>
      </c>
      <c r="N1674" s="643">
        <v>3</v>
      </c>
      <c r="O1674" s="643">
        <v>6</v>
      </c>
      <c r="P1674" s="686">
        <v>9798.7159999999985</v>
      </c>
    </row>
    <row r="1675" spans="1:16" ht="45" x14ac:dyDescent="0.2">
      <c r="A1675" s="637" t="s">
        <v>767</v>
      </c>
      <c r="B1675" s="638" t="s">
        <v>775</v>
      </c>
      <c r="C1675" s="638" t="s">
        <v>769</v>
      </c>
      <c r="D1675" s="639" t="s">
        <v>6103</v>
      </c>
      <c r="E1675" s="640">
        <v>3000</v>
      </c>
      <c r="F1675" s="638" t="s">
        <v>6104</v>
      </c>
      <c r="G1675" s="639" t="s">
        <v>6105</v>
      </c>
      <c r="H1675" s="641" t="s">
        <v>1794</v>
      </c>
      <c r="I1675" s="642" t="s">
        <v>774</v>
      </c>
      <c r="J1675" s="641" t="s">
        <v>1794</v>
      </c>
      <c r="K1675" s="643">
        <v>1</v>
      </c>
      <c r="L1675" s="643">
        <v>1</v>
      </c>
      <c r="M1675" s="644">
        <v>1507.41</v>
      </c>
      <c r="N1675" s="643">
        <v>5</v>
      </c>
      <c r="O1675" s="643">
        <v>6</v>
      </c>
      <c r="P1675" s="686">
        <v>19051.976000000002</v>
      </c>
    </row>
    <row r="1676" spans="1:16" ht="90" x14ac:dyDescent="0.2">
      <c r="A1676" s="637" t="s">
        <v>767</v>
      </c>
      <c r="B1676" s="638" t="s">
        <v>775</v>
      </c>
      <c r="C1676" s="638" t="s">
        <v>769</v>
      </c>
      <c r="D1676" s="639" t="s">
        <v>3278</v>
      </c>
      <c r="E1676" s="640">
        <v>5000</v>
      </c>
      <c r="F1676" s="638" t="s">
        <v>6106</v>
      </c>
      <c r="G1676" s="639" t="s">
        <v>6107</v>
      </c>
      <c r="H1676" s="641" t="s">
        <v>3281</v>
      </c>
      <c r="I1676" s="642" t="s">
        <v>780</v>
      </c>
      <c r="J1676" s="641" t="s">
        <v>3281</v>
      </c>
      <c r="K1676" s="643">
        <v>7</v>
      </c>
      <c r="L1676" s="643">
        <v>12</v>
      </c>
      <c r="M1676" s="644">
        <v>61953.760000000002</v>
      </c>
      <c r="N1676" s="643">
        <v>4</v>
      </c>
      <c r="O1676" s="643">
        <v>6</v>
      </c>
      <c r="P1676" s="686">
        <v>31051.626000000004</v>
      </c>
    </row>
    <row r="1677" spans="1:16" ht="78.75" x14ac:dyDescent="0.2">
      <c r="A1677" s="637" t="s">
        <v>767</v>
      </c>
      <c r="B1677" s="638" t="s">
        <v>768</v>
      </c>
      <c r="C1677" s="638" t="s">
        <v>769</v>
      </c>
      <c r="D1677" s="639" t="s">
        <v>6108</v>
      </c>
      <c r="E1677" s="640">
        <v>1200</v>
      </c>
      <c r="F1677" s="638" t="s">
        <v>6109</v>
      </c>
      <c r="G1677" s="639" t="s">
        <v>6110</v>
      </c>
      <c r="H1677" s="641" t="s">
        <v>796</v>
      </c>
      <c r="I1677" s="642" t="s">
        <v>797</v>
      </c>
      <c r="J1677" s="641" t="s">
        <v>796</v>
      </c>
      <c r="K1677" s="643">
        <v>6</v>
      </c>
      <c r="L1677" s="643">
        <v>12</v>
      </c>
      <c r="M1677" s="644">
        <v>15364.97</v>
      </c>
      <c r="N1677" s="643">
        <v>3</v>
      </c>
      <c r="O1677" s="643">
        <v>6</v>
      </c>
      <c r="P1677" s="686">
        <v>7577.7759999999998</v>
      </c>
    </row>
    <row r="1678" spans="1:16" ht="90" x14ac:dyDescent="0.2">
      <c r="A1678" s="637" t="s">
        <v>767</v>
      </c>
      <c r="B1678" s="638" t="s">
        <v>775</v>
      </c>
      <c r="C1678" s="638" t="s">
        <v>769</v>
      </c>
      <c r="D1678" s="639" t="s">
        <v>6111</v>
      </c>
      <c r="E1678" s="640">
        <v>4200</v>
      </c>
      <c r="F1678" s="638" t="s">
        <v>6112</v>
      </c>
      <c r="G1678" s="639" t="s">
        <v>6113</v>
      </c>
      <c r="H1678" s="641" t="s">
        <v>6114</v>
      </c>
      <c r="I1678" s="642" t="s">
        <v>780</v>
      </c>
      <c r="J1678" s="641" t="s">
        <v>6114</v>
      </c>
      <c r="K1678" s="643">
        <v>5</v>
      </c>
      <c r="L1678" s="643">
        <v>12</v>
      </c>
      <c r="M1678" s="644">
        <v>50953.68</v>
      </c>
      <c r="N1678" s="643">
        <v>6</v>
      </c>
      <c r="O1678" s="643">
        <v>6</v>
      </c>
      <c r="P1678" s="686">
        <v>26191.656000000003</v>
      </c>
    </row>
    <row r="1679" spans="1:16" ht="90" x14ac:dyDescent="0.2">
      <c r="A1679" s="637" t="s">
        <v>767</v>
      </c>
      <c r="B1679" s="638" t="s">
        <v>768</v>
      </c>
      <c r="C1679" s="638" t="s">
        <v>769</v>
      </c>
      <c r="D1679" s="639" t="s">
        <v>6115</v>
      </c>
      <c r="E1679" s="640">
        <v>6000</v>
      </c>
      <c r="F1679" s="638" t="s">
        <v>6116</v>
      </c>
      <c r="G1679" s="639" t="s">
        <v>6117</v>
      </c>
      <c r="H1679" s="641" t="s">
        <v>3370</v>
      </c>
      <c r="I1679" s="642" t="s">
        <v>780</v>
      </c>
      <c r="J1679" s="641" t="s">
        <v>3370</v>
      </c>
      <c r="K1679" s="643">
        <v>5</v>
      </c>
      <c r="L1679" s="643">
        <v>12</v>
      </c>
      <c r="M1679" s="644">
        <v>73309.409999999989</v>
      </c>
      <c r="N1679" s="643">
        <v>3</v>
      </c>
      <c r="O1679" s="643">
        <v>6</v>
      </c>
      <c r="P1679" s="686">
        <v>36963.356</v>
      </c>
    </row>
    <row r="1680" spans="1:16" ht="67.5" x14ac:dyDescent="0.2">
      <c r="A1680" s="637" t="s">
        <v>767</v>
      </c>
      <c r="B1680" s="638" t="s">
        <v>775</v>
      </c>
      <c r="C1680" s="638" t="s">
        <v>769</v>
      </c>
      <c r="D1680" s="639" t="s">
        <v>6118</v>
      </c>
      <c r="E1680" s="640">
        <v>2500</v>
      </c>
      <c r="F1680" s="638" t="s">
        <v>6119</v>
      </c>
      <c r="G1680" s="639" t="s">
        <v>6120</v>
      </c>
      <c r="H1680" s="641" t="s">
        <v>801</v>
      </c>
      <c r="I1680" s="642" t="s">
        <v>780</v>
      </c>
      <c r="J1680" s="641" t="s">
        <v>801</v>
      </c>
      <c r="K1680" s="643">
        <v>6</v>
      </c>
      <c r="L1680" s="643">
        <v>12</v>
      </c>
      <c r="M1680" s="644">
        <v>31234.17</v>
      </c>
      <c r="N1680" s="643">
        <v>3</v>
      </c>
      <c r="O1680" s="643">
        <v>6</v>
      </c>
      <c r="P1680" s="686">
        <v>15979.425999999998</v>
      </c>
    </row>
    <row r="1681" spans="1:16" ht="67.5" x14ac:dyDescent="0.2">
      <c r="A1681" s="637" t="s">
        <v>767</v>
      </c>
      <c r="B1681" s="638" t="s">
        <v>775</v>
      </c>
      <c r="C1681" s="638" t="s">
        <v>769</v>
      </c>
      <c r="D1681" s="639" t="s">
        <v>6121</v>
      </c>
      <c r="E1681" s="640">
        <v>4000</v>
      </c>
      <c r="F1681" s="638" t="s">
        <v>6122</v>
      </c>
      <c r="G1681" s="639" t="s">
        <v>6123</v>
      </c>
      <c r="H1681" s="641" t="s">
        <v>4163</v>
      </c>
      <c r="I1681" s="642" t="s">
        <v>780</v>
      </c>
      <c r="J1681" s="641" t="s">
        <v>4163</v>
      </c>
      <c r="K1681" s="643">
        <v>6</v>
      </c>
      <c r="L1681" s="643">
        <v>12</v>
      </c>
      <c r="M1681" s="644">
        <v>40592.530000000013</v>
      </c>
      <c r="N1681" s="643">
        <v>3</v>
      </c>
      <c r="O1681" s="643">
        <v>6</v>
      </c>
      <c r="P1681" s="686">
        <v>24711.955999999998</v>
      </c>
    </row>
    <row r="1682" spans="1:16" ht="33.75" x14ac:dyDescent="0.2">
      <c r="A1682" s="637" t="s">
        <v>767</v>
      </c>
      <c r="B1682" s="638" t="s">
        <v>775</v>
      </c>
      <c r="C1682" s="638" t="s">
        <v>769</v>
      </c>
      <c r="D1682" s="639" t="s">
        <v>793</v>
      </c>
      <c r="E1682" s="640">
        <v>1200</v>
      </c>
      <c r="F1682" s="638" t="s">
        <v>6124</v>
      </c>
      <c r="G1682" s="639" t="s">
        <v>6125</v>
      </c>
      <c r="H1682" s="641" t="s">
        <v>796</v>
      </c>
      <c r="I1682" s="642" t="s">
        <v>797</v>
      </c>
      <c r="J1682" s="641" t="s">
        <v>796</v>
      </c>
      <c r="K1682" s="643">
        <v>1</v>
      </c>
      <c r="L1682" s="643">
        <v>2</v>
      </c>
      <c r="M1682" s="644">
        <v>2065.71</v>
      </c>
      <c r="N1682" s="643">
        <v>6</v>
      </c>
      <c r="O1682" s="643">
        <v>6</v>
      </c>
      <c r="P1682" s="686">
        <v>7855.076</v>
      </c>
    </row>
    <row r="1683" spans="1:16" ht="33.75" x14ac:dyDescent="0.2">
      <c r="A1683" s="637" t="s">
        <v>767</v>
      </c>
      <c r="B1683" s="638" t="s">
        <v>775</v>
      </c>
      <c r="C1683" s="638" t="s">
        <v>769</v>
      </c>
      <c r="D1683" s="639" t="s">
        <v>4653</v>
      </c>
      <c r="E1683" s="640">
        <v>2000</v>
      </c>
      <c r="F1683" s="638" t="s">
        <v>6126</v>
      </c>
      <c r="G1683" s="639" t="s">
        <v>6127</v>
      </c>
      <c r="H1683" s="641" t="s">
        <v>1082</v>
      </c>
      <c r="I1683" s="642" t="s">
        <v>780</v>
      </c>
      <c r="J1683" s="641" t="s">
        <v>1082</v>
      </c>
      <c r="K1683" s="643">
        <v>1</v>
      </c>
      <c r="L1683" s="643">
        <v>1</v>
      </c>
      <c r="M1683" s="644">
        <v>877.71</v>
      </c>
      <c r="N1683" s="643">
        <v>5</v>
      </c>
      <c r="O1683" s="643">
        <v>6</v>
      </c>
      <c r="P1683" s="686">
        <v>12973.095999999998</v>
      </c>
    </row>
    <row r="1684" spans="1:16" ht="112.5" x14ac:dyDescent="0.2">
      <c r="A1684" s="637" t="s">
        <v>767</v>
      </c>
      <c r="B1684" s="638" t="s">
        <v>775</v>
      </c>
      <c r="C1684" s="638" t="s">
        <v>769</v>
      </c>
      <c r="D1684" s="639" t="s">
        <v>2486</v>
      </c>
      <c r="E1684" s="640">
        <v>4500</v>
      </c>
      <c r="F1684" s="638" t="s">
        <v>6128</v>
      </c>
      <c r="G1684" s="639" t="s">
        <v>6129</v>
      </c>
      <c r="H1684" s="641" t="s">
        <v>805</v>
      </c>
      <c r="I1684" s="642" t="s">
        <v>780</v>
      </c>
      <c r="J1684" s="641" t="s">
        <v>805</v>
      </c>
      <c r="K1684" s="643">
        <v>10</v>
      </c>
      <c r="L1684" s="643">
        <v>12</v>
      </c>
      <c r="M1684" s="644">
        <v>55801.48000000001</v>
      </c>
      <c r="N1684" s="643">
        <v>3</v>
      </c>
      <c r="O1684" s="643">
        <v>6</v>
      </c>
      <c r="P1684" s="686">
        <v>28051.976000000002</v>
      </c>
    </row>
    <row r="1685" spans="1:16" ht="67.5" x14ac:dyDescent="0.2">
      <c r="A1685" s="637" t="s">
        <v>767</v>
      </c>
      <c r="B1685" s="638" t="s">
        <v>775</v>
      </c>
      <c r="C1685" s="638" t="s">
        <v>769</v>
      </c>
      <c r="D1685" s="639" t="s">
        <v>6130</v>
      </c>
      <c r="E1685" s="640">
        <v>1500</v>
      </c>
      <c r="F1685" s="638" t="s">
        <v>6131</v>
      </c>
      <c r="G1685" s="639" t="s">
        <v>6132</v>
      </c>
      <c r="H1685" s="641" t="s">
        <v>5745</v>
      </c>
      <c r="I1685" s="642" t="s">
        <v>774</v>
      </c>
      <c r="J1685" s="641" t="s">
        <v>5745</v>
      </c>
      <c r="K1685" s="643">
        <v>1</v>
      </c>
      <c r="L1685" s="643">
        <v>3</v>
      </c>
      <c r="M1685" s="644">
        <v>4709.2100000000009</v>
      </c>
      <c r="N1685" s="643">
        <v>0</v>
      </c>
      <c r="O1685" s="643">
        <v>0</v>
      </c>
      <c r="P1685" s="686">
        <v>0</v>
      </c>
    </row>
    <row r="1686" spans="1:16" ht="67.5" x14ac:dyDescent="0.2">
      <c r="A1686" s="637" t="s">
        <v>767</v>
      </c>
      <c r="B1686" s="638" t="s">
        <v>775</v>
      </c>
      <c r="C1686" s="638" t="s">
        <v>769</v>
      </c>
      <c r="D1686" s="639" t="s">
        <v>6133</v>
      </c>
      <c r="E1686" s="640">
        <v>3000</v>
      </c>
      <c r="F1686" s="638" t="s">
        <v>6134</v>
      </c>
      <c r="G1686" s="639" t="s">
        <v>6135</v>
      </c>
      <c r="H1686" s="641" t="s">
        <v>805</v>
      </c>
      <c r="I1686" s="642" t="s">
        <v>780</v>
      </c>
      <c r="J1686" s="641" t="s">
        <v>805</v>
      </c>
      <c r="K1686" s="643">
        <v>5</v>
      </c>
      <c r="L1686" s="643">
        <v>12</v>
      </c>
      <c r="M1686" s="644">
        <v>37662.639999999999</v>
      </c>
      <c r="N1686" s="643">
        <v>3</v>
      </c>
      <c r="O1686" s="643">
        <v>6</v>
      </c>
      <c r="P1686" s="686">
        <v>18790.536</v>
      </c>
    </row>
    <row r="1687" spans="1:16" ht="123.75" x14ac:dyDescent="0.2">
      <c r="A1687" s="637" t="s">
        <v>767</v>
      </c>
      <c r="B1687" s="638" t="s">
        <v>775</v>
      </c>
      <c r="C1687" s="638" t="s">
        <v>769</v>
      </c>
      <c r="D1687" s="639" t="s">
        <v>6136</v>
      </c>
      <c r="E1687" s="640">
        <v>4500</v>
      </c>
      <c r="F1687" s="638" t="s">
        <v>6137</v>
      </c>
      <c r="G1687" s="639" t="s">
        <v>6138</v>
      </c>
      <c r="H1687" s="641" t="s">
        <v>805</v>
      </c>
      <c r="I1687" s="642" t="s">
        <v>780</v>
      </c>
      <c r="J1687" s="641" t="s">
        <v>805</v>
      </c>
      <c r="K1687" s="643">
        <v>11</v>
      </c>
      <c r="L1687" s="643">
        <v>12</v>
      </c>
      <c r="M1687" s="644">
        <v>53923.819999999992</v>
      </c>
      <c r="N1687" s="643">
        <v>3</v>
      </c>
      <c r="O1687" s="643">
        <v>6</v>
      </c>
      <c r="P1687" s="686">
        <v>24048.925999999999</v>
      </c>
    </row>
    <row r="1688" spans="1:16" ht="45" x14ac:dyDescent="0.2">
      <c r="A1688" s="637" t="s">
        <v>767</v>
      </c>
      <c r="B1688" s="638" t="s">
        <v>775</v>
      </c>
      <c r="C1688" s="638" t="s">
        <v>769</v>
      </c>
      <c r="D1688" s="639" t="s">
        <v>6139</v>
      </c>
      <c r="E1688" s="640">
        <v>1600</v>
      </c>
      <c r="F1688" s="638" t="s">
        <v>6140</v>
      </c>
      <c r="G1688" s="639" t="s">
        <v>6141</v>
      </c>
      <c r="H1688" s="641" t="s">
        <v>6142</v>
      </c>
      <c r="I1688" s="642" t="s">
        <v>780</v>
      </c>
      <c r="J1688" s="641" t="s">
        <v>6142</v>
      </c>
      <c r="K1688" s="643">
        <v>3</v>
      </c>
      <c r="L1688" s="643">
        <v>7</v>
      </c>
      <c r="M1688" s="644">
        <v>11031.44</v>
      </c>
      <c r="N1688" s="643">
        <v>5</v>
      </c>
      <c r="O1688" s="643">
        <v>6</v>
      </c>
      <c r="P1688" s="686">
        <v>10471.075999999999</v>
      </c>
    </row>
    <row r="1689" spans="1:16" ht="78.75" x14ac:dyDescent="0.2">
      <c r="A1689" s="637" t="s">
        <v>767</v>
      </c>
      <c r="B1689" s="638" t="s">
        <v>775</v>
      </c>
      <c r="C1689" s="638" t="s">
        <v>769</v>
      </c>
      <c r="D1689" s="639" t="s">
        <v>6143</v>
      </c>
      <c r="E1689" s="640">
        <v>15000</v>
      </c>
      <c r="F1689" s="638" t="s">
        <v>6144</v>
      </c>
      <c r="G1689" s="639" t="s">
        <v>6145</v>
      </c>
      <c r="H1689" s="641" t="s">
        <v>812</v>
      </c>
      <c r="I1689" s="642" t="s">
        <v>780</v>
      </c>
      <c r="J1689" s="641" t="s">
        <v>812</v>
      </c>
      <c r="K1689" s="643">
        <v>3</v>
      </c>
      <c r="L1689" s="643">
        <v>8</v>
      </c>
      <c r="M1689" s="644">
        <v>119102.76999999999</v>
      </c>
      <c r="N1689" s="643">
        <v>3</v>
      </c>
      <c r="O1689" s="643">
        <v>6</v>
      </c>
      <c r="P1689" s="686">
        <v>89334.415999999997</v>
      </c>
    </row>
    <row r="1690" spans="1:16" ht="33.75" x14ac:dyDescent="0.2">
      <c r="A1690" s="637" t="s">
        <v>767</v>
      </c>
      <c r="B1690" s="638" t="s">
        <v>775</v>
      </c>
      <c r="C1690" s="638" t="s">
        <v>769</v>
      </c>
      <c r="D1690" s="639" t="s">
        <v>1079</v>
      </c>
      <c r="E1690" s="640">
        <v>5000</v>
      </c>
      <c r="F1690" s="638" t="s">
        <v>6146</v>
      </c>
      <c r="G1690" s="639" t="s">
        <v>6147</v>
      </c>
      <c r="H1690" s="641" t="s">
        <v>812</v>
      </c>
      <c r="I1690" s="642" t="s">
        <v>780</v>
      </c>
      <c r="J1690" s="641" t="s">
        <v>812</v>
      </c>
      <c r="K1690" s="643">
        <v>1</v>
      </c>
      <c r="L1690" s="643">
        <v>1</v>
      </c>
      <c r="M1690" s="644">
        <v>3607.4100000000003</v>
      </c>
      <c r="N1690" s="643">
        <v>0</v>
      </c>
      <c r="O1690" s="643">
        <v>0</v>
      </c>
      <c r="P1690" s="686">
        <v>0</v>
      </c>
    </row>
    <row r="1691" spans="1:16" ht="112.5" x14ac:dyDescent="0.2">
      <c r="A1691" s="637" t="s">
        <v>767</v>
      </c>
      <c r="B1691" s="638" t="s">
        <v>775</v>
      </c>
      <c r="C1691" s="638" t="s">
        <v>769</v>
      </c>
      <c r="D1691" s="639" t="s">
        <v>6148</v>
      </c>
      <c r="E1691" s="640">
        <v>4500</v>
      </c>
      <c r="F1691" s="638" t="s">
        <v>6149</v>
      </c>
      <c r="G1691" s="639" t="s">
        <v>6150</v>
      </c>
      <c r="H1691" s="641" t="s">
        <v>784</v>
      </c>
      <c r="I1691" s="642" t="s">
        <v>774</v>
      </c>
      <c r="J1691" s="641" t="s">
        <v>784</v>
      </c>
      <c r="K1691" s="643">
        <v>8</v>
      </c>
      <c r="L1691" s="643">
        <v>12</v>
      </c>
      <c r="M1691" s="644">
        <v>45013.810000000012</v>
      </c>
      <c r="N1691" s="643">
        <v>6</v>
      </c>
      <c r="O1691" s="643">
        <v>6</v>
      </c>
      <c r="P1691" s="686">
        <v>28051.976000000002</v>
      </c>
    </row>
    <row r="1692" spans="1:16" ht="101.25" x14ac:dyDescent="0.2">
      <c r="A1692" s="637" t="s">
        <v>767</v>
      </c>
      <c r="B1692" s="638" t="s">
        <v>768</v>
      </c>
      <c r="C1692" s="638" t="s">
        <v>769</v>
      </c>
      <c r="D1692" s="639" t="s">
        <v>6151</v>
      </c>
      <c r="E1692" s="640">
        <v>5500</v>
      </c>
      <c r="F1692" s="638" t="s">
        <v>6152</v>
      </c>
      <c r="G1692" s="639" t="s">
        <v>6153</v>
      </c>
      <c r="H1692" s="641" t="s">
        <v>6154</v>
      </c>
      <c r="I1692" s="642" t="s">
        <v>774</v>
      </c>
      <c r="J1692" s="641" t="s">
        <v>6154</v>
      </c>
      <c r="K1692" s="643">
        <v>5</v>
      </c>
      <c r="L1692" s="643">
        <v>12</v>
      </c>
      <c r="M1692" s="644">
        <v>67156.319999999992</v>
      </c>
      <c r="N1692" s="643">
        <v>3</v>
      </c>
      <c r="O1692" s="643">
        <v>6</v>
      </c>
      <c r="P1692" s="686">
        <v>33682.366000000002</v>
      </c>
    </row>
    <row r="1693" spans="1:16" ht="45" x14ac:dyDescent="0.2">
      <c r="A1693" s="637" t="s">
        <v>767</v>
      </c>
      <c r="B1693" s="638" t="s">
        <v>775</v>
      </c>
      <c r="C1693" s="638" t="s">
        <v>769</v>
      </c>
      <c r="D1693" s="639" t="s">
        <v>1237</v>
      </c>
      <c r="E1693" s="640">
        <v>3800</v>
      </c>
      <c r="F1693" s="638" t="s">
        <v>6155</v>
      </c>
      <c r="G1693" s="639" t="s">
        <v>6156</v>
      </c>
      <c r="H1693" s="641" t="s">
        <v>6157</v>
      </c>
      <c r="I1693" s="642" t="s">
        <v>797</v>
      </c>
      <c r="J1693" s="641" t="s">
        <v>6157</v>
      </c>
      <c r="K1693" s="643">
        <v>5</v>
      </c>
      <c r="L1693" s="643">
        <v>12</v>
      </c>
      <c r="M1693" s="644">
        <v>47294.80000000001</v>
      </c>
      <c r="N1693" s="643">
        <v>3</v>
      </c>
      <c r="O1693" s="643">
        <v>6</v>
      </c>
      <c r="P1693" s="686">
        <v>23849.856000000003</v>
      </c>
    </row>
    <row r="1694" spans="1:16" ht="90" x14ac:dyDescent="0.2">
      <c r="A1694" s="637" t="s">
        <v>767</v>
      </c>
      <c r="B1694" s="638" t="s">
        <v>768</v>
      </c>
      <c r="C1694" s="638" t="s">
        <v>769</v>
      </c>
      <c r="D1694" s="639" t="s">
        <v>6158</v>
      </c>
      <c r="E1694" s="640">
        <v>10000</v>
      </c>
      <c r="F1694" s="638" t="s">
        <v>6159</v>
      </c>
      <c r="G1694" s="639" t="s">
        <v>6160</v>
      </c>
      <c r="H1694" s="641" t="s">
        <v>6161</v>
      </c>
      <c r="I1694" s="642" t="s">
        <v>774</v>
      </c>
      <c r="J1694" s="641" t="s">
        <v>6161</v>
      </c>
      <c r="K1694" s="643">
        <v>5</v>
      </c>
      <c r="L1694" s="643">
        <v>12</v>
      </c>
      <c r="M1694" s="644">
        <v>120240.24999999999</v>
      </c>
      <c r="N1694" s="643">
        <v>3</v>
      </c>
      <c r="O1694" s="643">
        <v>6</v>
      </c>
      <c r="P1694" s="686">
        <v>60769.376000000004</v>
      </c>
    </row>
    <row r="1695" spans="1:16" ht="78.75" x14ac:dyDescent="0.2">
      <c r="A1695" s="637" t="s">
        <v>767</v>
      </c>
      <c r="B1695" s="638" t="s">
        <v>775</v>
      </c>
      <c r="C1695" s="638" t="s">
        <v>769</v>
      </c>
      <c r="D1695" s="639" t="s">
        <v>6162</v>
      </c>
      <c r="E1695" s="640">
        <v>4300</v>
      </c>
      <c r="F1695" s="638" t="s">
        <v>6163</v>
      </c>
      <c r="G1695" s="639" t="s">
        <v>6164</v>
      </c>
      <c r="H1695" s="641" t="s">
        <v>1105</v>
      </c>
      <c r="I1695" s="642" t="s">
        <v>780</v>
      </c>
      <c r="J1695" s="641" t="s">
        <v>1105</v>
      </c>
      <c r="K1695" s="643">
        <v>8</v>
      </c>
      <c r="L1695" s="643">
        <v>12</v>
      </c>
      <c r="M1695" s="644">
        <v>53018.470000000008</v>
      </c>
      <c r="N1695" s="643">
        <v>3</v>
      </c>
      <c r="O1695" s="643">
        <v>6</v>
      </c>
      <c r="P1695" s="686">
        <v>26851.976000000002</v>
      </c>
    </row>
    <row r="1696" spans="1:16" ht="56.25" x14ac:dyDescent="0.2">
      <c r="A1696" s="637" t="s">
        <v>767</v>
      </c>
      <c r="B1696" s="638" t="s">
        <v>775</v>
      </c>
      <c r="C1696" s="638" t="s">
        <v>769</v>
      </c>
      <c r="D1696" s="639" t="s">
        <v>3153</v>
      </c>
      <c r="E1696" s="640">
        <v>1200</v>
      </c>
      <c r="F1696" s="638" t="s">
        <v>6165</v>
      </c>
      <c r="G1696" s="639" t="s">
        <v>6166</v>
      </c>
      <c r="H1696" s="641" t="s">
        <v>796</v>
      </c>
      <c r="I1696" s="642" t="s">
        <v>797</v>
      </c>
      <c r="J1696" s="641" t="s">
        <v>796</v>
      </c>
      <c r="K1696" s="643">
        <v>6</v>
      </c>
      <c r="L1696" s="643">
        <v>12</v>
      </c>
      <c r="M1696" s="644">
        <v>16290.01</v>
      </c>
      <c r="N1696" s="643">
        <v>5</v>
      </c>
      <c r="O1696" s="643">
        <v>6</v>
      </c>
      <c r="P1696" s="686">
        <v>7855.076</v>
      </c>
    </row>
    <row r="1697" spans="1:16" ht="33.75" x14ac:dyDescent="0.2">
      <c r="A1697" s="637" t="s">
        <v>767</v>
      </c>
      <c r="B1697" s="638" t="s">
        <v>775</v>
      </c>
      <c r="C1697" s="638" t="s">
        <v>769</v>
      </c>
      <c r="D1697" s="639" t="s">
        <v>6167</v>
      </c>
      <c r="E1697" s="640">
        <v>7000</v>
      </c>
      <c r="F1697" s="638" t="s">
        <v>6168</v>
      </c>
      <c r="G1697" s="639" t="s">
        <v>6169</v>
      </c>
      <c r="H1697" s="641" t="s">
        <v>842</v>
      </c>
      <c r="I1697" s="642" t="s">
        <v>780</v>
      </c>
      <c r="J1697" s="641" t="s">
        <v>842</v>
      </c>
      <c r="K1697" s="643">
        <v>3</v>
      </c>
      <c r="L1697" s="643">
        <v>6</v>
      </c>
      <c r="M1697" s="644">
        <v>37359.370000000003</v>
      </c>
      <c r="N1697" s="643">
        <v>0</v>
      </c>
      <c r="O1697" s="643">
        <v>0</v>
      </c>
      <c r="P1697" s="686">
        <v>0</v>
      </c>
    </row>
    <row r="1698" spans="1:16" ht="123.75" x14ac:dyDescent="0.2">
      <c r="A1698" s="637" t="s">
        <v>767</v>
      </c>
      <c r="B1698" s="638" t="s">
        <v>775</v>
      </c>
      <c r="C1698" s="638" t="s">
        <v>769</v>
      </c>
      <c r="D1698" s="639" t="s">
        <v>6170</v>
      </c>
      <c r="E1698" s="640">
        <v>10000</v>
      </c>
      <c r="F1698" s="638" t="s">
        <v>6171</v>
      </c>
      <c r="G1698" s="639" t="s">
        <v>6172</v>
      </c>
      <c r="H1698" s="641" t="s">
        <v>6173</v>
      </c>
      <c r="I1698" s="642" t="s">
        <v>780</v>
      </c>
      <c r="J1698" s="641" t="s">
        <v>6173</v>
      </c>
      <c r="K1698" s="643">
        <v>3</v>
      </c>
      <c r="L1698" s="643">
        <v>5</v>
      </c>
      <c r="M1698" s="644">
        <v>50544.45</v>
      </c>
      <c r="N1698" s="643">
        <v>0</v>
      </c>
      <c r="O1698" s="643">
        <v>0</v>
      </c>
      <c r="P1698" s="686">
        <v>0</v>
      </c>
    </row>
    <row r="1699" spans="1:16" ht="67.5" x14ac:dyDescent="0.2">
      <c r="A1699" s="637" t="s">
        <v>767</v>
      </c>
      <c r="B1699" s="638" t="s">
        <v>775</v>
      </c>
      <c r="C1699" s="638" t="s">
        <v>769</v>
      </c>
      <c r="D1699" s="639" t="s">
        <v>6174</v>
      </c>
      <c r="E1699" s="640">
        <v>3000</v>
      </c>
      <c r="F1699" s="638" t="s">
        <v>6175</v>
      </c>
      <c r="G1699" s="639" t="s">
        <v>6176</v>
      </c>
      <c r="H1699" s="641" t="s">
        <v>788</v>
      </c>
      <c r="I1699" s="642" t="s">
        <v>780</v>
      </c>
      <c r="J1699" s="641" t="s">
        <v>788</v>
      </c>
      <c r="K1699" s="643">
        <v>12</v>
      </c>
      <c r="L1699" s="643">
        <v>12</v>
      </c>
      <c r="M1699" s="644">
        <v>37837.800000000003</v>
      </c>
      <c r="N1699" s="643">
        <v>5</v>
      </c>
      <c r="O1699" s="643">
        <v>6</v>
      </c>
      <c r="P1699" s="686">
        <v>19045.046000000002</v>
      </c>
    </row>
    <row r="1700" spans="1:16" ht="135" x14ac:dyDescent="0.2">
      <c r="A1700" s="637" t="s">
        <v>767</v>
      </c>
      <c r="B1700" s="638" t="s">
        <v>775</v>
      </c>
      <c r="C1700" s="638" t="s">
        <v>769</v>
      </c>
      <c r="D1700" s="639" t="s">
        <v>6177</v>
      </c>
      <c r="E1700" s="640">
        <v>4200</v>
      </c>
      <c r="F1700" s="638" t="s">
        <v>6178</v>
      </c>
      <c r="G1700" s="639" t="s">
        <v>6179</v>
      </c>
      <c r="H1700" s="641" t="s">
        <v>805</v>
      </c>
      <c r="I1700" s="642" t="s">
        <v>780</v>
      </c>
      <c r="J1700" s="641" t="s">
        <v>805</v>
      </c>
      <c r="K1700" s="643">
        <v>8</v>
      </c>
      <c r="L1700" s="643">
        <v>12</v>
      </c>
      <c r="M1700" s="644">
        <v>52354.810000000012</v>
      </c>
      <c r="N1700" s="643">
        <v>1</v>
      </c>
      <c r="O1700" s="643">
        <v>2</v>
      </c>
      <c r="P1700" s="686">
        <v>11532.045999999998</v>
      </c>
    </row>
    <row r="1701" spans="1:16" ht="45" x14ac:dyDescent="0.2">
      <c r="A1701" s="637" t="s">
        <v>767</v>
      </c>
      <c r="B1701" s="638" t="s">
        <v>775</v>
      </c>
      <c r="C1701" s="638" t="s">
        <v>769</v>
      </c>
      <c r="D1701" s="639" t="s">
        <v>6180</v>
      </c>
      <c r="E1701" s="640">
        <v>1800</v>
      </c>
      <c r="F1701" s="638" t="s">
        <v>6181</v>
      </c>
      <c r="G1701" s="639" t="s">
        <v>6182</v>
      </c>
      <c r="H1701" s="641" t="s">
        <v>796</v>
      </c>
      <c r="I1701" s="642" t="s">
        <v>797</v>
      </c>
      <c r="J1701" s="641" t="s">
        <v>796</v>
      </c>
      <c r="K1701" s="643">
        <v>5</v>
      </c>
      <c r="L1701" s="643">
        <v>12</v>
      </c>
      <c r="M1701" s="644">
        <v>23524.39</v>
      </c>
      <c r="N1701" s="643">
        <v>3</v>
      </c>
      <c r="O1701" s="643">
        <v>6</v>
      </c>
      <c r="P1701" s="686">
        <v>11691.285999999998</v>
      </c>
    </row>
    <row r="1702" spans="1:16" ht="67.5" x14ac:dyDescent="0.2">
      <c r="A1702" s="637" t="s">
        <v>767</v>
      </c>
      <c r="B1702" s="638" t="s">
        <v>775</v>
      </c>
      <c r="C1702" s="638" t="s">
        <v>769</v>
      </c>
      <c r="D1702" s="639" t="s">
        <v>6183</v>
      </c>
      <c r="E1702" s="640">
        <v>5000</v>
      </c>
      <c r="F1702" s="638" t="s">
        <v>6184</v>
      </c>
      <c r="G1702" s="639" t="s">
        <v>6185</v>
      </c>
      <c r="H1702" s="641" t="s">
        <v>6186</v>
      </c>
      <c r="I1702" s="642" t="s">
        <v>780</v>
      </c>
      <c r="J1702" s="641" t="s">
        <v>6186</v>
      </c>
      <c r="K1702" s="643">
        <v>5</v>
      </c>
      <c r="L1702" s="643">
        <v>12</v>
      </c>
      <c r="M1702" s="644">
        <v>61413.61</v>
      </c>
      <c r="N1702" s="643">
        <v>6</v>
      </c>
      <c r="O1702" s="643">
        <v>6</v>
      </c>
      <c r="P1702" s="686">
        <v>31010.675999999999</v>
      </c>
    </row>
    <row r="1703" spans="1:16" ht="45" x14ac:dyDescent="0.2">
      <c r="A1703" s="637" t="s">
        <v>767</v>
      </c>
      <c r="B1703" s="638" t="s">
        <v>775</v>
      </c>
      <c r="C1703" s="638" t="s">
        <v>769</v>
      </c>
      <c r="D1703" s="639" t="s">
        <v>6187</v>
      </c>
      <c r="E1703" s="640">
        <v>2800</v>
      </c>
      <c r="F1703" s="638" t="s">
        <v>6188</v>
      </c>
      <c r="G1703" s="639" t="s">
        <v>6189</v>
      </c>
      <c r="H1703" s="641" t="s">
        <v>6190</v>
      </c>
      <c r="I1703" s="642" t="s">
        <v>797</v>
      </c>
      <c r="J1703" s="641" t="s">
        <v>6190</v>
      </c>
      <c r="K1703" s="643">
        <v>6</v>
      </c>
      <c r="L1703" s="643">
        <v>12</v>
      </c>
      <c r="M1703" s="644">
        <v>34897.990000000005</v>
      </c>
      <c r="N1703" s="643">
        <v>3</v>
      </c>
      <c r="O1703" s="643">
        <v>6</v>
      </c>
      <c r="P1703" s="686">
        <v>17630.376</v>
      </c>
    </row>
    <row r="1704" spans="1:16" ht="45" x14ac:dyDescent="0.2">
      <c r="A1704" s="637" t="s">
        <v>767</v>
      </c>
      <c r="B1704" s="638" t="s">
        <v>775</v>
      </c>
      <c r="C1704" s="638" t="s">
        <v>769</v>
      </c>
      <c r="D1704" s="639" t="s">
        <v>6069</v>
      </c>
      <c r="E1704" s="640">
        <v>3800</v>
      </c>
      <c r="F1704" s="638" t="s">
        <v>6191</v>
      </c>
      <c r="G1704" s="639" t="s">
        <v>6192</v>
      </c>
      <c r="H1704" s="641" t="s">
        <v>6072</v>
      </c>
      <c r="I1704" s="642" t="s">
        <v>797</v>
      </c>
      <c r="J1704" s="641" t="s">
        <v>6072</v>
      </c>
      <c r="K1704" s="643">
        <v>5</v>
      </c>
      <c r="L1704" s="643">
        <v>12</v>
      </c>
      <c r="M1704" s="644">
        <v>43624.450000000004</v>
      </c>
      <c r="N1704" s="643">
        <v>3</v>
      </c>
      <c r="O1704" s="643">
        <v>6</v>
      </c>
      <c r="P1704" s="686">
        <v>23851.446000000004</v>
      </c>
    </row>
    <row r="1705" spans="1:16" ht="45" x14ac:dyDescent="0.2">
      <c r="A1705" s="637" t="s">
        <v>767</v>
      </c>
      <c r="B1705" s="638" t="s">
        <v>775</v>
      </c>
      <c r="C1705" s="638" t="s">
        <v>769</v>
      </c>
      <c r="D1705" s="639" t="s">
        <v>6193</v>
      </c>
      <c r="E1705" s="640">
        <v>2000</v>
      </c>
      <c r="F1705" s="638" t="s">
        <v>6194</v>
      </c>
      <c r="G1705" s="639" t="s">
        <v>6195</v>
      </c>
      <c r="H1705" s="641" t="s">
        <v>796</v>
      </c>
      <c r="I1705" s="642" t="s">
        <v>797</v>
      </c>
      <c r="J1705" s="641" t="s">
        <v>796</v>
      </c>
      <c r="K1705" s="643">
        <v>5</v>
      </c>
      <c r="L1705" s="643">
        <v>12</v>
      </c>
      <c r="M1705" s="644">
        <v>25723.39</v>
      </c>
      <c r="N1705" s="643">
        <v>3</v>
      </c>
      <c r="O1705" s="643">
        <v>6</v>
      </c>
      <c r="P1705" s="686">
        <v>12975.605999999998</v>
      </c>
    </row>
    <row r="1706" spans="1:16" ht="33.75" x14ac:dyDescent="0.2">
      <c r="A1706" s="637" t="s">
        <v>767</v>
      </c>
      <c r="B1706" s="638" t="s">
        <v>775</v>
      </c>
      <c r="C1706" s="638" t="s">
        <v>769</v>
      </c>
      <c r="D1706" s="639" t="s">
        <v>1975</v>
      </c>
      <c r="E1706" s="640">
        <v>1500</v>
      </c>
      <c r="F1706" s="638" t="s">
        <v>6196</v>
      </c>
      <c r="G1706" s="639" t="s">
        <v>6197</v>
      </c>
      <c r="H1706" s="641" t="s">
        <v>6198</v>
      </c>
      <c r="I1706" s="642" t="s">
        <v>780</v>
      </c>
      <c r="J1706" s="641" t="s">
        <v>6198</v>
      </c>
      <c r="K1706" s="643">
        <v>2</v>
      </c>
      <c r="L1706" s="643">
        <v>4</v>
      </c>
      <c r="M1706" s="644">
        <v>6390.51</v>
      </c>
      <c r="N1706" s="643">
        <v>3</v>
      </c>
      <c r="O1706" s="643">
        <v>6</v>
      </c>
      <c r="P1706" s="686">
        <v>9816.0959999999995</v>
      </c>
    </row>
    <row r="1707" spans="1:16" ht="112.5" x14ac:dyDescent="0.2">
      <c r="A1707" s="637" t="s">
        <v>767</v>
      </c>
      <c r="B1707" s="638" t="s">
        <v>775</v>
      </c>
      <c r="C1707" s="638" t="s">
        <v>769</v>
      </c>
      <c r="D1707" s="639" t="s">
        <v>6199</v>
      </c>
      <c r="E1707" s="640">
        <v>1600</v>
      </c>
      <c r="F1707" s="638" t="s">
        <v>6200</v>
      </c>
      <c r="G1707" s="639" t="s">
        <v>6201</v>
      </c>
      <c r="H1707" s="641" t="s">
        <v>873</v>
      </c>
      <c r="I1707" s="642" t="s">
        <v>797</v>
      </c>
      <c r="J1707" s="641" t="s">
        <v>873</v>
      </c>
      <c r="K1707" s="643">
        <v>5</v>
      </c>
      <c r="L1707" s="643">
        <v>12</v>
      </c>
      <c r="M1707" s="644">
        <v>21154.81</v>
      </c>
      <c r="N1707" s="643">
        <v>5</v>
      </c>
      <c r="O1707" s="643">
        <v>6</v>
      </c>
      <c r="P1707" s="686">
        <v>10471.075999999999</v>
      </c>
    </row>
    <row r="1708" spans="1:16" ht="45" x14ac:dyDescent="0.2">
      <c r="A1708" s="637" t="s">
        <v>767</v>
      </c>
      <c r="B1708" s="638" t="s">
        <v>775</v>
      </c>
      <c r="C1708" s="638" t="s">
        <v>769</v>
      </c>
      <c r="D1708" s="639" t="s">
        <v>6202</v>
      </c>
      <c r="E1708" s="640">
        <v>1800</v>
      </c>
      <c r="F1708" s="638" t="s">
        <v>6203</v>
      </c>
      <c r="G1708" s="639" t="s">
        <v>6204</v>
      </c>
      <c r="H1708" s="641" t="s">
        <v>2754</v>
      </c>
      <c r="I1708" s="642" t="s">
        <v>774</v>
      </c>
      <c r="J1708" s="641" t="s">
        <v>2754</v>
      </c>
      <c r="K1708" s="643">
        <v>10</v>
      </c>
      <c r="L1708" s="643">
        <v>12</v>
      </c>
      <c r="M1708" s="644">
        <v>23511</v>
      </c>
      <c r="N1708" s="643">
        <v>3</v>
      </c>
      <c r="O1708" s="643">
        <v>6</v>
      </c>
      <c r="P1708" s="686">
        <v>11765.616</v>
      </c>
    </row>
    <row r="1709" spans="1:16" ht="33.75" x14ac:dyDescent="0.2">
      <c r="A1709" s="637" t="s">
        <v>767</v>
      </c>
      <c r="B1709" s="638" t="s">
        <v>775</v>
      </c>
      <c r="C1709" s="638" t="s">
        <v>769</v>
      </c>
      <c r="D1709" s="639" t="s">
        <v>4052</v>
      </c>
      <c r="E1709" s="640">
        <v>3800</v>
      </c>
      <c r="F1709" s="638" t="s">
        <v>6205</v>
      </c>
      <c r="G1709" s="639" t="s">
        <v>6206</v>
      </c>
      <c r="H1709" s="641" t="s">
        <v>6207</v>
      </c>
      <c r="I1709" s="642" t="s">
        <v>797</v>
      </c>
      <c r="J1709" s="641" t="s">
        <v>6207</v>
      </c>
      <c r="K1709" s="643">
        <v>1</v>
      </c>
      <c r="L1709" s="643">
        <v>1</v>
      </c>
      <c r="M1709" s="644">
        <v>3274.0800000000004</v>
      </c>
      <c r="N1709" s="643">
        <v>6</v>
      </c>
      <c r="O1709" s="643">
        <v>6</v>
      </c>
      <c r="P1709" s="686">
        <v>19877.826000000001</v>
      </c>
    </row>
    <row r="1710" spans="1:16" ht="101.25" x14ac:dyDescent="0.2">
      <c r="A1710" s="637" t="s">
        <v>767</v>
      </c>
      <c r="B1710" s="638" t="s">
        <v>775</v>
      </c>
      <c r="C1710" s="638" t="s">
        <v>769</v>
      </c>
      <c r="D1710" s="639" t="s">
        <v>2580</v>
      </c>
      <c r="E1710" s="640">
        <v>3800</v>
      </c>
      <c r="F1710" s="638" t="s">
        <v>6208</v>
      </c>
      <c r="G1710" s="639" t="s">
        <v>6209</v>
      </c>
      <c r="H1710" s="641" t="s">
        <v>784</v>
      </c>
      <c r="I1710" s="642" t="s">
        <v>774</v>
      </c>
      <c r="J1710" s="641" t="s">
        <v>784</v>
      </c>
      <c r="K1710" s="643">
        <v>6</v>
      </c>
      <c r="L1710" s="643">
        <v>12</v>
      </c>
      <c r="M1710" s="644">
        <v>47379.060000000005</v>
      </c>
      <c r="N1710" s="643">
        <v>3</v>
      </c>
      <c r="O1710" s="643">
        <v>6</v>
      </c>
      <c r="P1710" s="686">
        <v>23851.976000000002</v>
      </c>
    </row>
    <row r="1711" spans="1:16" ht="101.25" x14ac:dyDescent="0.2">
      <c r="A1711" s="637" t="s">
        <v>767</v>
      </c>
      <c r="B1711" s="638" t="s">
        <v>768</v>
      </c>
      <c r="C1711" s="638" t="s">
        <v>769</v>
      </c>
      <c r="D1711" s="639" t="s">
        <v>6210</v>
      </c>
      <c r="E1711" s="640">
        <v>5500</v>
      </c>
      <c r="F1711" s="638" t="s">
        <v>6211</v>
      </c>
      <c r="G1711" s="639" t="s">
        <v>6212</v>
      </c>
      <c r="H1711" s="641" t="s">
        <v>950</v>
      </c>
      <c r="I1711" s="642" t="s">
        <v>774</v>
      </c>
      <c r="J1711" s="641" t="s">
        <v>950</v>
      </c>
      <c r="K1711" s="643">
        <v>0</v>
      </c>
      <c r="L1711" s="643">
        <v>1</v>
      </c>
      <c r="M1711" s="644">
        <v>8361.23</v>
      </c>
      <c r="N1711" s="643">
        <v>0</v>
      </c>
      <c r="O1711" s="643">
        <v>0</v>
      </c>
      <c r="P1711" s="686">
        <v>0</v>
      </c>
    </row>
    <row r="1712" spans="1:16" ht="56.25" x14ac:dyDescent="0.2">
      <c r="A1712" s="637" t="s">
        <v>767</v>
      </c>
      <c r="B1712" s="638" t="s">
        <v>775</v>
      </c>
      <c r="C1712" s="638" t="s">
        <v>769</v>
      </c>
      <c r="D1712" s="639" t="s">
        <v>6213</v>
      </c>
      <c r="E1712" s="640">
        <v>1200</v>
      </c>
      <c r="F1712" s="638" t="s">
        <v>6214</v>
      </c>
      <c r="G1712" s="639" t="s">
        <v>6215</v>
      </c>
      <c r="H1712" s="641" t="s">
        <v>3646</v>
      </c>
      <c r="I1712" s="642" t="s">
        <v>780</v>
      </c>
      <c r="J1712" s="641" t="s">
        <v>3646</v>
      </c>
      <c r="K1712" s="643">
        <v>5</v>
      </c>
      <c r="L1712" s="643">
        <v>12</v>
      </c>
      <c r="M1712" s="644">
        <v>16289.77</v>
      </c>
      <c r="N1712" s="643">
        <v>3</v>
      </c>
      <c r="O1712" s="643">
        <v>6</v>
      </c>
      <c r="P1712" s="686">
        <v>7855.076</v>
      </c>
    </row>
    <row r="1713" spans="1:16" ht="90" x14ac:dyDescent="0.2">
      <c r="A1713" s="637" t="s">
        <v>767</v>
      </c>
      <c r="B1713" s="638" t="s">
        <v>775</v>
      </c>
      <c r="C1713" s="638" t="s">
        <v>769</v>
      </c>
      <c r="D1713" s="639" t="s">
        <v>6216</v>
      </c>
      <c r="E1713" s="640">
        <v>930</v>
      </c>
      <c r="F1713" s="638" t="s">
        <v>6217</v>
      </c>
      <c r="G1713" s="639" t="s">
        <v>6218</v>
      </c>
      <c r="H1713" s="641" t="s">
        <v>796</v>
      </c>
      <c r="I1713" s="642" t="s">
        <v>797</v>
      </c>
      <c r="J1713" s="641" t="s">
        <v>796</v>
      </c>
      <c r="K1713" s="643">
        <v>6</v>
      </c>
      <c r="L1713" s="643">
        <v>12</v>
      </c>
      <c r="M1713" s="644">
        <v>12758.410000000003</v>
      </c>
      <c r="N1713" s="643">
        <v>3</v>
      </c>
      <c r="O1713" s="643">
        <v>6</v>
      </c>
      <c r="P1713" s="686">
        <v>6089.2759999999998</v>
      </c>
    </row>
    <row r="1714" spans="1:16" ht="90" x14ac:dyDescent="0.2">
      <c r="A1714" s="637" t="s">
        <v>767</v>
      </c>
      <c r="B1714" s="638" t="s">
        <v>775</v>
      </c>
      <c r="C1714" s="638" t="s">
        <v>769</v>
      </c>
      <c r="D1714" s="639" t="s">
        <v>6219</v>
      </c>
      <c r="E1714" s="640">
        <v>930</v>
      </c>
      <c r="F1714" s="638" t="s">
        <v>6220</v>
      </c>
      <c r="G1714" s="639" t="s">
        <v>6221</v>
      </c>
      <c r="H1714" s="641" t="s">
        <v>2155</v>
      </c>
      <c r="I1714" s="642" t="s">
        <v>774</v>
      </c>
      <c r="J1714" s="641" t="s">
        <v>2155</v>
      </c>
      <c r="K1714" s="643">
        <v>6</v>
      </c>
      <c r="L1714" s="643">
        <v>12</v>
      </c>
      <c r="M1714" s="644">
        <v>12758.410000000003</v>
      </c>
      <c r="N1714" s="643">
        <v>3</v>
      </c>
      <c r="O1714" s="643">
        <v>6</v>
      </c>
      <c r="P1714" s="686">
        <v>6089.2759999999998</v>
      </c>
    </row>
    <row r="1715" spans="1:16" ht="33.75" x14ac:dyDescent="0.2">
      <c r="A1715" s="637" t="s">
        <v>767</v>
      </c>
      <c r="B1715" s="638" t="s">
        <v>775</v>
      </c>
      <c r="C1715" s="638" t="s">
        <v>769</v>
      </c>
      <c r="D1715" s="639" t="s">
        <v>1184</v>
      </c>
      <c r="E1715" s="640">
        <v>2500</v>
      </c>
      <c r="F1715" s="638" t="s">
        <v>6222</v>
      </c>
      <c r="G1715" s="639" t="s">
        <v>6223</v>
      </c>
      <c r="H1715" s="641" t="s">
        <v>1975</v>
      </c>
      <c r="I1715" s="642" t="s">
        <v>797</v>
      </c>
      <c r="J1715" s="641" t="s">
        <v>1975</v>
      </c>
      <c r="K1715" s="643">
        <v>5</v>
      </c>
      <c r="L1715" s="643">
        <v>12</v>
      </c>
      <c r="M1715" s="644">
        <v>31842.240000000002</v>
      </c>
      <c r="N1715" s="643">
        <v>3</v>
      </c>
      <c r="O1715" s="643">
        <v>6</v>
      </c>
      <c r="P1715" s="686">
        <v>16032.085999999999</v>
      </c>
    </row>
    <row r="1716" spans="1:16" ht="67.5" x14ac:dyDescent="0.2">
      <c r="A1716" s="637" t="s">
        <v>767</v>
      </c>
      <c r="B1716" s="638" t="s">
        <v>775</v>
      </c>
      <c r="C1716" s="638" t="s">
        <v>769</v>
      </c>
      <c r="D1716" s="639" t="s">
        <v>6224</v>
      </c>
      <c r="E1716" s="640">
        <v>1200</v>
      </c>
      <c r="F1716" s="638" t="s">
        <v>6225</v>
      </c>
      <c r="G1716" s="639" t="s">
        <v>6226</v>
      </c>
      <c r="H1716" s="641" t="s">
        <v>6227</v>
      </c>
      <c r="I1716" s="642" t="s">
        <v>774</v>
      </c>
      <c r="J1716" s="641" t="s">
        <v>6227</v>
      </c>
      <c r="K1716" s="643">
        <v>6</v>
      </c>
      <c r="L1716" s="643">
        <v>12</v>
      </c>
      <c r="M1716" s="644">
        <v>16066.34</v>
      </c>
      <c r="N1716" s="643">
        <v>3</v>
      </c>
      <c r="O1716" s="643">
        <v>6</v>
      </c>
      <c r="P1716" s="686">
        <v>7811.3460000000005</v>
      </c>
    </row>
    <row r="1717" spans="1:16" ht="67.5" x14ac:dyDescent="0.2">
      <c r="A1717" s="637" t="s">
        <v>767</v>
      </c>
      <c r="B1717" s="638" t="s">
        <v>775</v>
      </c>
      <c r="C1717" s="638" t="s">
        <v>769</v>
      </c>
      <c r="D1717" s="639" t="s">
        <v>6228</v>
      </c>
      <c r="E1717" s="640">
        <v>4000</v>
      </c>
      <c r="F1717" s="638" t="s">
        <v>6229</v>
      </c>
      <c r="G1717" s="639" t="s">
        <v>6230</v>
      </c>
      <c r="H1717" s="641" t="s">
        <v>6231</v>
      </c>
      <c r="I1717" s="642" t="s">
        <v>774</v>
      </c>
      <c r="J1717" s="641" t="s">
        <v>6231</v>
      </c>
      <c r="K1717" s="643">
        <v>6</v>
      </c>
      <c r="L1717" s="643">
        <v>12</v>
      </c>
      <c r="M1717" s="644">
        <v>49790.530000000006</v>
      </c>
      <c r="N1717" s="643">
        <v>3</v>
      </c>
      <c r="O1717" s="643">
        <v>6</v>
      </c>
      <c r="P1717" s="686">
        <v>25051.976000000002</v>
      </c>
    </row>
    <row r="1718" spans="1:16" ht="33.75" x14ac:dyDescent="0.2">
      <c r="A1718" s="637" t="s">
        <v>767</v>
      </c>
      <c r="B1718" s="638" t="s">
        <v>775</v>
      </c>
      <c r="C1718" s="638" t="s">
        <v>769</v>
      </c>
      <c r="D1718" s="639" t="s">
        <v>6232</v>
      </c>
      <c r="E1718" s="640">
        <v>9000</v>
      </c>
      <c r="F1718" s="638" t="s">
        <v>6233</v>
      </c>
      <c r="G1718" s="639" t="s">
        <v>6234</v>
      </c>
      <c r="H1718" s="641" t="s">
        <v>915</v>
      </c>
      <c r="I1718" s="642" t="s">
        <v>780</v>
      </c>
      <c r="J1718" s="641" t="s">
        <v>915</v>
      </c>
      <c r="K1718" s="643">
        <v>6</v>
      </c>
      <c r="L1718" s="643">
        <v>12</v>
      </c>
      <c r="M1718" s="644">
        <v>98701.029999999984</v>
      </c>
      <c r="N1718" s="643">
        <v>6</v>
      </c>
      <c r="O1718" s="643">
        <v>6</v>
      </c>
      <c r="P1718" s="686">
        <v>55051.976000000002</v>
      </c>
    </row>
    <row r="1719" spans="1:16" ht="67.5" x14ac:dyDescent="0.2">
      <c r="A1719" s="637" t="s">
        <v>767</v>
      </c>
      <c r="B1719" s="638" t="s">
        <v>775</v>
      </c>
      <c r="C1719" s="638" t="s">
        <v>769</v>
      </c>
      <c r="D1719" s="639" t="s">
        <v>6235</v>
      </c>
      <c r="E1719" s="640">
        <v>4000</v>
      </c>
      <c r="F1719" s="638" t="s">
        <v>6236</v>
      </c>
      <c r="G1719" s="639" t="s">
        <v>6237</v>
      </c>
      <c r="H1719" s="641" t="s">
        <v>805</v>
      </c>
      <c r="I1719" s="642" t="s">
        <v>780</v>
      </c>
      <c r="J1719" s="641" t="s">
        <v>805</v>
      </c>
      <c r="K1719" s="643">
        <v>8</v>
      </c>
      <c r="L1719" s="643">
        <v>12</v>
      </c>
      <c r="M1719" s="644">
        <v>49904.54</v>
      </c>
      <c r="N1719" s="643">
        <v>3</v>
      </c>
      <c r="O1719" s="643">
        <v>6</v>
      </c>
      <c r="P1719" s="686">
        <v>24971.016000000003</v>
      </c>
    </row>
    <row r="1720" spans="1:16" ht="56.25" x14ac:dyDescent="0.2">
      <c r="A1720" s="637" t="s">
        <v>767</v>
      </c>
      <c r="B1720" s="638" t="s">
        <v>775</v>
      </c>
      <c r="C1720" s="638" t="s">
        <v>769</v>
      </c>
      <c r="D1720" s="639" t="s">
        <v>4389</v>
      </c>
      <c r="E1720" s="640">
        <v>3800</v>
      </c>
      <c r="F1720" s="638" t="s">
        <v>6238</v>
      </c>
      <c r="G1720" s="639" t="s">
        <v>6239</v>
      </c>
      <c r="H1720" s="641" t="s">
        <v>6240</v>
      </c>
      <c r="I1720" s="642" t="s">
        <v>780</v>
      </c>
      <c r="J1720" s="641" t="s">
        <v>6240</v>
      </c>
      <c r="K1720" s="643">
        <v>6</v>
      </c>
      <c r="L1720" s="643">
        <v>12</v>
      </c>
      <c r="M1720" s="644">
        <v>47554.810000000012</v>
      </c>
      <c r="N1720" s="643">
        <v>3</v>
      </c>
      <c r="O1720" s="643">
        <v>6</v>
      </c>
      <c r="P1720" s="686">
        <v>23851.976000000002</v>
      </c>
    </row>
    <row r="1721" spans="1:16" ht="67.5" x14ac:dyDescent="0.2">
      <c r="A1721" s="637" t="s">
        <v>767</v>
      </c>
      <c r="B1721" s="638" t="s">
        <v>775</v>
      </c>
      <c r="C1721" s="638" t="s">
        <v>769</v>
      </c>
      <c r="D1721" s="639" t="s">
        <v>6241</v>
      </c>
      <c r="E1721" s="640">
        <v>5500</v>
      </c>
      <c r="F1721" s="638" t="s">
        <v>6242</v>
      </c>
      <c r="G1721" s="639" t="s">
        <v>6243</v>
      </c>
      <c r="H1721" s="641" t="s">
        <v>846</v>
      </c>
      <c r="I1721" s="642" t="s">
        <v>780</v>
      </c>
      <c r="J1721" s="641" t="s">
        <v>846</v>
      </c>
      <c r="K1721" s="643">
        <v>4</v>
      </c>
      <c r="L1721" s="643">
        <v>9</v>
      </c>
      <c r="M1721" s="644">
        <v>23380.3</v>
      </c>
      <c r="N1721" s="643">
        <v>2</v>
      </c>
      <c r="O1721" s="643">
        <v>4</v>
      </c>
      <c r="P1721" s="686">
        <v>22703.675999999999</v>
      </c>
    </row>
    <row r="1722" spans="1:16" ht="56.25" x14ac:dyDescent="0.2">
      <c r="A1722" s="637" t="s">
        <v>767</v>
      </c>
      <c r="B1722" s="638" t="s">
        <v>775</v>
      </c>
      <c r="C1722" s="638" t="s">
        <v>769</v>
      </c>
      <c r="D1722" s="639" t="s">
        <v>6244</v>
      </c>
      <c r="E1722" s="640">
        <v>3800</v>
      </c>
      <c r="F1722" s="638" t="s">
        <v>6245</v>
      </c>
      <c r="G1722" s="639" t="s">
        <v>6246</v>
      </c>
      <c r="H1722" s="641" t="s">
        <v>6247</v>
      </c>
      <c r="I1722" s="642" t="s">
        <v>797</v>
      </c>
      <c r="J1722" s="641" t="s">
        <v>6247</v>
      </c>
      <c r="K1722" s="643">
        <v>6</v>
      </c>
      <c r="L1722" s="643">
        <v>12</v>
      </c>
      <c r="M1722" s="644">
        <v>47174.790000000008</v>
      </c>
      <c r="N1722" s="643">
        <v>3</v>
      </c>
      <c r="O1722" s="643">
        <v>6</v>
      </c>
      <c r="P1722" s="686">
        <v>23788.636000000002</v>
      </c>
    </row>
    <row r="1723" spans="1:16" ht="67.5" x14ac:dyDescent="0.2">
      <c r="A1723" s="637" t="s">
        <v>767</v>
      </c>
      <c r="B1723" s="638" t="s">
        <v>775</v>
      </c>
      <c r="C1723" s="638" t="s">
        <v>769</v>
      </c>
      <c r="D1723" s="639" t="s">
        <v>6248</v>
      </c>
      <c r="E1723" s="640">
        <v>1200</v>
      </c>
      <c r="F1723" s="638" t="s">
        <v>6249</v>
      </c>
      <c r="G1723" s="639" t="s">
        <v>6250</v>
      </c>
      <c r="H1723" s="641" t="s">
        <v>796</v>
      </c>
      <c r="I1723" s="642" t="s">
        <v>797</v>
      </c>
      <c r="J1723" s="641" t="s">
        <v>796</v>
      </c>
      <c r="K1723" s="643">
        <v>5</v>
      </c>
      <c r="L1723" s="643">
        <v>12</v>
      </c>
      <c r="M1723" s="644">
        <v>16290.01</v>
      </c>
      <c r="N1723" s="643">
        <v>5</v>
      </c>
      <c r="O1723" s="643">
        <v>6</v>
      </c>
      <c r="P1723" s="686">
        <v>8989.4659999999985</v>
      </c>
    </row>
    <row r="1724" spans="1:16" ht="33.75" x14ac:dyDescent="0.2">
      <c r="A1724" s="637" t="s">
        <v>767</v>
      </c>
      <c r="B1724" s="638" t="s">
        <v>775</v>
      </c>
      <c r="C1724" s="638" t="s">
        <v>769</v>
      </c>
      <c r="D1724" s="639" t="s">
        <v>3032</v>
      </c>
      <c r="E1724" s="640">
        <v>3000</v>
      </c>
      <c r="F1724" s="638" t="s">
        <v>6251</v>
      </c>
      <c r="G1724" s="639" t="s">
        <v>6252</v>
      </c>
      <c r="H1724" s="641" t="s">
        <v>1366</v>
      </c>
      <c r="I1724" s="642" t="s">
        <v>780</v>
      </c>
      <c r="J1724" s="641" t="s">
        <v>1366</v>
      </c>
      <c r="K1724" s="643">
        <v>1</v>
      </c>
      <c r="L1724" s="643">
        <v>3</v>
      </c>
      <c r="M1724" s="644">
        <v>7925.6</v>
      </c>
      <c r="N1724" s="643">
        <v>6</v>
      </c>
      <c r="O1724" s="643">
        <v>6</v>
      </c>
      <c r="P1724" s="686">
        <v>19029.506000000001</v>
      </c>
    </row>
    <row r="1725" spans="1:16" ht="90" x14ac:dyDescent="0.2">
      <c r="A1725" s="637" t="s">
        <v>767</v>
      </c>
      <c r="B1725" s="638" t="s">
        <v>768</v>
      </c>
      <c r="C1725" s="638" t="s">
        <v>769</v>
      </c>
      <c r="D1725" s="639" t="s">
        <v>6253</v>
      </c>
      <c r="E1725" s="640">
        <v>10000</v>
      </c>
      <c r="F1725" s="638" t="s">
        <v>6254</v>
      </c>
      <c r="G1725" s="639" t="s">
        <v>6255</v>
      </c>
      <c r="H1725" s="641" t="s">
        <v>1438</v>
      </c>
      <c r="I1725" s="642" t="s">
        <v>780</v>
      </c>
      <c r="J1725" s="641" t="s">
        <v>1438</v>
      </c>
      <c r="K1725" s="643">
        <v>5</v>
      </c>
      <c r="L1725" s="643">
        <v>12</v>
      </c>
      <c r="M1725" s="644">
        <v>120818.34999999998</v>
      </c>
      <c r="N1725" s="643">
        <v>3</v>
      </c>
      <c r="O1725" s="643">
        <v>6</v>
      </c>
      <c r="P1725" s="686">
        <v>60947.096000000005</v>
      </c>
    </row>
    <row r="1726" spans="1:16" ht="67.5" x14ac:dyDescent="0.2">
      <c r="A1726" s="637" t="s">
        <v>767</v>
      </c>
      <c r="B1726" s="638" t="s">
        <v>775</v>
      </c>
      <c r="C1726" s="638" t="s">
        <v>769</v>
      </c>
      <c r="D1726" s="639" t="s">
        <v>6256</v>
      </c>
      <c r="E1726" s="640">
        <v>1200</v>
      </c>
      <c r="F1726" s="638" t="s">
        <v>6257</v>
      </c>
      <c r="G1726" s="639" t="s">
        <v>6258</v>
      </c>
      <c r="H1726" s="641" t="s">
        <v>1198</v>
      </c>
      <c r="I1726" s="642" t="s">
        <v>797</v>
      </c>
      <c r="J1726" s="641" t="s">
        <v>1198</v>
      </c>
      <c r="K1726" s="643">
        <v>5</v>
      </c>
      <c r="L1726" s="643">
        <v>12</v>
      </c>
      <c r="M1726" s="644">
        <v>16290.01</v>
      </c>
      <c r="N1726" s="643">
        <v>2</v>
      </c>
      <c r="O1726" s="643">
        <v>3</v>
      </c>
      <c r="P1726" s="686">
        <v>4897.2259999999997</v>
      </c>
    </row>
    <row r="1727" spans="1:16" ht="67.5" x14ac:dyDescent="0.2">
      <c r="A1727" s="637" t="s">
        <v>767</v>
      </c>
      <c r="B1727" s="638" t="s">
        <v>775</v>
      </c>
      <c r="C1727" s="638" t="s">
        <v>769</v>
      </c>
      <c r="D1727" s="639" t="s">
        <v>6259</v>
      </c>
      <c r="E1727" s="640">
        <v>7000</v>
      </c>
      <c r="F1727" s="638" t="s">
        <v>6260</v>
      </c>
      <c r="G1727" s="639" t="s">
        <v>6261</v>
      </c>
      <c r="H1727" s="641" t="s">
        <v>830</v>
      </c>
      <c r="I1727" s="642" t="s">
        <v>780</v>
      </c>
      <c r="J1727" s="641" t="s">
        <v>830</v>
      </c>
      <c r="K1727" s="643">
        <v>3</v>
      </c>
      <c r="L1727" s="643">
        <v>6</v>
      </c>
      <c r="M1727" s="644">
        <v>40094.43</v>
      </c>
      <c r="N1727" s="643">
        <v>0</v>
      </c>
      <c r="O1727" s="643">
        <v>0</v>
      </c>
      <c r="P1727" s="686">
        <v>0</v>
      </c>
    </row>
    <row r="1728" spans="1:16" ht="33.75" x14ac:dyDescent="0.2">
      <c r="A1728" s="637" t="s">
        <v>767</v>
      </c>
      <c r="B1728" s="638" t="s">
        <v>768</v>
      </c>
      <c r="C1728" s="638" t="s">
        <v>769</v>
      </c>
      <c r="D1728" s="639" t="s">
        <v>1705</v>
      </c>
      <c r="E1728" s="640">
        <v>4200</v>
      </c>
      <c r="F1728" s="638" t="s">
        <v>6262</v>
      </c>
      <c r="G1728" s="639" t="s">
        <v>6263</v>
      </c>
      <c r="H1728" s="641" t="s">
        <v>1082</v>
      </c>
      <c r="I1728" s="642" t="s">
        <v>780</v>
      </c>
      <c r="J1728" s="641" t="s">
        <v>1082</v>
      </c>
      <c r="K1728" s="643">
        <v>3</v>
      </c>
      <c r="L1728" s="643">
        <v>8</v>
      </c>
      <c r="M1728" s="644">
        <v>25849.199999999997</v>
      </c>
      <c r="N1728" s="643">
        <v>0</v>
      </c>
      <c r="O1728" s="643">
        <v>0</v>
      </c>
      <c r="P1728" s="686">
        <v>0</v>
      </c>
    </row>
    <row r="1729" spans="1:16" ht="78.75" x14ac:dyDescent="0.2">
      <c r="A1729" s="637" t="s">
        <v>767</v>
      </c>
      <c r="B1729" s="638" t="s">
        <v>775</v>
      </c>
      <c r="C1729" s="638" t="s">
        <v>769</v>
      </c>
      <c r="D1729" s="639" t="s">
        <v>6264</v>
      </c>
      <c r="E1729" s="640">
        <v>1400</v>
      </c>
      <c r="F1729" s="638" t="s">
        <v>6265</v>
      </c>
      <c r="G1729" s="639" t="s">
        <v>6266</v>
      </c>
      <c r="H1729" s="641" t="s">
        <v>796</v>
      </c>
      <c r="I1729" s="642" t="s">
        <v>797</v>
      </c>
      <c r="J1729" s="641" t="s">
        <v>796</v>
      </c>
      <c r="K1729" s="643">
        <v>8</v>
      </c>
      <c r="L1729" s="643">
        <v>12</v>
      </c>
      <c r="M1729" s="644">
        <v>18269.79</v>
      </c>
      <c r="N1729" s="643">
        <v>3</v>
      </c>
      <c r="O1729" s="643">
        <v>6</v>
      </c>
      <c r="P1729" s="686">
        <v>8990.2260000000006</v>
      </c>
    </row>
    <row r="1730" spans="1:16" ht="33.75" x14ac:dyDescent="0.2">
      <c r="A1730" s="637" t="s">
        <v>767</v>
      </c>
      <c r="B1730" s="638" t="s">
        <v>768</v>
      </c>
      <c r="C1730" s="638" t="s">
        <v>769</v>
      </c>
      <c r="D1730" s="639" t="s">
        <v>2929</v>
      </c>
      <c r="E1730" s="640">
        <v>7000</v>
      </c>
      <c r="F1730" s="638" t="s">
        <v>6267</v>
      </c>
      <c r="G1730" s="639" t="s">
        <v>6268</v>
      </c>
      <c r="H1730" s="641" t="s">
        <v>1090</v>
      </c>
      <c r="I1730" s="642" t="s">
        <v>780</v>
      </c>
      <c r="J1730" s="641" t="s">
        <v>1090</v>
      </c>
      <c r="K1730" s="643">
        <v>0</v>
      </c>
      <c r="L1730" s="643">
        <v>0</v>
      </c>
      <c r="M1730" s="644">
        <v>0</v>
      </c>
      <c r="N1730" s="643">
        <v>2</v>
      </c>
      <c r="O1730" s="643">
        <v>4</v>
      </c>
      <c r="P1730" s="686">
        <v>28703.675999999999</v>
      </c>
    </row>
    <row r="1731" spans="1:16" ht="56.25" x14ac:dyDescent="0.2">
      <c r="A1731" s="637" t="s">
        <v>767</v>
      </c>
      <c r="B1731" s="638" t="s">
        <v>775</v>
      </c>
      <c r="C1731" s="638" t="s">
        <v>769</v>
      </c>
      <c r="D1731" s="639" t="s">
        <v>6269</v>
      </c>
      <c r="E1731" s="640">
        <v>6400</v>
      </c>
      <c r="F1731" s="638" t="s">
        <v>6270</v>
      </c>
      <c r="G1731" s="639" t="s">
        <v>6271</v>
      </c>
      <c r="H1731" s="641" t="s">
        <v>3646</v>
      </c>
      <c r="I1731" s="642" t="s">
        <v>780</v>
      </c>
      <c r="J1731" s="641" t="s">
        <v>3646</v>
      </c>
      <c r="K1731" s="643">
        <v>5</v>
      </c>
      <c r="L1731" s="643">
        <v>12</v>
      </c>
      <c r="M1731" s="644">
        <v>78754.81</v>
      </c>
      <c r="N1731" s="643">
        <v>3</v>
      </c>
      <c r="O1731" s="643">
        <v>6</v>
      </c>
      <c r="P1731" s="686">
        <v>39451.976000000002</v>
      </c>
    </row>
    <row r="1732" spans="1:16" ht="78.75" x14ac:dyDescent="0.2">
      <c r="A1732" s="637" t="s">
        <v>767</v>
      </c>
      <c r="B1732" s="638" t="s">
        <v>775</v>
      </c>
      <c r="C1732" s="638" t="s">
        <v>769</v>
      </c>
      <c r="D1732" s="639" t="s">
        <v>6272</v>
      </c>
      <c r="E1732" s="640">
        <v>15600</v>
      </c>
      <c r="F1732" s="638" t="s">
        <v>6273</v>
      </c>
      <c r="G1732" s="639" t="s">
        <v>6274</v>
      </c>
      <c r="H1732" s="641" t="s">
        <v>846</v>
      </c>
      <c r="I1732" s="642" t="s">
        <v>780</v>
      </c>
      <c r="J1732" s="641" t="s">
        <v>846</v>
      </c>
      <c r="K1732" s="643">
        <v>1</v>
      </c>
      <c r="L1732" s="643">
        <v>3</v>
      </c>
      <c r="M1732" s="644">
        <v>26247.539999999997</v>
      </c>
      <c r="N1732" s="643">
        <v>0</v>
      </c>
      <c r="O1732" s="643">
        <v>0</v>
      </c>
      <c r="P1732" s="686">
        <v>0</v>
      </c>
    </row>
    <row r="1733" spans="1:16" ht="67.5" x14ac:dyDescent="0.2">
      <c r="A1733" s="637" t="s">
        <v>767</v>
      </c>
      <c r="B1733" s="638" t="s">
        <v>775</v>
      </c>
      <c r="C1733" s="638" t="s">
        <v>769</v>
      </c>
      <c r="D1733" s="639" t="s">
        <v>6275</v>
      </c>
      <c r="E1733" s="640">
        <v>1200</v>
      </c>
      <c r="F1733" s="638" t="s">
        <v>6276</v>
      </c>
      <c r="G1733" s="639" t="s">
        <v>6277</v>
      </c>
      <c r="H1733" s="641" t="s">
        <v>6278</v>
      </c>
      <c r="I1733" s="642" t="s">
        <v>780</v>
      </c>
      <c r="J1733" s="641" t="s">
        <v>6278</v>
      </c>
      <c r="K1733" s="643">
        <v>6</v>
      </c>
      <c r="L1733" s="643">
        <v>12</v>
      </c>
      <c r="M1733" s="644">
        <v>16286.08</v>
      </c>
      <c r="N1733" s="643">
        <v>3</v>
      </c>
      <c r="O1733" s="643">
        <v>6</v>
      </c>
      <c r="P1733" s="686">
        <v>7852.3760000000002</v>
      </c>
    </row>
    <row r="1734" spans="1:16" ht="33.75" x14ac:dyDescent="0.2">
      <c r="A1734" s="637" t="s">
        <v>767</v>
      </c>
      <c r="B1734" s="638" t="s">
        <v>775</v>
      </c>
      <c r="C1734" s="638" t="s">
        <v>769</v>
      </c>
      <c r="D1734" s="639" t="s">
        <v>6279</v>
      </c>
      <c r="E1734" s="640">
        <v>5000</v>
      </c>
      <c r="F1734" s="638" t="s">
        <v>6280</v>
      </c>
      <c r="G1734" s="639" t="s">
        <v>6281</v>
      </c>
      <c r="H1734" s="641" t="s">
        <v>957</v>
      </c>
      <c r="I1734" s="642" t="s">
        <v>780</v>
      </c>
      <c r="J1734" s="641" t="s">
        <v>957</v>
      </c>
      <c r="K1734" s="643">
        <v>6</v>
      </c>
      <c r="L1734" s="643">
        <v>12</v>
      </c>
      <c r="M1734" s="644">
        <v>61183.48</v>
      </c>
      <c r="N1734" s="643">
        <v>3</v>
      </c>
      <c r="O1734" s="643">
        <v>6</v>
      </c>
      <c r="P1734" s="686">
        <v>31003.675999999999</v>
      </c>
    </row>
    <row r="1735" spans="1:16" ht="78.75" x14ac:dyDescent="0.2">
      <c r="A1735" s="637" t="s">
        <v>767</v>
      </c>
      <c r="B1735" s="638" t="s">
        <v>775</v>
      </c>
      <c r="C1735" s="638" t="s">
        <v>769</v>
      </c>
      <c r="D1735" s="639" t="s">
        <v>6282</v>
      </c>
      <c r="E1735" s="640">
        <v>3000</v>
      </c>
      <c r="F1735" s="638" t="s">
        <v>6283</v>
      </c>
      <c r="G1735" s="639" t="s">
        <v>6284</v>
      </c>
      <c r="H1735" s="641" t="s">
        <v>1458</v>
      </c>
      <c r="I1735" s="642" t="s">
        <v>774</v>
      </c>
      <c r="J1735" s="641" t="s">
        <v>1458</v>
      </c>
      <c r="K1735" s="643">
        <v>8</v>
      </c>
      <c r="L1735" s="643">
        <v>12</v>
      </c>
      <c r="M1735" s="644">
        <v>37940.740000000005</v>
      </c>
      <c r="N1735" s="643">
        <v>3</v>
      </c>
      <c r="O1735" s="643">
        <v>6</v>
      </c>
      <c r="P1735" s="686">
        <v>19051.976000000002</v>
      </c>
    </row>
    <row r="1736" spans="1:16" ht="56.25" x14ac:dyDescent="0.2">
      <c r="A1736" s="637" t="s">
        <v>767</v>
      </c>
      <c r="B1736" s="638" t="s">
        <v>775</v>
      </c>
      <c r="C1736" s="638" t="s">
        <v>769</v>
      </c>
      <c r="D1736" s="639" t="s">
        <v>6285</v>
      </c>
      <c r="E1736" s="640">
        <v>3800</v>
      </c>
      <c r="F1736" s="638" t="s">
        <v>6286</v>
      </c>
      <c r="G1736" s="639" t="s">
        <v>6287</v>
      </c>
      <c r="H1736" s="641" t="s">
        <v>6288</v>
      </c>
      <c r="I1736" s="642" t="s">
        <v>774</v>
      </c>
      <c r="J1736" s="641" t="s">
        <v>6288</v>
      </c>
      <c r="K1736" s="643">
        <v>6</v>
      </c>
      <c r="L1736" s="643">
        <v>12</v>
      </c>
      <c r="M1736" s="644">
        <v>47406.720000000008</v>
      </c>
      <c r="N1736" s="643">
        <v>3</v>
      </c>
      <c r="O1736" s="643">
        <v>6</v>
      </c>
      <c r="P1736" s="686">
        <v>23843.266000000003</v>
      </c>
    </row>
    <row r="1737" spans="1:16" ht="67.5" x14ac:dyDescent="0.2">
      <c r="A1737" s="637" t="s">
        <v>767</v>
      </c>
      <c r="B1737" s="638" t="s">
        <v>775</v>
      </c>
      <c r="C1737" s="638" t="s">
        <v>769</v>
      </c>
      <c r="D1737" s="639" t="s">
        <v>6289</v>
      </c>
      <c r="E1737" s="640">
        <v>6000</v>
      </c>
      <c r="F1737" s="638" t="s">
        <v>6290</v>
      </c>
      <c r="G1737" s="639" t="s">
        <v>6291</v>
      </c>
      <c r="H1737" s="641" t="s">
        <v>6292</v>
      </c>
      <c r="I1737" s="642" t="s">
        <v>780</v>
      </c>
      <c r="J1737" s="641" t="s">
        <v>6292</v>
      </c>
      <c r="K1737" s="643">
        <v>6</v>
      </c>
      <c r="L1737" s="643">
        <v>12</v>
      </c>
      <c r="M1737" s="644">
        <v>73331.87</v>
      </c>
      <c r="N1737" s="643">
        <v>3</v>
      </c>
      <c r="O1737" s="643">
        <v>6</v>
      </c>
      <c r="P1737" s="686">
        <v>37004.096000000005</v>
      </c>
    </row>
    <row r="1738" spans="1:16" ht="123.75" x14ac:dyDescent="0.2">
      <c r="A1738" s="637" t="s">
        <v>767</v>
      </c>
      <c r="B1738" s="638" t="s">
        <v>775</v>
      </c>
      <c r="C1738" s="638" t="s">
        <v>769</v>
      </c>
      <c r="D1738" s="639" t="s">
        <v>6293</v>
      </c>
      <c r="E1738" s="640">
        <v>8000</v>
      </c>
      <c r="F1738" s="638" t="s">
        <v>6294</v>
      </c>
      <c r="G1738" s="639" t="s">
        <v>6295</v>
      </c>
      <c r="H1738" s="641" t="s">
        <v>846</v>
      </c>
      <c r="I1738" s="642" t="s">
        <v>780</v>
      </c>
      <c r="J1738" s="641" t="s">
        <v>846</v>
      </c>
      <c r="K1738" s="643">
        <v>6</v>
      </c>
      <c r="L1738" s="643">
        <v>12</v>
      </c>
      <c r="M1738" s="644">
        <v>101994.76</v>
      </c>
      <c r="N1738" s="643">
        <v>6</v>
      </c>
      <c r="O1738" s="643">
        <v>6</v>
      </c>
      <c r="P1738" s="686">
        <v>49039.096000000005</v>
      </c>
    </row>
    <row r="1739" spans="1:16" ht="78.75" x14ac:dyDescent="0.2">
      <c r="A1739" s="637" t="s">
        <v>767</v>
      </c>
      <c r="B1739" s="638" t="s">
        <v>768</v>
      </c>
      <c r="C1739" s="638" t="s">
        <v>769</v>
      </c>
      <c r="D1739" s="639" t="s">
        <v>6296</v>
      </c>
      <c r="E1739" s="640">
        <v>5000</v>
      </c>
      <c r="F1739" s="638" t="s">
        <v>6297</v>
      </c>
      <c r="G1739" s="639" t="s">
        <v>6298</v>
      </c>
      <c r="H1739" s="641" t="s">
        <v>6299</v>
      </c>
      <c r="I1739" s="642" t="s">
        <v>797</v>
      </c>
      <c r="J1739" s="641" t="s">
        <v>6299</v>
      </c>
      <c r="K1739" s="643">
        <v>5</v>
      </c>
      <c r="L1739" s="643">
        <v>12</v>
      </c>
      <c r="M1739" s="644">
        <v>61954.810000000012</v>
      </c>
      <c r="N1739" s="643">
        <v>3</v>
      </c>
      <c r="O1739" s="643">
        <v>6</v>
      </c>
      <c r="P1739" s="686">
        <v>31050.576000000001</v>
      </c>
    </row>
    <row r="1740" spans="1:16" ht="33.75" x14ac:dyDescent="0.2">
      <c r="A1740" s="637" t="s">
        <v>767</v>
      </c>
      <c r="B1740" s="638" t="s">
        <v>768</v>
      </c>
      <c r="C1740" s="638" t="s">
        <v>769</v>
      </c>
      <c r="D1740" s="639" t="s">
        <v>6300</v>
      </c>
      <c r="E1740" s="640">
        <v>2200</v>
      </c>
      <c r="F1740" s="638" t="s">
        <v>6301</v>
      </c>
      <c r="G1740" s="639" t="s">
        <v>6302</v>
      </c>
      <c r="H1740" s="641" t="s">
        <v>1023</v>
      </c>
      <c r="I1740" s="642" t="s">
        <v>797</v>
      </c>
      <c r="J1740" s="641" t="s">
        <v>1023</v>
      </c>
      <c r="K1740" s="643">
        <v>1</v>
      </c>
      <c r="L1740" s="643">
        <v>3</v>
      </c>
      <c r="M1740" s="644">
        <v>6435.5400000000009</v>
      </c>
      <c r="N1740" s="643">
        <v>6</v>
      </c>
      <c r="O1740" s="643">
        <v>6</v>
      </c>
      <c r="P1740" s="686">
        <v>14246.275999999998</v>
      </c>
    </row>
    <row r="1741" spans="1:16" ht="56.25" x14ac:dyDescent="0.2">
      <c r="A1741" s="637" t="s">
        <v>767</v>
      </c>
      <c r="B1741" s="638" t="s">
        <v>775</v>
      </c>
      <c r="C1741" s="638" t="s">
        <v>769</v>
      </c>
      <c r="D1741" s="639" t="s">
        <v>6303</v>
      </c>
      <c r="E1741" s="640">
        <v>7500</v>
      </c>
      <c r="F1741" s="638" t="s">
        <v>6304</v>
      </c>
      <c r="G1741" s="639" t="s">
        <v>6305</v>
      </c>
      <c r="H1741" s="641" t="s">
        <v>1282</v>
      </c>
      <c r="I1741" s="642" t="s">
        <v>780</v>
      </c>
      <c r="J1741" s="641" t="s">
        <v>1282</v>
      </c>
      <c r="K1741" s="643">
        <v>5</v>
      </c>
      <c r="L1741" s="643">
        <v>12</v>
      </c>
      <c r="M1741" s="644">
        <v>91839.37</v>
      </c>
      <c r="N1741" s="643">
        <v>5</v>
      </c>
      <c r="O1741" s="643">
        <v>6</v>
      </c>
      <c r="P1741" s="686">
        <v>46047.296000000002</v>
      </c>
    </row>
    <row r="1742" spans="1:16" ht="45" x14ac:dyDescent="0.2">
      <c r="A1742" s="637" t="s">
        <v>767</v>
      </c>
      <c r="B1742" s="638" t="s">
        <v>775</v>
      </c>
      <c r="C1742" s="638" t="s">
        <v>769</v>
      </c>
      <c r="D1742" s="639" t="s">
        <v>6306</v>
      </c>
      <c r="E1742" s="640">
        <v>4000</v>
      </c>
      <c r="F1742" s="638" t="s">
        <v>6307</v>
      </c>
      <c r="G1742" s="639" t="s">
        <v>6308</v>
      </c>
      <c r="H1742" s="641" t="s">
        <v>6309</v>
      </c>
      <c r="I1742" s="642" t="s">
        <v>797</v>
      </c>
      <c r="J1742" s="641" t="s">
        <v>6309</v>
      </c>
      <c r="K1742" s="643">
        <v>6</v>
      </c>
      <c r="L1742" s="643">
        <v>12</v>
      </c>
      <c r="M1742" s="644">
        <v>49495.44</v>
      </c>
      <c r="N1742" s="643">
        <v>3</v>
      </c>
      <c r="O1742" s="643">
        <v>6</v>
      </c>
      <c r="P1742" s="686">
        <v>24918.646000000001</v>
      </c>
    </row>
    <row r="1743" spans="1:16" ht="56.25" x14ac:dyDescent="0.2">
      <c r="A1743" s="637" t="s">
        <v>767</v>
      </c>
      <c r="B1743" s="638" t="s">
        <v>775</v>
      </c>
      <c r="C1743" s="638" t="s">
        <v>769</v>
      </c>
      <c r="D1743" s="639" t="s">
        <v>6310</v>
      </c>
      <c r="E1743" s="640">
        <v>3800</v>
      </c>
      <c r="F1743" s="638" t="s">
        <v>6311</v>
      </c>
      <c r="G1743" s="639" t="s">
        <v>6312</v>
      </c>
      <c r="H1743" s="641" t="s">
        <v>6313</v>
      </c>
      <c r="I1743" s="642" t="s">
        <v>797</v>
      </c>
      <c r="J1743" s="641" t="s">
        <v>6313</v>
      </c>
      <c r="K1743" s="643">
        <v>6</v>
      </c>
      <c r="L1743" s="643">
        <v>12</v>
      </c>
      <c r="M1743" s="644">
        <v>46921.440000000002</v>
      </c>
      <c r="N1743" s="643">
        <v>3</v>
      </c>
      <c r="O1743" s="643">
        <v>6</v>
      </c>
      <c r="P1743" s="686">
        <v>23725.296000000002</v>
      </c>
    </row>
    <row r="1744" spans="1:16" ht="67.5" x14ac:dyDescent="0.2">
      <c r="A1744" s="637" t="s">
        <v>767</v>
      </c>
      <c r="B1744" s="638" t="s">
        <v>768</v>
      </c>
      <c r="C1744" s="638" t="s">
        <v>769</v>
      </c>
      <c r="D1744" s="639" t="s">
        <v>6314</v>
      </c>
      <c r="E1744" s="640">
        <v>5000</v>
      </c>
      <c r="F1744" s="638" t="s">
        <v>6315</v>
      </c>
      <c r="G1744" s="639" t="s">
        <v>6316</v>
      </c>
      <c r="H1744" s="641" t="s">
        <v>788</v>
      </c>
      <c r="I1744" s="642" t="s">
        <v>780</v>
      </c>
      <c r="J1744" s="641" t="s">
        <v>788</v>
      </c>
      <c r="K1744" s="643">
        <v>5</v>
      </c>
      <c r="L1744" s="643">
        <v>12</v>
      </c>
      <c r="M1744" s="644">
        <v>61954.810000000012</v>
      </c>
      <c r="N1744" s="643">
        <v>3</v>
      </c>
      <c r="O1744" s="643">
        <v>6</v>
      </c>
      <c r="P1744" s="686">
        <v>30337.986000000004</v>
      </c>
    </row>
    <row r="1745" spans="1:16" ht="67.5" x14ac:dyDescent="0.2">
      <c r="A1745" s="637" t="s">
        <v>767</v>
      </c>
      <c r="B1745" s="638" t="s">
        <v>775</v>
      </c>
      <c r="C1745" s="638" t="s">
        <v>769</v>
      </c>
      <c r="D1745" s="639" t="s">
        <v>6317</v>
      </c>
      <c r="E1745" s="640">
        <v>12000</v>
      </c>
      <c r="F1745" s="638" t="s">
        <v>6318</v>
      </c>
      <c r="G1745" s="639" t="s">
        <v>6319</v>
      </c>
      <c r="H1745" s="641" t="s">
        <v>1082</v>
      </c>
      <c r="I1745" s="642" t="s">
        <v>780</v>
      </c>
      <c r="J1745" s="641" t="s">
        <v>1082</v>
      </c>
      <c r="K1745" s="643">
        <v>1</v>
      </c>
      <c r="L1745" s="643">
        <v>3</v>
      </c>
      <c r="M1745" s="644">
        <v>31115.929999999997</v>
      </c>
      <c r="N1745" s="643">
        <v>0</v>
      </c>
      <c r="O1745" s="643">
        <v>0</v>
      </c>
      <c r="P1745" s="686">
        <v>0</v>
      </c>
    </row>
    <row r="1746" spans="1:16" ht="67.5" x14ac:dyDescent="0.2">
      <c r="A1746" s="637" t="s">
        <v>767</v>
      </c>
      <c r="B1746" s="638" t="s">
        <v>775</v>
      </c>
      <c r="C1746" s="638" t="s">
        <v>769</v>
      </c>
      <c r="D1746" s="639" t="s">
        <v>6320</v>
      </c>
      <c r="E1746" s="640">
        <v>4500</v>
      </c>
      <c r="F1746" s="638" t="s">
        <v>6321</v>
      </c>
      <c r="G1746" s="639" t="s">
        <v>6322</v>
      </c>
      <c r="H1746" s="641" t="s">
        <v>2104</v>
      </c>
      <c r="I1746" s="642" t="s">
        <v>774</v>
      </c>
      <c r="J1746" s="641" t="s">
        <v>2104</v>
      </c>
      <c r="K1746" s="643">
        <v>6</v>
      </c>
      <c r="L1746" s="643">
        <v>12</v>
      </c>
      <c r="M1746" s="644">
        <v>63726.85</v>
      </c>
      <c r="N1746" s="643">
        <v>1</v>
      </c>
      <c r="O1746" s="643">
        <v>2</v>
      </c>
      <c r="P1746" s="686">
        <v>5870.5459999999994</v>
      </c>
    </row>
    <row r="1747" spans="1:16" ht="90" x14ac:dyDescent="0.2">
      <c r="A1747" s="637" t="s">
        <v>767</v>
      </c>
      <c r="B1747" s="638" t="s">
        <v>768</v>
      </c>
      <c r="C1747" s="638" t="s">
        <v>769</v>
      </c>
      <c r="D1747" s="639" t="s">
        <v>6323</v>
      </c>
      <c r="E1747" s="640">
        <v>1200</v>
      </c>
      <c r="F1747" s="638" t="s">
        <v>6324</v>
      </c>
      <c r="G1747" s="639" t="s">
        <v>6325</v>
      </c>
      <c r="H1747" s="641" t="s">
        <v>2727</v>
      </c>
      <c r="I1747" s="642" t="s">
        <v>797</v>
      </c>
      <c r="J1747" s="641" t="s">
        <v>2727</v>
      </c>
      <c r="K1747" s="643">
        <v>6</v>
      </c>
      <c r="L1747" s="643">
        <v>12</v>
      </c>
      <c r="M1747" s="644">
        <v>15884.6</v>
      </c>
      <c r="N1747" s="643">
        <v>3</v>
      </c>
      <c r="O1747" s="643">
        <v>6</v>
      </c>
      <c r="P1747" s="686">
        <v>7636.9859999999999</v>
      </c>
    </row>
    <row r="1748" spans="1:16" ht="112.5" x14ac:dyDescent="0.2">
      <c r="A1748" s="637" t="s">
        <v>767</v>
      </c>
      <c r="B1748" s="638" t="s">
        <v>775</v>
      </c>
      <c r="C1748" s="638" t="s">
        <v>769</v>
      </c>
      <c r="D1748" s="639" t="s">
        <v>6326</v>
      </c>
      <c r="E1748" s="640">
        <v>13500</v>
      </c>
      <c r="F1748" s="638" t="s">
        <v>6327</v>
      </c>
      <c r="G1748" s="639" t="s">
        <v>6328</v>
      </c>
      <c r="H1748" s="641" t="s">
        <v>6329</v>
      </c>
      <c r="I1748" s="642" t="s">
        <v>774</v>
      </c>
      <c r="J1748" s="641" t="s">
        <v>6329</v>
      </c>
      <c r="K1748" s="643">
        <v>3</v>
      </c>
      <c r="L1748" s="643">
        <v>5</v>
      </c>
      <c r="M1748" s="644">
        <v>66666.569999999992</v>
      </c>
      <c r="N1748" s="643">
        <v>0</v>
      </c>
      <c r="O1748" s="643">
        <v>0</v>
      </c>
      <c r="P1748" s="686">
        <v>0</v>
      </c>
    </row>
    <row r="1749" spans="1:16" ht="33.75" x14ac:dyDescent="0.2">
      <c r="A1749" s="637" t="s">
        <v>767</v>
      </c>
      <c r="B1749" s="638" t="s">
        <v>775</v>
      </c>
      <c r="C1749" s="638" t="s">
        <v>769</v>
      </c>
      <c r="D1749" s="639" t="s">
        <v>2700</v>
      </c>
      <c r="E1749" s="640">
        <v>4500</v>
      </c>
      <c r="F1749" s="638" t="s">
        <v>6330</v>
      </c>
      <c r="G1749" s="639" t="s">
        <v>6331</v>
      </c>
      <c r="H1749" s="641" t="s">
        <v>1109</v>
      </c>
      <c r="I1749" s="642" t="s">
        <v>780</v>
      </c>
      <c r="J1749" s="641" t="s">
        <v>1109</v>
      </c>
      <c r="K1749" s="643">
        <v>1</v>
      </c>
      <c r="L1749" s="643">
        <v>1</v>
      </c>
      <c r="M1749" s="644">
        <v>0</v>
      </c>
      <c r="N1749" s="643">
        <v>0</v>
      </c>
      <c r="O1749" s="643">
        <v>0</v>
      </c>
      <c r="P1749" s="686">
        <v>0</v>
      </c>
    </row>
    <row r="1750" spans="1:16" ht="33.75" x14ac:dyDescent="0.2">
      <c r="A1750" s="637" t="s">
        <v>767</v>
      </c>
      <c r="B1750" s="638" t="s">
        <v>775</v>
      </c>
      <c r="C1750" s="638" t="s">
        <v>769</v>
      </c>
      <c r="D1750" s="639" t="s">
        <v>5988</v>
      </c>
      <c r="E1750" s="640">
        <v>5000</v>
      </c>
      <c r="F1750" s="638" t="s">
        <v>6332</v>
      </c>
      <c r="G1750" s="639" t="s">
        <v>6333</v>
      </c>
      <c r="H1750" s="641" t="s">
        <v>936</v>
      </c>
      <c r="I1750" s="642" t="s">
        <v>780</v>
      </c>
      <c r="J1750" s="641" t="s">
        <v>936</v>
      </c>
      <c r="K1750" s="643">
        <v>1</v>
      </c>
      <c r="L1750" s="643">
        <v>2</v>
      </c>
      <c r="M1750" s="644">
        <v>9677.76</v>
      </c>
      <c r="N1750" s="643">
        <v>6</v>
      </c>
      <c r="O1750" s="643">
        <v>6</v>
      </c>
      <c r="P1750" s="686">
        <v>30977.776000000005</v>
      </c>
    </row>
    <row r="1751" spans="1:16" ht="33.75" x14ac:dyDescent="0.2">
      <c r="A1751" s="637" t="s">
        <v>767</v>
      </c>
      <c r="B1751" s="638" t="s">
        <v>775</v>
      </c>
      <c r="C1751" s="638" t="s">
        <v>769</v>
      </c>
      <c r="D1751" s="639" t="s">
        <v>5136</v>
      </c>
      <c r="E1751" s="640">
        <v>15600</v>
      </c>
      <c r="F1751" s="638" t="s">
        <v>6334</v>
      </c>
      <c r="G1751" s="639" t="s">
        <v>6335</v>
      </c>
      <c r="H1751" s="641" t="s">
        <v>866</v>
      </c>
      <c r="I1751" s="642" t="s">
        <v>780</v>
      </c>
      <c r="J1751" s="641" t="s">
        <v>866</v>
      </c>
      <c r="K1751" s="643">
        <v>0</v>
      </c>
      <c r="L1751" s="643">
        <v>0</v>
      </c>
      <c r="M1751" s="644">
        <v>0</v>
      </c>
      <c r="N1751" s="643">
        <v>1</v>
      </c>
      <c r="O1751" s="643">
        <v>1</v>
      </c>
      <c r="P1751" s="686">
        <v>8137.2259999999997</v>
      </c>
    </row>
    <row r="1752" spans="1:16" ht="67.5" x14ac:dyDescent="0.2">
      <c r="A1752" s="637" t="s">
        <v>767</v>
      </c>
      <c r="B1752" s="638" t="s">
        <v>775</v>
      </c>
      <c r="C1752" s="638" t="s">
        <v>769</v>
      </c>
      <c r="D1752" s="639" t="s">
        <v>6336</v>
      </c>
      <c r="E1752" s="640">
        <v>1600</v>
      </c>
      <c r="F1752" s="638" t="s">
        <v>6337</v>
      </c>
      <c r="G1752" s="639" t="s">
        <v>6338</v>
      </c>
      <c r="H1752" s="641" t="s">
        <v>2525</v>
      </c>
      <c r="I1752" s="642" t="s">
        <v>774</v>
      </c>
      <c r="J1752" s="641" t="s">
        <v>2525</v>
      </c>
      <c r="K1752" s="643">
        <v>6</v>
      </c>
      <c r="L1752" s="643">
        <v>12</v>
      </c>
      <c r="M1752" s="644">
        <v>21141.65</v>
      </c>
      <c r="N1752" s="643">
        <v>3</v>
      </c>
      <c r="O1752" s="643">
        <v>6</v>
      </c>
      <c r="P1752" s="686">
        <v>10382.425999999999</v>
      </c>
    </row>
    <row r="1753" spans="1:16" ht="101.25" x14ac:dyDescent="0.2">
      <c r="A1753" s="637" t="s">
        <v>767</v>
      </c>
      <c r="B1753" s="638" t="s">
        <v>775</v>
      </c>
      <c r="C1753" s="638" t="s">
        <v>769</v>
      </c>
      <c r="D1753" s="639" t="s">
        <v>6339</v>
      </c>
      <c r="E1753" s="640">
        <v>3500</v>
      </c>
      <c r="F1753" s="638" t="s">
        <v>6340</v>
      </c>
      <c r="G1753" s="639" t="s">
        <v>6341</v>
      </c>
      <c r="H1753" s="641" t="s">
        <v>1019</v>
      </c>
      <c r="I1753" s="642" t="s">
        <v>774</v>
      </c>
      <c r="J1753" s="641" t="s">
        <v>1019</v>
      </c>
      <c r="K1753" s="643">
        <v>5</v>
      </c>
      <c r="L1753" s="643">
        <v>12</v>
      </c>
      <c r="M1753" s="644">
        <v>43952.410000000011</v>
      </c>
      <c r="N1753" s="643">
        <v>5</v>
      </c>
      <c r="O1753" s="643">
        <v>6</v>
      </c>
      <c r="P1753" s="686">
        <v>22051.976000000002</v>
      </c>
    </row>
    <row r="1754" spans="1:16" ht="33.75" x14ac:dyDescent="0.2">
      <c r="A1754" s="637" t="s">
        <v>767</v>
      </c>
      <c r="B1754" s="638" t="s">
        <v>775</v>
      </c>
      <c r="C1754" s="638" t="s">
        <v>769</v>
      </c>
      <c r="D1754" s="639" t="s">
        <v>3432</v>
      </c>
      <c r="E1754" s="640">
        <v>3000</v>
      </c>
      <c r="F1754" s="638" t="s">
        <v>6342</v>
      </c>
      <c r="G1754" s="639" t="s">
        <v>6343</v>
      </c>
      <c r="H1754" s="641" t="s">
        <v>779</v>
      </c>
      <c r="I1754" s="642" t="s">
        <v>780</v>
      </c>
      <c r="J1754" s="641" t="s">
        <v>779</v>
      </c>
      <c r="K1754" s="643">
        <v>1</v>
      </c>
      <c r="L1754" s="643">
        <v>1</v>
      </c>
      <c r="M1754" s="644">
        <v>1302.01</v>
      </c>
      <c r="N1754" s="643">
        <v>3</v>
      </c>
      <c r="O1754" s="643">
        <v>6</v>
      </c>
      <c r="P1754" s="686">
        <v>19040.216</v>
      </c>
    </row>
    <row r="1755" spans="1:16" ht="67.5" x14ac:dyDescent="0.2">
      <c r="A1755" s="637" t="s">
        <v>767</v>
      </c>
      <c r="B1755" s="638" t="s">
        <v>775</v>
      </c>
      <c r="C1755" s="638" t="s">
        <v>769</v>
      </c>
      <c r="D1755" s="639" t="s">
        <v>6344</v>
      </c>
      <c r="E1755" s="640">
        <v>6000</v>
      </c>
      <c r="F1755" s="638" t="s">
        <v>6345</v>
      </c>
      <c r="G1755" s="639" t="s">
        <v>6346</v>
      </c>
      <c r="H1755" s="641" t="s">
        <v>6347</v>
      </c>
      <c r="I1755" s="642" t="s">
        <v>774</v>
      </c>
      <c r="J1755" s="641" t="s">
        <v>6347</v>
      </c>
      <c r="K1755" s="643">
        <v>5</v>
      </c>
      <c r="L1755" s="643">
        <v>12</v>
      </c>
      <c r="M1755" s="644">
        <v>73673.409999999989</v>
      </c>
      <c r="N1755" s="643">
        <v>3</v>
      </c>
      <c r="O1755" s="643">
        <v>6</v>
      </c>
      <c r="P1755" s="686">
        <v>37001.576000000001</v>
      </c>
    </row>
    <row r="1756" spans="1:16" ht="56.25" x14ac:dyDescent="0.2">
      <c r="A1756" s="637" t="s">
        <v>767</v>
      </c>
      <c r="B1756" s="638" t="s">
        <v>775</v>
      </c>
      <c r="C1756" s="638" t="s">
        <v>769</v>
      </c>
      <c r="D1756" s="639" t="s">
        <v>6348</v>
      </c>
      <c r="E1756" s="640">
        <v>3000</v>
      </c>
      <c r="F1756" s="638" t="s">
        <v>6349</v>
      </c>
      <c r="G1756" s="639" t="s">
        <v>6350</v>
      </c>
      <c r="H1756" s="641" t="s">
        <v>915</v>
      </c>
      <c r="I1756" s="642" t="s">
        <v>780</v>
      </c>
      <c r="J1756" s="641" t="s">
        <v>915</v>
      </c>
      <c r="K1756" s="643">
        <v>6</v>
      </c>
      <c r="L1756" s="643">
        <v>12</v>
      </c>
      <c r="M1756" s="644">
        <v>37918.69</v>
      </c>
      <c r="N1756" s="643">
        <v>3</v>
      </c>
      <c r="O1756" s="643">
        <v>6</v>
      </c>
      <c r="P1756" s="686">
        <v>18943.576000000001</v>
      </c>
    </row>
    <row r="1757" spans="1:16" ht="33.75" x14ac:dyDescent="0.2">
      <c r="A1757" s="637" t="s">
        <v>767</v>
      </c>
      <c r="B1757" s="638" t="s">
        <v>768</v>
      </c>
      <c r="C1757" s="638" t="s">
        <v>769</v>
      </c>
      <c r="D1757" s="639" t="s">
        <v>6351</v>
      </c>
      <c r="E1757" s="640">
        <v>4500</v>
      </c>
      <c r="F1757" s="638" t="s">
        <v>6352</v>
      </c>
      <c r="G1757" s="639" t="s">
        <v>6353</v>
      </c>
      <c r="H1757" s="641" t="s">
        <v>779</v>
      </c>
      <c r="I1757" s="642" t="s">
        <v>780</v>
      </c>
      <c r="J1757" s="641" t="s">
        <v>779</v>
      </c>
      <c r="K1757" s="643">
        <v>2</v>
      </c>
      <c r="L1757" s="643">
        <v>7</v>
      </c>
      <c r="M1757" s="644">
        <v>29737.81</v>
      </c>
      <c r="N1757" s="643">
        <v>6</v>
      </c>
      <c r="O1757" s="643">
        <v>6</v>
      </c>
      <c r="P1757" s="686">
        <v>28051.976000000002</v>
      </c>
    </row>
    <row r="1758" spans="1:16" ht="67.5" x14ac:dyDescent="0.2">
      <c r="A1758" s="637" t="s">
        <v>767</v>
      </c>
      <c r="B1758" s="638" t="s">
        <v>775</v>
      </c>
      <c r="C1758" s="638" t="s">
        <v>769</v>
      </c>
      <c r="D1758" s="639" t="s">
        <v>6354</v>
      </c>
      <c r="E1758" s="640">
        <v>4500</v>
      </c>
      <c r="F1758" s="638" t="s">
        <v>6355</v>
      </c>
      <c r="G1758" s="639" t="s">
        <v>6356</v>
      </c>
      <c r="H1758" s="641" t="s">
        <v>6357</v>
      </c>
      <c r="I1758" s="642" t="s">
        <v>774</v>
      </c>
      <c r="J1758" s="641" t="s">
        <v>6357</v>
      </c>
      <c r="K1758" s="643">
        <v>5</v>
      </c>
      <c r="L1758" s="643">
        <v>12</v>
      </c>
      <c r="M1758" s="644">
        <v>37649.410000000003</v>
      </c>
      <c r="N1758" s="643">
        <v>5</v>
      </c>
      <c r="O1758" s="643">
        <v>6</v>
      </c>
      <c r="P1758" s="686">
        <v>28031.056000000004</v>
      </c>
    </row>
    <row r="1759" spans="1:16" ht="67.5" x14ac:dyDescent="0.2">
      <c r="A1759" s="637" t="s">
        <v>767</v>
      </c>
      <c r="B1759" s="638" t="s">
        <v>775</v>
      </c>
      <c r="C1759" s="638" t="s">
        <v>769</v>
      </c>
      <c r="D1759" s="639" t="s">
        <v>6358</v>
      </c>
      <c r="E1759" s="640">
        <v>1600</v>
      </c>
      <c r="F1759" s="638" t="s">
        <v>6359</v>
      </c>
      <c r="G1759" s="639" t="s">
        <v>6360</v>
      </c>
      <c r="H1759" s="641" t="s">
        <v>6361</v>
      </c>
      <c r="I1759" s="642" t="s">
        <v>774</v>
      </c>
      <c r="J1759" s="641" t="s">
        <v>6361</v>
      </c>
      <c r="K1759" s="643">
        <v>1</v>
      </c>
      <c r="L1759" s="643">
        <v>4</v>
      </c>
      <c r="M1759" s="644">
        <v>3643.0300000000007</v>
      </c>
      <c r="N1759" s="643">
        <v>0</v>
      </c>
      <c r="O1759" s="643">
        <v>0</v>
      </c>
      <c r="P1759" s="686">
        <v>0</v>
      </c>
    </row>
    <row r="1760" spans="1:16" ht="78.75" x14ac:dyDescent="0.2">
      <c r="A1760" s="637" t="s">
        <v>767</v>
      </c>
      <c r="B1760" s="638" t="s">
        <v>768</v>
      </c>
      <c r="C1760" s="638" t="s">
        <v>769</v>
      </c>
      <c r="D1760" s="639" t="s">
        <v>6362</v>
      </c>
      <c r="E1760" s="640">
        <v>3000</v>
      </c>
      <c r="F1760" s="638" t="s">
        <v>6363</v>
      </c>
      <c r="G1760" s="639" t="s">
        <v>6364</v>
      </c>
      <c r="H1760" s="641" t="s">
        <v>950</v>
      </c>
      <c r="I1760" s="642" t="s">
        <v>774</v>
      </c>
      <c r="J1760" s="641" t="s">
        <v>950</v>
      </c>
      <c r="K1760" s="643">
        <v>5</v>
      </c>
      <c r="L1760" s="643">
        <v>12</v>
      </c>
      <c r="M1760" s="644">
        <v>37954.810000000012</v>
      </c>
      <c r="N1760" s="643">
        <v>3</v>
      </c>
      <c r="O1760" s="643">
        <v>6</v>
      </c>
      <c r="P1760" s="686">
        <v>19051.976000000002</v>
      </c>
    </row>
    <row r="1761" spans="1:16" ht="33.75" x14ac:dyDescent="0.2">
      <c r="A1761" s="637" t="s">
        <v>767</v>
      </c>
      <c r="B1761" s="638" t="s">
        <v>775</v>
      </c>
      <c r="C1761" s="638" t="s">
        <v>769</v>
      </c>
      <c r="D1761" s="639" t="s">
        <v>1068</v>
      </c>
      <c r="E1761" s="640">
        <v>6500</v>
      </c>
      <c r="F1761" s="638" t="s">
        <v>6365</v>
      </c>
      <c r="G1761" s="639" t="s">
        <v>6366</v>
      </c>
      <c r="H1761" s="641" t="s">
        <v>1438</v>
      </c>
      <c r="I1761" s="642" t="s">
        <v>780</v>
      </c>
      <c r="J1761" s="641" t="s">
        <v>1438</v>
      </c>
      <c r="K1761" s="643">
        <v>1</v>
      </c>
      <c r="L1761" s="643">
        <v>3</v>
      </c>
      <c r="M1761" s="644">
        <v>16868.48</v>
      </c>
      <c r="N1761" s="643">
        <v>5</v>
      </c>
      <c r="O1761" s="643">
        <v>6</v>
      </c>
      <c r="P1761" s="686">
        <v>39955.226000000002</v>
      </c>
    </row>
    <row r="1762" spans="1:16" ht="90" x14ac:dyDescent="0.2">
      <c r="A1762" s="637" t="s">
        <v>767</v>
      </c>
      <c r="B1762" s="638" t="s">
        <v>775</v>
      </c>
      <c r="C1762" s="638" t="s">
        <v>769</v>
      </c>
      <c r="D1762" s="639" t="s">
        <v>6367</v>
      </c>
      <c r="E1762" s="640">
        <v>14000</v>
      </c>
      <c r="F1762" s="638" t="s">
        <v>6368</v>
      </c>
      <c r="G1762" s="639" t="s">
        <v>6369</v>
      </c>
      <c r="H1762" s="641" t="s">
        <v>3415</v>
      </c>
      <c r="I1762" s="642" t="s">
        <v>780</v>
      </c>
      <c r="J1762" s="641" t="s">
        <v>3415</v>
      </c>
      <c r="K1762" s="643">
        <v>1</v>
      </c>
      <c r="L1762" s="643">
        <v>2</v>
      </c>
      <c r="M1762" s="644">
        <v>30187.48</v>
      </c>
      <c r="N1762" s="643">
        <v>1</v>
      </c>
      <c r="O1762" s="643">
        <v>3</v>
      </c>
      <c r="P1762" s="686">
        <v>20577.596000000001</v>
      </c>
    </row>
    <row r="1763" spans="1:16" ht="67.5" x14ac:dyDescent="0.2">
      <c r="A1763" s="637" t="s">
        <v>767</v>
      </c>
      <c r="B1763" s="638" t="s">
        <v>775</v>
      </c>
      <c r="C1763" s="638" t="s">
        <v>769</v>
      </c>
      <c r="D1763" s="639" t="s">
        <v>6370</v>
      </c>
      <c r="E1763" s="640">
        <v>5000</v>
      </c>
      <c r="F1763" s="638" t="s">
        <v>6371</v>
      </c>
      <c r="G1763" s="639" t="s">
        <v>6372</v>
      </c>
      <c r="H1763" s="641" t="s">
        <v>866</v>
      </c>
      <c r="I1763" s="642" t="s">
        <v>780</v>
      </c>
      <c r="J1763" s="641" t="s">
        <v>866</v>
      </c>
      <c r="K1763" s="643">
        <v>7</v>
      </c>
      <c r="L1763" s="643">
        <v>12</v>
      </c>
      <c r="M1763" s="644">
        <v>81818.189999999988</v>
      </c>
      <c r="N1763" s="643">
        <v>1</v>
      </c>
      <c r="O1763" s="643">
        <v>4</v>
      </c>
      <c r="P1763" s="686">
        <v>19090.726000000002</v>
      </c>
    </row>
    <row r="1764" spans="1:16" ht="90" x14ac:dyDescent="0.2">
      <c r="A1764" s="637" t="s">
        <v>767</v>
      </c>
      <c r="B1764" s="638" t="s">
        <v>775</v>
      </c>
      <c r="C1764" s="638" t="s">
        <v>769</v>
      </c>
      <c r="D1764" s="639" t="s">
        <v>6373</v>
      </c>
      <c r="E1764" s="640">
        <v>1200</v>
      </c>
      <c r="F1764" s="638" t="s">
        <v>6374</v>
      </c>
      <c r="G1764" s="639" t="s">
        <v>6375</v>
      </c>
      <c r="H1764" s="641" t="s">
        <v>796</v>
      </c>
      <c r="I1764" s="642" t="s">
        <v>797</v>
      </c>
      <c r="J1764" s="641" t="s">
        <v>796</v>
      </c>
      <c r="K1764" s="643">
        <v>1</v>
      </c>
      <c r="L1764" s="643">
        <v>2</v>
      </c>
      <c r="M1764" s="644">
        <v>2150.5400000000004</v>
      </c>
      <c r="N1764" s="643">
        <v>0</v>
      </c>
      <c r="O1764" s="643">
        <v>0</v>
      </c>
      <c r="P1764" s="686">
        <v>0</v>
      </c>
    </row>
    <row r="1765" spans="1:16" ht="45" x14ac:dyDescent="0.2">
      <c r="A1765" s="637" t="s">
        <v>767</v>
      </c>
      <c r="B1765" s="638" t="s">
        <v>775</v>
      </c>
      <c r="C1765" s="638" t="s">
        <v>769</v>
      </c>
      <c r="D1765" s="639" t="s">
        <v>1237</v>
      </c>
      <c r="E1765" s="640">
        <v>3800</v>
      </c>
      <c r="F1765" s="638" t="s">
        <v>6376</v>
      </c>
      <c r="G1765" s="639" t="s">
        <v>6377</v>
      </c>
      <c r="H1765" s="641" t="s">
        <v>6378</v>
      </c>
      <c r="I1765" s="642" t="s">
        <v>797</v>
      </c>
      <c r="J1765" s="641" t="s">
        <v>6378</v>
      </c>
      <c r="K1765" s="643">
        <v>5</v>
      </c>
      <c r="L1765" s="643">
        <v>12</v>
      </c>
      <c r="M1765" s="644">
        <v>47146.180000000008</v>
      </c>
      <c r="N1765" s="643">
        <v>3</v>
      </c>
      <c r="O1765" s="643">
        <v>6</v>
      </c>
      <c r="P1765" s="686">
        <v>23843.496000000003</v>
      </c>
    </row>
    <row r="1766" spans="1:16" ht="78.75" x14ac:dyDescent="0.2">
      <c r="A1766" s="637" t="s">
        <v>767</v>
      </c>
      <c r="B1766" s="638" t="s">
        <v>775</v>
      </c>
      <c r="C1766" s="638" t="s">
        <v>769</v>
      </c>
      <c r="D1766" s="639" t="s">
        <v>6379</v>
      </c>
      <c r="E1766" s="640">
        <v>2000</v>
      </c>
      <c r="F1766" s="638" t="s">
        <v>6380</v>
      </c>
      <c r="G1766" s="639" t="s">
        <v>6381</v>
      </c>
      <c r="H1766" s="641" t="s">
        <v>940</v>
      </c>
      <c r="I1766" s="642" t="s">
        <v>774</v>
      </c>
      <c r="J1766" s="641" t="s">
        <v>940</v>
      </c>
      <c r="K1766" s="643">
        <v>8</v>
      </c>
      <c r="L1766" s="643">
        <v>12</v>
      </c>
      <c r="M1766" s="644">
        <v>25648.919999999995</v>
      </c>
      <c r="N1766" s="643">
        <v>3</v>
      </c>
      <c r="O1766" s="643">
        <v>6</v>
      </c>
      <c r="P1766" s="686">
        <v>13044.695999999998</v>
      </c>
    </row>
    <row r="1767" spans="1:16" ht="90" x14ac:dyDescent="0.2">
      <c r="A1767" s="637" t="s">
        <v>767</v>
      </c>
      <c r="B1767" s="638" t="s">
        <v>775</v>
      </c>
      <c r="C1767" s="638" t="s">
        <v>769</v>
      </c>
      <c r="D1767" s="639" t="s">
        <v>6382</v>
      </c>
      <c r="E1767" s="640">
        <v>1500</v>
      </c>
      <c r="F1767" s="638" t="s">
        <v>6383</v>
      </c>
      <c r="G1767" s="639" t="s">
        <v>6384</v>
      </c>
      <c r="H1767" s="641" t="s">
        <v>6385</v>
      </c>
      <c r="I1767" s="642" t="s">
        <v>774</v>
      </c>
      <c r="J1767" s="641" t="s">
        <v>6385</v>
      </c>
      <c r="K1767" s="643">
        <v>6</v>
      </c>
      <c r="L1767" s="643">
        <v>12</v>
      </c>
      <c r="M1767" s="644">
        <v>19807.059999999998</v>
      </c>
      <c r="N1767" s="643">
        <v>4</v>
      </c>
      <c r="O1767" s="643">
        <v>6</v>
      </c>
      <c r="P1767" s="686">
        <v>9713.9560000000001</v>
      </c>
    </row>
    <row r="1768" spans="1:16" ht="67.5" x14ac:dyDescent="0.2">
      <c r="A1768" s="637" t="s">
        <v>767</v>
      </c>
      <c r="B1768" s="638" t="s">
        <v>775</v>
      </c>
      <c r="C1768" s="638" t="s">
        <v>769</v>
      </c>
      <c r="D1768" s="639" t="s">
        <v>6386</v>
      </c>
      <c r="E1768" s="640">
        <v>2400</v>
      </c>
      <c r="F1768" s="638" t="s">
        <v>6387</v>
      </c>
      <c r="G1768" s="639" t="s">
        <v>6388</v>
      </c>
      <c r="H1768" s="641" t="s">
        <v>842</v>
      </c>
      <c r="I1768" s="642" t="s">
        <v>780</v>
      </c>
      <c r="J1768" s="641" t="s">
        <v>842</v>
      </c>
      <c r="K1768" s="643">
        <v>3</v>
      </c>
      <c r="L1768" s="643">
        <v>8</v>
      </c>
      <c r="M1768" s="644">
        <v>19914.199999999997</v>
      </c>
      <c r="N1768" s="643">
        <v>0</v>
      </c>
      <c r="O1768" s="643">
        <v>0</v>
      </c>
      <c r="P1768" s="686">
        <v>0</v>
      </c>
    </row>
    <row r="1769" spans="1:16" ht="123.75" x14ac:dyDescent="0.2">
      <c r="A1769" s="637" t="s">
        <v>767</v>
      </c>
      <c r="B1769" s="638" t="s">
        <v>775</v>
      </c>
      <c r="C1769" s="638" t="s">
        <v>769</v>
      </c>
      <c r="D1769" s="639" t="s">
        <v>6389</v>
      </c>
      <c r="E1769" s="640">
        <v>2300</v>
      </c>
      <c r="F1769" s="638" t="s">
        <v>6390</v>
      </c>
      <c r="G1769" s="639" t="s">
        <v>6391</v>
      </c>
      <c r="H1769" s="641" t="s">
        <v>796</v>
      </c>
      <c r="I1769" s="642" t="s">
        <v>797</v>
      </c>
      <c r="J1769" s="641" t="s">
        <v>796</v>
      </c>
      <c r="K1769" s="643">
        <v>8</v>
      </c>
      <c r="L1769" s="643">
        <v>12</v>
      </c>
      <c r="M1769" s="644">
        <v>28685.050000000003</v>
      </c>
      <c r="N1769" s="643">
        <v>3</v>
      </c>
      <c r="O1769" s="643">
        <v>6</v>
      </c>
      <c r="P1769" s="686">
        <v>14676.415999999999</v>
      </c>
    </row>
    <row r="1770" spans="1:16" ht="33.75" x14ac:dyDescent="0.2">
      <c r="A1770" s="637" t="s">
        <v>767</v>
      </c>
      <c r="B1770" s="638" t="s">
        <v>775</v>
      </c>
      <c r="C1770" s="638" t="s">
        <v>769</v>
      </c>
      <c r="D1770" s="639" t="s">
        <v>6392</v>
      </c>
      <c r="E1770" s="640">
        <v>4500</v>
      </c>
      <c r="F1770" s="638" t="s">
        <v>6393</v>
      </c>
      <c r="G1770" s="639" t="s">
        <v>6394</v>
      </c>
      <c r="H1770" s="641" t="s">
        <v>5815</v>
      </c>
      <c r="I1770" s="642" t="s">
        <v>780</v>
      </c>
      <c r="J1770" s="641" t="s">
        <v>5815</v>
      </c>
      <c r="K1770" s="643">
        <v>1</v>
      </c>
      <c r="L1770" s="643">
        <v>1</v>
      </c>
      <c r="M1770" s="644">
        <v>4457.41</v>
      </c>
      <c r="N1770" s="643">
        <v>6</v>
      </c>
      <c r="O1770" s="643">
        <v>6</v>
      </c>
      <c r="P1770" s="686">
        <v>28029.966</v>
      </c>
    </row>
    <row r="1771" spans="1:16" ht="45" x14ac:dyDescent="0.2">
      <c r="A1771" s="637" t="s">
        <v>767</v>
      </c>
      <c r="B1771" s="638" t="s">
        <v>775</v>
      </c>
      <c r="C1771" s="638" t="s">
        <v>769</v>
      </c>
      <c r="D1771" s="639" t="s">
        <v>3038</v>
      </c>
      <c r="E1771" s="640">
        <v>3800</v>
      </c>
      <c r="F1771" s="638" t="s">
        <v>6395</v>
      </c>
      <c r="G1771" s="639" t="s">
        <v>6396</v>
      </c>
      <c r="H1771" s="641" t="s">
        <v>5228</v>
      </c>
      <c r="I1771" s="642" t="s">
        <v>797</v>
      </c>
      <c r="J1771" s="641" t="s">
        <v>5228</v>
      </c>
      <c r="K1771" s="643">
        <v>5</v>
      </c>
      <c r="L1771" s="643">
        <v>12</v>
      </c>
      <c r="M1771" s="644">
        <v>47290.97</v>
      </c>
      <c r="N1771" s="643">
        <v>3</v>
      </c>
      <c r="O1771" s="643">
        <v>6</v>
      </c>
      <c r="P1771" s="686">
        <v>23849.176000000003</v>
      </c>
    </row>
    <row r="1772" spans="1:16" ht="33.75" x14ac:dyDescent="0.2">
      <c r="A1772" s="637" t="s">
        <v>767</v>
      </c>
      <c r="B1772" s="638" t="s">
        <v>775</v>
      </c>
      <c r="C1772" s="638" t="s">
        <v>769</v>
      </c>
      <c r="D1772" s="639" t="s">
        <v>6397</v>
      </c>
      <c r="E1772" s="640">
        <v>2500</v>
      </c>
      <c r="F1772" s="638" t="s">
        <v>6398</v>
      </c>
      <c r="G1772" s="639" t="s">
        <v>6399</v>
      </c>
      <c r="H1772" s="641" t="s">
        <v>3525</v>
      </c>
      <c r="I1772" s="642" t="s">
        <v>797</v>
      </c>
      <c r="J1772" s="641" t="s">
        <v>3525</v>
      </c>
      <c r="K1772" s="643">
        <v>5</v>
      </c>
      <c r="L1772" s="643">
        <v>12</v>
      </c>
      <c r="M1772" s="644">
        <v>30919.929999999997</v>
      </c>
      <c r="N1772" s="643">
        <v>3</v>
      </c>
      <c r="O1772" s="643">
        <v>6</v>
      </c>
      <c r="P1772" s="686">
        <v>15607.225999999999</v>
      </c>
    </row>
    <row r="1773" spans="1:16" ht="78.75" x14ac:dyDescent="0.2">
      <c r="A1773" s="637" t="s">
        <v>767</v>
      </c>
      <c r="B1773" s="638" t="s">
        <v>775</v>
      </c>
      <c r="C1773" s="638" t="s">
        <v>769</v>
      </c>
      <c r="D1773" s="639" t="s">
        <v>6400</v>
      </c>
      <c r="E1773" s="640">
        <v>930</v>
      </c>
      <c r="F1773" s="638" t="s">
        <v>6401</v>
      </c>
      <c r="G1773" s="639" t="s">
        <v>6402</v>
      </c>
      <c r="H1773" s="641" t="s">
        <v>796</v>
      </c>
      <c r="I1773" s="642" t="s">
        <v>797</v>
      </c>
      <c r="J1773" s="641" t="s">
        <v>796</v>
      </c>
      <c r="K1773" s="643">
        <v>5</v>
      </c>
      <c r="L1773" s="643">
        <v>12</v>
      </c>
      <c r="M1773" s="644">
        <v>12758.410000000003</v>
      </c>
      <c r="N1773" s="643">
        <v>3</v>
      </c>
      <c r="O1773" s="643">
        <v>6</v>
      </c>
      <c r="P1773" s="686">
        <v>6089.2759999999998</v>
      </c>
    </row>
    <row r="1774" spans="1:16" ht="45" x14ac:dyDescent="0.2">
      <c r="A1774" s="637" t="s">
        <v>767</v>
      </c>
      <c r="B1774" s="638" t="s">
        <v>775</v>
      </c>
      <c r="C1774" s="638" t="s">
        <v>769</v>
      </c>
      <c r="D1774" s="639" t="s">
        <v>6403</v>
      </c>
      <c r="E1774" s="640">
        <v>4000</v>
      </c>
      <c r="F1774" s="638" t="s">
        <v>6404</v>
      </c>
      <c r="G1774" s="639" t="s">
        <v>6405</v>
      </c>
      <c r="H1774" s="641" t="s">
        <v>1421</v>
      </c>
      <c r="I1774" s="642" t="s">
        <v>780</v>
      </c>
      <c r="J1774" s="641" t="s">
        <v>1421</v>
      </c>
      <c r="K1774" s="643">
        <v>5</v>
      </c>
      <c r="L1774" s="643">
        <v>12</v>
      </c>
      <c r="M1774" s="644">
        <v>49954.250000000015</v>
      </c>
      <c r="N1774" s="643">
        <v>3</v>
      </c>
      <c r="O1774" s="643">
        <v>6</v>
      </c>
      <c r="P1774" s="686">
        <v>25051.976000000002</v>
      </c>
    </row>
    <row r="1775" spans="1:16" ht="123.75" x14ac:dyDescent="0.2">
      <c r="A1775" s="637" t="s">
        <v>767</v>
      </c>
      <c r="B1775" s="638" t="s">
        <v>775</v>
      </c>
      <c r="C1775" s="638" t="s">
        <v>769</v>
      </c>
      <c r="D1775" s="639" t="s">
        <v>6406</v>
      </c>
      <c r="E1775" s="640">
        <v>7500</v>
      </c>
      <c r="F1775" s="638" t="s">
        <v>6407</v>
      </c>
      <c r="G1775" s="639" t="s">
        <v>6408</v>
      </c>
      <c r="H1775" s="641" t="s">
        <v>1082</v>
      </c>
      <c r="I1775" s="642" t="s">
        <v>780</v>
      </c>
      <c r="J1775" s="641" t="s">
        <v>1082</v>
      </c>
      <c r="K1775" s="643">
        <v>6</v>
      </c>
      <c r="L1775" s="643">
        <v>12</v>
      </c>
      <c r="M1775" s="644">
        <v>92369.919999999998</v>
      </c>
      <c r="N1775" s="643">
        <v>6</v>
      </c>
      <c r="O1775" s="643">
        <v>6</v>
      </c>
      <c r="P1775" s="686">
        <v>45951.096000000005</v>
      </c>
    </row>
    <row r="1776" spans="1:16" ht="56.25" x14ac:dyDescent="0.2">
      <c r="A1776" s="637" t="s">
        <v>767</v>
      </c>
      <c r="B1776" s="638" t="s">
        <v>775</v>
      </c>
      <c r="C1776" s="638" t="s">
        <v>769</v>
      </c>
      <c r="D1776" s="639" t="s">
        <v>6409</v>
      </c>
      <c r="E1776" s="640">
        <v>3300</v>
      </c>
      <c r="F1776" s="638" t="s">
        <v>6410</v>
      </c>
      <c r="G1776" s="639" t="s">
        <v>6411</v>
      </c>
      <c r="H1776" s="641" t="s">
        <v>796</v>
      </c>
      <c r="I1776" s="642" t="s">
        <v>797</v>
      </c>
      <c r="J1776" s="641" t="s">
        <v>796</v>
      </c>
      <c r="K1776" s="643">
        <v>5</v>
      </c>
      <c r="L1776" s="643">
        <v>12</v>
      </c>
      <c r="M1776" s="644">
        <v>41520.180000000008</v>
      </c>
      <c r="N1776" s="643">
        <v>3</v>
      </c>
      <c r="O1776" s="643">
        <v>6</v>
      </c>
      <c r="P1776" s="686">
        <v>20778.166000000001</v>
      </c>
    </row>
    <row r="1777" spans="1:16" ht="56.25" x14ac:dyDescent="0.2">
      <c r="A1777" s="637" t="s">
        <v>767</v>
      </c>
      <c r="B1777" s="638" t="s">
        <v>775</v>
      </c>
      <c r="C1777" s="638" t="s">
        <v>769</v>
      </c>
      <c r="D1777" s="639" t="s">
        <v>6412</v>
      </c>
      <c r="E1777" s="640">
        <v>2500</v>
      </c>
      <c r="F1777" s="638" t="s">
        <v>6413</v>
      </c>
      <c r="G1777" s="639" t="s">
        <v>6414</v>
      </c>
      <c r="H1777" s="641" t="s">
        <v>5450</v>
      </c>
      <c r="I1777" s="642" t="s">
        <v>774</v>
      </c>
      <c r="J1777" s="641" t="s">
        <v>5450</v>
      </c>
      <c r="K1777" s="643">
        <v>5</v>
      </c>
      <c r="L1777" s="643">
        <v>12</v>
      </c>
      <c r="M1777" s="644">
        <v>31954.810000000005</v>
      </c>
      <c r="N1777" s="643">
        <v>3</v>
      </c>
      <c r="O1777" s="643">
        <v>6</v>
      </c>
      <c r="P1777" s="686">
        <v>16045.345999999998</v>
      </c>
    </row>
    <row r="1778" spans="1:16" ht="33.75" x14ac:dyDescent="0.2">
      <c r="A1778" s="637" t="s">
        <v>767</v>
      </c>
      <c r="B1778" s="638" t="s">
        <v>775</v>
      </c>
      <c r="C1778" s="638" t="s">
        <v>769</v>
      </c>
      <c r="D1778" s="639" t="s">
        <v>6415</v>
      </c>
      <c r="E1778" s="640">
        <v>3500</v>
      </c>
      <c r="F1778" s="638" t="s">
        <v>6416</v>
      </c>
      <c r="G1778" s="639" t="s">
        <v>6417</v>
      </c>
      <c r="H1778" s="641" t="s">
        <v>1988</v>
      </c>
      <c r="I1778" s="642" t="s">
        <v>780</v>
      </c>
      <c r="J1778" s="641" t="s">
        <v>1988</v>
      </c>
      <c r="K1778" s="643">
        <v>1</v>
      </c>
      <c r="L1778" s="643">
        <v>2</v>
      </c>
      <c r="M1778" s="644">
        <v>6860.7300000000005</v>
      </c>
      <c r="N1778" s="643">
        <v>6</v>
      </c>
      <c r="O1778" s="643">
        <v>6</v>
      </c>
      <c r="P1778" s="686">
        <v>21871.226000000002</v>
      </c>
    </row>
    <row r="1779" spans="1:16" ht="56.25" x14ac:dyDescent="0.2">
      <c r="A1779" s="637" t="s">
        <v>767</v>
      </c>
      <c r="B1779" s="638" t="s">
        <v>775</v>
      </c>
      <c r="C1779" s="638" t="s">
        <v>769</v>
      </c>
      <c r="D1779" s="639" t="s">
        <v>6418</v>
      </c>
      <c r="E1779" s="640">
        <v>5700</v>
      </c>
      <c r="F1779" s="638" t="s">
        <v>6419</v>
      </c>
      <c r="G1779" s="639" t="s">
        <v>6420</v>
      </c>
      <c r="H1779" s="641" t="s">
        <v>2771</v>
      </c>
      <c r="I1779" s="642" t="s">
        <v>797</v>
      </c>
      <c r="J1779" s="641" t="s">
        <v>2771</v>
      </c>
      <c r="K1779" s="643">
        <v>5</v>
      </c>
      <c r="L1779" s="643">
        <v>12</v>
      </c>
      <c r="M1779" s="644">
        <v>69068.889999999985</v>
      </c>
      <c r="N1779" s="643">
        <v>3</v>
      </c>
      <c r="O1779" s="643">
        <v>6</v>
      </c>
      <c r="P1779" s="686">
        <v>35058.816000000006</v>
      </c>
    </row>
    <row r="1780" spans="1:16" ht="56.25" x14ac:dyDescent="0.2">
      <c r="A1780" s="637" t="s">
        <v>767</v>
      </c>
      <c r="B1780" s="638" t="s">
        <v>775</v>
      </c>
      <c r="C1780" s="638" t="s">
        <v>769</v>
      </c>
      <c r="D1780" s="639" t="s">
        <v>6421</v>
      </c>
      <c r="E1780" s="640">
        <v>4000</v>
      </c>
      <c r="F1780" s="638" t="s">
        <v>6422</v>
      </c>
      <c r="G1780" s="639" t="s">
        <v>6423</v>
      </c>
      <c r="H1780" s="641" t="s">
        <v>2104</v>
      </c>
      <c r="I1780" s="642" t="s">
        <v>774</v>
      </c>
      <c r="J1780" s="641" t="s">
        <v>2104</v>
      </c>
      <c r="K1780" s="643">
        <v>2</v>
      </c>
      <c r="L1780" s="643">
        <v>4</v>
      </c>
      <c r="M1780" s="644">
        <v>10283.64</v>
      </c>
      <c r="N1780" s="643">
        <v>6</v>
      </c>
      <c r="O1780" s="643">
        <v>6</v>
      </c>
      <c r="P1780" s="686">
        <v>20699.696000000004</v>
      </c>
    </row>
    <row r="1781" spans="1:16" ht="56.25" x14ac:dyDescent="0.2">
      <c r="A1781" s="637" t="s">
        <v>767</v>
      </c>
      <c r="B1781" s="638" t="s">
        <v>775</v>
      </c>
      <c r="C1781" s="638" t="s">
        <v>769</v>
      </c>
      <c r="D1781" s="639" t="s">
        <v>6424</v>
      </c>
      <c r="E1781" s="640">
        <v>2000</v>
      </c>
      <c r="F1781" s="638" t="s">
        <v>6425</v>
      </c>
      <c r="G1781" s="639" t="s">
        <v>6426</v>
      </c>
      <c r="H1781" s="641" t="s">
        <v>2036</v>
      </c>
      <c r="I1781" s="642" t="s">
        <v>774</v>
      </c>
      <c r="J1781" s="641" t="s">
        <v>2036</v>
      </c>
      <c r="K1781" s="643">
        <v>5</v>
      </c>
      <c r="L1781" s="643">
        <v>12</v>
      </c>
      <c r="M1781" s="644">
        <v>25288.440000000002</v>
      </c>
      <c r="N1781" s="643">
        <v>3</v>
      </c>
      <c r="O1781" s="643">
        <v>6</v>
      </c>
      <c r="P1781" s="686">
        <v>12906.925999999999</v>
      </c>
    </row>
    <row r="1782" spans="1:16" ht="33.75" x14ac:dyDescent="0.2">
      <c r="A1782" s="637" t="s">
        <v>767</v>
      </c>
      <c r="B1782" s="638" t="s">
        <v>775</v>
      </c>
      <c r="C1782" s="638" t="s">
        <v>769</v>
      </c>
      <c r="D1782" s="639" t="s">
        <v>6427</v>
      </c>
      <c r="E1782" s="640">
        <v>1800</v>
      </c>
      <c r="F1782" s="638" t="s">
        <v>6428</v>
      </c>
      <c r="G1782" s="639" t="s">
        <v>6429</v>
      </c>
      <c r="H1782" s="641" t="s">
        <v>6430</v>
      </c>
      <c r="I1782" s="642" t="s">
        <v>780</v>
      </c>
      <c r="J1782" s="641" t="s">
        <v>6430</v>
      </c>
      <c r="K1782" s="643">
        <v>1</v>
      </c>
      <c r="L1782" s="643">
        <v>1</v>
      </c>
      <c r="M1782" s="644">
        <v>1427.41</v>
      </c>
      <c r="N1782" s="643">
        <v>3</v>
      </c>
      <c r="O1782" s="643">
        <v>6</v>
      </c>
      <c r="P1782" s="686">
        <v>11724.495999999999</v>
      </c>
    </row>
    <row r="1783" spans="1:16" ht="33.75" x14ac:dyDescent="0.2">
      <c r="A1783" s="637" t="s">
        <v>767</v>
      </c>
      <c r="B1783" s="638" t="s">
        <v>775</v>
      </c>
      <c r="C1783" s="638" t="s">
        <v>769</v>
      </c>
      <c r="D1783" s="639" t="s">
        <v>6431</v>
      </c>
      <c r="E1783" s="640">
        <v>4000</v>
      </c>
      <c r="F1783" s="638" t="s">
        <v>6432</v>
      </c>
      <c r="G1783" s="639" t="s">
        <v>6433</v>
      </c>
      <c r="H1783" s="641" t="s">
        <v>1194</v>
      </c>
      <c r="I1783" s="642" t="s">
        <v>774</v>
      </c>
      <c r="J1783" s="641" t="s">
        <v>1194</v>
      </c>
      <c r="K1783" s="643">
        <v>1</v>
      </c>
      <c r="L1783" s="643">
        <v>1</v>
      </c>
      <c r="M1783" s="644">
        <v>3840.7400000000002</v>
      </c>
      <c r="N1783" s="643">
        <v>3</v>
      </c>
      <c r="O1783" s="643">
        <v>6</v>
      </c>
      <c r="P1783" s="686">
        <v>25021.456000000006</v>
      </c>
    </row>
    <row r="1784" spans="1:16" ht="45" x14ac:dyDescent="0.2">
      <c r="A1784" s="637" t="s">
        <v>767</v>
      </c>
      <c r="B1784" s="638" t="s">
        <v>775</v>
      </c>
      <c r="C1784" s="638" t="s">
        <v>769</v>
      </c>
      <c r="D1784" s="639" t="s">
        <v>6434</v>
      </c>
      <c r="E1784" s="640">
        <v>5000</v>
      </c>
      <c r="F1784" s="638" t="s">
        <v>6435</v>
      </c>
      <c r="G1784" s="639" t="s">
        <v>6436</v>
      </c>
      <c r="H1784" s="641" t="s">
        <v>2443</v>
      </c>
      <c r="I1784" s="642" t="s">
        <v>774</v>
      </c>
      <c r="J1784" s="641" t="s">
        <v>2443</v>
      </c>
      <c r="K1784" s="643">
        <v>5</v>
      </c>
      <c r="L1784" s="643">
        <v>12</v>
      </c>
      <c r="M1784" s="644">
        <v>61952.360000000008</v>
      </c>
      <c r="N1784" s="643">
        <v>3</v>
      </c>
      <c r="O1784" s="643">
        <v>6</v>
      </c>
      <c r="P1784" s="686">
        <v>30644.436000000002</v>
      </c>
    </row>
    <row r="1785" spans="1:16" ht="67.5" x14ac:dyDescent="0.2">
      <c r="A1785" s="637" t="s">
        <v>767</v>
      </c>
      <c r="B1785" s="638" t="s">
        <v>775</v>
      </c>
      <c r="C1785" s="638" t="s">
        <v>769</v>
      </c>
      <c r="D1785" s="639" t="s">
        <v>6437</v>
      </c>
      <c r="E1785" s="640">
        <v>2400</v>
      </c>
      <c r="F1785" s="638" t="s">
        <v>6438</v>
      </c>
      <c r="G1785" s="639" t="s">
        <v>6439</v>
      </c>
      <c r="H1785" s="641" t="s">
        <v>846</v>
      </c>
      <c r="I1785" s="642" t="s">
        <v>780</v>
      </c>
      <c r="J1785" s="641" t="s">
        <v>846</v>
      </c>
      <c r="K1785" s="643">
        <v>3</v>
      </c>
      <c r="L1785" s="643">
        <v>8</v>
      </c>
      <c r="M1785" s="644">
        <v>20620.55</v>
      </c>
      <c r="N1785" s="643">
        <v>0</v>
      </c>
      <c r="O1785" s="643">
        <v>0</v>
      </c>
      <c r="P1785" s="686">
        <v>0</v>
      </c>
    </row>
    <row r="1786" spans="1:16" ht="56.25" x14ac:dyDescent="0.2">
      <c r="A1786" s="637" t="s">
        <v>767</v>
      </c>
      <c r="B1786" s="638" t="s">
        <v>775</v>
      </c>
      <c r="C1786" s="638" t="s">
        <v>769</v>
      </c>
      <c r="D1786" s="639" t="s">
        <v>6440</v>
      </c>
      <c r="E1786" s="640">
        <v>4000</v>
      </c>
      <c r="F1786" s="638" t="s">
        <v>6441</v>
      </c>
      <c r="G1786" s="639" t="s">
        <v>6442</v>
      </c>
      <c r="H1786" s="641" t="s">
        <v>1650</v>
      </c>
      <c r="I1786" s="642" t="s">
        <v>780</v>
      </c>
      <c r="J1786" s="641" t="s">
        <v>1650</v>
      </c>
      <c r="K1786" s="643">
        <v>6</v>
      </c>
      <c r="L1786" s="643">
        <v>12</v>
      </c>
      <c r="M1786" s="644">
        <v>49767.020000000004</v>
      </c>
      <c r="N1786" s="643">
        <v>3</v>
      </c>
      <c r="O1786" s="643">
        <v>6</v>
      </c>
      <c r="P1786" s="686">
        <v>25016.266000000003</v>
      </c>
    </row>
    <row r="1787" spans="1:16" ht="90" x14ac:dyDescent="0.2">
      <c r="A1787" s="637" t="s">
        <v>767</v>
      </c>
      <c r="B1787" s="638" t="s">
        <v>775</v>
      </c>
      <c r="C1787" s="638" t="s">
        <v>769</v>
      </c>
      <c r="D1787" s="639" t="s">
        <v>6443</v>
      </c>
      <c r="E1787" s="640">
        <v>4500</v>
      </c>
      <c r="F1787" s="638" t="s">
        <v>6444</v>
      </c>
      <c r="G1787" s="639" t="s">
        <v>6445</v>
      </c>
      <c r="H1787" s="641" t="s">
        <v>788</v>
      </c>
      <c r="I1787" s="642" t="s">
        <v>780</v>
      </c>
      <c r="J1787" s="641" t="s">
        <v>788</v>
      </c>
      <c r="K1787" s="643">
        <v>5</v>
      </c>
      <c r="L1787" s="643">
        <v>12</v>
      </c>
      <c r="M1787" s="644">
        <v>44385.310000000005</v>
      </c>
      <c r="N1787" s="643">
        <v>3</v>
      </c>
      <c r="O1787" s="643">
        <v>6</v>
      </c>
      <c r="P1787" s="686">
        <v>27221.236000000004</v>
      </c>
    </row>
    <row r="1788" spans="1:16" ht="146.25" x14ac:dyDescent="0.2">
      <c r="A1788" s="637" t="s">
        <v>767</v>
      </c>
      <c r="B1788" s="638" t="s">
        <v>775</v>
      </c>
      <c r="C1788" s="638" t="s">
        <v>769</v>
      </c>
      <c r="D1788" s="639" t="s">
        <v>2218</v>
      </c>
      <c r="E1788" s="640">
        <v>7500</v>
      </c>
      <c r="F1788" s="638" t="s">
        <v>6446</v>
      </c>
      <c r="G1788" s="639" t="s">
        <v>6447</v>
      </c>
      <c r="H1788" s="641" t="s">
        <v>915</v>
      </c>
      <c r="I1788" s="642" t="s">
        <v>780</v>
      </c>
      <c r="J1788" s="641" t="s">
        <v>915</v>
      </c>
      <c r="K1788" s="643">
        <v>5</v>
      </c>
      <c r="L1788" s="643">
        <v>12</v>
      </c>
      <c r="M1788" s="644">
        <v>91939.209999999977</v>
      </c>
      <c r="N1788" s="643">
        <v>5</v>
      </c>
      <c r="O1788" s="643">
        <v>6</v>
      </c>
      <c r="P1788" s="686">
        <v>46035.336000000003</v>
      </c>
    </row>
    <row r="1789" spans="1:16" ht="67.5" x14ac:dyDescent="0.2">
      <c r="A1789" s="637" t="s">
        <v>767</v>
      </c>
      <c r="B1789" s="638" t="s">
        <v>775</v>
      </c>
      <c r="C1789" s="638" t="s">
        <v>769</v>
      </c>
      <c r="D1789" s="639" t="s">
        <v>6448</v>
      </c>
      <c r="E1789" s="640">
        <v>5000</v>
      </c>
      <c r="F1789" s="638" t="s">
        <v>6449</v>
      </c>
      <c r="G1789" s="639" t="s">
        <v>6450</v>
      </c>
      <c r="H1789" s="641" t="s">
        <v>805</v>
      </c>
      <c r="I1789" s="642" t="s">
        <v>780</v>
      </c>
      <c r="J1789" s="641" t="s">
        <v>805</v>
      </c>
      <c r="K1789" s="643">
        <v>12</v>
      </c>
      <c r="L1789" s="643">
        <v>12</v>
      </c>
      <c r="M1789" s="644">
        <v>60896.459999999985</v>
      </c>
      <c r="N1789" s="643">
        <v>5</v>
      </c>
      <c r="O1789" s="643">
        <v>6</v>
      </c>
      <c r="P1789" s="686">
        <v>30447.065999999999</v>
      </c>
    </row>
    <row r="1790" spans="1:16" ht="33.75" x14ac:dyDescent="0.2">
      <c r="A1790" s="637" t="s">
        <v>767</v>
      </c>
      <c r="B1790" s="638" t="s">
        <v>775</v>
      </c>
      <c r="C1790" s="638" t="s">
        <v>769</v>
      </c>
      <c r="D1790" s="639" t="s">
        <v>6451</v>
      </c>
      <c r="E1790" s="640">
        <v>1600</v>
      </c>
      <c r="F1790" s="638" t="s">
        <v>6452</v>
      </c>
      <c r="G1790" s="639" t="s">
        <v>6453</v>
      </c>
      <c r="H1790" s="641" t="s">
        <v>1887</v>
      </c>
      <c r="I1790" s="642" t="s">
        <v>797</v>
      </c>
      <c r="J1790" s="641" t="s">
        <v>1887</v>
      </c>
      <c r="K1790" s="643">
        <v>1</v>
      </c>
      <c r="L1790" s="643">
        <v>1</v>
      </c>
      <c r="M1790" s="644">
        <v>344.38</v>
      </c>
      <c r="N1790" s="643">
        <v>6</v>
      </c>
      <c r="O1790" s="643">
        <v>6</v>
      </c>
      <c r="P1790" s="686">
        <v>10471.075999999999</v>
      </c>
    </row>
    <row r="1791" spans="1:16" ht="45" x14ac:dyDescent="0.2">
      <c r="A1791" s="637" t="s">
        <v>767</v>
      </c>
      <c r="B1791" s="638" t="s">
        <v>775</v>
      </c>
      <c r="C1791" s="638" t="s">
        <v>769</v>
      </c>
      <c r="D1791" s="639" t="s">
        <v>6454</v>
      </c>
      <c r="E1791" s="640">
        <v>5800</v>
      </c>
      <c r="F1791" s="638" t="s">
        <v>6455</v>
      </c>
      <c r="G1791" s="639" t="s">
        <v>6456</v>
      </c>
      <c r="H1791" s="641" t="s">
        <v>805</v>
      </c>
      <c r="I1791" s="642" t="s">
        <v>780</v>
      </c>
      <c r="J1791" s="641" t="s">
        <v>805</v>
      </c>
      <c r="K1791" s="643">
        <v>10</v>
      </c>
      <c r="L1791" s="643">
        <v>12</v>
      </c>
      <c r="M1791" s="644">
        <v>71554.81</v>
      </c>
      <c r="N1791" s="643">
        <v>3</v>
      </c>
      <c r="O1791" s="643">
        <v>6</v>
      </c>
      <c r="P1791" s="686">
        <v>35851.976000000002</v>
      </c>
    </row>
    <row r="1792" spans="1:16" ht="33.75" x14ac:dyDescent="0.2">
      <c r="A1792" s="637" t="s">
        <v>767</v>
      </c>
      <c r="B1792" s="638" t="s">
        <v>768</v>
      </c>
      <c r="C1792" s="638" t="s">
        <v>769</v>
      </c>
      <c r="D1792" s="639" t="s">
        <v>1975</v>
      </c>
      <c r="E1792" s="640">
        <v>2000</v>
      </c>
      <c r="F1792" s="638" t="s">
        <v>6457</v>
      </c>
      <c r="G1792" s="639" t="s">
        <v>6458</v>
      </c>
      <c r="H1792" s="641" t="s">
        <v>796</v>
      </c>
      <c r="I1792" s="642" t="s">
        <v>797</v>
      </c>
      <c r="J1792" s="641" t="s">
        <v>796</v>
      </c>
      <c r="K1792" s="643">
        <v>1</v>
      </c>
      <c r="L1792" s="643">
        <v>3</v>
      </c>
      <c r="M1792" s="644">
        <v>5767.5400000000009</v>
      </c>
      <c r="N1792" s="643">
        <v>6</v>
      </c>
      <c r="O1792" s="643">
        <v>6</v>
      </c>
      <c r="P1792" s="686">
        <v>13050.715999999999</v>
      </c>
    </row>
    <row r="1793" spans="1:16" ht="56.25" x14ac:dyDescent="0.2">
      <c r="A1793" s="637" t="s">
        <v>767</v>
      </c>
      <c r="B1793" s="638" t="s">
        <v>775</v>
      </c>
      <c r="C1793" s="638" t="s">
        <v>769</v>
      </c>
      <c r="D1793" s="639" t="s">
        <v>6459</v>
      </c>
      <c r="E1793" s="640">
        <v>2500</v>
      </c>
      <c r="F1793" s="638" t="s">
        <v>6460</v>
      </c>
      <c r="G1793" s="639" t="s">
        <v>6461</v>
      </c>
      <c r="H1793" s="641" t="s">
        <v>774</v>
      </c>
      <c r="I1793" s="642" t="s">
        <v>774</v>
      </c>
      <c r="J1793" s="641" t="s">
        <v>774</v>
      </c>
      <c r="K1793" s="643">
        <v>5</v>
      </c>
      <c r="L1793" s="643">
        <v>12</v>
      </c>
      <c r="M1793" s="644">
        <v>31663.95</v>
      </c>
      <c r="N1793" s="643">
        <v>3</v>
      </c>
      <c r="O1793" s="643">
        <v>6</v>
      </c>
      <c r="P1793" s="686">
        <v>16051.635999999999</v>
      </c>
    </row>
    <row r="1794" spans="1:16" ht="56.25" x14ac:dyDescent="0.2">
      <c r="A1794" s="637" t="s">
        <v>767</v>
      </c>
      <c r="B1794" s="638" t="s">
        <v>775</v>
      </c>
      <c r="C1794" s="638" t="s">
        <v>769</v>
      </c>
      <c r="D1794" s="639" t="s">
        <v>6462</v>
      </c>
      <c r="E1794" s="640">
        <v>1600</v>
      </c>
      <c r="F1794" s="638" t="s">
        <v>6463</v>
      </c>
      <c r="G1794" s="639" t="s">
        <v>6464</v>
      </c>
      <c r="H1794" s="641" t="s">
        <v>796</v>
      </c>
      <c r="I1794" s="642" t="s">
        <v>797</v>
      </c>
      <c r="J1794" s="641" t="s">
        <v>796</v>
      </c>
      <c r="K1794" s="643">
        <v>12</v>
      </c>
      <c r="L1794" s="643">
        <v>12</v>
      </c>
      <c r="M1794" s="644">
        <v>20664.2</v>
      </c>
      <c r="N1794" s="643">
        <v>5</v>
      </c>
      <c r="O1794" s="643">
        <v>6</v>
      </c>
      <c r="P1794" s="686">
        <v>10400.035999999998</v>
      </c>
    </row>
    <row r="1795" spans="1:16" ht="33.75" x14ac:dyDescent="0.2">
      <c r="A1795" s="637" t="s">
        <v>767</v>
      </c>
      <c r="B1795" s="638" t="s">
        <v>775</v>
      </c>
      <c r="C1795" s="638" t="s">
        <v>769</v>
      </c>
      <c r="D1795" s="639" t="s">
        <v>5435</v>
      </c>
      <c r="E1795" s="640">
        <v>2000</v>
      </c>
      <c r="F1795" s="638" t="s">
        <v>6465</v>
      </c>
      <c r="G1795" s="639" t="s">
        <v>6466</v>
      </c>
      <c r="H1795" s="641" t="s">
        <v>3820</v>
      </c>
      <c r="I1795" s="642" t="s">
        <v>780</v>
      </c>
      <c r="J1795" s="641" t="s">
        <v>3820</v>
      </c>
      <c r="K1795" s="643">
        <v>3</v>
      </c>
      <c r="L1795" s="643">
        <v>7</v>
      </c>
      <c r="M1795" s="644">
        <v>14948.320000000002</v>
      </c>
      <c r="N1795" s="643">
        <v>3</v>
      </c>
      <c r="O1795" s="643">
        <v>6</v>
      </c>
      <c r="P1795" s="686">
        <v>13039.515999999998</v>
      </c>
    </row>
    <row r="1796" spans="1:16" ht="67.5" x14ac:dyDescent="0.2">
      <c r="A1796" s="637" t="s">
        <v>767</v>
      </c>
      <c r="B1796" s="638" t="s">
        <v>775</v>
      </c>
      <c r="C1796" s="638" t="s">
        <v>769</v>
      </c>
      <c r="D1796" s="639" t="s">
        <v>6467</v>
      </c>
      <c r="E1796" s="640">
        <v>2500</v>
      </c>
      <c r="F1796" s="638" t="s">
        <v>6468</v>
      </c>
      <c r="G1796" s="639" t="s">
        <v>6469</v>
      </c>
      <c r="H1796" s="641" t="s">
        <v>6470</v>
      </c>
      <c r="I1796" s="642" t="s">
        <v>774</v>
      </c>
      <c r="J1796" s="641" t="s">
        <v>6470</v>
      </c>
      <c r="K1796" s="643">
        <v>4</v>
      </c>
      <c r="L1796" s="643">
        <v>8</v>
      </c>
      <c r="M1796" s="644">
        <v>14422.1</v>
      </c>
      <c r="N1796" s="643">
        <v>2</v>
      </c>
      <c r="O1796" s="643">
        <v>4</v>
      </c>
      <c r="P1796" s="686">
        <v>10537.005999999999</v>
      </c>
    </row>
    <row r="1797" spans="1:16" ht="67.5" x14ac:dyDescent="0.2">
      <c r="A1797" s="637" t="s">
        <v>767</v>
      </c>
      <c r="B1797" s="638" t="s">
        <v>775</v>
      </c>
      <c r="C1797" s="638" t="s">
        <v>769</v>
      </c>
      <c r="D1797" s="639" t="s">
        <v>6471</v>
      </c>
      <c r="E1797" s="640">
        <v>8000</v>
      </c>
      <c r="F1797" s="638" t="s">
        <v>6472</v>
      </c>
      <c r="G1797" s="639" t="s">
        <v>6473</v>
      </c>
      <c r="H1797" s="641" t="s">
        <v>957</v>
      </c>
      <c r="I1797" s="642" t="s">
        <v>780</v>
      </c>
      <c r="J1797" s="641" t="s">
        <v>957</v>
      </c>
      <c r="K1797" s="643">
        <v>1</v>
      </c>
      <c r="L1797" s="643">
        <v>2</v>
      </c>
      <c r="M1797" s="644">
        <v>17331.919999999998</v>
      </c>
      <c r="N1797" s="643">
        <v>0</v>
      </c>
      <c r="O1797" s="643">
        <v>0</v>
      </c>
      <c r="P1797" s="686">
        <v>0</v>
      </c>
    </row>
    <row r="1798" spans="1:16" ht="78.75" x14ac:dyDescent="0.2">
      <c r="A1798" s="637" t="s">
        <v>767</v>
      </c>
      <c r="B1798" s="638" t="s">
        <v>768</v>
      </c>
      <c r="C1798" s="638" t="s">
        <v>769</v>
      </c>
      <c r="D1798" s="639" t="s">
        <v>6474</v>
      </c>
      <c r="E1798" s="640">
        <v>4000</v>
      </c>
      <c r="F1798" s="638" t="s">
        <v>6475</v>
      </c>
      <c r="G1798" s="639" t="s">
        <v>6476</v>
      </c>
      <c r="H1798" s="641" t="s">
        <v>6477</v>
      </c>
      <c r="I1798" s="642" t="s">
        <v>774</v>
      </c>
      <c r="J1798" s="641" t="s">
        <v>6477</v>
      </c>
      <c r="K1798" s="643">
        <v>7</v>
      </c>
      <c r="L1798" s="643">
        <v>12</v>
      </c>
      <c r="M1798" s="644">
        <v>53065.220000000023</v>
      </c>
      <c r="N1798" s="643">
        <v>4</v>
      </c>
      <c r="O1798" s="643">
        <v>6</v>
      </c>
      <c r="P1798" s="686">
        <v>25051.976000000002</v>
      </c>
    </row>
    <row r="1799" spans="1:16" ht="33.75" x14ac:dyDescent="0.2">
      <c r="A1799" s="637" t="s">
        <v>767</v>
      </c>
      <c r="B1799" s="638" t="s">
        <v>775</v>
      </c>
      <c r="C1799" s="638" t="s">
        <v>769</v>
      </c>
      <c r="D1799" s="639" t="s">
        <v>6478</v>
      </c>
      <c r="E1799" s="640">
        <v>6000</v>
      </c>
      <c r="F1799" s="638" t="s">
        <v>6479</v>
      </c>
      <c r="G1799" s="639" t="s">
        <v>6480</v>
      </c>
      <c r="H1799" s="641" t="s">
        <v>812</v>
      </c>
      <c r="I1799" s="642" t="s">
        <v>780</v>
      </c>
      <c r="J1799" s="641" t="s">
        <v>812</v>
      </c>
      <c r="K1799" s="643">
        <v>2</v>
      </c>
      <c r="L1799" s="643">
        <v>4</v>
      </c>
      <c r="M1799" s="644">
        <v>24247.609999999997</v>
      </c>
      <c r="N1799" s="643">
        <v>3</v>
      </c>
      <c r="O1799" s="643">
        <v>6</v>
      </c>
      <c r="P1799" s="686">
        <v>35333.206000000006</v>
      </c>
    </row>
    <row r="1800" spans="1:16" ht="90" x14ac:dyDescent="0.2">
      <c r="A1800" s="637" t="s">
        <v>767</v>
      </c>
      <c r="B1800" s="638" t="s">
        <v>775</v>
      </c>
      <c r="C1800" s="638" t="s">
        <v>769</v>
      </c>
      <c r="D1800" s="639" t="s">
        <v>6481</v>
      </c>
      <c r="E1800" s="640">
        <v>1600</v>
      </c>
      <c r="F1800" s="638" t="s">
        <v>6482</v>
      </c>
      <c r="G1800" s="639" t="s">
        <v>6483</v>
      </c>
      <c r="H1800" s="641" t="s">
        <v>796</v>
      </c>
      <c r="I1800" s="642" t="s">
        <v>797</v>
      </c>
      <c r="J1800" s="641" t="s">
        <v>796</v>
      </c>
      <c r="K1800" s="643">
        <v>5</v>
      </c>
      <c r="L1800" s="643">
        <v>12</v>
      </c>
      <c r="M1800" s="644">
        <v>21154.81</v>
      </c>
      <c r="N1800" s="643">
        <v>5</v>
      </c>
      <c r="O1800" s="643">
        <v>6</v>
      </c>
      <c r="P1800" s="686">
        <v>10471.075999999999</v>
      </c>
    </row>
    <row r="1801" spans="1:16" ht="90" x14ac:dyDescent="0.2">
      <c r="A1801" s="637" t="s">
        <v>767</v>
      </c>
      <c r="B1801" s="638" t="s">
        <v>775</v>
      </c>
      <c r="C1801" s="638" t="s">
        <v>769</v>
      </c>
      <c r="D1801" s="639" t="s">
        <v>6484</v>
      </c>
      <c r="E1801" s="640">
        <v>1600</v>
      </c>
      <c r="F1801" s="638" t="s">
        <v>6485</v>
      </c>
      <c r="G1801" s="639" t="s">
        <v>6486</v>
      </c>
      <c r="H1801" s="641" t="s">
        <v>923</v>
      </c>
      <c r="I1801" s="642" t="s">
        <v>797</v>
      </c>
      <c r="J1801" s="641" t="s">
        <v>923</v>
      </c>
      <c r="K1801" s="643">
        <v>5</v>
      </c>
      <c r="L1801" s="643">
        <v>12</v>
      </c>
      <c r="M1801" s="644">
        <v>21154.81</v>
      </c>
      <c r="N1801" s="643">
        <v>5</v>
      </c>
      <c r="O1801" s="643">
        <v>6</v>
      </c>
      <c r="P1801" s="686">
        <v>10471.075999999999</v>
      </c>
    </row>
    <row r="1802" spans="1:16" ht="45" x14ac:dyDescent="0.2">
      <c r="A1802" s="637" t="s">
        <v>767</v>
      </c>
      <c r="B1802" s="638" t="s">
        <v>775</v>
      </c>
      <c r="C1802" s="638" t="s">
        <v>769</v>
      </c>
      <c r="D1802" s="639" t="s">
        <v>6487</v>
      </c>
      <c r="E1802" s="640">
        <v>8000</v>
      </c>
      <c r="F1802" s="638" t="s">
        <v>6488</v>
      </c>
      <c r="G1802" s="639" t="s">
        <v>6489</v>
      </c>
      <c r="H1802" s="641" t="s">
        <v>1205</v>
      </c>
      <c r="I1802" s="642" t="s">
        <v>780</v>
      </c>
      <c r="J1802" s="641" t="s">
        <v>1205</v>
      </c>
      <c r="K1802" s="643">
        <v>3</v>
      </c>
      <c r="L1802" s="643">
        <v>8</v>
      </c>
      <c r="M1802" s="644">
        <v>60923.880000000005</v>
      </c>
      <c r="N1802" s="643">
        <v>0</v>
      </c>
      <c r="O1802" s="643">
        <v>0</v>
      </c>
      <c r="P1802" s="686">
        <v>0</v>
      </c>
    </row>
    <row r="1803" spans="1:16" ht="56.25" x14ac:dyDescent="0.2">
      <c r="A1803" s="637" t="s">
        <v>767</v>
      </c>
      <c r="B1803" s="638" t="s">
        <v>775</v>
      </c>
      <c r="C1803" s="638" t="s">
        <v>769</v>
      </c>
      <c r="D1803" s="639" t="s">
        <v>6490</v>
      </c>
      <c r="E1803" s="640">
        <v>5000</v>
      </c>
      <c r="F1803" s="638" t="s">
        <v>6491</v>
      </c>
      <c r="G1803" s="639" t="s">
        <v>6492</v>
      </c>
      <c r="H1803" s="641" t="s">
        <v>1262</v>
      </c>
      <c r="I1803" s="642" t="s">
        <v>780</v>
      </c>
      <c r="J1803" s="641" t="s">
        <v>1262</v>
      </c>
      <c r="K1803" s="643">
        <v>6</v>
      </c>
      <c r="L1803" s="643">
        <v>12</v>
      </c>
      <c r="M1803" s="644">
        <v>58123.240000000005</v>
      </c>
      <c r="N1803" s="643">
        <v>3</v>
      </c>
      <c r="O1803" s="643">
        <v>6</v>
      </c>
      <c r="P1803" s="686">
        <v>30811.106</v>
      </c>
    </row>
    <row r="1804" spans="1:16" ht="33.75" x14ac:dyDescent="0.2">
      <c r="A1804" s="637" t="s">
        <v>767</v>
      </c>
      <c r="B1804" s="638" t="s">
        <v>775</v>
      </c>
      <c r="C1804" s="638" t="s">
        <v>769</v>
      </c>
      <c r="D1804" s="639" t="s">
        <v>6493</v>
      </c>
      <c r="E1804" s="640">
        <v>11000</v>
      </c>
      <c r="F1804" s="638" t="s">
        <v>6494</v>
      </c>
      <c r="G1804" s="639" t="s">
        <v>6495</v>
      </c>
      <c r="H1804" s="641" t="s">
        <v>816</v>
      </c>
      <c r="I1804" s="642" t="s">
        <v>780</v>
      </c>
      <c r="J1804" s="641" t="s">
        <v>816</v>
      </c>
      <c r="K1804" s="643">
        <v>1</v>
      </c>
      <c r="L1804" s="643">
        <v>1</v>
      </c>
      <c r="M1804" s="644">
        <v>10740.74</v>
      </c>
      <c r="N1804" s="643">
        <v>3</v>
      </c>
      <c r="O1804" s="643">
        <v>6</v>
      </c>
      <c r="P1804" s="686">
        <v>67051.975999999995</v>
      </c>
    </row>
    <row r="1805" spans="1:16" ht="67.5" x14ac:dyDescent="0.2">
      <c r="A1805" s="637" t="s">
        <v>767</v>
      </c>
      <c r="B1805" s="638" t="s">
        <v>775</v>
      </c>
      <c r="C1805" s="638" t="s">
        <v>769</v>
      </c>
      <c r="D1805" s="639" t="s">
        <v>6496</v>
      </c>
      <c r="E1805" s="640">
        <v>6000</v>
      </c>
      <c r="F1805" s="638" t="s">
        <v>6497</v>
      </c>
      <c r="G1805" s="639" t="s">
        <v>6498</v>
      </c>
      <c r="H1805" s="641" t="s">
        <v>801</v>
      </c>
      <c r="I1805" s="642" t="s">
        <v>780</v>
      </c>
      <c r="J1805" s="641" t="s">
        <v>801</v>
      </c>
      <c r="K1805" s="643">
        <v>5</v>
      </c>
      <c r="L1805" s="643">
        <v>12</v>
      </c>
      <c r="M1805" s="644">
        <v>72937.679999999993</v>
      </c>
      <c r="N1805" s="643">
        <v>5</v>
      </c>
      <c r="O1805" s="643">
        <v>6</v>
      </c>
      <c r="P1805" s="686">
        <v>36736.476000000002</v>
      </c>
    </row>
    <row r="1806" spans="1:16" ht="56.25" x14ac:dyDescent="0.2">
      <c r="A1806" s="637" t="s">
        <v>767</v>
      </c>
      <c r="B1806" s="638" t="s">
        <v>775</v>
      </c>
      <c r="C1806" s="638" t="s">
        <v>769</v>
      </c>
      <c r="D1806" s="639" t="s">
        <v>6499</v>
      </c>
      <c r="E1806" s="640">
        <v>930</v>
      </c>
      <c r="F1806" s="638" t="s">
        <v>6500</v>
      </c>
      <c r="G1806" s="639" t="s">
        <v>6501</v>
      </c>
      <c r="H1806" s="641" t="s">
        <v>6502</v>
      </c>
      <c r="I1806" s="642" t="s">
        <v>774</v>
      </c>
      <c r="J1806" s="641" t="s">
        <v>6502</v>
      </c>
      <c r="K1806" s="643">
        <v>12</v>
      </c>
      <c r="L1806" s="643">
        <v>12</v>
      </c>
      <c r="M1806" s="644">
        <v>12753.79</v>
      </c>
      <c r="N1806" s="643">
        <v>5</v>
      </c>
      <c r="O1806" s="643">
        <v>6</v>
      </c>
      <c r="P1806" s="686">
        <v>6088.7960000000003</v>
      </c>
    </row>
    <row r="1807" spans="1:16" ht="67.5" x14ac:dyDescent="0.2">
      <c r="A1807" s="637" t="s">
        <v>767</v>
      </c>
      <c r="B1807" s="638" t="s">
        <v>775</v>
      </c>
      <c r="C1807" s="638" t="s">
        <v>769</v>
      </c>
      <c r="D1807" s="639" t="s">
        <v>6503</v>
      </c>
      <c r="E1807" s="640">
        <v>2500</v>
      </c>
      <c r="F1807" s="638" t="s">
        <v>6504</v>
      </c>
      <c r="G1807" s="639" t="s">
        <v>6505</v>
      </c>
      <c r="H1807" s="641" t="s">
        <v>6506</v>
      </c>
      <c r="I1807" s="642" t="s">
        <v>774</v>
      </c>
      <c r="J1807" s="641" t="s">
        <v>6506</v>
      </c>
      <c r="K1807" s="643">
        <v>7</v>
      </c>
      <c r="L1807" s="643">
        <v>10</v>
      </c>
      <c r="M1807" s="644">
        <v>30052.029999999995</v>
      </c>
      <c r="N1807" s="643">
        <v>0</v>
      </c>
      <c r="O1807" s="643">
        <v>0</v>
      </c>
      <c r="P1807" s="686">
        <v>0</v>
      </c>
    </row>
    <row r="1808" spans="1:16" ht="33.75" x14ac:dyDescent="0.2">
      <c r="A1808" s="637" t="s">
        <v>767</v>
      </c>
      <c r="B1808" s="638" t="s">
        <v>775</v>
      </c>
      <c r="C1808" s="638" t="s">
        <v>769</v>
      </c>
      <c r="D1808" s="639" t="s">
        <v>3432</v>
      </c>
      <c r="E1808" s="640">
        <v>4000</v>
      </c>
      <c r="F1808" s="638" t="s">
        <v>6507</v>
      </c>
      <c r="G1808" s="639" t="s">
        <v>6508</v>
      </c>
      <c r="H1808" s="641" t="s">
        <v>779</v>
      </c>
      <c r="I1808" s="642" t="s">
        <v>780</v>
      </c>
      <c r="J1808" s="641" t="s">
        <v>779</v>
      </c>
      <c r="K1808" s="643">
        <v>1</v>
      </c>
      <c r="L1808" s="643">
        <v>3</v>
      </c>
      <c r="M1808" s="644">
        <v>12399.480000000001</v>
      </c>
      <c r="N1808" s="643">
        <v>3</v>
      </c>
      <c r="O1808" s="643">
        <v>6</v>
      </c>
      <c r="P1808" s="686">
        <v>25042.736000000004</v>
      </c>
    </row>
    <row r="1809" spans="1:16" ht="67.5" x14ac:dyDescent="0.2">
      <c r="A1809" s="637" t="s">
        <v>767</v>
      </c>
      <c r="B1809" s="638" t="s">
        <v>775</v>
      </c>
      <c r="C1809" s="638" t="s">
        <v>769</v>
      </c>
      <c r="D1809" s="639" t="s">
        <v>6509</v>
      </c>
      <c r="E1809" s="640">
        <v>12000</v>
      </c>
      <c r="F1809" s="638" t="s">
        <v>6510</v>
      </c>
      <c r="G1809" s="639" t="s">
        <v>6511</v>
      </c>
      <c r="H1809" s="641" t="s">
        <v>801</v>
      </c>
      <c r="I1809" s="642" t="s">
        <v>780</v>
      </c>
      <c r="J1809" s="641" t="s">
        <v>801</v>
      </c>
      <c r="K1809" s="643">
        <v>5</v>
      </c>
      <c r="L1809" s="643">
        <v>8</v>
      </c>
      <c r="M1809" s="644">
        <v>94067.87999999999</v>
      </c>
      <c r="N1809" s="643">
        <v>0</v>
      </c>
      <c r="O1809" s="643">
        <v>0</v>
      </c>
      <c r="P1809" s="686">
        <v>0</v>
      </c>
    </row>
    <row r="1810" spans="1:16" ht="56.25" x14ac:dyDescent="0.2">
      <c r="A1810" s="637" t="s">
        <v>767</v>
      </c>
      <c r="B1810" s="638" t="s">
        <v>775</v>
      </c>
      <c r="C1810" s="638" t="s">
        <v>769</v>
      </c>
      <c r="D1810" s="639" t="s">
        <v>6512</v>
      </c>
      <c r="E1810" s="640">
        <v>6700</v>
      </c>
      <c r="F1810" s="638" t="s">
        <v>6513</v>
      </c>
      <c r="G1810" s="639" t="s">
        <v>6514</v>
      </c>
      <c r="H1810" s="641" t="s">
        <v>6515</v>
      </c>
      <c r="I1810" s="642" t="s">
        <v>774</v>
      </c>
      <c r="J1810" s="641" t="s">
        <v>6515</v>
      </c>
      <c r="K1810" s="643">
        <v>2</v>
      </c>
      <c r="L1810" s="643">
        <v>5</v>
      </c>
      <c r="M1810" s="644">
        <v>35269.01</v>
      </c>
      <c r="N1810" s="643">
        <v>0</v>
      </c>
      <c r="O1810" s="643">
        <v>0</v>
      </c>
      <c r="P1810" s="686">
        <v>0</v>
      </c>
    </row>
    <row r="1811" spans="1:16" ht="56.25" x14ac:dyDescent="0.2">
      <c r="A1811" s="637" t="s">
        <v>767</v>
      </c>
      <c r="B1811" s="638" t="s">
        <v>775</v>
      </c>
      <c r="C1811" s="638" t="s">
        <v>769</v>
      </c>
      <c r="D1811" s="639" t="s">
        <v>6516</v>
      </c>
      <c r="E1811" s="640">
        <v>1035</v>
      </c>
      <c r="F1811" s="638" t="s">
        <v>6517</v>
      </c>
      <c r="G1811" s="639" t="s">
        <v>6518</v>
      </c>
      <c r="H1811" s="641" t="s">
        <v>6519</v>
      </c>
      <c r="I1811" s="642" t="s">
        <v>774</v>
      </c>
      <c r="J1811" s="641" t="s">
        <v>6519</v>
      </c>
      <c r="K1811" s="643">
        <v>3</v>
      </c>
      <c r="L1811" s="643">
        <v>7</v>
      </c>
      <c r="M1811" s="644">
        <v>6842.26</v>
      </c>
      <c r="N1811" s="643">
        <v>0</v>
      </c>
      <c r="O1811" s="643">
        <v>0</v>
      </c>
      <c r="P1811" s="686">
        <v>0</v>
      </c>
    </row>
    <row r="1812" spans="1:16" ht="33.75" x14ac:dyDescent="0.2">
      <c r="A1812" s="637" t="s">
        <v>767</v>
      </c>
      <c r="B1812" s="638" t="s">
        <v>775</v>
      </c>
      <c r="C1812" s="638" t="s">
        <v>769</v>
      </c>
      <c r="D1812" s="639" t="s">
        <v>6520</v>
      </c>
      <c r="E1812" s="640">
        <v>3750</v>
      </c>
      <c r="F1812" s="638" t="s">
        <v>6521</v>
      </c>
      <c r="G1812" s="639" t="s">
        <v>6522</v>
      </c>
      <c r="H1812" s="641" t="s">
        <v>919</v>
      </c>
      <c r="I1812" s="642" t="s">
        <v>780</v>
      </c>
      <c r="J1812" s="641" t="s">
        <v>919</v>
      </c>
      <c r="K1812" s="643">
        <v>2</v>
      </c>
      <c r="L1812" s="643">
        <v>5</v>
      </c>
      <c r="M1812" s="644">
        <v>18236.009999999998</v>
      </c>
      <c r="N1812" s="643">
        <v>3</v>
      </c>
      <c r="O1812" s="643">
        <v>6</v>
      </c>
      <c r="P1812" s="686">
        <v>23551.716000000004</v>
      </c>
    </row>
    <row r="1813" spans="1:16" ht="33.75" x14ac:dyDescent="0.2">
      <c r="A1813" s="637" t="s">
        <v>767</v>
      </c>
      <c r="B1813" s="638" t="s">
        <v>775</v>
      </c>
      <c r="C1813" s="638" t="s">
        <v>769</v>
      </c>
      <c r="D1813" s="639" t="s">
        <v>6523</v>
      </c>
      <c r="E1813" s="640">
        <v>15600</v>
      </c>
      <c r="F1813" s="638" t="s">
        <v>6524</v>
      </c>
      <c r="G1813" s="639" t="s">
        <v>6525</v>
      </c>
      <c r="H1813" s="641" t="s">
        <v>915</v>
      </c>
      <c r="I1813" s="642" t="s">
        <v>780</v>
      </c>
      <c r="J1813" s="641" t="s">
        <v>915</v>
      </c>
      <c r="K1813" s="643">
        <v>1</v>
      </c>
      <c r="L1813" s="643">
        <v>1</v>
      </c>
      <c r="M1813" s="644">
        <v>3227.4100000000003</v>
      </c>
      <c r="N1813" s="643">
        <v>0</v>
      </c>
      <c r="O1813" s="643">
        <v>0</v>
      </c>
      <c r="P1813" s="686">
        <v>0</v>
      </c>
    </row>
    <row r="1814" spans="1:16" ht="45" x14ac:dyDescent="0.2">
      <c r="A1814" s="637" t="s">
        <v>767</v>
      </c>
      <c r="B1814" s="638" t="s">
        <v>775</v>
      </c>
      <c r="C1814" s="638" t="s">
        <v>769</v>
      </c>
      <c r="D1814" s="639" t="s">
        <v>6526</v>
      </c>
      <c r="E1814" s="640">
        <v>6000</v>
      </c>
      <c r="F1814" s="638" t="s">
        <v>6527</v>
      </c>
      <c r="G1814" s="639" t="s">
        <v>6528</v>
      </c>
      <c r="H1814" s="641" t="s">
        <v>801</v>
      </c>
      <c r="I1814" s="642" t="s">
        <v>780</v>
      </c>
      <c r="J1814" s="641" t="s">
        <v>801</v>
      </c>
      <c r="K1814" s="643">
        <v>5</v>
      </c>
      <c r="L1814" s="643">
        <v>12</v>
      </c>
      <c r="M1814" s="644">
        <v>72989.149999999994</v>
      </c>
      <c r="N1814" s="643">
        <v>5</v>
      </c>
      <c r="O1814" s="643">
        <v>6</v>
      </c>
      <c r="P1814" s="686">
        <v>36656.876000000004</v>
      </c>
    </row>
    <row r="1815" spans="1:16" ht="146.25" x14ac:dyDescent="0.2">
      <c r="A1815" s="637" t="s">
        <v>767</v>
      </c>
      <c r="B1815" s="638" t="s">
        <v>775</v>
      </c>
      <c r="C1815" s="638" t="s">
        <v>769</v>
      </c>
      <c r="D1815" s="639" t="s">
        <v>6529</v>
      </c>
      <c r="E1815" s="640">
        <v>3000</v>
      </c>
      <c r="F1815" s="638" t="s">
        <v>6530</v>
      </c>
      <c r="G1815" s="639" t="s">
        <v>6531</v>
      </c>
      <c r="H1815" s="641" t="s">
        <v>850</v>
      </c>
      <c r="I1815" s="642" t="s">
        <v>780</v>
      </c>
      <c r="J1815" s="641" t="s">
        <v>850</v>
      </c>
      <c r="K1815" s="643">
        <v>6</v>
      </c>
      <c r="L1815" s="643">
        <v>12</v>
      </c>
      <c r="M1815" s="644">
        <v>37100.450000000004</v>
      </c>
      <c r="N1815" s="643">
        <v>3</v>
      </c>
      <c r="O1815" s="643">
        <v>6</v>
      </c>
      <c r="P1815" s="686">
        <v>19027.405999999999</v>
      </c>
    </row>
    <row r="1816" spans="1:16" ht="101.25" x14ac:dyDescent="0.2">
      <c r="A1816" s="637" t="s">
        <v>767</v>
      </c>
      <c r="B1816" s="638" t="s">
        <v>775</v>
      </c>
      <c r="C1816" s="638" t="s">
        <v>769</v>
      </c>
      <c r="D1816" s="639" t="s">
        <v>2330</v>
      </c>
      <c r="E1816" s="640">
        <v>7500</v>
      </c>
      <c r="F1816" s="638" t="s">
        <v>6532</v>
      </c>
      <c r="G1816" s="639" t="s">
        <v>6533</v>
      </c>
      <c r="H1816" s="641" t="s">
        <v>816</v>
      </c>
      <c r="I1816" s="642" t="s">
        <v>780</v>
      </c>
      <c r="J1816" s="641" t="s">
        <v>816</v>
      </c>
      <c r="K1816" s="643">
        <v>7</v>
      </c>
      <c r="L1816" s="643">
        <v>12</v>
      </c>
      <c r="M1816" s="644">
        <v>74267.059999999983</v>
      </c>
      <c r="N1816" s="643">
        <v>6</v>
      </c>
      <c r="O1816" s="643">
        <v>6</v>
      </c>
      <c r="P1816" s="686">
        <v>45940.696000000004</v>
      </c>
    </row>
    <row r="1817" spans="1:16" ht="67.5" x14ac:dyDescent="0.2">
      <c r="A1817" s="637" t="s">
        <v>767</v>
      </c>
      <c r="B1817" s="638" t="s">
        <v>775</v>
      </c>
      <c r="C1817" s="638" t="s">
        <v>769</v>
      </c>
      <c r="D1817" s="639" t="s">
        <v>6534</v>
      </c>
      <c r="E1817" s="640">
        <v>2500</v>
      </c>
      <c r="F1817" s="638" t="s">
        <v>6535</v>
      </c>
      <c r="G1817" s="639" t="s">
        <v>6536</v>
      </c>
      <c r="H1817" s="641" t="s">
        <v>3445</v>
      </c>
      <c r="I1817" s="642" t="s">
        <v>780</v>
      </c>
      <c r="J1817" s="641" t="s">
        <v>3445</v>
      </c>
      <c r="K1817" s="643">
        <v>5</v>
      </c>
      <c r="L1817" s="643">
        <v>12</v>
      </c>
      <c r="M1817" s="644">
        <v>32922.75</v>
      </c>
      <c r="N1817" s="643">
        <v>0</v>
      </c>
      <c r="O1817" s="643">
        <v>0</v>
      </c>
      <c r="P1817" s="686">
        <v>0</v>
      </c>
    </row>
    <row r="1818" spans="1:16" ht="56.25" x14ac:dyDescent="0.2">
      <c r="A1818" s="637" t="s">
        <v>767</v>
      </c>
      <c r="B1818" s="638" t="s">
        <v>775</v>
      </c>
      <c r="C1818" s="638" t="s">
        <v>769</v>
      </c>
      <c r="D1818" s="639" t="s">
        <v>1384</v>
      </c>
      <c r="E1818" s="640">
        <v>2750</v>
      </c>
      <c r="F1818" s="638" t="s">
        <v>6537</v>
      </c>
      <c r="G1818" s="639" t="s">
        <v>6538</v>
      </c>
      <c r="H1818" s="641" t="s">
        <v>1387</v>
      </c>
      <c r="I1818" s="642" t="s">
        <v>774</v>
      </c>
      <c r="J1818" s="641" t="s">
        <v>1387</v>
      </c>
      <c r="K1818" s="643">
        <v>11</v>
      </c>
      <c r="L1818" s="643">
        <v>12</v>
      </c>
      <c r="M1818" s="644">
        <v>33740.870000000003</v>
      </c>
      <c r="N1818" s="643">
        <v>3</v>
      </c>
      <c r="O1818" s="643">
        <v>6</v>
      </c>
      <c r="P1818" s="686">
        <v>17418.236000000001</v>
      </c>
    </row>
    <row r="1819" spans="1:16" ht="45" x14ac:dyDescent="0.2">
      <c r="A1819" s="637" t="s">
        <v>767</v>
      </c>
      <c r="B1819" s="638" t="s">
        <v>775</v>
      </c>
      <c r="C1819" s="638" t="s">
        <v>769</v>
      </c>
      <c r="D1819" s="639" t="s">
        <v>6539</v>
      </c>
      <c r="E1819" s="640">
        <v>1200</v>
      </c>
      <c r="F1819" s="638" t="s">
        <v>6540</v>
      </c>
      <c r="G1819" s="639" t="s">
        <v>6541</v>
      </c>
      <c r="H1819" s="641" t="s">
        <v>842</v>
      </c>
      <c r="I1819" s="642" t="s">
        <v>780</v>
      </c>
      <c r="J1819" s="641" t="s">
        <v>842</v>
      </c>
      <c r="K1819" s="643">
        <v>6</v>
      </c>
      <c r="L1819" s="643">
        <v>12</v>
      </c>
      <c r="M1819" s="644">
        <v>16290.01</v>
      </c>
      <c r="N1819" s="643">
        <v>3</v>
      </c>
      <c r="O1819" s="643">
        <v>6</v>
      </c>
      <c r="P1819" s="686">
        <v>7855.076</v>
      </c>
    </row>
    <row r="1820" spans="1:16" ht="67.5" x14ac:dyDescent="0.2">
      <c r="A1820" s="637" t="s">
        <v>767</v>
      </c>
      <c r="B1820" s="638" t="s">
        <v>775</v>
      </c>
      <c r="C1820" s="638" t="s">
        <v>769</v>
      </c>
      <c r="D1820" s="639" t="s">
        <v>6542</v>
      </c>
      <c r="E1820" s="640">
        <v>11000</v>
      </c>
      <c r="F1820" s="638" t="s">
        <v>6543</v>
      </c>
      <c r="G1820" s="639" t="s">
        <v>6544</v>
      </c>
      <c r="H1820" s="641" t="s">
        <v>846</v>
      </c>
      <c r="I1820" s="642" t="s">
        <v>780</v>
      </c>
      <c r="J1820" s="641" t="s">
        <v>846</v>
      </c>
      <c r="K1820" s="643">
        <v>4</v>
      </c>
      <c r="L1820" s="643">
        <v>9</v>
      </c>
      <c r="M1820" s="644">
        <v>99847.939999999988</v>
      </c>
      <c r="N1820" s="643">
        <v>0</v>
      </c>
      <c r="O1820" s="643">
        <v>0</v>
      </c>
      <c r="P1820" s="686">
        <v>0</v>
      </c>
    </row>
    <row r="1821" spans="1:16" ht="45" x14ac:dyDescent="0.2">
      <c r="A1821" s="637" t="s">
        <v>767</v>
      </c>
      <c r="B1821" s="638" t="s">
        <v>775</v>
      </c>
      <c r="C1821" s="638" t="s">
        <v>769</v>
      </c>
      <c r="D1821" s="639" t="s">
        <v>6545</v>
      </c>
      <c r="E1821" s="640">
        <v>930</v>
      </c>
      <c r="F1821" s="638" t="s">
        <v>6546</v>
      </c>
      <c r="G1821" s="639" t="s">
        <v>6547</v>
      </c>
      <c r="H1821" s="641" t="s">
        <v>2040</v>
      </c>
      <c r="I1821" s="642" t="s">
        <v>774</v>
      </c>
      <c r="J1821" s="641" t="s">
        <v>2040</v>
      </c>
      <c r="K1821" s="643">
        <v>7</v>
      </c>
      <c r="L1821" s="643">
        <v>9</v>
      </c>
      <c r="M1821" s="644">
        <v>8172.34</v>
      </c>
      <c r="N1821" s="643">
        <v>0</v>
      </c>
      <c r="O1821" s="643">
        <v>0</v>
      </c>
      <c r="P1821" s="686">
        <v>0</v>
      </c>
    </row>
    <row r="1822" spans="1:16" ht="33.75" x14ac:dyDescent="0.2">
      <c r="A1822" s="637" t="s">
        <v>767</v>
      </c>
      <c r="B1822" s="638" t="s">
        <v>775</v>
      </c>
      <c r="C1822" s="638" t="s">
        <v>769</v>
      </c>
      <c r="D1822" s="639" t="s">
        <v>6548</v>
      </c>
      <c r="E1822" s="640">
        <v>930</v>
      </c>
      <c r="F1822" s="638" t="s">
        <v>6549</v>
      </c>
      <c r="G1822" s="639" t="s">
        <v>6550</v>
      </c>
      <c r="H1822" s="641" t="s">
        <v>796</v>
      </c>
      <c r="I1822" s="642" t="s">
        <v>797</v>
      </c>
      <c r="J1822" s="641" t="s">
        <v>796</v>
      </c>
      <c r="K1822" s="643">
        <v>1</v>
      </c>
      <c r="L1822" s="643">
        <v>2</v>
      </c>
      <c r="M1822" s="644">
        <v>1432.41</v>
      </c>
      <c r="N1822" s="643">
        <v>3</v>
      </c>
      <c r="O1822" s="643">
        <v>6</v>
      </c>
      <c r="P1822" s="686">
        <v>6089.2759999999998</v>
      </c>
    </row>
    <row r="1823" spans="1:16" ht="90" x14ac:dyDescent="0.2">
      <c r="A1823" s="637" t="s">
        <v>767</v>
      </c>
      <c r="B1823" s="638" t="s">
        <v>768</v>
      </c>
      <c r="C1823" s="638" t="s">
        <v>769</v>
      </c>
      <c r="D1823" s="639" t="s">
        <v>6551</v>
      </c>
      <c r="E1823" s="640">
        <v>1200</v>
      </c>
      <c r="F1823" s="638" t="s">
        <v>6552</v>
      </c>
      <c r="G1823" s="639" t="s">
        <v>6553</v>
      </c>
      <c r="H1823" s="641" t="s">
        <v>796</v>
      </c>
      <c r="I1823" s="642" t="s">
        <v>797</v>
      </c>
      <c r="J1823" s="641" t="s">
        <v>796</v>
      </c>
      <c r="K1823" s="643">
        <v>1</v>
      </c>
      <c r="L1823" s="643">
        <v>2</v>
      </c>
      <c r="M1823" s="644">
        <v>2166.5700000000002</v>
      </c>
      <c r="N1823" s="643">
        <v>0</v>
      </c>
      <c r="O1823" s="643">
        <v>0</v>
      </c>
      <c r="P1823" s="686">
        <v>0</v>
      </c>
    </row>
    <row r="1824" spans="1:16" ht="101.25" x14ac:dyDescent="0.2">
      <c r="A1824" s="637" t="s">
        <v>767</v>
      </c>
      <c r="B1824" s="638" t="s">
        <v>775</v>
      </c>
      <c r="C1824" s="638" t="s">
        <v>769</v>
      </c>
      <c r="D1824" s="639" t="s">
        <v>6554</v>
      </c>
      <c r="E1824" s="640">
        <v>7000</v>
      </c>
      <c r="F1824" s="638" t="s">
        <v>6555</v>
      </c>
      <c r="G1824" s="639" t="s">
        <v>6556</v>
      </c>
      <c r="H1824" s="641" t="s">
        <v>6557</v>
      </c>
      <c r="I1824" s="642" t="s">
        <v>780</v>
      </c>
      <c r="J1824" s="641" t="s">
        <v>6557</v>
      </c>
      <c r="K1824" s="643">
        <v>3</v>
      </c>
      <c r="L1824" s="643">
        <v>5</v>
      </c>
      <c r="M1824" s="644">
        <v>35382.390000000007</v>
      </c>
      <c r="N1824" s="643">
        <v>0</v>
      </c>
      <c r="O1824" s="643">
        <v>0</v>
      </c>
      <c r="P1824" s="686">
        <v>0</v>
      </c>
    </row>
    <row r="1825" spans="1:16" ht="56.25" x14ac:dyDescent="0.2">
      <c r="A1825" s="637" t="s">
        <v>767</v>
      </c>
      <c r="B1825" s="638" t="s">
        <v>775</v>
      </c>
      <c r="C1825" s="638" t="s">
        <v>769</v>
      </c>
      <c r="D1825" s="639" t="s">
        <v>6558</v>
      </c>
      <c r="E1825" s="640">
        <v>2500</v>
      </c>
      <c r="F1825" s="638" t="s">
        <v>6559</v>
      </c>
      <c r="G1825" s="639" t="s">
        <v>6560</v>
      </c>
      <c r="H1825" s="641" t="s">
        <v>6561</v>
      </c>
      <c r="I1825" s="642" t="s">
        <v>797</v>
      </c>
      <c r="J1825" s="641" t="s">
        <v>6561</v>
      </c>
      <c r="K1825" s="643">
        <v>2</v>
      </c>
      <c r="L1825" s="643">
        <v>5</v>
      </c>
      <c r="M1825" s="644">
        <v>12729.660000000002</v>
      </c>
      <c r="N1825" s="643">
        <v>0</v>
      </c>
      <c r="O1825" s="643">
        <v>0</v>
      </c>
      <c r="P1825" s="686">
        <v>0</v>
      </c>
    </row>
    <row r="1826" spans="1:16" ht="45" x14ac:dyDescent="0.2">
      <c r="A1826" s="637" t="s">
        <v>767</v>
      </c>
      <c r="B1826" s="638" t="s">
        <v>775</v>
      </c>
      <c r="C1826" s="638" t="s">
        <v>769</v>
      </c>
      <c r="D1826" s="639" t="s">
        <v>6562</v>
      </c>
      <c r="E1826" s="640">
        <v>3500</v>
      </c>
      <c r="F1826" s="638" t="s">
        <v>6563</v>
      </c>
      <c r="G1826" s="639" t="s">
        <v>6564</v>
      </c>
      <c r="H1826" s="641" t="s">
        <v>940</v>
      </c>
      <c r="I1826" s="642" t="s">
        <v>774</v>
      </c>
      <c r="J1826" s="641" t="s">
        <v>940</v>
      </c>
      <c r="K1826" s="643">
        <v>5</v>
      </c>
      <c r="L1826" s="643">
        <v>12</v>
      </c>
      <c r="M1826" s="644">
        <v>42849.18</v>
      </c>
      <c r="N1826" s="643">
        <v>3</v>
      </c>
      <c r="O1826" s="643">
        <v>6</v>
      </c>
      <c r="P1826" s="686">
        <v>21997.496000000003</v>
      </c>
    </row>
    <row r="1827" spans="1:16" ht="33.75" x14ac:dyDescent="0.2">
      <c r="A1827" s="637" t="s">
        <v>767</v>
      </c>
      <c r="B1827" s="638" t="s">
        <v>775</v>
      </c>
      <c r="C1827" s="638" t="s">
        <v>769</v>
      </c>
      <c r="D1827" s="639" t="s">
        <v>6565</v>
      </c>
      <c r="E1827" s="640">
        <v>14000</v>
      </c>
      <c r="F1827" s="638" t="s">
        <v>6566</v>
      </c>
      <c r="G1827" s="639" t="s">
        <v>6567</v>
      </c>
      <c r="H1827" s="641" t="s">
        <v>957</v>
      </c>
      <c r="I1827" s="642" t="s">
        <v>780</v>
      </c>
      <c r="J1827" s="641" t="s">
        <v>957</v>
      </c>
      <c r="K1827" s="643">
        <v>2</v>
      </c>
      <c r="L1827" s="643">
        <v>5</v>
      </c>
      <c r="M1827" s="644">
        <v>59516.57</v>
      </c>
      <c r="N1827" s="643">
        <v>0</v>
      </c>
      <c r="O1827" s="643">
        <v>0</v>
      </c>
      <c r="P1827" s="686">
        <v>0</v>
      </c>
    </row>
    <row r="1828" spans="1:16" ht="33.75" x14ac:dyDescent="0.2">
      <c r="A1828" s="637" t="s">
        <v>767</v>
      </c>
      <c r="B1828" s="638" t="s">
        <v>775</v>
      </c>
      <c r="C1828" s="638" t="s">
        <v>769</v>
      </c>
      <c r="D1828" s="639" t="s">
        <v>3522</v>
      </c>
      <c r="E1828" s="640">
        <v>3000</v>
      </c>
      <c r="F1828" s="638" t="s">
        <v>6568</v>
      </c>
      <c r="G1828" s="639" t="s">
        <v>6569</v>
      </c>
      <c r="H1828" s="641" t="s">
        <v>1794</v>
      </c>
      <c r="I1828" s="642" t="s">
        <v>774</v>
      </c>
      <c r="J1828" s="641" t="s">
        <v>1794</v>
      </c>
      <c r="K1828" s="643">
        <v>4</v>
      </c>
      <c r="L1828" s="643">
        <v>11</v>
      </c>
      <c r="M1828" s="644">
        <v>35023.950000000004</v>
      </c>
      <c r="N1828" s="643">
        <v>0</v>
      </c>
      <c r="O1828" s="643">
        <v>0</v>
      </c>
      <c r="P1828" s="686">
        <v>0</v>
      </c>
    </row>
    <row r="1829" spans="1:16" ht="45" x14ac:dyDescent="0.2">
      <c r="A1829" s="637" t="s">
        <v>767</v>
      </c>
      <c r="B1829" s="638" t="s">
        <v>775</v>
      </c>
      <c r="C1829" s="638" t="s">
        <v>769</v>
      </c>
      <c r="D1829" s="639" t="s">
        <v>1664</v>
      </c>
      <c r="E1829" s="640">
        <v>15600</v>
      </c>
      <c r="F1829" s="638" t="s">
        <v>6570</v>
      </c>
      <c r="G1829" s="639" t="s">
        <v>6571</v>
      </c>
      <c r="H1829" s="641" t="s">
        <v>812</v>
      </c>
      <c r="I1829" s="642" t="s">
        <v>780</v>
      </c>
      <c r="J1829" s="641" t="s">
        <v>812</v>
      </c>
      <c r="K1829" s="643">
        <v>0</v>
      </c>
      <c r="L1829" s="643">
        <v>0</v>
      </c>
      <c r="M1829" s="644">
        <v>0</v>
      </c>
      <c r="N1829" s="643">
        <v>1</v>
      </c>
      <c r="O1829" s="643">
        <v>1</v>
      </c>
      <c r="P1829" s="686">
        <v>11413.225999999999</v>
      </c>
    </row>
    <row r="1830" spans="1:16" ht="33.75" x14ac:dyDescent="0.2">
      <c r="A1830" s="637" t="s">
        <v>767</v>
      </c>
      <c r="B1830" s="638" t="s">
        <v>775</v>
      </c>
      <c r="C1830" s="638" t="s">
        <v>769</v>
      </c>
      <c r="D1830" s="639" t="s">
        <v>2064</v>
      </c>
      <c r="E1830" s="640">
        <v>3000</v>
      </c>
      <c r="F1830" s="638" t="s">
        <v>6572</v>
      </c>
      <c r="G1830" s="639" t="s">
        <v>6573</v>
      </c>
      <c r="H1830" s="641" t="s">
        <v>816</v>
      </c>
      <c r="I1830" s="642" t="s">
        <v>780</v>
      </c>
      <c r="J1830" s="641" t="s">
        <v>816</v>
      </c>
      <c r="K1830" s="643">
        <v>4</v>
      </c>
      <c r="L1830" s="643">
        <v>6</v>
      </c>
      <c r="M1830" s="644">
        <v>17366.64</v>
      </c>
      <c r="N1830" s="643">
        <v>0</v>
      </c>
      <c r="O1830" s="643">
        <v>1</v>
      </c>
      <c r="P1830" s="686">
        <v>994.92600000000004</v>
      </c>
    </row>
    <row r="1831" spans="1:16" ht="45" x14ac:dyDescent="0.2">
      <c r="A1831" s="637" t="s">
        <v>767</v>
      </c>
      <c r="B1831" s="638" t="s">
        <v>775</v>
      </c>
      <c r="C1831" s="638" t="s">
        <v>769</v>
      </c>
      <c r="D1831" s="639" t="s">
        <v>1672</v>
      </c>
      <c r="E1831" s="640">
        <v>8000</v>
      </c>
      <c r="F1831" s="638" t="s">
        <v>6574</v>
      </c>
      <c r="G1831" s="639" t="s">
        <v>6575</v>
      </c>
      <c r="H1831" s="641" t="s">
        <v>1071</v>
      </c>
      <c r="I1831" s="642" t="s">
        <v>780</v>
      </c>
      <c r="J1831" s="641" t="s">
        <v>1071</v>
      </c>
      <c r="K1831" s="643">
        <v>5</v>
      </c>
      <c r="L1831" s="643">
        <v>12</v>
      </c>
      <c r="M1831" s="644">
        <v>89688.989999999976</v>
      </c>
      <c r="N1831" s="643">
        <v>6</v>
      </c>
      <c r="O1831" s="643">
        <v>6</v>
      </c>
      <c r="P1831" s="686">
        <v>49034.056000000004</v>
      </c>
    </row>
    <row r="1832" spans="1:16" ht="33.75" x14ac:dyDescent="0.2">
      <c r="A1832" s="637" t="s">
        <v>767</v>
      </c>
      <c r="B1832" s="638" t="s">
        <v>775</v>
      </c>
      <c r="C1832" s="638" t="s">
        <v>769</v>
      </c>
      <c r="D1832" s="639" t="s">
        <v>1164</v>
      </c>
      <c r="E1832" s="640">
        <v>4500</v>
      </c>
      <c r="F1832" s="638" t="s">
        <v>6576</v>
      </c>
      <c r="G1832" s="639" t="s">
        <v>6577</v>
      </c>
      <c r="H1832" s="641" t="s">
        <v>816</v>
      </c>
      <c r="I1832" s="642" t="s">
        <v>780</v>
      </c>
      <c r="J1832" s="641" t="s">
        <v>816</v>
      </c>
      <c r="K1832" s="643">
        <v>1</v>
      </c>
      <c r="L1832" s="643">
        <v>1</v>
      </c>
      <c r="M1832" s="644">
        <v>3257.4100000000003</v>
      </c>
      <c r="N1832" s="643">
        <v>0</v>
      </c>
      <c r="O1832" s="643">
        <v>0</v>
      </c>
      <c r="P1832" s="686">
        <v>0</v>
      </c>
    </row>
    <row r="1833" spans="1:16" ht="67.5" x14ac:dyDescent="0.2">
      <c r="A1833" s="637" t="s">
        <v>767</v>
      </c>
      <c r="B1833" s="638" t="s">
        <v>775</v>
      </c>
      <c r="C1833" s="638" t="s">
        <v>769</v>
      </c>
      <c r="D1833" s="639" t="s">
        <v>6578</v>
      </c>
      <c r="E1833" s="640">
        <v>2750</v>
      </c>
      <c r="F1833" s="638" t="s">
        <v>6579</v>
      </c>
      <c r="G1833" s="639" t="s">
        <v>6580</v>
      </c>
      <c r="H1833" s="641" t="s">
        <v>2629</v>
      </c>
      <c r="I1833" s="642" t="s">
        <v>774</v>
      </c>
      <c r="J1833" s="641" t="s">
        <v>2629</v>
      </c>
      <c r="K1833" s="643">
        <v>10</v>
      </c>
      <c r="L1833" s="643">
        <v>12</v>
      </c>
      <c r="M1833" s="644">
        <v>34670.57</v>
      </c>
      <c r="N1833" s="643">
        <v>3</v>
      </c>
      <c r="O1833" s="643">
        <v>6</v>
      </c>
      <c r="P1833" s="686">
        <v>17494.596000000001</v>
      </c>
    </row>
    <row r="1834" spans="1:16" ht="56.25" x14ac:dyDescent="0.2">
      <c r="A1834" s="637" t="s">
        <v>767</v>
      </c>
      <c r="B1834" s="638" t="s">
        <v>775</v>
      </c>
      <c r="C1834" s="638" t="s">
        <v>769</v>
      </c>
      <c r="D1834" s="639" t="s">
        <v>4389</v>
      </c>
      <c r="E1834" s="640">
        <v>3800</v>
      </c>
      <c r="F1834" s="638" t="s">
        <v>6581</v>
      </c>
      <c r="G1834" s="639" t="s">
        <v>6582</v>
      </c>
      <c r="H1834" s="641" t="s">
        <v>1894</v>
      </c>
      <c r="I1834" s="642" t="s">
        <v>774</v>
      </c>
      <c r="J1834" s="641" t="s">
        <v>1894</v>
      </c>
      <c r="K1834" s="643">
        <v>6</v>
      </c>
      <c r="L1834" s="643">
        <v>12</v>
      </c>
      <c r="M1834" s="644">
        <v>44704.790000000008</v>
      </c>
      <c r="N1834" s="643">
        <v>3</v>
      </c>
      <c r="O1834" s="643">
        <v>6</v>
      </c>
      <c r="P1834" s="686">
        <v>23725.306000000004</v>
      </c>
    </row>
    <row r="1835" spans="1:16" ht="56.25" x14ac:dyDescent="0.2">
      <c r="A1835" s="637" t="s">
        <v>767</v>
      </c>
      <c r="B1835" s="638" t="s">
        <v>775</v>
      </c>
      <c r="C1835" s="638" t="s">
        <v>769</v>
      </c>
      <c r="D1835" s="639" t="s">
        <v>6244</v>
      </c>
      <c r="E1835" s="640">
        <v>3800</v>
      </c>
      <c r="F1835" s="638" t="s">
        <v>6583</v>
      </c>
      <c r="G1835" s="639" t="s">
        <v>6584</v>
      </c>
      <c r="H1835" s="641" t="s">
        <v>897</v>
      </c>
      <c r="I1835" s="642" t="s">
        <v>797</v>
      </c>
      <c r="J1835" s="641" t="s">
        <v>897</v>
      </c>
      <c r="K1835" s="643">
        <v>6</v>
      </c>
      <c r="L1835" s="643">
        <v>12</v>
      </c>
      <c r="M1835" s="644">
        <v>47108.12000000001</v>
      </c>
      <c r="N1835" s="643">
        <v>3</v>
      </c>
      <c r="O1835" s="643">
        <v>6</v>
      </c>
      <c r="P1835" s="686">
        <v>23725.306000000004</v>
      </c>
    </row>
    <row r="1836" spans="1:16" ht="56.25" x14ac:dyDescent="0.2">
      <c r="A1836" s="637" t="s">
        <v>767</v>
      </c>
      <c r="B1836" s="638" t="s">
        <v>775</v>
      </c>
      <c r="C1836" s="638" t="s">
        <v>769</v>
      </c>
      <c r="D1836" s="639" t="s">
        <v>1215</v>
      </c>
      <c r="E1836" s="640">
        <v>3800</v>
      </c>
      <c r="F1836" s="638" t="s">
        <v>6585</v>
      </c>
      <c r="G1836" s="639" t="s">
        <v>6586</v>
      </c>
      <c r="H1836" s="641" t="s">
        <v>6587</v>
      </c>
      <c r="I1836" s="642" t="s">
        <v>797</v>
      </c>
      <c r="J1836" s="641" t="s">
        <v>6587</v>
      </c>
      <c r="K1836" s="643">
        <v>6</v>
      </c>
      <c r="L1836" s="643">
        <v>12</v>
      </c>
      <c r="M1836" s="644">
        <v>46788.110000000008</v>
      </c>
      <c r="N1836" s="643">
        <v>3</v>
      </c>
      <c r="O1836" s="643">
        <v>6</v>
      </c>
      <c r="P1836" s="686">
        <v>23851.976000000002</v>
      </c>
    </row>
    <row r="1837" spans="1:16" ht="56.25" x14ac:dyDescent="0.2">
      <c r="A1837" s="637" t="s">
        <v>767</v>
      </c>
      <c r="B1837" s="638" t="s">
        <v>775</v>
      </c>
      <c r="C1837" s="638" t="s">
        <v>769</v>
      </c>
      <c r="D1837" s="639" t="s">
        <v>6588</v>
      </c>
      <c r="E1837" s="640">
        <v>1200</v>
      </c>
      <c r="F1837" s="638" t="s">
        <v>6589</v>
      </c>
      <c r="G1837" s="639" t="s">
        <v>6590</v>
      </c>
      <c r="H1837" s="641" t="s">
        <v>6591</v>
      </c>
      <c r="I1837" s="642" t="s">
        <v>797</v>
      </c>
      <c r="J1837" s="641" t="s">
        <v>6591</v>
      </c>
      <c r="K1837" s="643">
        <v>5</v>
      </c>
      <c r="L1837" s="643">
        <v>12</v>
      </c>
      <c r="M1837" s="644">
        <v>16231.319999999998</v>
      </c>
      <c r="N1837" s="643">
        <v>1</v>
      </c>
      <c r="O1837" s="643">
        <v>2</v>
      </c>
      <c r="P1837" s="686">
        <v>1900.0459999999998</v>
      </c>
    </row>
    <row r="1838" spans="1:16" ht="67.5" x14ac:dyDescent="0.2">
      <c r="A1838" s="637" t="s">
        <v>767</v>
      </c>
      <c r="B1838" s="638" t="s">
        <v>768</v>
      </c>
      <c r="C1838" s="638" t="s">
        <v>769</v>
      </c>
      <c r="D1838" s="639" t="s">
        <v>6592</v>
      </c>
      <c r="E1838" s="640">
        <v>3600</v>
      </c>
      <c r="F1838" s="638" t="s">
        <v>6593</v>
      </c>
      <c r="G1838" s="639" t="s">
        <v>6594</v>
      </c>
      <c r="H1838" s="641" t="s">
        <v>6595</v>
      </c>
      <c r="I1838" s="642" t="s">
        <v>797</v>
      </c>
      <c r="J1838" s="641" t="s">
        <v>6595</v>
      </c>
      <c r="K1838" s="643">
        <v>5</v>
      </c>
      <c r="L1838" s="643">
        <v>12</v>
      </c>
      <c r="M1838" s="644">
        <v>44896.560000000012</v>
      </c>
      <c r="N1838" s="643">
        <v>3</v>
      </c>
      <c r="O1838" s="643">
        <v>6</v>
      </c>
      <c r="P1838" s="686">
        <v>22383.226000000002</v>
      </c>
    </row>
    <row r="1839" spans="1:16" ht="67.5" x14ac:dyDescent="0.2">
      <c r="A1839" s="637" t="s">
        <v>767</v>
      </c>
      <c r="B1839" s="638" t="s">
        <v>775</v>
      </c>
      <c r="C1839" s="638" t="s">
        <v>769</v>
      </c>
      <c r="D1839" s="639" t="s">
        <v>6596</v>
      </c>
      <c r="E1839" s="640">
        <v>2875</v>
      </c>
      <c r="F1839" s="638" t="s">
        <v>6597</v>
      </c>
      <c r="G1839" s="639" t="s">
        <v>6598</v>
      </c>
      <c r="H1839" s="641" t="s">
        <v>805</v>
      </c>
      <c r="I1839" s="642" t="s">
        <v>780</v>
      </c>
      <c r="J1839" s="641" t="s">
        <v>805</v>
      </c>
      <c r="K1839" s="643">
        <v>6</v>
      </c>
      <c r="L1839" s="643">
        <v>12</v>
      </c>
      <c r="M1839" s="644">
        <v>36374.030000000006</v>
      </c>
      <c r="N1839" s="643">
        <v>3</v>
      </c>
      <c r="O1839" s="643">
        <v>6</v>
      </c>
      <c r="P1839" s="686">
        <v>18299.376000000004</v>
      </c>
    </row>
    <row r="1840" spans="1:16" ht="78.75" x14ac:dyDescent="0.2">
      <c r="A1840" s="637" t="s">
        <v>767</v>
      </c>
      <c r="B1840" s="638" t="s">
        <v>775</v>
      </c>
      <c r="C1840" s="638" t="s">
        <v>769</v>
      </c>
      <c r="D1840" s="639" t="s">
        <v>6599</v>
      </c>
      <c r="E1840" s="640">
        <v>930</v>
      </c>
      <c r="F1840" s="638" t="s">
        <v>6600</v>
      </c>
      <c r="G1840" s="639" t="s">
        <v>6601</v>
      </c>
      <c r="H1840" s="641" t="s">
        <v>796</v>
      </c>
      <c r="I1840" s="642" t="s">
        <v>797</v>
      </c>
      <c r="J1840" s="641" t="s">
        <v>796</v>
      </c>
      <c r="K1840" s="643">
        <v>6</v>
      </c>
      <c r="L1840" s="643">
        <v>12</v>
      </c>
      <c r="M1840" s="644">
        <v>12662.930000000004</v>
      </c>
      <c r="N1840" s="643">
        <v>3</v>
      </c>
      <c r="O1840" s="643">
        <v>6</v>
      </c>
      <c r="P1840" s="686">
        <v>6072.5959999999995</v>
      </c>
    </row>
    <row r="1841" spans="1:16" ht="56.25" x14ac:dyDescent="0.2">
      <c r="A1841" s="637" t="s">
        <v>767</v>
      </c>
      <c r="B1841" s="638" t="s">
        <v>775</v>
      </c>
      <c r="C1841" s="638" t="s">
        <v>769</v>
      </c>
      <c r="D1841" s="639" t="s">
        <v>6602</v>
      </c>
      <c r="E1841" s="640">
        <v>11000</v>
      </c>
      <c r="F1841" s="638" t="s">
        <v>6603</v>
      </c>
      <c r="G1841" s="639" t="s">
        <v>6604</v>
      </c>
      <c r="H1841" s="641" t="s">
        <v>846</v>
      </c>
      <c r="I1841" s="642" t="s">
        <v>780</v>
      </c>
      <c r="J1841" s="641" t="s">
        <v>846</v>
      </c>
      <c r="K1841" s="643">
        <v>6</v>
      </c>
      <c r="L1841" s="643">
        <v>12</v>
      </c>
      <c r="M1841" s="644">
        <v>133650.19</v>
      </c>
      <c r="N1841" s="643">
        <v>3</v>
      </c>
      <c r="O1841" s="643">
        <v>6</v>
      </c>
      <c r="P1841" s="686">
        <v>66683.025999999998</v>
      </c>
    </row>
    <row r="1842" spans="1:16" ht="78.75" x14ac:dyDescent="0.2">
      <c r="A1842" s="637" t="s">
        <v>767</v>
      </c>
      <c r="B1842" s="638" t="s">
        <v>775</v>
      </c>
      <c r="C1842" s="638" t="s">
        <v>769</v>
      </c>
      <c r="D1842" s="639" t="s">
        <v>6605</v>
      </c>
      <c r="E1842" s="640">
        <v>1500</v>
      </c>
      <c r="F1842" s="638" t="s">
        <v>6606</v>
      </c>
      <c r="G1842" s="639" t="s">
        <v>6607</v>
      </c>
      <c r="H1842" s="641" t="s">
        <v>2378</v>
      </c>
      <c r="I1842" s="642" t="s">
        <v>780</v>
      </c>
      <c r="J1842" s="641" t="s">
        <v>2378</v>
      </c>
      <c r="K1842" s="643">
        <v>8</v>
      </c>
      <c r="L1842" s="643">
        <v>12</v>
      </c>
      <c r="M1842" s="644">
        <v>19634.759999999998</v>
      </c>
      <c r="N1842" s="643">
        <v>3</v>
      </c>
      <c r="O1842" s="643">
        <v>6</v>
      </c>
      <c r="P1842" s="686">
        <v>9597.4959999999992</v>
      </c>
    </row>
    <row r="1843" spans="1:16" ht="56.25" x14ac:dyDescent="0.2">
      <c r="A1843" s="637" t="s">
        <v>767</v>
      </c>
      <c r="B1843" s="638" t="s">
        <v>775</v>
      </c>
      <c r="C1843" s="638" t="s">
        <v>769</v>
      </c>
      <c r="D1843" s="639" t="s">
        <v>6608</v>
      </c>
      <c r="E1843" s="640">
        <v>4000</v>
      </c>
      <c r="F1843" s="638" t="s">
        <v>6609</v>
      </c>
      <c r="G1843" s="639" t="s">
        <v>6610</v>
      </c>
      <c r="H1843" s="641" t="s">
        <v>6611</v>
      </c>
      <c r="I1843" s="642" t="s">
        <v>780</v>
      </c>
      <c r="J1843" s="641" t="s">
        <v>6611</v>
      </c>
      <c r="K1843" s="643">
        <v>5</v>
      </c>
      <c r="L1843" s="643">
        <v>12</v>
      </c>
      <c r="M1843" s="644">
        <v>49941.65</v>
      </c>
      <c r="N1843" s="643">
        <v>3</v>
      </c>
      <c r="O1843" s="643">
        <v>6</v>
      </c>
      <c r="P1843" s="686">
        <v>25032.936000000002</v>
      </c>
    </row>
    <row r="1844" spans="1:16" ht="56.25" x14ac:dyDescent="0.2">
      <c r="A1844" s="637" t="s">
        <v>767</v>
      </c>
      <c r="B1844" s="638" t="s">
        <v>775</v>
      </c>
      <c r="C1844" s="638" t="s">
        <v>769</v>
      </c>
      <c r="D1844" s="639" t="s">
        <v>6612</v>
      </c>
      <c r="E1844" s="640">
        <v>2000</v>
      </c>
      <c r="F1844" s="638" t="s">
        <v>6613</v>
      </c>
      <c r="G1844" s="639" t="s">
        <v>6614</v>
      </c>
      <c r="H1844" s="641" t="s">
        <v>6615</v>
      </c>
      <c r="I1844" s="642" t="s">
        <v>797</v>
      </c>
      <c r="J1844" s="641" t="s">
        <v>6615</v>
      </c>
      <c r="K1844" s="643">
        <v>4</v>
      </c>
      <c r="L1844" s="643">
        <v>9</v>
      </c>
      <c r="M1844" s="644">
        <v>18794.099999999995</v>
      </c>
      <c r="N1844" s="643">
        <v>0</v>
      </c>
      <c r="O1844" s="643">
        <v>0</v>
      </c>
      <c r="P1844" s="686">
        <v>0</v>
      </c>
    </row>
    <row r="1845" spans="1:16" ht="78.75" x14ac:dyDescent="0.2">
      <c r="A1845" s="637" t="s">
        <v>767</v>
      </c>
      <c r="B1845" s="638" t="s">
        <v>775</v>
      </c>
      <c r="C1845" s="638" t="s">
        <v>769</v>
      </c>
      <c r="D1845" s="639" t="s">
        <v>6616</v>
      </c>
      <c r="E1845" s="640">
        <v>2900</v>
      </c>
      <c r="F1845" s="638" t="s">
        <v>6617</v>
      </c>
      <c r="G1845" s="639" t="s">
        <v>6618</v>
      </c>
      <c r="H1845" s="641" t="s">
        <v>805</v>
      </c>
      <c r="I1845" s="642" t="s">
        <v>780</v>
      </c>
      <c r="J1845" s="641" t="s">
        <v>805</v>
      </c>
      <c r="K1845" s="643">
        <v>7</v>
      </c>
      <c r="L1845" s="643">
        <v>12</v>
      </c>
      <c r="M1845" s="644">
        <v>31343.550000000003</v>
      </c>
      <c r="N1845" s="643">
        <v>3</v>
      </c>
      <c r="O1845" s="643">
        <v>6</v>
      </c>
      <c r="P1845" s="686">
        <v>18451.376</v>
      </c>
    </row>
    <row r="1846" spans="1:16" ht="123.75" x14ac:dyDescent="0.2">
      <c r="A1846" s="637" t="s">
        <v>767</v>
      </c>
      <c r="B1846" s="638" t="s">
        <v>768</v>
      </c>
      <c r="C1846" s="638" t="s">
        <v>769</v>
      </c>
      <c r="D1846" s="639" t="s">
        <v>6619</v>
      </c>
      <c r="E1846" s="640">
        <v>5500</v>
      </c>
      <c r="F1846" s="638" t="s">
        <v>6620</v>
      </c>
      <c r="G1846" s="639" t="s">
        <v>6621</v>
      </c>
      <c r="H1846" s="641" t="s">
        <v>3820</v>
      </c>
      <c r="I1846" s="642" t="s">
        <v>780</v>
      </c>
      <c r="J1846" s="641" t="s">
        <v>3820</v>
      </c>
      <c r="K1846" s="643">
        <v>6</v>
      </c>
      <c r="L1846" s="643">
        <v>12</v>
      </c>
      <c r="M1846" s="644">
        <v>62771.48000000001</v>
      </c>
      <c r="N1846" s="643">
        <v>5</v>
      </c>
      <c r="O1846" s="643">
        <v>6</v>
      </c>
      <c r="P1846" s="686">
        <v>34051.976000000002</v>
      </c>
    </row>
    <row r="1847" spans="1:16" ht="123.75" x14ac:dyDescent="0.2">
      <c r="A1847" s="637" t="s">
        <v>767</v>
      </c>
      <c r="B1847" s="638" t="s">
        <v>775</v>
      </c>
      <c r="C1847" s="638" t="s">
        <v>769</v>
      </c>
      <c r="D1847" s="639" t="s">
        <v>6622</v>
      </c>
      <c r="E1847" s="640">
        <v>930</v>
      </c>
      <c r="F1847" s="638" t="s">
        <v>6623</v>
      </c>
      <c r="G1847" s="639" t="s">
        <v>6624</v>
      </c>
      <c r="H1847" s="641" t="s">
        <v>923</v>
      </c>
      <c r="I1847" s="642" t="s">
        <v>797</v>
      </c>
      <c r="J1847" s="641" t="s">
        <v>923</v>
      </c>
      <c r="K1847" s="643">
        <v>5</v>
      </c>
      <c r="L1847" s="643">
        <v>12</v>
      </c>
      <c r="M1847" s="644">
        <v>12726.570000000003</v>
      </c>
      <c r="N1847" s="643">
        <v>3</v>
      </c>
      <c r="O1847" s="643">
        <v>6</v>
      </c>
      <c r="P1847" s="686">
        <v>6089.1559999999999</v>
      </c>
    </row>
    <row r="1848" spans="1:16" ht="33.75" x14ac:dyDescent="0.2">
      <c r="A1848" s="637" t="s">
        <v>767</v>
      </c>
      <c r="B1848" s="638" t="s">
        <v>775</v>
      </c>
      <c r="C1848" s="638" t="s">
        <v>769</v>
      </c>
      <c r="D1848" s="639" t="s">
        <v>6625</v>
      </c>
      <c r="E1848" s="640">
        <v>2500</v>
      </c>
      <c r="F1848" s="638" t="s">
        <v>6626</v>
      </c>
      <c r="G1848" s="639" t="s">
        <v>6627</v>
      </c>
      <c r="H1848" s="641" t="s">
        <v>2104</v>
      </c>
      <c r="I1848" s="642" t="s">
        <v>774</v>
      </c>
      <c r="J1848" s="641" t="s">
        <v>2104</v>
      </c>
      <c r="K1848" s="643">
        <v>6</v>
      </c>
      <c r="L1848" s="643">
        <v>12</v>
      </c>
      <c r="M1848" s="644">
        <v>31888.85</v>
      </c>
      <c r="N1848" s="643">
        <v>1</v>
      </c>
      <c r="O1848" s="643">
        <v>2</v>
      </c>
      <c r="P1848" s="686">
        <v>3920.9859999999999</v>
      </c>
    </row>
    <row r="1849" spans="1:16" ht="78.75" x14ac:dyDescent="0.2">
      <c r="A1849" s="637" t="s">
        <v>767</v>
      </c>
      <c r="B1849" s="638" t="s">
        <v>775</v>
      </c>
      <c r="C1849" s="638" t="s">
        <v>769</v>
      </c>
      <c r="D1849" s="639" t="s">
        <v>6628</v>
      </c>
      <c r="E1849" s="640">
        <v>6000</v>
      </c>
      <c r="F1849" s="638" t="s">
        <v>6629</v>
      </c>
      <c r="G1849" s="639" t="s">
        <v>6630</v>
      </c>
      <c r="H1849" s="641" t="s">
        <v>4614</v>
      </c>
      <c r="I1849" s="642" t="s">
        <v>780</v>
      </c>
      <c r="J1849" s="641" t="s">
        <v>4614</v>
      </c>
      <c r="K1849" s="643">
        <v>8</v>
      </c>
      <c r="L1849" s="643">
        <v>12</v>
      </c>
      <c r="M1849" s="644">
        <v>73297.95</v>
      </c>
      <c r="N1849" s="643">
        <v>2</v>
      </c>
      <c r="O1849" s="643">
        <v>4</v>
      </c>
      <c r="P1849" s="686">
        <v>21488.136000000002</v>
      </c>
    </row>
    <row r="1850" spans="1:16" ht="45" x14ac:dyDescent="0.2">
      <c r="A1850" s="637" t="s">
        <v>767</v>
      </c>
      <c r="B1850" s="638" t="s">
        <v>775</v>
      </c>
      <c r="C1850" s="638" t="s">
        <v>769</v>
      </c>
      <c r="D1850" s="639" t="s">
        <v>6631</v>
      </c>
      <c r="E1850" s="640">
        <v>2000</v>
      </c>
      <c r="F1850" s="638" t="s">
        <v>6632</v>
      </c>
      <c r="G1850" s="639" t="s">
        <v>6633</v>
      </c>
      <c r="H1850" s="641" t="s">
        <v>6634</v>
      </c>
      <c r="I1850" s="642" t="s">
        <v>774</v>
      </c>
      <c r="J1850" s="641" t="s">
        <v>6634</v>
      </c>
      <c r="K1850" s="643">
        <v>5</v>
      </c>
      <c r="L1850" s="643">
        <v>12</v>
      </c>
      <c r="M1850" s="644">
        <v>25954.810000000005</v>
      </c>
      <c r="N1850" s="643">
        <v>3</v>
      </c>
      <c r="O1850" s="643">
        <v>6</v>
      </c>
      <c r="P1850" s="686">
        <v>13051.975999999999</v>
      </c>
    </row>
    <row r="1851" spans="1:16" ht="90" x14ac:dyDescent="0.2">
      <c r="A1851" s="637" t="s">
        <v>767</v>
      </c>
      <c r="B1851" s="638" t="s">
        <v>775</v>
      </c>
      <c r="C1851" s="638" t="s">
        <v>769</v>
      </c>
      <c r="D1851" s="639" t="s">
        <v>6635</v>
      </c>
      <c r="E1851" s="640">
        <v>6500</v>
      </c>
      <c r="F1851" s="638" t="s">
        <v>6636</v>
      </c>
      <c r="G1851" s="639" t="s">
        <v>6637</v>
      </c>
      <c r="H1851" s="641" t="s">
        <v>5082</v>
      </c>
      <c r="I1851" s="642" t="s">
        <v>780</v>
      </c>
      <c r="J1851" s="641" t="s">
        <v>5082</v>
      </c>
      <c r="K1851" s="643">
        <v>4</v>
      </c>
      <c r="L1851" s="643">
        <v>10</v>
      </c>
      <c r="M1851" s="644">
        <v>61922.670000000006</v>
      </c>
      <c r="N1851" s="643">
        <v>0</v>
      </c>
      <c r="O1851" s="643">
        <v>0</v>
      </c>
      <c r="P1851" s="686">
        <v>0</v>
      </c>
    </row>
    <row r="1852" spans="1:16" ht="56.25" x14ac:dyDescent="0.2">
      <c r="A1852" s="637" t="s">
        <v>767</v>
      </c>
      <c r="B1852" s="638" t="s">
        <v>775</v>
      </c>
      <c r="C1852" s="638" t="s">
        <v>769</v>
      </c>
      <c r="D1852" s="639" t="s">
        <v>6638</v>
      </c>
      <c r="E1852" s="640">
        <v>4000</v>
      </c>
      <c r="F1852" s="638" t="s">
        <v>6639</v>
      </c>
      <c r="G1852" s="639" t="s">
        <v>6640</v>
      </c>
      <c r="H1852" s="641" t="s">
        <v>2351</v>
      </c>
      <c r="I1852" s="642" t="s">
        <v>774</v>
      </c>
      <c r="J1852" s="641" t="s">
        <v>2351</v>
      </c>
      <c r="K1852" s="643">
        <v>1</v>
      </c>
      <c r="L1852" s="643">
        <v>4</v>
      </c>
      <c r="M1852" s="644">
        <v>9915.9600000000009</v>
      </c>
      <c r="N1852" s="643">
        <v>0</v>
      </c>
      <c r="O1852" s="643">
        <v>0</v>
      </c>
      <c r="P1852" s="686">
        <v>0</v>
      </c>
    </row>
    <row r="1853" spans="1:16" ht="56.25" x14ac:dyDescent="0.2">
      <c r="A1853" s="637" t="s">
        <v>767</v>
      </c>
      <c r="B1853" s="638" t="s">
        <v>775</v>
      </c>
      <c r="C1853" s="638" t="s">
        <v>769</v>
      </c>
      <c r="D1853" s="639" t="s">
        <v>3834</v>
      </c>
      <c r="E1853" s="640">
        <v>10000</v>
      </c>
      <c r="F1853" s="638" t="s">
        <v>6641</v>
      </c>
      <c r="G1853" s="639" t="s">
        <v>6642</v>
      </c>
      <c r="H1853" s="641" t="s">
        <v>915</v>
      </c>
      <c r="I1853" s="642" t="s">
        <v>780</v>
      </c>
      <c r="J1853" s="641" t="s">
        <v>915</v>
      </c>
      <c r="K1853" s="643">
        <v>5</v>
      </c>
      <c r="L1853" s="643">
        <v>12</v>
      </c>
      <c r="M1853" s="644">
        <v>121331.05</v>
      </c>
      <c r="N1853" s="643">
        <v>3</v>
      </c>
      <c r="O1853" s="643">
        <v>6</v>
      </c>
      <c r="P1853" s="686">
        <v>60915.356000000007</v>
      </c>
    </row>
    <row r="1854" spans="1:16" ht="56.25" x14ac:dyDescent="0.2">
      <c r="A1854" s="637" t="s">
        <v>767</v>
      </c>
      <c r="B1854" s="638" t="s">
        <v>775</v>
      </c>
      <c r="C1854" s="638" t="s">
        <v>769</v>
      </c>
      <c r="D1854" s="639" t="s">
        <v>6643</v>
      </c>
      <c r="E1854" s="640">
        <v>5000</v>
      </c>
      <c r="F1854" s="638" t="s">
        <v>6644</v>
      </c>
      <c r="G1854" s="639" t="s">
        <v>6645</v>
      </c>
      <c r="H1854" s="641" t="s">
        <v>4213</v>
      </c>
      <c r="I1854" s="642" t="s">
        <v>774</v>
      </c>
      <c r="J1854" s="641" t="s">
        <v>4213</v>
      </c>
      <c r="K1854" s="643">
        <v>6</v>
      </c>
      <c r="L1854" s="643">
        <v>12</v>
      </c>
      <c r="M1854" s="644">
        <v>61795.01999999999</v>
      </c>
      <c r="N1854" s="643">
        <v>3</v>
      </c>
      <c r="O1854" s="643">
        <v>6</v>
      </c>
      <c r="P1854" s="686">
        <v>31042.176000000007</v>
      </c>
    </row>
    <row r="1855" spans="1:16" ht="67.5" x14ac:dyDescent="0.2">
      <c r="A1855" s="637" t="s">
        <v>767</v>
      </c>
      <c r="B1855" s="638" t="s">
        <v>775</v>
      </c>
      <c r="C1855" s="638" t="s">
        <v>769</v>
      </c>
      <c r="D1855" s="639" t="s">
        <v>6646</v>
      </c>
      <c r="E1855" s="640">
        <v>4000</v>
      </c>
      <c r="F1855" s="638" t="s">
        <v>6647</v>
      </c>
      <c r="G1855" s="639" t="s">
        <v>6648</v>
      </c>
      <c r="H1855" s="641" t="s">
        <v>877</v>
      </c>
      <c r="I1855" s="642" t="s">
        <v>780</v>
      </c>
      <c r="J1855" s="641" t="s">
        <v>877</v>
      </c>
      <c r="K1855" s="643">
        <v>3</v>
      </c>
      <c r="L1855" s="643">
        <v>8</v>
      </c>
      <c r="M1855" s="644">
        <v>27294.12</v>
      </c>
      <c r="N1855" s="643">
        <v>0</v>
      </c>
      <c r="O1855" s="643">
        <v>0</v>
      </c>
      <c r="P1855" s="686">
        <v>0</v>
      </c>
    </row>
    <row r="1856" spans="1:16" ht="45" x14ac:dyDescent="0.2">
      <c r="A1856" s="637" t="s">
        <v>767</v>
      </c>
      <c r="B1856" s="638" t="s">
        <v>775</v>
      </c>
      <c r="C1856" s="638" t="s">
        <v>769</v>
      </c>
      <c r="D1856" s="639" t="s">
        <v>1083</v>
      </c>
      <c r="E1856" s="640">
        <v>3800</v>
      </c>
      <c r="F1856" s="638" t="s">
        <v>6649</v>
      </c>
      <c r="G1856" s="639" t="s">
        <v>6650</v>
      </c>
      <c r="H1856" s="641" t="s">
        <v>2463</v>
      </c>
      <c r="I1856" s="642" t="s">
        <v>797</v>
      </c>
      <c r="J1856" s="641" t="s">
        <v>2463</v>
      </c>
      <c r="K1856" s="643">
        <v>5</v>
      </c>
      <c r="L1856" s="643">
        <v>12</v>
      </c>
      <c r="M1856" s="644">
        <v>46084.44000000001</v>
      </c>
      <c r="N1856" s="643">
        <v>3</v>
      </c>
      <c r="O1856" s="643">
        <v>6</v>
      </c>
      <c r="P1856" s="686">
        <v>23598.636000000002</v>
      </c>
    </row>
    <row r="1857" spans="1:16" ht="67.5" x14ac:dyDescent="0.2">
      <c r="A1857" s="637" t="s">
        <v>767</v>
      </c>
      <c r="B1857" s="638" t="s">
        <v>775</v>
      </c>
      <c r="C1857" s="638" t="s">
        <v>769</v>
      </c>
      <c r="D1857" s="639" t="s">
        <v>6651</v>
      </c>
      <c r="E1857" s="640">
        <v>5000</v>
      </c>
      <c r="F1857" s="638" t="s">
        <v>6652</v>
      </c>
      <c r="G1857" s="639" t="s">
        <v>6653</v>
      </c>
      <c r="H1857" s="641" t="s">
        <v>842</v>
      </c>
      <c r="I1857" s="642" t="s">
        <v>780</v>
      </c>
      <c r="J1857" s="641" t="s">
        <v>842</v>
      </c>
      <c r="K1857" s="643">
        <v>6</v>
      </c>
      <c r="L1857" s="643">
        <v>12</v>
      </c>
      <c r="M1857" s="644">
        <v>61659.759999999995</v>
      </c>
      <c r="N1857" s="643">
        <v>3</v>
      </c>
      <c r="O1857" s="643">
        <v>6</v>
      </c>
      <c r="P1857" s="686">
        <v>31015.925999999999</v>
      </c>
    </row>
    <row r="1858" spans="1:16" ht="67.5" x14ac:dyDescent="0.2">
      <c r="A1858" s="637" t="s">
        <v>767</v>
      </c>
      <c r="B1858" s="638" t="s">
        <v>775</v>
      </c>
      <c r="C1858" s="638" t="s">
        <v>769</v>
      </c>
      <c r="D1858" s="639" t="s">
        <v>6654</v>
      </c>
      <c r="E1858" s="640">
        <v>2000</v>
      </c>
      <c r="F1858" s="638" t="s">
        <v>6655</v>
      </c>
      <c r="G1858" s="639" t="s">
        <v>6656</v>
      </c>
      <c r="H1858" s="641" t="s">
        <v>796</v>
      </c>
      <c r="I1858" s="642" t="s">
        <v>797</v>
      </c>
      <c r="J1858" s="641" t="s">
        <v>796</v>
      </c>
      <c r="K1858" s="643">
        <v>6</v>
      </c>
      <c r="L1858" s="643">
        <v>12</v>
      </c>
      <c r="M1858" s="644">
        <v>25906.15</v>
      </c>
      <c r="N1858" s="643">
        <v>6</v>
      </c>
      <c r="O1858" s="643">
        <v>6</v>
      </c>
      <c r="P1858" s="686">
        <v>13021.595999999998</v>
      </c>
    </row>
    <row r="1859" spans="1:16" ht="78.75" x14ac:dyDescent="0.2">
      <c r="A1859" s="637" t="s">
        <v>767</v>
      </c>
      <c r="B1859" s="638" t="s">
        <v>775</v>
      </c>
      <c r="C1859" s="638" t="s">
        <v>769</v>
      </c>
      <c r="D1859" s="639" t="s">
        <v>6657</v>
      </c>
      <c r="E1859" s="640">
        <v>2000</v>
      </c>
      <c r="F1859" s="638" t="s">
        <v>6658</v>
      </c>
      <c r="G1859" s="639" t="s">
        <v>6659</v>
      </c>
      <c r="H1859" s="641" t="s">
        <v>796</v>
      </c>
      <c r="I1859" s="642" t="s">
        <v>797</v>
      </c>
      <c r="J1859" s="641" t="s">
        <v>796</v>
      </c>
      <c r="K1859" s="643">
        <v>6</v>
      </c>
      <c r="L1859" s="643">
        <v>12</v>
      </c>
      <c r="M1859" s="644">
        <v>25509.819999999996</v>
      </c>
      <c r="N1859" s="643">
        <v>6</v>
      </c>
      <c r="O1859" s="643">
        <v>6</v>
      </c>
      <c r="P1859" s="686">
        <v>13015.995999999997</v>
      </c>
    </row>
    <row r="1860" spans="1:16" ht="56.25" x14ac:dyDescent="0.2">
      <c r="A1860" s="637" t="s">
        <v>767</v>
      </c>
      <c r="B1860" s="638" t="s">
        <v>775</v>
      </c>
      <c r="C1860" s="638" t="s">
        <v>769</v>
      </c>
      <c r="D1860" s="639" t="s">
        <v>1628</v>
      </c>
      <c r="E1860" s="640">
        <v>3750</v>
      </c>
      <c r="F1860" s="638" t="s">
        <v>6660</v>
      </c>
      <c r="G1860" s="639" t="s">
        <v>6661</v>
      </c>
      <c r="H1860" s="641" t="s">
        <v>911</v>
      </c>
      <c r="I1860" s="642" t="s">
        <v>780</v>
      </c>
      <c r="J1860" s="641" t="s">
        <v>911</v>
      </c>
      <c r="K1860" s="643">
        <v>4</v>
      </c>
      <c r="L1860" s="643">
        <v>9</v>
      </c>
      <c r="M1860" s="644">
        <v>29992.329999999994</v>
      </c>
      <c r="N1860" s="643">
        <v>0</v>
      </c>
      <c r="O1860" s="643">
        <v>0</v>
      </c>
      <c r="P1860" s="686">
        <v>0</v>
      </c>
    </row>
    <row r="1861" spans="1:16" ht="33.75" x14ac:dyDescent="0.2">
      <c r="A1861" s="637" t="s">
        <v>767</v>
      </c>
      <c r="B1861" s="638" t="s">
        <v>775</v>
      </c>
      <c r="C1861" s="638" t="s">
        <v>769</v>
      </c>
      <c r="D1861" s="639" t="s">
        <v>6662</v>
      </c>
      <c r="E1861" s="640">
        <v>6500</v>
      </c>
      <c r="F1861" s="638" t="s">
        <v>6663</v>
      </c>
      <c r="G1861" s="639" t="s">
        <v>6664</v>
      </c>
      <c r="H1861" s="641" t="s">
        <v>6665</v>
      </c>
      <c r="I1861" s="642" t="s">
        <v>774</v>
      </c>
      <c r="J1861" s="641" t="s">
        <v>6665</v>
      </c>
      <c r="K1861" s="643">
        <v>0</v>
      </c>
      <c r="L1861" s="643">
        <v>0</v>
      </c>
      <c r="M1861" s="644">
        <v>0</v>
      </c>
      <c r="N1861" s="643">
        <v>1</v>
      </c>
      <c r="O1861" s="643">
        <v>2</v>
      </c>
      <c r="P1861" s="686">
        <v>10538.705999999998</v>
      </c>
    </row>
    <row r="1862" spans="1:16" ht="56.25" x14ac:dyDescent="0.2">
      <c r="A1862" s="637" t="s">
        <v>767</v>
      </c>
      <c r="B1862" s="638" t="s">
        <v>775</v>
      </c>
      <c r="C1862" s="638" t="s">
        <v>769</v>
      </c>
      <c r="D1862" s="639" t="s">
        <v>6666</v>
      </c>
      <c r="E1862" s="640">
        <v>3000</v>
      </c>
      <c r="F1862" s="638" t="s">
        <v>6667</v>
      </c>
      <c r="G1862" s="639" t="s">
        <v>6668</v>
      </c>
      <c r="H1862" s="641" t="s">
        <v>805</v>
      </c>
      <c r="I1862" s="642" t="s">
        <v>780</v>
      </c>
      <c r="J1862" s="641" t="s">
        <v>805</v>
      </c>
      <c r="K1862" s="643">
        <v>6</v>
      </c>
      <c r="L1862" s="643">
        <v>12</v>
      </c>
      <c r="M1862" s="644">
        <v>37904.92</v>
      </c>
      <c r="N1862" s="643">
        <v>3</v>
      </c>
      <c r="O1862" s="643">
        <v>6</v>
      </c>
      <c r="P1862" s="686">
        <v>19050.085999999999</v>
      </c>
    </row>
    <row r="1863" spans="1:16" ht="90" x14ac:dyDescent="0.2">
      <c r="A1863" s="637" t="s">
        <v>767</v>
      </c>
      <c r="B1863" s="638" t="s">
        <v>775</v>
      </c>
      <c r="C1863" s="638" t="s">
        <v>769</v>
      </c>
      <c r="D1863" s="639" t="s">
        <v>6669</v>
      </c>
      <c r="E1863" s="640">
        <v>930</v>
      </c>
      <c r="F1863" s="638" t="s">
        <v>6670</v>
      </c>
      <c r="G1863" s="639" t="s">
        <v>6671</v>
      </c>
      <c r="H1863" s="641" t="s">
        <v>796</v>
      </c>
      <c r="I1863" s="642" t="s">
        <v>797</v>
      </c>
      <c r="J1863" s="641" t="s">
        <v>796</v>
      </c>
      <c r="K1863" s="643">
        <v>6</v>
      </c>
      <c r="L1863" s="643">
        <v>12</v>
      </c>
      <c r="M1863" s="644">
        <v>12758.410000000003</v>
      </c>
      <c r="N1863" s="643">
        <v>3</v>
      </c>
      <c r="O1863" s="643">
        <v>6</v>
      </c>
      <c r="P1863" s="686">
        <v>6089.2759999999998</v>
      </c>
    </row>
    <row r="1864" spans="1:16" ht="33.75" x14ac:dyDescent="0.2">
      <c r="A1864" s="637" t="s">
        <v>767</v>
      </c>
      <c r="B1864" s="638" t="s">
        <v>775</v>
      </c>
      <c r="C1864" s="638" t="s">
        <v>769</v>
      </c>
      <c r="D1864" s="639" t="s">
        <v>1631</v>
      </c>
      <c r="E1864" s="640">
        <v>3500</v>
      </c>
      <c r="F1864" s="638" t="s">
        <v>6672</v>
      </c>
      <c r="G1864" s="639" t="s">
        <v>6673</v>
      </c>
      <c r="H1864" s="641" t="s">
        <v>796</v>
      </c>
      <c r="I1864" s="642" t="s">
        <v>797</v>
      </c>
      <c r="J1864" s="641" t="s">
        <v>796</v>
      </c>
      <c r="K1864" s="643">
        <v>5</v>
      </c>
      <c r="L1864" s="643">
        <v>12</v>
      </c>
      <c r="M1864" s="644">
        <v>43954.810000000012</v>
      </c>
      <c r="N1864" s="643">
        <v>3</v>
      </c>
      <c r="O1864" s="643">
        <v>6</v>
      </c>
      <c r="P1864" s="686">
        <v>22051.976000000002</v>
      </c>
    </row>
    <row r="1865" spans="1:16" ht="45" x14ac:dyDescent="0.2">
      <c r="A1865" s="637" t="s">
        <v>767</v>
      </c>
      <c r="B1865" s="638" t="s">
        <v>775</v>
      </c>
      <c r="C1865" s="638" t="s">
        <v>769</v>
      </c>
      <c r="D1865" s="639" t="s">
        <v>6674</v>
      </c>
      <c r="E1865" s="640">
        <v>7000</v>
      </c>
      <c r="F1865" s="638" t="s">
        <v>6675</v>
      </c>
      <c r="G1865" s="639" t="s">
        <v>6676</v>
      </c>
      <c r="H1865" s="641" t="s">
        <v>2718</v>
      </c>
      <c r="I1865" s="642" t="s">
        <v>780</v>
      </c>
      <c r="J1865" s="641" t="s">
        <v>2718</v>
      </c>
      <c r="K1865" s="643">
        <v>5</v>
      </c>
      <c r="L1865" s="643">
        <v>12</v>
      </c>
      <c r="M1865" s="644">
        <v>85718.14999999998</v>
      </c>
      <c r="N1865" s="643">
        <v>3</v>
      </c>
      <c r="O1865" s="643">
        <v>6</v>
      </c>
      <c r="P1865" s="686">
        <v>43051.976000000002</v>
      </c>
    </row>
    <row r="1866" spans="1:16" ht="45" x14ac:dyDescent="0.2">
      <c r="A1866" s="637" t="s">
        <v>767</v>
      </c>
      <c r="B1866" s="638" t="s">
        <v>775</v>
      </c>
      <c r="C1866" s="638" t="s">
        <v>769</v>
      </c>
      <c r="D1866" s="639" t="s">
        <v>6677</v>
      </c>
      <c r="E1866" s="640">
        <v>6400</v>
      </c>
      <c r="F1866" s="638" t="s">
        <v>6678</v>
      </c>
      <c r="G1866" s="639" t="s">
        <v>6679</v>
      </c>
      <c r="H1866" s="641" t="s">
        <v>6680</v>
      </c>
      <c r="I1866" s="642" t="s">
        <v>774</v>
      </c>
      <c r="J1866" s="641" t="s">
        <v>6680</v>
      </c>
      <c r="K1866" s="643">
        <v>5</v>
      </c>
      <c r="L1866" s="643">
        <v>12</v>
      </c>
      <c r="M1866" s="644">
        <v>78754.81</v>
      </c>
      <c r="N1866" s="643">
        <v>3</v>
      </c>
      <c r="O1866" s="643">
        <v>6</v>
      </c>
      <c r="P1866" s="686">
        <v>39451.976000000002</v>
      </c>
    </row>
    <row r="1867" spans="1:16" ht="67.5" x14ac:dyDescent="0.2">
      <c r="A1867" s="637" t="s">
        <v>767</v>
      </c>
      <c r="B1867" s="638" t="s">
        <v>775</v>
      </c>
      <c r="C1867" s="638" t="s">
        <v>769</v>
      </c>
      <c r="D1867" s="639" t="s">
        <v>6681</v>
      </c>
      <c r="E1867" s="640">
        <v>1200</v>
      </c>
      <c r="F1867" s="638" t="s">
        <v>6682</v>
      </c>
      <c r="G1867" s="639" t="s">
        <v>6683</v>
      </c>
      <c r="H1867" s="641" t="s">
        <v>2771</v>
      </c>
      <c r="I1867" s="642" t="s">
        <v>797</v>
      </c>
      <c r="J1867" s="641" t="s">
        <v>2771</v>
      </c>
      <c r="K1867" s="643">
        <v>1</v>
      </c>
      <c r="L1867" s="643">
        <v>4</v>
      </c>
      <c r="M1867" s="644">
        <v>4368.96</v>
      </c>
      <c r="N1867" s="643">
        <v>0</v>
      </c>
      <c r="O1867" s="643">
        <v>0</v>
      </c>
      <c r="P1867" s="686">
        <v>0</v>
      </c>
    </row>
    <row r="1868" spans="1:16" ht="78.75" x14ac:dyDescent="0.2">
      <c r="A1868" s="637" t="s">
        <v>767</v>
      </c>
      <c r="B1868" s="638" t="s">
        <v>775</v>
      </c>
      <c r="C1868" s="638" t="s">
        <v>769</v>
      </c>
      <c r="D1868" s="639" t="s">
        <v>6684</v>
      </c>
      <c r="E1868" s="640">
        <v>930</v>
      </c>
      <c r="F1868" s="638" t="s">
        <v>6685</v>
      </c>
      <c r="G1868" s="639" t="s">
        <v>6686</v>
      </c>
      <c r="H1868" s="641" t="s">
        <v>873</v>
      </c>
      <c r="I1868" s="642" t="s">
        <v>797</v>
      </c>
      <c r="J1868" s="641" t="s">
        <v>873</v>
      </c>
      <c r="K1868" s="643">
        <v>12</v>
      </c>
      <c r="L1868" s="643">
        <v>12</v>
      </c>
      <c r="M1868" s="644">
        <v>12758.410000000003</v>
      </c>
      <c r="N1868" s="643">
        <v>5</v>
      </c>
      <c r="O1868" s="643">
        <v>6</v>
      </c>
      <c r="P1868" s="686">
        <v>6089.2759999999998</v>
      </c>
    </row>
    <row r="1869" spans="1:16" ht="45" x14ac:dyDescent="0.2">
      <c r="A1869" s="637" t="s">
        <v>767</v>
      </c>
      <c r="B1869" s="638" t="s">
        <v>768</v>
      </c>
      <c r="C1869" s="638" t="s">
        <v>769</v>
      </c>
      <c r="D1869" s="639" t="s">
        <v>6687</v>
      </c>
      <c r="E1869" s="640">
        <v>1200</v>
      </c>
      <c r="F1869" s="638" t="s">
        <v>6688</v>
      </c>
      <c r="G1869" s="639" t="s">
        <v>6689</v>
      </c>
      <c r="H1869" s="641" t="s">
        <v>923</v>
      </c>
      <c r="I1869" s="642" t="s">
        <v>797</v>
      </c>
      <c r="J1869" s="641" t="s">
        <v>923</v>
      </c>
      <c r="K1869" s="643">
        <v>1</v>
      </c>
      <c r="L1869" s="643">
        <v>3</v>
      </c>
      <c r="M1869" s="644">
        <v>3433.71</v>
      </c>
      <c r="N1869" s="643">
        <v>6</v>
      </c>
      <c r="O1869" s="643">
        <v>6</v>
      </c>
      <c r="P1869" s="686">
        <v>7855.076</v>
      </c>
    </row>
    <row r="1870" spans="1:16" ht="78.75" x14ac:dyDescent="0.2">
      <c r="A1870" s="637" t="s">
        <v>767</v>
      </c>
      <c r="B1870" s="638" t="s">
        <v>775</v>
      </c>
      <c r="C1870" s="638" t="s">
        <v>769</v>
      </c>
      <c r="D1870" s="639" t="s">
        <v>6690</v>
      </c>
      <c r="E1870" s="640">
        <v>5500</v>
      </c>
      <c r="F1870" s="638" t="s">
        <v>6691</v>
      </c>
      <c r="G1870" s="639" t="s">
        <v>6692</v>
      </c>
      <c r="H1870" s="641" t="s">
        <v>2904</v>
      </c>
      <c r="I1870" s="642" t="s">
        <v>780</v>
      </c>
      <c r="J1870" s="641" t="s">
        <v>2904</v>
      </c>
      <c r="K1870" s="643">
        <v>5</v>
      </c>
      <c r="L1870" s="643">
        <v>12</v>
      </c>
      <c r="M1870" s="644">
        <v>67571.219999999987</v>
      </c>
      <c r="N1870" s="643">
        <v>5</v>
      </c>
      <c r="O1870" s="643">
        <v>6</v>
      </c>
      <c r="P1870" s="686">
        <v>33994.976000000002</v>
      </c>
    </row>
    <row r="1871" spans="1:16" ht="45" x14ac:dyDescent="0.2">
      <c r="A1871" s="637" t="s">
        <v>767</v>
      </c>
      <c r="B1871" s="638" t="s">
        <v>775</v>
      </c>
      <c r="C1871" s="638" t="s">
        <v>769</v>
      </c>
      <c r="D1871" s="639" t="s">
        <v>1237</v>
      </c>
      <c r="E1871" s="640">
        <v>3800</v>
      </c>
      <c r="F1871" s="638" t="s">
        <v>6693</v>
      </c>
      <c r="G1871" s="639" t="s">
        <v>6694</v>
      </c>
      <c r="H1871" s="641" t="s">
        <v>6695</v>
      </c>
      <c r="I1871" s="642" t="s">
        <v>797</v>
      </c>
      <c r="J1871" s="641" t="s">
        <v>6695</v>
      </c>
      <c r="K1871" s="643">
        <v>5</v>
      </c>
      <c r="L1871" s="643">
        <v>12</v>
      </c>
      <c r="M1871" s="644">
        <v>47516.12</v>
      </c>
      <c r="N1871" s="643">
        <v>3</v>
      </c>
      <c r="O1871" s="643">
        <v>6</v>
      </c>
      <c r="P1871" s="686">
        <v>23848.796000000002</v>
      </c>
    </row>
    <row r="1872" spans="1:16" ht="78.75" x14ac:dyDescent="0.2">
      <c r="A1872" s="637" t="s">
        <v>767</v>
      </c>
      <c r="B1872" s="638" t="s">
        <v>775</v>
      </c>
      <c r="C1872" s="638" t="s">
        <v>769</v>
      </c>
      <c r="D1872" s="639" t="s">
        <v>6696</v>
      </c>
      <c r="E1872" s="640">
        <v>930</v>
      </c>
      <c r="F1872" s="638" t="s">
        <v>6697</v>
      </c>
      <c r="G1872" s="639" t="s">
        <v>6698</v>
      </c>
      <c r="H1872" s="641" t="s">
        <v>923</v>
      </c>
      <c r="I1872" s="642" t="s">
        <v>797</v>
      </c>
      <c r="J1872" s="641" t="s">
        <v>923</v>
      </c>
      <c r="K1872" s="643">
        <v>6</v>
      </c>
      <c r="L1872" s="643">
        <v>12</v>
      </c>
      <c r="M1872" s="644">
        <v>12727.410000000003</v>
      </c>
      <c r="N1872" s="643">
        <v>5</v>
      </c>
      <c r="O1872" s="643">
        <v>6</v>
      </c>
      <c r="P1872" s="686">
        <v>6089.2759999999998</v>
      </c>
    </row>
    <row r="1873" spans="1:16" ht="78.75" x14ac:dyDescent="0.2">
      <c r="A1873" s="637" t="s">
        <v>767</v>
      </c>
      <c r="B1873" s="638" t="s">
        <v>775</v>
      </c>
      <c r="C1873" s="638" t="s">
        <v>769</v>
      </c>
      <c r="D1873" s="639" t="s">
        <v>6699</v>
      </c>
      <c r="E1873" s="640">
        <v>6500</v>
      </c>
      <c r="F1873" s="638" t="s">
        <v>6700</v>
      </c>
      <c r="G1873" s="639" t="s">
        <v>6701</v>
      </c>
      <c r="H1873" s="641" t="s">
        <v>2104</v>
      </c>
      <c r="I1873" s="642" t="s">
        <v>774</v>
      </c>
      <c r="J1873" s="641" t="s">
        <v>2104</v>
      </c>
      <c r="K1873" s="643">
        <v>5</v>
      </c>
      <c r="L1873" s="643">
        <v>12</v>
      </c>
      <c r="M1873" s="644">
        <v>79935.459999999977</v>
      </c>
      <c r="N1873" s="643">
        <v>3</v>
      </c>
      <c r="O1873" s="643">
        <v>6</v>
      </c>
      <c r="P1873" s="686">
        <v>40050.626000000004</v>
      </c>
    </row>
    <row r="1874" spans="1:16" ht="33.75" x14ac:dyDescent="0.2">
      <c r="A1874" s="637" t="s">
        <v>767</v>
      </c>
      <c r="B1874" s="638" t="s">
        <v>775</v>
      </c>
      <c r="C1874" s="638" t="s">
        <v>769</v>
      </c>
      <c r="D1874" s="639" t="s">
        <v>1256</v>
      </c>
      <c r="E1874" s="640">
        <v>1200</v>
      </c>
      <c r="F1874" s="638" t="s">
        <v>6702</v>
      </c>
      <c r="G1874" s="639" t="s">
        <v>6703</v>
      </c>
      <c r="H1874" s="641" t="s">
        <v>796</v>
      </c>
      <c r="I1874" s="642" t="s">
        <v>797</v>
      </c>
      <c r="J1874" s="641" t="s">
        <v>796</v>
      </c>
      <c r="K1874" s="643">
        <v>3</v>
      </c>
      <c r="L1874" s="643">
        <v>6</v>
      </c>
      <c r="M1874" s="644">
        <v>7757.71</v>
      </c>
      <c r="N1874" s="643">
        <v>5</v>
      </c>
      <c r="O1874" s="643">
        <v>6</v>
      </c>
      <c r="P1874" s="686">
        <v>7855.076</v>
      </c>
    </row>
    <row r="1875" spans="1:16" ht="56.25" x14ac:dyDescent="0.2">
      <c r="A1875" s="637" t="s">
        <v>767</v>
      </c>
      <c r="B1875" s="638" t="s">
        <v>775</v>
      </c>
      <c r="C1875" s="638" t="s">
        <v>769</v>
      </c>
      <c r="D1875" s="639" t="s">
        <v>6704</v>
      </c>
      <c r="E1875" s="640">
        <v>6700</v>
      </c>
      <c r="F1875" s="638" t="s">
        <v>6705</v>
      </c>
      <c r="G1875" s="639" t="s">
        <v>6706</v>
      </c>
      <c r="H1875" s="641" t="s">
        <v>1794</v>
      </c>
      <c r="I1875" s="642" t="s">
        <v>774</v>
      </c>
      <c r="J1875" s="641" t="s">
        <v>1794</v>
      </c>
      <c r="K1875" s="643">
        <v>2</v>
      </c>
      <c r="L1875" s="643">
        <v>8</v>
      </c>
      <c r="M1875" s="644">
        <v>52875.700000000004</v>
      </c>
      <c r="N1875" s="643">
        <v>3</v>
      </c>
      <c r="O1875" s="643">
        <v>6</v>
      </c>
      <c r="P1875" s="686">
        <v>41251.976000000002</v>
      </c>
    </row>
    <row r="1876" spans="1:16" ht="33.75" x14ac:dyDescent="0.2">
      <c r="A1876" s="637" t="s">
        <v>767</v>
      </c>
      <c r="B1876" s="638" t="s">
        <v>775</v>
      </c>
      <c r="C1876" s="638" t="s">
        <v>769</v>
      </c>
      <c r="D1876" s="639" t="s">
        <v>6707</v>
      </c>
      <c r="E1876" s="640">
        <v>9000</v>
      </c>
      <c r="F1876" s="638" t="s">
        <v>6708</v>
      </c>
      <c r="G1876" s="639" t="s">
        <v>6709</v>
      </c>
      <c r="H1876" s="641" t="s">
        <v>957</v>
      </c>
      <c r="I1876" s="642" t="s">
        <v>780</v>
      </c>
      <c r="J1876" s="641" t="s">
        <v>957</v>
      </c>
      <c r="K1876" s="643">
        <v>5</v>
      </c>
      <c r="L1876" s="643">
        <v>12</v>
      </c>
      <c r="M1876" s="644">
        <v>109525.29999999997</v>
      </c>
      <c r="N1876" s="643">
        <v>3</v>
      </c>
      <c r="O1876" s="643">
        <v>6</v>
      </c>
      <c r="P1876" s="686">
        <v>55051.976000000002</v>
      </c>
    </row>
    <row r="1877" spans="1:16" ht="56.25" x14ac:dyDescent="0.2">
      <c r="A1877" s="637" t="s">
        <v>767</v>
      </c>
      <c r="B1877" s="638" t="s">
        <v>775</v>
      </c>
      <c r="C1877" s="638" t="s">
        <v>769</v>
      </c>
      <c r="D1877" s="639" t="s">
        <v>6710</v>
      </c>
      <c r="E1877" s="640">
        <v>14000</v>
      </c>
      <c r="F1877" s="638" t="s">
        <v>6711</v>
      </c>
      <c r="G1877" s="639" t="s">
        <v>6712</v>
      </c>
      <c r="H1877" s="641" t="s">
        <v>6713</v>
      </c>
      <c r="I1877" s="642" t="s">
        <v>774</v>
      </c>
      <c r="J1877" s="641" t="s">
        <v>6713</v>
      </c>
      <c r="K1877" s="643">
        <v>6</v>
      </c>
      <c r="L1877" s="643">
        <v>12</v>
      </c>
      <c r="M1877" s="644">
        <v>136169.00999999998</v>
      </c>
      <c r="N1877" s="643">
        <v>3</v>
      </c>
      <c r="O1877" s="643">
        <v>6</v>
      </c>
      <c r="P1877" s="686">
        <v>84661.065999999992</v>
      </c>
    </row>
    <row r="1878" spans="1:16" ht="56.25" x14ac:dyDescent="0.2">
      <c r="A1878" s="637" t="s">
        <v>767</v>
      </c>
      <c r="B1878" s="638" t="s">
        <v>775</v>
      </c>
      <c r="C1878" s="638" t="s">
        <v>769</v>
      </c>
      <c r="D1878" s="639" t="s">
        <v>6714</v>
      </c>
      <c r="E1878" s="640">
        <v>12000</v>
      </c>
      <c r="F1878" s="638" t="s">
        <v>6715</v>
      </c>
      <c r="G1878" s="639" t="s">
        <v>6716</v>
      </c>
      <c r="H1878" s="641" t="s">
        <v>801</v>
      </c>
      <c r="I1878" s="642" t="s">
        <v>780</v>
      </c>
      <c r="J1878" s="641" t="s">
        <v>801</v>
      </c>
      <c r="K1878" s="643">
        <v>5</v>
      </c>
      <c r="L1878" s="643">
        <v>12</v>
      </c>
      <c r="M1878" s="644">
        <v>144893.47</v>
      </c>
      <c r="N1878" s="643">
        <v>3</v>
      </c>
      <c r="O1878" s="643">
        <v>6</v>
      </c>
      <c r="P1878" s="686">
        <v>72738.236000000004</v>
      </c>
    </row>
    <row r="1879" spans="1:16" ht="33.75" x14ac:dyDescent="0.2">
      <c r="A1879" s="637" t="s">
        <v>767</v>
      </c>
      <c r="B1879" s="638" t="s">
        <v>775</v>
      </c>
      <c r="C1879" s="638" t="s">
        <v>769</v>
      </c>
      <c r="D1879" s="639" t="s">
        <v>6717</v>
      </c>
      <c r="E1879" s="640">
        <v>2500</v>
      </c>
      <c r="F1879" s="638" t="s">
        <v>6718</v>
      </c>
      <c r="G1879" s="639" t="s">
        <v>6719</v>
      </c>
      <c r="H1879" s="641" t="s">
        <v>5082</v>
      </c>
      <c r="I1879" s="642" t="s">
        <v>780</v>
      </c>
      <c r="J1879" s="641" t="s">
        <v>5082</v>
      </c>
      <c r="K1879" s="643">
        <v>2</v>
      </c>
      <c r="L1879" s="643">
        <v>4</v>
      </c>
      <c r="M1879" s="644">
        <v>10530.960000000001</v>
      </c>
      <c r="N1879" s="643">
        <v>2</v>
      </c>
      <c r="O1879" s="643">
        <v>3</v>
      </c>
      <c r="P1879" s="686">
        <v>6648.8760000000002</v>
      </c>
    </row>
    <row r="1880" spans="1:16" ht="33.75" x14ac:dyDescent="0.2">
      <c r="A1880" s="637" t="s">
        <v>767</v>
      </c>
      <c r="B1880" s="638" t="s">
        <v>775</v>
      </c>
      <c r="C1880" s="638" t="s">
        <v>769</v>
      </c>
      <c r="D1880" s="639" t="s">
        <v>2655</v>
      </c>
      <c r="E1880" s="640">
        <v>15600</v>
      </c>
      <c r="F1880" s="638" t="s">
        <v>6720</v>
      </c>
      <c r="G1880" s="639" t="s">
        <v>6721</v>
      </c>
      <c r="H1880" s="641" t="s">
        <v>915</v>
      </c>
      <c r="I1880" s="642" t="s">
        <v>780</v>
      </c>
      <c r="J1880" s="641" t="s">
        <v>915</v>
      </c>
      <c r="K1880" s="643">
        <v>4</v>
      </c>
      <c r="L1880" s="643">
        <v>11</v>
      </c>
      <c r="M1880" s="644">
        <v>172274.74</v>
      </c>
      <c r="N1880" s="643">
        <v>0</v>
      </c>
      <c r="O1880" s="643">
        <v>0</v>
      </c>
      <c r="P1880" s="686">
        <v>0</v>
      </c>
    </row>
    <row r="1881" spans="1:16" ht="90" x14ac:dyDescent="0.2">
      <c r="A1881" s="637" t="s">
        <v>767</v>
      </c>
      <c r="B1881" s="638" t="s">
        <v>775</v>
      </c>
      <c r="C1881" s="638" t="s">
        <v>769</v>
      </c>
      <c r="D1881" s="639" t="s">
        <v>6722</v>
      </c>
      <c r="E1881" s="640">
        <v>4000</v>
      </c>
      <c r="F1881" s="638" t="s">
        <v>6723</v>
      </c>
      <c r="G1881" s="639" t="s">
        <v>6724</v>
      </c>
      <c r="H1881" s="641" t="s">
        <v>2378</v>
      </c>
      <c r="I1881" s="642" t="s">
        <v>780</v>
      </c>
      <c r="J1881" s="641" t="s">
        <v>2378</v>
      </c>
      <c r="K1881" s="643">
        <v>7</v>
      </c>
      <c r="L1881" s="643">
        <v>12</v>
      </c>
      <c r="M1881" s="644">
        <v>48694.240000000005</v>
      </c>
      <c r="N1881" s="643">
        <v>2</v>
      </c>
      <c r="O1881" s="643">
        <v>3</v>
      </c>
      <c r="P1881" s="686">
        <v>9335.8159999999989</v>
      </c>
    </row>
    <row r="1882" spans="1:16" ht="67.5" x14ac:dyDescent="0.2">
      <c r="A1882" s="637" t="s">
        <v>767</v>
      </c>
      <c r="B1882" s="638" t="s">
        <v>775</v>
      </c>
      <c r="C1882" s="638" t="s">
        <v>769</v>
      </c>
      <c r="D1882" s="639" t="s">
        <v>6725</v>
      </c>
      <c r="E1882" s="640">
        <v>5500</v>
      </c>
      <c r="F1882" s="638" t="s">
        <v>6726</v>
      </c>
      <c r="G1882" s="639" t="s">
        <v>6727</v>
      </c>
      <c r="H1882" s="641" t="s">
        <v>6728</v>
      </c>
      <c r="I1882" s="642" t="s">
        <v>780</v>
      </c>
      <c r="J1882" s="641" t="s">
        <v>6728</v>
      </c>
      <c r="K1882" s="643">
        <v>5</v>
      </c>
      <c r="L1882" s="643">
        <v>12</v>
      </c>
      <c r="M1882" s="644">
        <v>67710.469999999987</v>
      </c>
      <c r="N1882" s="643">
        <v>3</v>
      </c>
      <c r="O1882" s="643">
        <v>6</v>
      </c>
      <c r="P1882" s="686">
        <v>30107.786</v>
      </c>
    </row>
    <row r="1883" spans="1:16" ht="33.75" x14ac:dyDescent="0.2">
      <c r="A1883" s="637" t="s">
        <v>767</v>
      </c>
      <c r="B1883" s="638" t="s">
        <v>775</v>
      </c>
      <c r="C1883" s="638" t="s">
        <v>769</v>
      </c>
      <c r="D1883" s="639" t="s">
        <v>6729</v>
      </c>
      <c r="E1883" s="640">
        <v>1320</v>
      </c>
      <c r="F1883" s="638" t="s">
        <v>6730</v>
      </c>
      <c r="G1883" s="639" t="s">
        <v>6731</v>
      </c>
      <c r="H1883" s="641" t="s">
        <v>1286</v>
      </c>
      <c r="I1883" s="642" t="s">
        <v>797</v>
      </c>
      <c r="J1883" s="641" t="s">
        <v>1286</v>
      </c>
      <c r="K1883" s="643">
        <v>6</v>
      </c>
      <c r="L1883" s="643">
        <v>12</v>
      </c>
      <c r="M1883" s="644">
        <v>17794.809999999998</v>
      </c>
      <c r="N1883" s="643">
        <v>3</v>
      </c>
      <c r="O1883" s="643">
        <v>6</v>
      </c>
      <c r="P1883" s="686">
        <v>8639.8759999999984</v>
      </c>
    </row>
    <row r="1884" spans="1:16" ht="56.25" x14ac:dyDescent="0.2">
      <c r="A1884" s="637" t="s">
        <v>767</v>
      </c>
      <c r="B1884" s="638" t="s">
        <v>768</v>
      </c>
      <c r="C1884" s="638" t="s">
        <v>769</v>
      </c>
      <c r="D1884" s="639" t="s">
        <v>6732</v>
      </c>
      <c r="E1884" s="640">
        <v>4000</v>
      </c>
      <c r="F1884" s="638" t="s">
        <v>6733</v>
      </c>
      <c r="G1884" s="639" t="s">
        <v>6734</v>
      </c>
      <c r="H1884" s="641" t="s">
        <v>6735</v>
      </c>
      <c r="I1884" s="642" t="s">
        <v>797</v>
      </c>
      <c r="J1884" s="641" t="s">
        <v>6735</v>
      </c>
      <c r="K1884" s="643">
        <v>0</v>
      </c>
      <c r="L1884" s="643">
        <v>1</v>
      </c>
      <c r="M1884" s="644">
        <v>2135.4500000000003</v>
      </c>
      <c r="N1884" s="643">
        <v>0</v>
      </c>
      <c r="O1884" s="643">
        <v>0</v>
      </c>
      <c r="P1884" s="686">
        <v>0</v>
      </c>
    </row>
    <row r="1885" spans="1:16" ht="67.5" x14ac:dyDescent="0.2">
      <c r="A1885" s="637" t="s">
        <v>767</v>
      </c>
      <c r="B1885" s="638" t="s">
        <v>768</v>
      </c>
      <c r="C1885" s="638" t="s">
        <v>769</v>
      </c>
      <c r="D1885" s="639" t="s">
        <v>6736</v>
      </c>
      <c r="E1885" s="640">
        <v>5500</v>
      </c>
      <c r="F1885" s="638" t="s">
        <v>6737</v>
      </c>
      <c r="G1885" s="639" t="s">
        <v>6738</v>
      </c>
      <c r="H1885" s="641" t="s">
        <v>1183</v>
      </c>
      <c r="I1885" s="642" t="s">
        <v>780</v>
      </c>
      <c r="J1885" s="641" t="s">
        <v>1183</v>
      </c>
      <c r="K1885" s="643">
        <v>0</v>
      </c>
      <c r="L1885" s="643">
        <v>1</v>
      </c>
      <c r="M1885" s="644">
        <v>3529.6400000000003</v>
      </c>
      <c r="N1885" s="643">
        <v>0</v>
      </c>
      <c r="O1885" s="643">
        <v>0</v>
      </c>
      <c r="P1885" s="686">
        <v>0</v>
      </c>
    </row>
    <row r="1886" spans="1:16" ht="56.25" x14ac:dyDescent="0.2">
      <c r="A1886" s="637" t="s">
        <v>767</v>
      </c>
      <c r="B1886" s="638" t="s">
        <v>775</v>
      </c>
      <c r="C1886" s="638" t="s">
        <v>769</v>
      </c>
      <c r="D1886" s="639" t="s">
        <v>6739</v>
      </c>
      <c r="E1886" s="640">
        <v>1900</v>
      </c>
      <c r="F1886" s="638" t="s">
        <v>6740</v>
      </c>
      <c r="G1886" s="639" t="s">
        <v>6741</v>
      </c>
      <c r="H1886" s="641" t="s">
        <v>2671</v>
      </c>
      <c r="I1886" s="642" t="s">
        <v>780</v>
      </c>
      <c r="J1886" s="641" t="s">
        <v>2671</v>
      </c>
      <c r="K1886" s="643">
        <v>5</v>
      </c>
      <c r="L1886" s="643">
        <v>12</v>
      </c>
      <c r="M1886" s="644">
        <v>24754.030000000002</v>
      </c>
      <c r="N1886" s="643">
        <v>3</v>
      </c>
      <c r="O1886" s="643">
        <v>6</v>
      </c>
      <c r="P1886" s="686">
        <v>12432.085999999999</v>
      </c>
    </row>
    <row r="1887" spans="1:16" ht="33.75" x14ac:dyDescent="0.2">
      <c r="A1887" s="637" t="s">
        <v>767</v>
      </c>
      <c r="B1887" s="638" t="s">
        <v>775</v>
      </c>
      <c r="C1887" s="638" t="s">
        <v>769</v>
      </c>
      <c r="D1887" s="639" t="s">
        <v>793</v>
      </c>
      <c r="E1887" s="640">
        <v>1200</v>
      </c>
      <c r="F1887" s="638" t="s">
        <v>6742</v>
      </c>
      <c r="G1887" s="639" t="s">
        <v>6743</v>
      </c>
      <c r="H1887" s="641" t="s">
        <v>796</v>
      </c>
      <c r="I1887" s="642" t="s">
        <v>797</v>
      </c>
      <c r="J1887" s="641" t="s">
        <v>796</v>
      </c>
      <c r="K1887" s="643">
        <v>1</v>
      </c>
      <c r="L1887" s="643">
        <v>2</v>
      </c>
      <c r="M1887" s="644">
        <v>2065.71</v>
      </c>
      <c r="N1887" s="643">
        <v>6</v>
      </c>
      <c r="O1887" s="643">
        <v>6</v>
      </c>
      <c r="P1887" s="686">
        <v>7855.076</v>
      </c>
    </row>
    <row r="1888" spans="1:16" ht="33.75" x14ac:dyDescent="0.2">
      <c r="A1888" s="637" t="s">
        <v>767</v>
      </c>
      <c r="B1888" s="638" t="s">
        <v>775</v>
      </c>
      <c r="C1888" s="638" t="s">
        <v>769</v>
      </c>
      <c r="D1888" s="639" t="s">
        <v>1079</v>
      </c>
      <c r="E1888" s="640">
        <v>5000</v>
      </c>
      <c r="F1888" s="638" t="s">
        <v>6744</v>
      </c>
      <c r="G1888" s="639" t="s">
        <v>6745</v>
      </c>
      <c r="H1888" s="641" t="s">
        <v>1094</v>
      </c>
      <c r="I1888" s="642" t="s">
        <v>780</v>
      </c>
      <c r="J1888" s="641" t="s">
        <v>1094</v>
      </c>
      <c r="K1888" s="643">
        <v>1</v>
      </c>
      <c r="L1888" s="643">
        <v>1</v>
      </c>
      <c r="M1888" s="644">
        <v>3774.0800000000004</v>
      </c>
      <c r="N1888" s="643">
        <v>0</v>
      </c>
      <c r="O1888" s="643">
        <v>0</v>
      </c>
      <c r="P1888" s="686">
        <v>0</v>
      </c>
    </row>
    <row r="1889" spans="1:16" ht="56.25" x14ac:dyDescent="0.2">
      <c r="A1889" s="637" t="s">
        <v>767</v>
      </c>
      <c r="B1889" s="638" t="s">
        <v>775</v>
      </c>
      <c r="C1889" s="638" t="s">
        <v>769</v>
      </c>
      <c r="D1889" s="639" t="s">
        <v>6746</v>
      </c>
      <c r="E1889" s="640">
        <v>5000</v>
      </c>
      <c r="F1889" s="638" t="s">
        <v>6747</v>
      </c>
      <c r="G1889" s="639" t="s">
        <v>6748</v>
      </c>
      <c r="H1889" s="641" t="s">
        <v>6749</v>
      </c>
      <c r="I1889" s="642" t="s">
        <v>774</v>
      </c>
      <c r="J1889" s="641" t="s">
        <v>6749</v>
      </c>
      <c r="K1889" s="643">
        <v>5</v>
      </c>
      <c r="L1889" s="643">
        <v>12</v>
      </c>
      <c r="M1889" s="644">
        <v>61693.83</v>
      </c>
      <c r="N1889" s="643">
        <v>3</v>
      </c>
      <c r="O1889" s="643">
        <v>6</v>
      </c>
      <c r="P1889" s="686">
        <v>30610.006000000001</v>
      </c>
    </row>
    <row r="1890" spans="1:16" ht="67.5" x14ac:dyDescent="0.2">
      <c r="A1890" s="637" t="s">
        <v>767</v>
      </c>
      <c r="B1890" s="638" t="s">
        <v>775</v>
      </c>
      <c r="C1890" s="638" t="s">
        <v>769</v>
      </c>
      <c r="D1890" s="639" t="s">
        <v>6750</v>
      </c>
      <c r="E1890" s="640">
        <v>5000</v>
      </c>
      <c r="F1890" s="638" t="s">
        <v>6751</v>
      </c>
      <c r="G1890" s="639" t="s">
        <v>6752</v>
      </c>
      <c r="H1890" s="641" t="s">
        <v>4827</v>
      </c>
      <c r="I1890" s="642" t="s">
        <v>780</v>
      </c>
      <c r="J1890" s="641" t="s">
        <v>4827</v>
      </c>
      <c r="K1890" s="643">
        <v>5</v>
      </c>
      <c r="L1890" s="643">
        <v>12</v>
      </c>
      <c r="M1890" s="644">
        <v>60961.19</v>
      </c>
      <c r="N1890" s="643">
        <v>4</v>
      </c>
      <c r="O1890" s="643">
        <v>6</v>
      </c>
      <c r="P1890" s="686">
        <v>31022.576000000001</v>
      </c>
    </row>
    <row r="1891" spans="1:16" ht="45" x14ac:dyDescent="0.2">
      <c r="A1891" s="637" t="s">
        <v>767</v>
      </c>
      <c r="B1891" s="638" t="s">
        <v>775</v>
      </c>
      <c r="C1891" s="638" t="s">
        <v>769</v>
      </c>
      <c r="D1891" s="639" t="s">
        <v>6753</v>
      </c>
      <c r="E1891" s="640">
        <v>6000</v>
      </c>
      <c r="F1891" s="638" t="s">
        <v>6754</v>
      </c>
      <c r="G1891" s="639" t="s">
        <v>6755</v>
      </c>
      <c r="H1891" s="641" t="s">
        <v>6756</v>
      </c>
      <c r="I1891" s="642" t="s">
        <v>797</v>
      </c>
      <c r="J1891" s="641" t="s">
        <v>6756</v>
      </c>
      <c r="K1891" s="643">
        <v>5</v>
      </c>
      <c r="L1891" s="643">
        <v>12</v>
      </c>
      <c r="M1891" s="644">
        <v>71256.329999999987</v>
      </c>
      <c r="N1891" s="643">
        <v>5</v>
      </c>
      <c r="O1891" s="643">
        <v>6</v>
      </c>
      <c r="P1891" s="686">
        <v>35866.436000000002</v>
      </c>
    </row>
    <row r="1892" spans="1:16" ht="90" x14ac:dyDescent="0.2">
      <c r="A1892" s="637" t="s">
        <v>767</v>
      </c>
      <c r="B1892" s="638" t="s">
        <v>775</v>
      </c>
      <c r="C1892" s="638" t="s">
        <v>769</v>
      </c>
      <c r="D1892" s="639" t="s">
        <v>6757</v>
      </c>
      <c r="E1892" s="640">
        <v>1700</v>
      </c>
      <c r="F1892" s="638" t="s">
        <v>6758</v>
      </c>
      <c r="G1892" s="639" t="s">
        <v>6759</v>
      </c>
      <c r="H1892" s="641" t="s">
        <v>6760</v>
      </c>
      <c r="I1892" s="642" t="s">
        <v>774</v>
      </c>
      <c r="J1892" s="641" t="s">
        <v>6760</v>
      </c>
      <c r="K1892" s="643">
        <v>5</v>
      </c>
      <c r="L1892" s="643">
        <v>12</v>
      </c>
      <c r="M1892" s="644">
        <v>22345.45</v>
      </c>
      <c r="N1892" s="643">
        <v>3</v>
      </c>
      <c r="O1892" s="643">
        <v>6</v>
      </c>
      <c r="P1892" s="686">
        <v>11124.035999999998</v>
      </c>
    </row>
    <row r="1893" spans="1:16" ht="45" x14ac:dyDescent="0.2">
      <c r="A1893" s="637" t="s">
        <v>767</v>
      </c>
      <c r="B1893" s="638" t="s">
        <v>775</v>
      </c>
      <c r="C1893" s="638" t="s">
        <v>769</v>
      </c>
      <c r="D1893" s="639" t="s">
        <v>4142</v>
      </c>
      <c r="E1893" s="640">
        <v>1200</v>
      </c>
      <c r="F1893" s="638" t="s">
        <v>6761</v>
      </c>
      <c r="G1893" s="639" t="s">
        <v>6762</v>
      </c>
      <c r="H1893" s="641" t="s">
        <v>796</v>
      </c>
      <c r="I1893" s="642" t="s">
        <v>797</v>
      </c>
      <c r="J1893" s="641" t="s">
        <v>796</v>
      </c>
      <c r="K1893" s="643">
        <v>5</v>
      </c>
      <c r="L1893" s="643">
        <v>12</v>
      </c>
      <c r="M1893" s="644">
        <v>16290.01</v>
      </c>
      <c r="N1893" s="643">
        <v>3</v>
      </c>
      <c r="O1893" s="643">
        <v>6</v>
      </c>
      <c r="P1893" s="686">
        <v>7855.076</v>
      </c>
    </row>
    <row r="1894" spans="1:16" ht="78.75" x14ac:dyDescent="0.2">
      <c r="A1894" s="637" t="s">
        <v>767</v>
      </c>
      <c r="B1894" s="638" t="s">
        <v>775</v>
      </c>
      <c r="C1894" s="638" t="s">
        <v>769</v>
      </c>
      <c r="D1894" s="639" t="s">
        <v>6763</v>
      </c>
      <c r="E1894" s="640">
        <v>1600</v>
      </c>
      <c r="F1894" s="638" t="s">
        <v>6764</v>
      </c>
      <c r="G1894" s="639" t="s">
        <v>6765</v>
      </c>
      <c r="H1894" s="641" t="s">
        <v>1458</v>
      </c>
      <c r="I1894" s="642" t="s">
        <v>774</v>
      </c>
      <c r="J1894" s="641" t="s">
        <v>1458</v>
      </c>
      <c r="K1894" s="643">
        <v>6</v>
      </c>
      <c r="L1894" s="643">
        <v>11</v>
      </c>
      <c r="M1894" s="644">
        <v>18818.379999999997</v>
      </c>
      <c r="N1894" s="643">
        <v>0</v>
      </c>
      <c r="O1894" s="643">
        <v>0</v>
      </c>
      <c r="P1894" s="686">
        <v>0</v>
      </c>
    </row>
    <row r="1895" spans="1:16" ht="45" x14ac:dyDescent="0.2">
      <c r="A1895" s="637" t="s">
        <v>767</v>
      </c>
      <c r="B1895" s="638" t="s">
        <v>775</v>
      </c>
      <c r="C1895" s="638" t="s">
        <v>769</v>
      </c>
      <c r="D1895" s="639" t="s">
        <v>6766</v>
      </c>
      <c r="E1895" s="640">
        <v>6000</v>
      </c>
      <c r="F1895" s="638" t="s">
        <v>6767</v>
      </c>
      <c r="G1895" s="639" t="s">
        <v>6768</v>
      </c>
      <c r="H1895" s="641" t="s">
        <v>801</v>
      </c>
      <c r="I1895" s="642" t="s">
        <v>780</v>
      </c>
      <c r="J1895" s="641" t="s">
        <v>801</v>
      </c>
      <c r="K1895" s="643">
        <v>6</v>
      </c>
      <c r="L1895" s="643">
        <v>12</v>
      </c>
      <c r="M1895" s="644">
        <v>80179.479999999981</v>
      </c>
      <c r="N1895" s="643">
        <v>5</v>
      </c>
      <c r="O1895" s="643">
        <v>6</v>
      </c>
      <c r="P1895" s="686">
        <v>38646.676000000007</v>
      </c>
    </row>
    <row r="1896" spans="1:16" ht="78.75" x14ac:dyDescent="0.2">
      <c r="A1896" s="637" t="s">
        <v>767</v>
      </c>
      <c r="B1896" s="638" t="s">
        <v>768</v>
      </c>
      <c r="C1896" s="638" t="s">
        <v>769</v>
      </c>
      <c r="D1896" s="639" t="s">
        <v>6769</v>
      </c>
      <c r="E1896" s="640">
        <v>10000</v>
      </c>
      <c r="F1896" s="638" t="s">
        <v>6770</v>
      </c>
      <c r="G1896" s="639" t="s">
        <v>6771</v>
      </c>
      <c r="H1896" s="641" t="s">
        <v>850</v>
      </c>
      <c r="I1896" s="642" t="s">
        <v>780</v>
      </c>
      <c r="J1896" s="641" t="s">
        <v>850</v>
      </c>
      <c r="K1896" s="643">
        <v>5</v>
      </c>
      <c r="L1896" s="643">
        <v>12</v>
      </c>
      <c r="M1896" s="644">
        <v>121954.80999999997</v>
      </c>
      <c r="N1896" s="643">
        <v>3</v>
      </c>
      <c r="O1896" s="643">
        <v>6</v>
      </c>
      <c r="P1896" s="686">
        <v>61051.976000000002</v>
      </c>
    </row>
    <row r="1897" spans="1:16" ht="33.75" x14ac:dyDescent="0.2">
      <c r="A1897" s="637" t="s">
        <v>767</v>
      </c>
      <c r="B1897" s="638" t="s">
        <v>775</v>
      </c>
      <c r="C1897" s="638" t="s">
        <v>769</v>
      </c>
      <c r="D1897" s="639" t="s">
        <v>1008</v>
      </c>
      <c r="E1897" s="640">
        <v>3500</v>
      </c>
      <c r="F1897" s="638" t="s">
        <v>6772</v>
      </c>
      <c r="G1897" s="639" t="s">
        <v>6773</v>
      </c>
      <c r="H1897" s="641" t="s">
        <v>6774</v>
      </c>
      <c r="I1897" s="642" t="s">
        <v>780</v>
      </c>
      <c r="J1897" s="641" t="s">
        <v>6774</v>
      </c>
      <c r="K1897" s="643">
        <v>1</v>
      </c>
      <c r="L1897" s="643">
        <v>2</v>
      </c>
      <c r="M1897" s="644">
        <v>6869.6100000000006</v>
      </c>
      <c r="N1897" s="643">
        <v>3</v>
      </c>
      <c r="O1897" s="643">
        <v>6</v>
      </c>
      <c r="P1897" s="686">
        <v>21701.976000000002</v>
      </c>
    </row>
    <row r="1898" spans="1:16" ht="33.75" x14ac:dyDescent="0.2">
      <c r="A1898" s="637" t="s">
        <v>767</v>
      </c>
      <c r="B1898" s="638" t="s">
        <v>775</v>
      </c>
      <c r="C1898" s="638" t="s">
        <v>769</v>
      </c>
      <c r="D1898" s="639" t="s">
        <v>4808</v>
      </c>
      <c r="E1898" s="640">
        <v>9000</v>
      </c>
      <c r="F1898" s="638" t="s">
        <v>6775</v>
      </c>
      <c r="G1898" s="639" t="s">
        <v>6776</v>
      </c>
      <c r="H1898" s="641" t="s">
        <v>919</v>
      </c>
      <c r="I1898" s="642" t="s">
        <v>780</v>
      </c>
      <c r="J1898" s="641" t="s">
        <v>919</v>
      </c>
      <c r="K1898" s="643">
        <v>1</v>
      </c>
      <c r="L1898" s="643">
        <v>2</v>
      </c>
      <c r="M1898" s="644">
        <v>14920.81</v>
      </c>
      <c r="N1898" s="643">
        <v>4</v>
      </c>
      <c r="O1898" s="643">
        <v>6</v>
      </c>
      <c r="P1898" s="686">
        <v>53841.626000000004</v>
      </c>
    </row>
    <row r="1899" spans="1:16" ht="33.75" x14ac:dyDescent="0.2">
      <c r="A1899" s="637" t="s">
        <v>767</v>
      </c>
      <c r="B1899" s="638" t="s">
        <v>775</v>
      </c>
      <c r="C1899" s="638" t="s">
        <v>769</v>
      </c>
      <c r="D1899" s="639" t="s">
        <v>6777</v>
      </c>
      <c r="E1899" s="640">
        <v>4000</v>
      </c>
      <c r="F1899" s="638" t="s">
        <v>6778</v>
      </c>
      <c r="G1899" s="639" t="s">
        <v>6779</v>
      </c>
      <c r="H1899" s="641" t="s">
        <v>4948</v>
      </c>
      <c r="I1899" s="642" t="s">
        <v>780</v>
      </c>
      <c r="J1899" s="641" t="s">
        <v>4948</v>
      </c>
      <c r="K1899" s="643">
        <v>1</v>
      </c>
      <c r="L1899" s="643">
        <v>1</v>
      </c>
      <c r="M1899" s="644">
        <v>1574.0800000000002</v>
      </c>
      <c r="N1899" s="643">
        <v>3</v>
      </c>
      <c r="O1899" s="643">
        <v>6</v>
      </c>
      <c r="P1899" s="686">
        <v>23546.946000000004</v>
      </c>
    </row>
    <row r="1900" spans="1:16" ht="90" x14ac:dyDescent="0.2">
      <c r="A1900" s="637" t="s">
        <v>767</v>
      </c>
      <c r="B1900" s="638" t="s">
        <v>775</v>
      </c>
      <c r="C1900" s="638" t="s">
        <v>769</v>
      </c>
      <c r="D1900" s="639" t="s">
        <v>6780</v>
      </c>
      <c r="E1900" s="640">
        <v>4000</v>
      </c>
      <c r="F1900" s="638" t="s">
        <v>6781</v>
      </c>
      <c r="G1900" s="639" t="s">
        <v>6782</v>
      </c>
      <c r="H1900" s="641" t="s">
        <v>850</v>
      </c>
      <c r="I1900" s="642" t="s">
        <v>780</v>
      </c>
      <c r="J1900" s="641" t="s">
        <v>850</v>
      </c>
      <c r="K1900" s="643">
        <v>8</v>
      </c>
      <c r="L1900" s="643">
        <v>12</v>
      </c>
      <c r="M1900" s="644">
        <v>48190.77</v>
      </c>
      <c r="N1900" s="643">
        <v>3</v>
      </c>
      <c r="O1900" s="643">
        <v>6</v>
      </c>
      <c r="P1900" s="686">
        <v>24432.175999999999</v>
      </c>
    </row>
    <row r="1901" spans="1:16" ht="33.75" x14ac:dyDescent="0.2">
      <c r="A1901" s="637" t="s">
        <v>767</v>
      </c>
      <c r="B1901" s="638" t="s">
        <v>775</v>
      </c>
      <c r="C1901" s="638" t="s">
        <v>769</v>
      </c>
      <c r="D1901" s="639" t="s">
        <v>6783</v>
      </c>
      <c r="E1901" s="640">
        <v>3800</v>
      </c>
      <c r="F1901" s="638" t="s">
        <v>6784</v>
      </c>
      <c r="G1901" s="639" t="s">
        <v>6785</v>
      </c>
      <c r="H1901" s="641" t="s">
        <v>6786</v>
      </c>
      <c r="I1901" s="642" t="s">
        <v>797</v>
      </c>
      <c r="J1901" s="641" t="s">
        <v>6786</v>
      </c>
      <c r="K1901" s="643">
        <v>1</v>
      </c>
      <c r="L1901" s="643">
        <v>2</v>
      </c>
      <c r="M1901" s="644">
        <v>7820.81</v>
      </c>
      <c r="N1901" s="643">
        <v>0</v>
      </c>
      <c r="O1901" s="643">
        <v>0</v>
      </c>
      <c r="P1901" s="686">
        <v>0</v>
      </c>
    </row>
    <row r="1902" spans="1:16" ht="67.5" x14ac:dyDescent="0.2">
      <c r="A1902" s="637" t="s">
        <v>767</v>
      </c>
      <c r="B1902" s="638" t="s">
        <v>775</v>
      </c>
      <c r="C1902" s="638" t="s">
        <v>769</v>
      </c>
      <c r="D1902" s="639" t="s">
        <v>6787</v>
      </c>
      <c r="E1902" s="640">
        <v>6500</v>
      </c>
      <c r="F1902" s="638" t="s">
        <v>6788</v>
      </c>
      <c r="G1902" s="639" t="s">
        <v>6789</v>
      </c>
      <c r="H1902" s="641" t="s">
        <v>801</v>
      </c>
      <c r="I1902" s="642" t="s">
        <v>780</v>
      </c>
      <c r="J1902" s="641" t="s">
        <v>801</v>
      </c>
      <c r="K1902" s="643">
        <v>6</v>
      </c>
      <c r="L1902" s="643">
        <v>12</v>
      </c>
      <c r="M1902" s="644">
        <v>67575.399999999994</v>
      </c>
      <c r="N1902" s="643">
        <v>6</v>
      </c>
      <c r="O1902" s="643">
        <v>6</v>
      </c>
      <c r="P1902" s="686">
        <v>42198.365999999995</v>
      </c>
    </row>
    <row r="1903" spans="1:16" ht="78.75" x14ac:dyDescent="0.2">
      <c r="A1903" s="637" t="s">
        <v>767</v>
      </c>
      <c r="B1903" s="638" t="s">
        <v>775</v>
      </c>
      <c r="C1903" s="638" t="s">
        <v>769</v>
      </c>
      <c r="D1903" s="639" t="s">
        <v>6790</v>
      </c>
      <c r="E1903" s="640">
        <v>930</v>
      </c>
      <c r="F1903" s="638" t="s">
        <v>6791</v>
      </c>
      <c r="G1903" s="639" t="s">
        <v>6792</v>
      </c>
      <c r="H1903" s="641" t="s">
        <v>1286</v>
      </c>
      <c r="I1903" s="642" t="s">
        <v>797</v>
      </c>
      <c r="J1903" s="641" t="s">
        <v>1286</v>
      </c>
      <c r="K1903" s="643">
        <v>5</v>
      </c>
      <c r="L1903" s="643">
        <v>12</v>
      </c>
      <c r="M1903" s="644">
        <v>12758.410000000003</v>
      </c>
      <c r="N1903" s="643">
        <v>3</v>
      </c>
      <c r="O1903" s="643">
        <v>6</v>
      </c>
      <c r="P1903" s="686">
        <v>6089.2759999999998</v>
      </c>
    </row>
    <row r="1904" spans="1:16" ht="78.75" x14ac:dyDescent="0.2">
      <c r="A1904" s="637" t="s">
        <v>767</v>
      </c>
      <c r="B1904" s="638" t="s">
        <v>775</v>
      </c>
      <c r="C1904" s="638" t="s">
        <v>769</v>
      </c>
      <c r="D1904" s="639" t="s">
        <v>6793</v>
      </c>
      <c r="E1904" s="640">
        <v>4500</v>
      </c>
      <c r="F1904" s="638" t="s">
        <v>6794</v>
      </c>
      <c r="G1904" s="639" t="s">
        <v>6795</v>
      </c>
      <c r="H1904" s="641" t="s">
        <v>850</v>
      </c>
      <c r="I1904" s="642" t="s">
        <v>780</v>
      </c>
      <c r="J1904" s="641" t="s">
        <v>850</v>
      </c>
      <c r="K1904" s="643">
        <v>8</v>
      </c>
      <c r="L1904" s="643">
        <v>12</v>
      </c>
      <c r="M1904" s="644">
        <v>52110.679999999993</v>
      </c>
      <c r="N1904" s="643">
        <v>3</v>
      </c>
      <c r="O1904" s="643">
        <v>6</v>
      </c>
      <c r="P1904" s="686">
        <v>27555.786</v>
      </c>
    </row>
    <row r="1905" spans="1:16" ht="112.5" x14ac:dyDescent="0.2">
      <c r="A1905" s="637" t="s">
        <v>767</v>
      </c>
      <c r="B1905" s="638" t="s">
        <v>768</v>
      </c>
      <c r="C1905" s="638" t="s">
        <v>769</v>
      </c>
      <c r="D1905" s="639" t="s">
        <v>4046</v>
      </c>
      <c r="E1905" s="640">
        <v>1000</v>
      </c>
      <c r="F1905" s="638" t="s">
        <v>6796</v>
      </c>
      <c r="G1905" s="639" t="s">
        <v>6797</v>
      </c>
      <c r="H1905" s="641" t="s">
        <v>6798</v>
      </c>
      <c r="I1905" s="642" t="s">
        <v>797</v>
      </c>
      <c r="J1905" s="641" t="s">
        <v>6798</v>
      </c>
      <c r="K1905" s="643">
        <v>5</v>
      </c>
      <c r="L1905" s="643">
        <v>12</v>
      </c>
      <c r="M1905" s="644">
        <v>13674.01</v>
      </c>
      <c r="N1905" s="643">
        <v>3</v>
      </c>
      <c r="O1905" s="643">
        <v>6</v>
      </c>
      <c r="P1905" s="686">
        <v>6547.076</v>
      </c>
    </row>
    <row r="1906" spans="1:16" ht="67.5" x14ac:dyDescent="0.2">
      <c r="A1906" s="637" t="s">
        <v>767</v>
      </c>
      <c r="B1906" s="638" t="s">
        <v>768</v>
      </c>
      <c r="C1906" s="638" t="s">
        <v>769</v>
      </c>
      <c r="D1906" s="639" t="s">
        <v>6799</v>
      </c>
      <c r="E1906" s="640">
        <v>930</v>
      </c>
      <c r="F1906" s="638" t="s">
        <v>6800</v>
      </c>
      <c r="G1906" s="639" t="s">
        <v>6801</v>
      </c>
      <c r="H1906" s="641" t="s">
        <v>796</v>
      </c>
      <c r="I1906" s="642" t="s">
        <v>797</v>
      </c>
      <c r="J1906" s="641" t="s">
        <v>796</v>
      </c>
      <c r="K1906" s="643">
        <v>12</v>
      </c>
      <c r="L1906" s="643">
        <v>12</v>
      </c>
      <c r="M1906" s="644">
        <v>12758.410000000003</v>
      </c>
      <c r="N1906" s="643">
        <v>5</v>
      </c>
      <c r="O1906" s="643">
        <v>6</v>
      </c>
      <c r="P1906" s="686">
        <v>6089.2759999999998</v>
      </c>
    </row>
    <row r="1907" spans="1:16" ht="45" x14ac:dyDescent="0.2">
      <c r="A1907" s="637" t="s">
        <v>767</v>
      </c>
      <c r="B1907" s="638" t="s">
        <v>775</v>
      </c>
      <c r="C1907" s="638" t="s">
        <v>769</v>
      </c>
      <c r="D1907" s="639" t="s">
        <v>6802</v>
      </c>
      <c r="E1907" s="640">
        <v>930</v>
      </c>
      <c r="F1907" s="638" t="s">
        <v>6803</v>
      </c>
      <c r="G1907" s="639" t="s">
        <v>6804</v>
      </c>
      <c r="H1907" s="641" t="s">
        <v>2155</v>
      </c>
      <c r="I1907" s="642" t="s">
        <v>774</v>
      </c>
      <c r="J1907" s="641" t="s">
        <v>2155</v>
      </c>
      <c r="K1907" s="643">
        <v>6</v>
      </c>
      <c r="L1907" s="643">
        <v>12</v>
      </c>
      <c r="M1907" s="644">
        <v>10007.99</v>
      </c>
      <c r="N1907" s="643">
        <v>3</v>
      </c>
      <c r="O1907" s="643">
        <v>6</v>
      </c>
      <c r="P1907" s="686">
        <v>6085.2559999999994</v>
      </c>
    </row>
    <row r="1908" spans="1:16" ht="67.5" x14ac:dyDescent="0.2">
      <c r="A1908" s="637" t="s">
        <v>767</v>
      </c>
      <c r="B1908" s="638" t="s">
        <v>775</v>
      </c>
      <c r="C1908" s="638" t="s">
        <v>769</v>
      </c>
      <c r="D1908" s="639" t="s">
        <v>6805</v>
      </c>
      <c r="E1908" s="640">
        <v>3000</v>
      </c>
      <c r="F1908" s="638" t="s">
        <v>6806</v>
      </c>
      <c r="G1908" s="639" t="s">
        <v>6807</v>
      </c>
      <c r="H1908" s="641" t="s">
        <v>805</v>
      </c>
      <c r="I1908" s="642" t="s">
        <v>780</v>
      </c>
      <c r="J1908" s="641" t="s">
        <v>805</v>
      </c>
      <c r="K1908" s="643">
        <v>6</v>
      </c>
      <c r="L1908" s="643">
        <v>12</v>
      </c>
      <c r="M1908" s="644">
        <v>37254.21</v>
      </c>
      <c r="N1908" s="643">
        <v>3</v>
      </c>
      <c r="O1908" s="643">
        <v>6</v>
      </c>
      <c r="P1908" s="686">
        <v>18917.216</v>
      </c>
    </row>
    <row r="1909" spans="1:16" ht="56.25" x14ac:dyDescent="0.2">
      <c r="A1909" s="637" t="s">
        <v>767</v>
      </c>
      <c r="B1909" s="638" t="s">
        <v>775</v>
      </c>
      <c r="C1909" s="638" t="s">
        <v>769</v>
      </c>
      <c r="D1909" s="639" t="s">
        <v>6808</v>
      </c>
      <c r="E1909" s="640">
        <v>5000</v>
      </c>
      <c r="F1909" s="638" t="s">
        <v>6809</v>
      </c>
      <c r="G1909" s="639" t="s">
        <v>6810</v>
      </c>
      <c r="H1909" s="641" t="s">
        <v>6811</v>
      </c>
      <c r="I1909" s="642" t="s">
        <v>774</v>
      </c>
      <c r="J1909" s="641" t="s">
        <v>6811</v>
      </c>
      <c r="K1909" s="643">
        <v>5</v>
      </c>
      <c r="L1909" s="643">
        <v>12</v>
      </c>
      <c r="M1909" s="644">
        <v>61954.810000000012</v>
      </c>
      <c r="N1909" s="643">
        <v>3</v>
      </c>
      <c r="O1909" s="643">
        <v>6</v>
      </c>
      <c r="P1909" s="686">
        <v>31051.976000000002</v>
      </c>
    </row>
    <row r="1910" spans="1:16" ht="33.75" x14ac:dyDescent="0.2">
      <c r="A1910" s="637" t="s">
        <v>767</v>
      </c>
      <c r="B1910" s="638" t="s">
        <v>775</v>
      </c>
      <c r="C1910" s="638" t="s">
        <v>769</v>
      </c>
      <c r="D1910" s="639" t="s">
        <v>2508</v>
      </c>
      <c r="E1910" s="640">
        <v>2600</v>
      </c>
      <c r="F1910" s="638" t="s">
        <v>6812</v>
      </c>
      <c r="G1910" s="639" t="s">
        <v>6813</v>
      </c>
      <c r="H1910" s="641" t="s">
        <v>6814</v>
      </c>
      <c r="I1910" s="642" t="s">
        <v>797</v>
      </c>
      <c r="J1910" s="641" t="s">
        <v>6814</v>
      </c>
      <c r="K1910" s="643">
        <v>1</v>
      </c>
      <c r="L1910" s="643">
        <v>1</v>
      </c>
      <c r="M1910" s="644">
        <v>2447.4100000000003</v>
      </c>
      <c r="N1910" s="643">
        <v>6</v>
      </c>
      <c r="O1910" s="643">
        <v>6</v>
      </c>
      <c r="P1910" s="686">
        <v>15481.665999999999</v>
      </c>
    </row>
    <row r="1911" spans="1:16" ht="45" x14ac:dyDescent="0.2">
      <c r="A1911" s="637" t="s">
        <v>767</v>
      </c>
      <c r="B1911" s="638" t="s">
        <v>768</v>
      </c>
      <c r="C1911" s="638" t="s">
        <v>769</v>
      </c>
      <c r="D1911" s="639" t="s">
        <v>6815</v>
      </c>
      <c r="E1911" s="640">
        <v>1600</v>
      </c>
      <c r="F1911" s="638" t="s">
        <v>6816</v>
      </c>
      <c r="G1911" s="639" t="s">
        <v>6817</v>
      </c>
      <c r="H1911" s="641" t="s">
        <v>873</v>
      </c>
      <c r="I1911" s="642" t="s">
        <v>797</v>
      </c>
      <c r="J1911" s="641" t="s">
        <v>873</v>
      </c>
      <c r="K1911" s="643">
        <v>1</v>
      </c>
      <c r="L1911" s="643">
        <v>3</v>
      </c>
      <c r="M1911" s="644">
        <v>4351.18</v>
      </c>
      <c r="N1911" s="643">
        <v>6</v>
      </c>
      <c r="O1911" s="643">
        <v>6</v>
      </c>
      <c r="P1911" s="686">
        <v>10471.075999999999</v>
      </c>
    </row>
    <row r="1912" spans="1:16" ht="33.75" x14ac:dyDescent="0.2">
      <c r="A1912" s="637" t="s">
        <v>767</v>
      </c>
      <c r="B1912" s="638" t="s">
        <v>775</v>
      </c>
      <c r="C1912" s="638" t="s">
        <v>769</v>
      </c>
      <c r="D1912" s="639" t="s">
        <v>6818</v>
      </c>
      <c r="E1912" s="640">
        <v>3000</v>
      </c>
      <c r="F1912" s="638" t="s">
        <v>6819</v>
      </c>
      <c r="G1912" s="639" t="s">
        <v>6820</v>
      </c>
      <c r="H1912" s="641" t="s">
        <v>816</v>
      </c>
      <c r="I1912" s="642" t="s">
        <v>780</v>
      </c>
      <c r="J1912" s="641" t="s">
        <v>816</v>
      </c>
      <c r="K1912" s="643">
        <v>0</v>
      </c>
      <c r="L1912" s="643">
        <v>0</v>
      </c>
      <c r="M1912" s="644">
        <v>0</v>
      </c>
      <c r="N1912" s="643">
        <v>2</v>
      </c>
      <c r="O1912" s="643">
        <v>4</v>
      </c>
      <c r="P1912" s="686">
        <v>12703.675999999999</v>
      </c>
    </row>
    <row r="1913" spans="1:16" ht="33.75" x14ac:dyDescent="0.2">
      <c r="A1913" s="637" t="s">
        <v>767</v>
      </c>
      <c r="B1913" s="638" t="s">
        <v>768</v>
      </c>
      <c r="C1913" s="638" t="s">
        <v>769</v>
      </c>
      <c r="D1913" s="639" t="s">
        <v>5773</v>
      </c>
      <c r="E1913" s="640">
        <v>3500</v>
      </c>
      <c r="F1913" s="638" t="s">
        <v>6821</v>
      </c>
      <c r="G1913" s="639" t="s">
        <v>6822</v>
      </c>
      <c r="H1913" s="641" t="s">
        <v>6823</v>
      </c>
      <c r="I1913" s="642" t="s">
        <v>774</v>
      </c>
      <c r="J1913" s="641" t="s">
        <v>6823</v>
      </c>
      <c r="K1913" s="643">
        <v>5</v>
      </c>
      <c r="L1913" s="643">
        <v>12</v>
      </c>
      <c r="M1913" s="644">
        <v>43931.05000000001</v>
      </c>
      <c r="N1913" s="643">
        <v>3</v>
      </c>
      <c r="O1913" s="643">
        <v>6</v>
      </c>
      <c r="P1913" s="686">
        <v>22051.976000000002</v>
      </c>
    </row>
    <row r="1914" spans="1:16" ht="56.25" x14ac:dyDescent="0.2">
      <c r="A1914" s="637" t="s">
        <v>767</v>
      </c>
      <c r="B1914" s="638" t="s">
        <v>775</v>
      </c>
      <c r="C1914" s="638" t="s">
        <v>769</v>
      </c>
      <c r="D1914" s="639" t="s">
        <v>6824</v>
      </c>
      <c r="E1914" s="640">
        <v>1500</v>
      </c>
      <c r="F1914" s="638" t="s">
        <v>6825</v>
      </c>
      <c r="G1914" s="639" t="s">
        <v>6826</v>
      </c>
      <c r="H1914" s="641" t="s">
        <v>1205</v>
      </c>
      <c r="I1914" s="642" t="s">
        <v>780</v>
      </c>
      <c r="J1914" s="641" t="s">
        <v>1205</v>
      </c>
      <c r="K1914" s="643">
        <v>12</v>
      </c>
      <c r="L1914" s="643">
        <v>12</v>
      </c>
      <c r="M1914" s="644">
        <v>19933.759999999998</v>
      </c>
      <c r="N1914" s="643">
        <v>5</v>
      </c>
      <c r="O1914" s="643">
        <v>6</v>
      </c>
      <c r="P1914" s="686">
        <v>5326.7460000000001</v>
      </c>
    </row>
    <row r="1915" spans="1:16" ht="56.25" x14ac:dyDescent="0.2">
      <c r="A1915" s="637" t="s">
        <v>767</v>
      </c>
      <c r="B1915" s="638" t="s">
        <v>775</v>
      </c>
      <c r="C1915" s="638" t="s">
        <v>769</v>
      </c>
      <c r="D1915" s="639" t="s">
        <v>6827</v>
      </c>
      <c r="E1915" s="640">
        <v>3800</v>
      </c>
      <c r="F1915" s="638" t="s">
        <v>6828</v>
      </c>
      <c r="G1915" s="639" t="s">
        <v>6829</v>
      </c>
      <c r="H1915" s="641" t="s">
        <v>1362</v>
      </c>
      <c r="I1915" s="642" t="s">
        <v>774</v>
      </c>
      <c r="J1915" s="641" t="s">
        <v>1362</v>
      </c>
      <c r="K1915" s="643">
        <v>6</v>
      </c>
      <c r="L1915" s="643">
        <v>12</v>
      </c>
      <c r="M1915" s="644">
        <v>47553.510000000009</v>
      </c>
      <c r="N1915" s="643">
        <v>4</v>
      </c>
      <c r="O1915" s="643">
        <v>6</v>
      </c>
      <c r="P1915" s="686">
        <v>23851.456000000002</v>
      </c>
    </row>
    <row r="1916" spans="1:16" ht="90" x14ac:dyDescent="0.2">
      <c r="A1916" s="637" t="s">
        <v>767</v>
      </c>
      <c r="B1916" s="638" t="s">
        <v>768</v>
      </c>
      <c r="C1916" s="638" t="s">
        <v>769</v>
      </c>
      <c r="D1916" s="639" t="s">
        <v>6830</v>
      </c>
      <c r="E1916" s="640">
        <v>1200</v>
      </c>
      <c r="F1916" s="638" t="s">
        <v>6831</v>
      </c>
      <c r="G1916" s="639" t="s">
        <v>6832</v>
      </c>
      <c r="H1916" s="641" t="s">
        <v>796</v>
      </c>
      <c r="I1916" s="642" t="s">
        <v>797</v>
      </c>
      <c r="J1916" s="641" t="s">
        <v>796</v>
      </c>
      <c r="K1916" s="643">
        <v>6</v>
      </c>
      <c r="L1916" s="643">
        <v>12</v>
      </c>
      <c r="M1916" s="644">
        <v>16073.96</v>
      </c>
      <c r="N1916" s="643">
        <v>3</v>
      </c>
      <c r="O1916" s="643">
        <v>6</v>
      </c>
      <c r="P1916" s="686">
        <v>7791.5060000000003</v>
      </c>
    </row>
    <row r="1917" spans="1:16" ht="101.25" x14ac:dyDescent="0.2">
      <c r="A1917" s="637" t="s">
        <v>767</v>
      </c>
      <c r="B1917" s="638" t="s">
        <v>768</v>
      </c>
      <c r="C1917" s="638" t="s">
        <v>769</v>
      </c>
      <c r="D1917" s="639" t="s">
        <v>6833</v>
      </c>
      <c r="E1917" s="640">
        <v>6000</v>
      </c>
      <c r="F1917" s="638" t="s">
        <v>6834</v>
      </c>
      <c r="G1917" s="639" t="s">
        <v>6835</v>
      </c>
      <c r="H1917" s="641" t="s">
        <v>850</v>
      </c>
      <c r="I1917" s="642" t="s">
        <v>780</v>
      </c>
      <c r="J1917" s="641" t="s">
        <v>850</v>
      </c>
      <c r="K1917" s="643">
        <v>5</v>
      </c>
      <c r="L1917" s="643">
        <v>12</v>
      </c>
      <c r="M1917" s="644">
        <v>73486.27</v>
      </c>
      <c r="N1917" s="643">
        <v>3</v>
      </c>
      <c r="O1917" s="643">
        <v>6</v>
      </c>
      <c r="P1917" s="686">
        <v>36835.216</v>
      </c>
    </row>
    <row r="1918" spans="1:16" ht="33.75" x14ac:dyDescent="0.2">
      <c r="A1918" s="637" t="s">
        <v>767</v>
      </c>
      <c r="B1918" s="638" t="s">
        <v>775</v>
      </c>
      <c r="C1918" s="638" t="s">
        <v>769</v>
      </c>
      <c r="D1918" s="639" t="s">
        <v>6836</v>
      </c>
      <c r="E1918" s="640">
        <v>8000</v>
      </c>
      <c r="F1918" s="638" t="s">
        <v>6837</v>
      </c>
      <c r="G1918" s="639" t="s">
        <v>6838</v>
      </c>
      <c r="H1918" s="641" t="s">
        <v>866</v>
      </c>
      <c r="I1918" s="642" t="s">
        <v>780</v>
      </c>
      <c r="J1918" s="641" t="s">
        <v>866</v>
      </c>
      <c r="K1918" s="643">
        <v>0</v>
      </c>
      <c r="L1918" s="643">
        <v>0</v>
      </c>
      <c r="M1918" s="644">
        <v>0</v>
      </c>
      <c r="N1918" s="643">
        <v>2</v>
      </c>
      <c r="O1918" s="643">
        <v>5</v>
      </c>
      <c r="P1918" s="686">
        <v>35811.156000000003</v>
      </c>
    </row>
    <row r="1919" spans="1:16" ht="45" x14ac:dyDescent="0.2">
      <c r="A1919" s="637" t="s">
        <v>767</v>
      </c>
      <c r="B1919" s="638" t="s">
        <v>775</v>
      </c>
      <c r="C1919" s="638" t="s">
        <v>769</v>
      </c>
      <c r="D1919" s="639" t="s">
        <v>6839</v>
      </c>
      <c r="E1919" s="640">
        <v>2500</v>
      </c>
      <c r="F1919" s="638" t="s">
        <v>6840</v>
      </c>
      <c r="G1919" s="639" t="s">
        <v>6841</v>
      </c>
      <c r="H1919" s="641" t="s">
        <v>6842</v>
      </c>
      <c r="I1919" s="642" t="s">
        <v>774</v>
      </c>
      <c r="J1919" s="641" t="s">
        <v>6842</v>
      </c>
      <c r="K1919" s="643">
        <v>5</v>
      </c>
      <c r="L1919" s="643">
        <v>12</v>
      </c>
      <c r="M1919" s="644">
        <v>31954.810000000005</v>
      </c>
      <c r="N1919" s="643">
        <v>3</v>
      </c>
      <c r="O1919" s="643">
        <v>6</v>
      </c>
      <c r="P1919" s="686">
        <v>16051.975999999999</v>
      </c>
    </row>
    <row r="1920" spans="1:16" ht="112.5" x14ac:dyDescent="0.2">
      <c r="A1920" s="637" t="s">
        <v>767</v>
      </c>
      <c r="B1920" s="638" t="s">
        <v>768</v>
      </c>
      <c r="C1920" s="638" t="s">
        <v>769</v>
      </c>
      <c r="D1920" s="639" t="s">
        <v>6843</v>
      </c>
      <c r="E1920" s="640">
        <v>1200</v>
      </c>
      <c r="F1920" s="638" t="s">
        <v>6844</v>
      </c>
      <c r="G1920" s="639" t="s">
        <v>6845</v>
      </c>
      <c r="H1920" s="641" t="s">
        <v>796</v>
      </c>
      <c r="I1920" s="642" t="s">
        <v>797</v>
      </c>
      <c r="J1920" s="641" t="s">
        <v>796</v>
      </c>
      <c r="K1920" s="643">
        <v>6</v>
      </c>
      <c r="L1920" s="643">
        <v>12</v>
      </c>
      <c r="M1920" s="644">
        <v>15909.279999999999</v>
      </c>
      <c r="N1920" s="643">
        <v>3</v>
      </c>
      <c r="O1920" s="643">
        <v>6</v>
      </c>
      <c r="P1920" s="686">
        <v>7702.4759999999997</v>
      </c>
    </row>
    <row r="1921" spans="1:16" ht="45" x14ac:dyDescent="0.2">
      <c r="A1921" s="637" t="s">
        <v>767</v>
      </c>
      <c r="B1921" s="638" t="s">
        <v>775</v>
      </c>
      <c r="C1921" s="638" t="s">
        <v>769</v>
      </c>
      <c r="D1921" s="639" t="s">
        <v>6846</v>
      </c>
      <c r="E1921" s="640">
        <v>3000</v>
      </c>
      <c r="F1921" s="638" t="s">
        <v>6847</v>
      </c>
      <c r="G1921" s="639" t="s">
        <v>6848</v>
      </c>
      <c r="H1921" s="641" t="s">
        <v>6713</v>
      </c>
      <c r="I1921" s="642" t="s">
        <v>774</v>
      </c>
      <c r="J1921" s="641" t="s">
        <v>6713</v>
      </c>
      <c r="K1921" s="643">
        <v>5</v>
      </c>
      <c r="L1921" s="643">
        <v>12</v>
      </c>
      <c r="M1921" s="644">
        <v>37747.390000000007</v>
      </c>
      <c r="N1921" s="643">
        <v>3</v>
      </c>
      <c r="O1921" s="643">
        <v>6</v>
      </c>
      <c r="P1921" s="686">
        <v>19051.976000000002</v>
      </c>
    </row>
    <row r="1922" spans="1:16" ht="33.75" x14ac:dyDescent="0.2">
      <c r="A1922" s="637" t="s">
        <v>767</v>
      </c>
      <c r="B1922" s="638" t="s">
        <v>768</v>
      </c>
      <c r="C1922" s="638" t="s">
        <v>769</v>
      </c>
      <c r="D1922" s="639" t="s">
        <v>6849</v>
      </c>
      <c r="E1922" s="640">
        <v>10000</v>
      </c>
      <c r="F1922" s="638" t="s">
        <v>6850</v>
      </c>
      <c r="G1922" s="639" t="s">
        <v>6851</v>
      </c>
      <c r="H1922" s="641" t="s">
        <v>6852</v>
      </c>
      <c r="I1922" s="642" t="s">
        <v>780</v>
      </c>
      <c r="J1922" s="641" t="s">
        <v>6852</v>
      </c>
      <c r="K1922" s="643">
        <v>0</v>
      </c>
      <c r="L1922" s="643">
        <v>1</v>
      </c>
      <c r="M1922" s="644">
        <v>6357.41</v>
      </c>
      <c r="N1922" s="643">
        <v>0</v>
      </c>
      <c r="O1922" s="643">
        <v>0</v>
      </c>
      <c r="P1922" s="686">
        <v>0</v>
      </c>
    </row>
    <row r="1923" spans="1:16" ht="45" x14ac:dyDescent="0.2">
      <c r="A1923" s="637" t="s">
        <v>767</v>
      </c>
      <c r="B1923" s="638" t="s">
        <v>775</v>
      </c>
      <c r="C1923" s="638" t="s">
        <v>769</v>
      </c>
      <c r="D1923" s="639" t="s">
        <v>1083</v>
      </c>
      <c r="E1923" s="640">
        <v>3800</v>
      </c>
      <c r="F1923" s="638" t="s">
        <v>6853</v>
      </c>
      <c r="G1923" s="639" t="s">
        <v>6854</v>
      </c>
      <c r="H1923" s="641" t="s">
        <v>2460</v>
      </c>
      <c r="I1923" s="642" t="s">
        <v>797</v>
      </c>
      <c r="J1923" s="641" t="s">
        <v>2460</v>
      </c>
      <c r="K1923" s="643">
        <v>5</v>
      </c>
      <c r="L1923" s="643">
        <v>12</v>
      </c>
      <c r="M1923" s="644">
        <v>47301.470000000008</v>
      </c>
      <c r="N1923" s="643">
        <v>3</v>
      </c>
      <c r="O1923" s="643">
        <v>6</v>
      </c>
      <c r="P1923" s="686">
        <v>23851.976000000002</v>
      </c>
    </row>
    <row r="1924" spans="1:16" ht="56.25" x14ac:dyDescent="0.2">
      <c r="A1924" s="637" t="s">
        <v>767</v>
      </c>
      <c r="B1924" s="638" t="s">
        <v>775</v>
      </c>
      <c r="C1924" s="638" t="s">
        <v>769</v>
      </c>
      <c r="D1924" s="639" t="s">
        <v>6855</v>
      </c>
      <c r="E1924" s="640">
        <v>3000</v>
      </c>
      <c r="F1924" s="638" t="s">
        <v>6856</v>
      </c>
      <c r="G1924" s="639" t="s">
        <v>6857</v>
      </c>
      <c r="H1924" s="641" t="s">
        <v>788</v>
      </c>
      <c r="I1924" s="642" t="s">
        <v>780</v>
      </c>
      <c r="J1924" s="641" t="s">
        <v>788</v>
      </c>
      <c r="K1924" s="643">
        <v>5</v>
      </c>
      <c r="L1924" s="643">
        <v>12</v>
      </c>
      <c r="M1924" s="644">
        <v>37429.43</v>
      </c>
      <c r="N1924" s="643">
        <v>3</v>
      </c>
      <c r="O1924" s="643">
        <v>6</v>
      </c>
      <c r="P1924" s="686">
        <v>19009.126</v>
      </c>
    </row>
    <row r="1925" spans="1:16" ht="33.75" x14ac:dyDescent="0.2">
      <c r="A1925" s="637" t="s">
        <v>767</v>
      </c>
      <c r="B1925" s="638" t="s">
        <v>775</v>
      </c>
      <c r="C1925" s="638" t="s">
        <v>769</v>
      </c>
      <c r="D1925" s="639" t="s">
        <v>2850</v>
      </c>
      <c r="E1925" s="640">
        <v>3800</v>
      </c>
      <c r="F1925" s="638" t="s">
        <v>6858</v>
      </c>
      <c r="G1925" s="639" t="s">
        <v>6859</v>
      </c>
      <c r="H1925" s="641" t="s">
        <v>6860</v>
      </c>
      <c r="I1925" s="642" t="s">
        <v>774</v>
      </c>
      <c r="J1925" s="641" t="s">
        <v>6860</v>
      </c>
      <c r="K1925" s="643">
        <v>3</v>
      </c>
      <c r="L1925" s="643">
        <v>6</v>
      </c>
      <c r="M1925" s="644">
        <v>23626.39</v>
      </c>
      <c r="N1925" s="643">
        <v>3</v>
      </c>
      <c r="O1925" s="643">
        <v>6</v>
      </c>
      <c r="P1925" s="686">
        <v>19874.116000000002</v>
      </c>
    </row>
    <row r="1926" spans="1:16" ht="67.5" x14ac:dyDescent="0.2">
      <c r="A1926" s="637" t="s">
        <v>767</v>
      </c>
      <c r="B1926" s="638" t="s">
        <v>775</v>
      </c>
      <c r="C1926" s="638" t="s">
        <v>769</v>
      </c>
      <c r="D1926" s="639" t="s">
        <v>6861</v>
      </c>
      <c r="E1926" s="640">
        <v>1200</v>
      </c>
      <c r="F1926" s="638" t="s">
        <v>6862</v>
      </c>
      <c r="G1926" s="639" t="s">
        <v>6863</v>
      </c>
      <c r="H1926" s="641" t="s">
        <v>796</v>
      </c>
      <c r="I1926" s="642" t="s">
        <v>797</v>
      </c>
      <c r="J1926" s="641" t="s">
        <v>796</v>
      </c>
      <c r="K1926" s="643">
        <v>5</v>
      </c>
      <c r="L1926" s="643">
        <v>12</v>
      </c>
      <c r="M1926" s="644">
        <v>16290.01</v>
      </c>
      <c r="N1926" s="643">
        <v>3</v>
      </c>
      <c r="O1926" s="643">
        <v>6</v>
      </c>
      <c r="P1926" s="686">
        <v>7855.076</v>
      </c>
    </row>
    <row r="1927" spans="1:16" ht="78.75" x14ac:dyDescent="0.2">
      <c r="A1927" s="637" t="s">
        <v>767</v>
      </c>
      <c r="B1927" s="638" t="s">
        <v>775</v>
      </c>
      <c r="C1927" s="638" t="s">
        <v>769</v>
      </c>
      <c r="D1927" s="639" t="s">
        <v>6864</v>
      </c>
      <c r="E1927" s="640">
        <v>6500</v>
      </c>
      <c r="F1927" s="638" t="s">
        <v>6865</v>
      </c>
      <c r="G1927" s="639" t="s">
        <v>6866</v>
      </c>
      <c r="H1927" s="641" t="s">
        <v>846</v>
      </c>
      <c r="I1927" s="642" t="s">
        <v>780</v>
      </c>
      <c r="J1927" s="641" t="s">
        <v>846</v>
      </c>
      <c r="K1927" s="643">
        <v>6</v>
      </c>
      <c r="L1927" s="643">
        <v>12</v>
      </c>
      <c r="M1927" s="644">
        <v>83795.239999999976</v>
      </c>
      <c r="N1927" s="643">
        <v>0</v>
      </c>
      <c r="O1927" s="643">
        <v>0</v>
      </c>
      <c r="P1927" s="686">
        <v>0</v>
      </c>
    </row>
    <row r="1928" spans="1:16" ht="33.75" x14ac:dyDescent="0.2">
      <c r="A1928" s="637" t="s">
        <v>767</v>
      </c>
      <c r="B1928" s="638" t="s">
        <v>775</v>
      </c>
      <c r="C1928" s="638" t="s">
        <v>769</v>
      </c>
      <c r="D1928" s="639" t="s">
        <v>6867</v>
      </c>
      <c r="E1928" s="640">
        <v>8000</v>
      </c>
      <c r="F1928" s="638" t="s">
        <v>6868</v>
      </c>
      <c r="G1928" s="639" t="s">
        <v>6869</v>
      </c>
      <c r="H1928" s="641" t="s">
        <v>999</v>
      </c>
      <c r="I1928" s="642" t="s">
        <v>780</v>
      </c>
      <c r="J1928" s="641" t="s">
        <v>999</v>
      </c>
      <c r="K1928" s="643">
        <v>1</v>
      </c>
      <c r="L1928" s="643">
        <v>1</v>
      </c>
      <c r="M1928" s="644">
        <v>3307.4100000000003</v>
      </c>
      <c r="N1928" s="643">
        <v>5</v>
      </c>
      <c r="O1928" s="643">
        <v>6</v>
      </c>
      <c r="P1928" s="686">
        <v>49045.256000000001</v>
      </c>
    </row>
    <row r="1929" spans="1:16" ht="67.5" x14ac:dyDescent="0.2">
      <c r="A1929" s="637" t="s">
        <v>767</v>
      </c>
      <c r="B1929" s="638" t="s">
        <v>775</v>
      </c>
      <c r="C1929" s="638" t="s">
        <v>769</v>
      </c>
      <c r="D1929" s="639" t="s">
        <v>6870</v>
      </c>
      <c r="E1929" s="640">
        <v>4400</v>
      </c>
      <c r="F1929" s="638" t="s">
        <v>6871</v>
      </c>
      <c r="G1929" s="639" t="s">
        <v>6872</v>
      </c>
      <c r="H1929" s="641" t="s">
        <v>6873</v>
      </c>
      <c r="I1929" s="642" t="s">
        <v>774</v>
      </c>
      <c r="J1929" s="641" t="s">
        <v>6873</v>
      </c>
      <c r="K1929" s="643">
        <v>5</v>
      </c>
      <c r="L1929" s="643">
        <v>12</v>
      </c>
      <c r="M1929" s="644">
        <v>53759.80000000001</v>
      </c>
      <c r="N1929" s="643">
        <v>3</v>
      </c>
      <c r="O1929" s="643">
        <v>6</v>
      </c>
      <c r="P1929" s="686">
        <v>27374.046000000002</v>
      </c>
    </row>
    <row r="1930" spans="1:16" ht="78.75" x14ac:dyDescent="0.2">
      <c r="A1930" s="637" t="s">
        <v>767</v>
      </c>
      <c r="B1930" s="638" t="s">
        <v>775</v>
      </c>
      <c r="C1930" s="638" t="s">
        <v>769</v>
      </c>
      <c r="D1930" s="639" t="s">
        <v>6874</v>
      </c>
      <c r="E1930" s="640">
        <v>3500</v>
      </c>
      <c r="F1930" s="638" t="s">
        <v>6875</v>
      </c>
      <c r="G1930" s="639" t="s">
        <v>6876</v>
      </c>
      <c r="H1930" s="641" t="s">
        <v>846</v>
      </c>
      <c r="I1930" s="642" t="s">
        <v>780</v>
      </c>
      <c r="J1930" s="641" t="s">
        <v>846</v>
      </c>
      <c r="K1930" s="643">
        <v>6</v>
      </c>
      <c r="L1930" s="643">
        <v>12</v>
      </c>
      <c r="M1930" s="644">
        <v>43604.14</v>
      </c>
      <c r="N1930" s="643">
        <v>3</v>
      </c>
      <c r="O1930" s="643">
        <v>6</v>
      </c>
      <c r="P1930" s="686">
        <v>22037.576000000001</v>
      </c>
    </row>
    <row r="1931" spans="1:16" ht="33.75" x14ac:dyDescent="0.2">
      <c r="A1931" s="637" t="s">
        <v>767</v>
      </c>
      <c r="B1931" s="638" t="s">
        <v>775</v>
      </c>
      <c r="C1931" s="638" t="s">
        <v>769</v>
      </c>
      <c r="D1931" s="639" t="s">
        <v>3782</v>
      </c>
      <c r="E1931" s="640">
        <v>2000</v>
      </c>
      <c r="F1931" s="638" t="s">
        <v>6877</v>
      </c>
      <c r="G1931" s="639" t="s">
        <v>6878</v>
      </c>
      <c r="H1931" s="641" t="s">
        <v>6879</v>
      </c>
      <c r="I1931" s="642" t="s">
        <v>780</v>
      </c>
      <c r="J1931" s="641" t="s">
        <v>6879</v>
      </c>
      <c r="K1931" s="643">
        <v>1</v>
      </c>
      <c r="L1931" s="643">
        <v>3</v>
      </c>
      <c r="M1931" s="644">
        <v>5834.2100000000009</v>
      </c>
      <c r="N1931" s="643">
        <v>6</v>
      </c>
      <c r="O1931" s="643">
        <v>6</v>
      </c>
      <c r="P1931" s="686">
        <v>13051.975999999999</v>
      </c>
    </row>
    <row r="1932" spans="1:16" ht="45" x14ac:dyDescent="0.2">
      <c r="A1932" s="637" t="s">
        <v>767</v>
      </c>
      <c r="B1932" s="638" t="s">
        <v>775</v>
      </c>
      <c r="C1932" s="638" t="s">
        <v>769</v>
      </c>
      <c r="D1932" s="639" t="s">
        <v>6687</v>
      </c>
      <c r="E1932" s="640">
        <v>1200</v>
      </c>
      <c r="F1932" s="638" t="s">
        <v>6880</v>
      </c>
      <c r="G1932" s="639" t="s">
        <v>6881</v>
      </c>
      <c r="H1932" s="641" t="s">
        <v>796</v>
      </c>
      <c r="I1932" s="642" t="s">
        <v>797</v>
      </c>
      <c r="J1932" s="641" t="s">
        <v>796</v>
      </c>
      <c r="K1932" s="643">
        <v>3</v>
      </c>
      <c r="L1932" s="643">
        <v>7</v>
      </c>
      <c r="M1932" s="644">
        <v>8505.7100000000009</v>
      </c>
      <c r="N1932" s="643">
        <v>5</v>
      </c>
      <c r="O1932" s="643">
        <v>6</v>
      </c>
      <c r="P1932" s="686">
        <v>7855.076</v>
      </c>
    </row>
    <row r="1933" spans="1:16" ht="56.25" x14ac:dyDescent="0.2">
      <c r="A1933" s="637" t="s">
        <v>767</v>
      </c>
      <c r="B1933" s="638" t="s">
        <v>775</v>
      </c>
      <c r="C1933" s="638" t="s">
        <v>769</v>
      </c>
      <c r="D1933" s="639" t="s">
        <v>6882</v>
      </c>
      <c r="E1933" s="640">
        <v>1800</v>
      </c>
      <c r="F1933" s="638" t="s">
        <v>6883</v>
      </c>
      <c r="G1933" s="639" t="s">
        <v>6884</v>
      </c>
      <c r="H1933" s="641" t="s">
        <v>950</v>
      </c>
      <c r="I1933" s="642" t="s">
        <v>774</v>
      </c>
      <c r="J1933" s="641" t="s">
        <v>950</v>
      </c>
      <c r="K1933" s="643">
        <v>2</v>
      </c>
      <c r="L1933" s="643">
        <v>3</v>
      </c>
      <c r="M1933" s="644">
        <v>4713.55</v>
      </c>
      <c r="N1933" s="643">
        <v>0</v>
      </c>
      <c r="O1933" s="643">
        <v>0</v>
      </c>
      <c r="P1933" s="686">
        <v>0</v>
      </c>
    </row>
    <row r="1934" spans="1:16" ht="56.25" x14ac:dyDescent="0.2">
      <c r="A1934" s="637" t="s">
        <v>767</v>
      </c>
      <c r="B1934" s="638" t="s">
        <v>775</v>
      </c>
      <c r="C1934" s="638" t="s">
        <v>769</v>
      </c>
      <c r="D1934" s="639" t="s">
        <v>6885</v>
      </c>
      <c r="E1934" s="640">
        <v>2500</v>
      </c>
      <c r="F1934" s="638" t="s">
        <v>6886</v>
      </c>
      <c r="G1934" s="639" t="s">
        <v>6887</v>
      </c>
      <c r="H1934" s="641" t="s">
        <v>796</v>
      </c>
      <c r="I1934" s="642" t="s">
        <v>797</v>
      </c>
      <c r="J1934" s="641" t="s">
        <v>796</v>
      </c>
      <c r="K1934" s="643">
        <v>5</v>
      </c>
      <c r="L1934" s="643">
        <v>12</v>
      </c>
      <c r="M1934" s="644">
        <v>29168.779999999995</v>
      </c>
      <c r="N1934" s="643">
        <v>6</v>
      </c>
      <c r="O1934" s="643">
        <v>6</v>
      </c>
      <c r="P1934" s="686">
        <v>15004.125999999998</v>
      </c>
    </row>
    <row r="1935" spans="1:16" ht="56.25" x14ac:dyDescent="0.2">
      <c r="A1935" s="637" t="s">
        <v>767</v>
      </c>
      <c r="B1935" s="638" t="s">
        <v>775</v>
      </c>
      <c r="C1935" s="638" t="s">
        <v>769</v>
      </c>
      <c r="D1935" s="639" t="s">
        <v>4002</v>
      </c>
      <c r="E1935" s="640">
        <v>3800</v>
      </c>
      <c r="F1935" s="638" t="s">
        <v>6888</v>
      </c>
      <c r="G1935" s="639" t="s">
        <v>6889</v>
      </c>
      <c r="H1935" s="641" t="s">
        <v>4005</v>
      </c>
      <c r="I1935" s="642" t="s">
        <v>774</v>
      </c>
      <c r="J1935" s="641" t="s">
        <v>4005</v>
      </c>
      <c r="K1935" s="643">
        <v>5</v>
      </c>
      <c r="L1935" s="643">
        <v>12</v>
      </c>
      <c r="M1935" s="644">
        <v>46206.51</v>
      </c>
      <c r="N1935" s="643">
        <v>3</v>
      </c>
      <c r="O1935" s="643">
        <v>6</v>
      </c>
      <c r="P1935" s="686">
        <v>23745.976000000002</v>
      </c>
    </row>
    <row r="1936" spans="1:16" ht="45" x14ac:dyDescent="0.2">
      <c r="A1936" s="637" t="s">
        <v>767</v>
      </c>
      <c r="B1936" s="638" t="s">
        <v>775</v>
      </c>
      <c r="C1936" s="638" t="s">
        <v>769</v>
      </c>
      <c r="D1936" s="639" t="s">
        <v>6890</v>
      </c>
      <c r="E1936" s="640">
        <v>2400</v>
      </c>
      <c r="F1936" s="638" t="s">
        <v>6891</v>
      </c>
      <c r="G1936" s="639" t="s">
        <v>6892</v>
      </c>
      <c r="H1936" s="641" t="s">
        <v>915</v>
      </c>
      <c r="I1936" s="642" t="s">
        <v>780</v>
      </c>
      <c r="J1936" s="641" t="s">
        <v>915</v>
      </c>
      <c r="K1936" s="643">
        <v>6</v>
      </c>
      <c r="L1936" s="643">
        <v>12</v>
      </c>
      <c r="M1936" s="644">
        <v>30701.66</v>
      </c>
      <c r="N1936" s="643">
        <v>3</v>
      </c>
      <c r="O1936" s="643">
        <v>6</v>
      </c>
      <c r="P1936" s="686">
        <v>15451.125999999998</v>
      </c>
    </row>
    <row r="1937" spans="1:16" ht="56.25" x14ac:dyDescent="0.2">
      <c r="A1937" s="637" t="s">
        <v>767</v>
      </c>
      <c r="B1937" s="638" t="s">
        <v>775</v>
      </c>
      <c r="C1937" s="638" t="s">
        <v>769</v>
      </c>
      <c r="D1937" s="639" t="s">
        <v>6893</v>
      </c>
      <c r="E1937" s="640">
        <v>5000</v>
      </c>
      <c r="F1937" s="638" t="s">
        <v>6894</v>
      </c>
      <c r="G1937" s="639" t="s">
        <v>6895</v>
      </c>
      <c r="H1937" s="641" t="s">
        <v>915</v>
      </c>
      <c r="I1937" s="642" t="s">
        <v>780</v>
      </c>
      <c r="J1937" s="641" t="s">
        <v>915</v>
      </c>
      <c r="K1937" s="643">
        <v>5</v>
      </c>
      <c r="L1937" s="643">
        <v>12</v>
      </c>
      <c r="M1937" s="644">
        <v>59597.89</v>
      </c>
      <c r="N1937" s="643">
        <v>3</v>
      </c>
      <c r="O1937" s="643">
        <v>6</v>
      </c>
      <c r="P1937" s="686">
        <v>30462.346000000005</v>
      </c>
    </row>
    <row r="1938" spans="1:16" ht="45" x14ac:dyDescent="0.2">
      <c r="A1938" s="637" t="s">
        <v>767</v>
      </c>
      <c r="B1938" s="638" t="s">
        <v>775</v>
      </c>
      <c r="C1938" s="638" t="s">
        <v>769</v>
      </c>
      <c r="D1938" s="639" t="s">
        <v>6896</v>
      </c>
      <c r="E1938" s="640">
        <v>5000</v>
      </c>
      <c r="F1938" s="638" t="s">
        <v>6897</v>
      </c>
      <c r="G1938" s="639" t="s">
        <v>6898</v>
      </c>
      <c r="H1938" s="641" t="s">
        <v>5998</v>
      </c>
      <c r="I1938" s="642" t="s">
        <v>780</v>
      </c>
      <c r="J1938" s="641" t="s">
        <v>5998</v>
      </c>
      <c r="K1938" s="643">
        <v>3</v>
      </c>
      <c r="L1938" s="643">
        <v>6</v>
      </c>
      <c r="M1938" s="644">
        <v>32438.309999999998</v>
      </c>
      <c r="N1938" s="643">
        <v>0</v>
      </c>
      <c r="O1938" s="643">
        <v>0</v>
      </c>
      <c r="P1938" s="686">
        <v>0</v>
      </c>
    </row>
    <row r="1939" spans="1:16" ht="67.5" x14ac:dyDescent="0.2">
      <c r="A1939" s="637" t="s">
        <v>767</v>
      </c>
      <c r="B1939" s="638" t="s">
        <v>775</v>
      </c>
      <c r="C1939" s="638" t="s">
        <v>769</v>
      </c>
      <c r="D1939" s="639" t="s">
        <v>6899</v>
      </c>
      <c r="E1939" s="640">
        <v>13000</v>
      </c>
      <c r="F1939" s="638" t="s">
        <v>6900</v>
      </c>
      <c r="G1939" s="639" t="s">
        <v>6901</v>
      </c>
      <c r="H1939" s="641" t="s">
        <v>5616</v>
      </c>
      <c r="I1939" s="642" t="s">
        <v>780</v>
      </c>
      <c r="J1939" s="641" t="s">
        <v>5616</v>
      </c>
      <c r="K1939" s="643">
        <v>4</v>
      </c>
      <c r="L1939" s="643">
        <v>9</v>
      </c>
      <c r="M1939" s="644">
        <v>115895.16999999997</v>
      </c>
      <c r="N1939" s="643">
        <v>0</v>
      </c>
      <c r="O1939" s="643">
        <v>0</v>
      </c>
      <c r="P1939" s="686">
        <v>0</v>
      </c>
    </row>
    <row r="1940" spans="1:16" ht="90" x14ac:dyDescent="0.2">
      <c r="A1940" s="637" t="s">
        <v>767</v>
      </c>
      <c r="B1940" s="638" t="s">
        <v>775</v>
      </c>
      <c r="C1940" s="638" t="s">
        <v>769</v>
      </c>
      <c r="D1940" s="639" t="s">
        <v>6902</v>
      </c>
      <c r="E1940" s="640">
        <v>1600</v>
      </c>
      <c r="F1940" s="638" t="s">
        <v>6903</v>
      </c>
      <c r="G1940" s="639" t="s">
        <v>6904</v>
      </c>
      <c r="H1940" s="641" t="s">
        <v>923</v>
      </c>
      <c r="I1940" s="642" t="s">
        <v>797</v>
      </c>
      <c r="J1940" s="641" t="s">
        <v>923</v>
      </c>
      <c r="K1940" s="643">
        <v>5</v>
      </c>
      <c r="L1940" s="643">
        <v>12</v>
      </c>
      <c r="M1940" s="644">
        <v>21154.81</v>
      </c>
      <c r="N1940" s="643">
        <v>5</v>
      </c>
      <c r="O1940" s="643">
        <v>6</v>
      </c>
      <c r="P1940" s="686">
        <v>10471.075999999999</v>
      </c>
    </row>
    <row r="1941" spans="1:16" ht="90" x14ac:dyDescent="0.2">
      <c r="A1941" s="637" t="s">
        <v>767</v>
      </c>
      <c r="B1941" s="638" t="s">
        <v>775</v>
      </c>
      <c r="C1941" s="638" t="s">
        <v>769</v>
      </c>
      <c r="D1941" s="639" t="s">
        <v>6905</v>
      </c>
      <c r="E1941" s="640">
        <v>1600</v>
      </c>
      <c r="F1941" s="638" t="s">
        <v>6906</v>
      </c>
      <c r="G1941" s="639" t="s">
        <v>6907</v>
      </c>
      <c r="H1941" s="641" t="s">
        <v>923</v>
      </c>
      <c r="I1941" s="642" t="s">
        <v>797</v>
      </c>
      <c r="J1941" s="641" t="s">
        <v>923</v>
      </c>
      <c r="K1941" s="643">
        <v>5</v>
      </c>
      <c r="L1941" s="643">
        <v>12</v>
      </c>
      <c r="M1941" s="644">
        <v>21154.81</v>
      </c>
      <c r="N1941" s="643">
        <v>5</v>
      </c>
      <c r="O1941" s="643">
        <v>6</v>
      </c>
      <c r="P1941" s="686">
        <v>10471.075999999999</v>
      </c>
    </row>
    <row r="1942" spans="1:16" ht="90" x14ac:dyDescent="0.2">
      <c r="A1942" s="637" t="s">
        <v>767</v>
      </c>
      <c r="B1942" s="638" t="s">
        <v>775</v>
      </c>
      <c r="C1942" s="638" t="s">
        <v>769</v>
      </c>
      <c r="D1942" s="639" t="s">
        <v>6908</v>
      </c>
      <c r="E1942" s="640">
        <v>1600</v>
      </c>
      <c r="F1942" s="638" t="s">
        <v>6909</v>
      </c>
      <c r="G1942" s="639" t="s">
        <v>6910</v>
      </c>
      <c r="H1942" s="641" t="s">
        <v>923</v>
      </c>
      <c r="I1942" s="642" t="s">
        <v>797</v>
      </c>
      <c r="J1942" s="641" t="s">
        <v>923</v>
      </c>
      <c r="K1942" s="643">
        <v>5</v>
      </c>
      <c r="L1942" s="643">
        <v>12</v>
      </c>
      <c r="M1942" s="644">
        <v>21154.81</v>
      </c>
      <c r="N1942" s="643">
        <v>5</v>
      </c>
      <c r="O1942" s="643">
        <v>6</v>
      </c>
      <c r="P1942" s="686">
        <v>10471.075999999999</v>
      </c>
    </row>
    <row r="1943" spans="1:16" ht="33.75" x14ac:dyDescent="0.2">
      <c r="A1943" s="637" t="s">
        <v>767</v>
      </c>
      <c r="B1943" s="638" t="s">
        <v>775</v>
      </c>
      <c r="C1943" s="638" t="s">
        <v>769</v>
      </c>
      <c r="D1943" s="639" t="s">
        <v>6911</v>
      </c>
      <c r="E1943" s="640">
        <v>6700</v>
      </c>
      <c r="F1943" s="638" t="s">
        <v>6912</v>
      </c>
      <c r="G1943" s="639" t="s">
        <v>6913</v>
      </c>
      <c r="H1943" s="641" t="s">
        <v>6914</v>
      </c>
      <c r="I1943" s="642" t="s">
        <v>774</v>
      </c>
      <c r="J1943" s="641" t="s">
        <v>6914</v>
      </c>
      <c r="K1943" s="643">
        <v>1</v>
      </c>
      <c r="L1943" s="643">
        <v>1</v>
      </c>
      <c r="M1943" s="644">
        <v>5914.08</v>
      </c>
      <c r="N1943" s="643">
        <v>6</v>
      </c>
      <c r="O1943" s="643">
        <v>6</v>
      </c>
      <c r="P1943" s="686">
        <v>41171.136000000006</v>
      </c>
    </row>
    <row r="1944" spans="1:16" ht="78.75" x14ac:dyDescent="0.2">
      <c r="A1944" s="637" t="s">
        <v>767</v>
      </c>
      <c r="B1944" s="638" t="s">
        <v>775</v>
      </c>
      <c r="C1944" s="638" t="s">
        <v>769</v>
      </c>
      <c r="D1944" s="639" t="s">
        <v>6915</v>
      </c>
      <c r="E1944" s="640">
        <v>2300</v>
      </c>
      <c r="F1944" s="638" t="s">
        <v>6916</v>
      </c>
      <c r="G1944" s="639" t="s">
        <v>6917</v>
      </c>
      <c r="H1944" s="641" t="s">
        <v>2443</v>
      </c>
      <c r="I1944" s="642" t="s">
        <v>774</v>
      </c>
      <c r="J1944" s="641" t="s">
        <v>2443</v>
      </c>
      <c r="K1944" s="643">
        <v>7</v>
      </c>
      <c r="L1944" s="643">
        <v>12</v>
      </c>
      <c r="M1944" s="644">
        <v>29338.52</v>
      </c>
      <c r="N1944" s="643">
        <v>4</v>
      </c>
      <c r="O1944" s="643">
        <v>6</v>
      </c>
      <c r="P1944" s="686">
        <v>14804.856</v>
      </c>
    </row>
    <row r="1945" spans="1:16" ht="33.75" x14ac:dyDescent="0.2">
      <c r="A1945" s="637" t="s">
        <v>767</v>
      </c>
      <c r="B1945" s="638" t="s">
        <v>775</v>
      </c>
      <c r="C1945" s="638" t="s">
        <v>769</v>
      </c>
      <c r="D1945" s="639" t="s">
        <v>6918</v>
      </c>
      <c r="E1945" s="640">
        <v>6000</v>
      </c>
      <c r="F1945" s="638" t="s">
        <v>6919</v>
      </c>
      <c r="G1945" s="639" t="s">
        <v>6920</v>
      </c>
      <c r="H1945" s="641" t="s">
        <v>1011</v>
      </c>
      <c r="I1945" s="642" t="s">
        <v>780</v>
      </c>
      <c r="J1945" s="641" t="s">
        <v>1011</v>
      </c>
      <c r="K1945" s="643">
        <v>1</v>
      </c>
      <c r="L1945" s="643">
        <v>1</v>
      </c>
      <c r="M1945" s="644">
        <v>5507.41</v>
      </c>
      <c r="N1945" s="643">
        <v>3</v>
      </c>
      <c r="O1945" s="643">
        <v>6</v>
      </c>
      <c r="P1945" s="686">
        <v>36995.696000000004</v>
      </c>
    </row>
    <row r="1946" spans="1:16" ht="56.25" x14ac:dyDescent="0.2">
      <c r="A1946" s="637" t="s">
        <v>767</v>
      </c>
      <c r="B1946" s="638" t="s">
        <v>775</v>
      </c>
      <c r="C1946" s="638" t="s">
        <v>769</v>
      </c>
      <c r="D1946" s="639" t="s">
        <v>6921</v>
      </c>
      <c r="E1946" s="640">
        <v>3000</v>
      </c>
      <c r="F1946" s="638" t="s">
        <v>6922</v>
      </c>
      <c r="G1946" s="639" t="s">
        <v>6923</v>
      </c>
      <c r="H1946" s="641" t="s">
        <v>5800</v>
      </c>
      <c r="I1946" s="642" t="s">
        <v>780</v>
      </c>
      <c r="J1946" s="641" t="s">
        <v>5800</v>
      </c>
      <c r="K1946" s="643">
        <v>6</v>
      </c>
      <c r="L1946" s="643">
        <v>12</v>
      </c>
      <c r="M1946" s="644">
        <v>37918.79</v>
      </c>
      <c r="N1946" s="643">
        <v>5</v>
      </c>
      <c r="O1946" s="643">
        <v>6</v>
      </c>
      <c r="P1946" s="686">
        <v>19044.626</v>
      </c>
    </row>
    <row r="1947" spans="1:16" ht="33.75" x14ac:dyDescent="0.2">
      <c r="A1947" s="637" t="s">
        <v>767</v>
      </c>
      <c r="B1947" s="638" t="s">
        <v>775</v>
      </c>
      <c r="C1947" s="638" t="s">
        <v>769</v>
      </c>
      <c r="D1947" s="639" t="s">
        <v>3432</v>
      </c>
      <c r="E1947" s="640">
        <v>3500</v>
      </c>
      <c r="F1947" s="638" t="s">
        <v>6924</v>
      </c>
      <c r="G1947" s="639" t="s">
        <v>6925</v>
      </c>
      <c r="H1947" s="641" t="s">
        <v>779</v>
      </c>
      <c r="I1947" s="642" t="s">
        <v>780</v>
      </c>
      <c r="J1947" s="641" t="s">
        <v>779</v>
      </c>
      <c r="K1947" s="643">
        <v>1</v>
      </c>
      <c r="L1947" s="643">
        <v>1</v>
      </c>
      <c r="M1947" s="644">
        <v>661.04000000000008</v>
      </c>
      <c r="N1947" s="643">
        <v>3</v>
      </c>
      <c r="O1947" s="643">
        <v>6</v>
      </c>
      <c r="P1947" s="686">
        <v>22051.976000000002</v>
      </c>
    </row>
    <row r="1948" spans="1:16" ht="78.75" x14ac:dyDescent="0.2">
      <c r="A1948" s="637" t="s">
        <v>767</v>
      </c>
      <c r="B1948" s="638" t="s">
        <v>775</v>
      </c>
      <c r="C1948" s="638" t="s">
        <v>769</v>
      </c>
      <c r="D1948" s="639" t="s">
        <v>6926</v>
      </c>
      <c r="E1948" s="640">
        <v>6500</v>
      </c>
      <c r="F1948" s="638" t="s">
        <v>6927</v>
      </c>
      <c r="G1948" s="639" t="s">
        <v>6928</v>
      </c>
      <c r="H1948" s="641" t="s">
        <v>801</v>
      </c>
      <c r="I1948" s="642" t="s">
        <v>780</v>
      </c>
      <c r="J1948" s="641" t="s">
        <v>801</v>
      </c>
      <c r="K1948" s="643">
        <v>5</v>
      </c>
      <c r="L1948" s="643">
        <v>12</v>
      </c>
      <c r="M1948" s="644">
        <v>79176.559999999983</v>
      </c>
      <c r="N1948" s="643">
        <v>5</v>
      </c>
      <c r="O1948" s="643">
        <v>6</v>
      </c>
      <c r="P1948" s="686">
        <v>39554.876000000004</v>
      </c>
    </row>
    <row r="1949" spans="1:16" ht="33.75" x14ac:dyDescent="0.2">
      <c r="A1949" s="637" t="s">
        <v>767</v>
      </c>
      <c r="B1949" s="638" t="s">
        <v>775</v>
      </c>
      <c r="C1949" s="638" t="s">
        <v>769</v>
      </c>
      <c r="D1949" s="639" t="s">
        <v>6929</v>
      </c>
      <c r="E1949" s="640">
        <v>930</v>
      </c>
      <c r="F1949" s="638" t="s">
        <v>6930</v>
      </c>
      <c r="G1949" s="639" t="s">
        <v>6931</v>
      </c>
      <c r="H1949" s="641" t="s">
        <v>2415</v>
      </c>
      <c r="I1949" s="642" t="s">
        <v>774</v>
      </c>
      <c r="J1949" s="641" t="s">
        <v>2415</v>
      </c>
      <c r="K1949" s="643">
        <v>5</v>
      </c>
      <c r="L1949" s="643">
        <v>12</v>
      </c>
      <c r="M1949" s="644">
        <v>12758.410000000003</v>
      </c>
      <c r="N1949" s="643">
        <v>3</v>
      </c>
      <c r="O1949" s="643">
        <v>6</v>
      </c>
      <c r="P1949" s="686">
        <v>6089.2759999999998</v>
      </c>
    </row>
    <row r="1950" spans="1:16" ht="45" x14ac:dyDescent="0.2">
      <c r="A1950" s="637" t="s">
        <v>767</v>
      </c>
      <c r="B1950" s="638" t="s">
        <v>775</v>
      </c>
      <c r="C1950" s="638" t="s">
        <v>769</v>
      </c>
      <c r="D1950" s="639" t="s">
        <v>6932</v>
      </c>
      <c r="E1950" s="640">
        <v>2500</v>
      </c>
      <c r="F1950" s="638" t="s">
        <v>6933</v>
      </c>
      <c r="G1950" s="639" t="s">
        <v>6934</v>
      </c>
      <c r="H1950" s="641" t="s">
        <v>6935</v>
      </c>
      <c r="I1950" s="642" t="s">
        <v>774</v>
      </c>
      <c r="J1950" s="641" t="s">
        <v>6935</v>
      </c>
      <c r="K1950" s="643">
        <v>5</v>
      </c>
      <c r="L1950" s="643">
        <v>12</v>
      </c>
      <c r="M1950" s="644">
        <v>31855.869999999995</v>
      </c>
      <c r="N1950" s="643">
        <v>3</v>
      </c>
      <c r="O1950" s="643">
        <v>6</v>
      </c>
      <c r="P1950" s="686">
        <v>16045.855999999998</v>
      </c>
    </row>
    <row r="1951" spans="1:16" ht="33.75" x14ac:dyDescent="0.2">
      <c r="A1951" s="637" t="s">
        <v>767</v>
      </c>
      <c r="B1951" s="638" t="s">
        <v>768</v>
      </c>
      <c r="C1951" s="638" t="s">
        <v>769</v>
      </c>
      <c r="D1951" s="639" t="s">
        <v>6936</v>
      </c>
      <c r="E1951" s="640">
        <v>9000</v>
      </c>
      <c r="F1951" s="638" t="s">
        <v>6937</v>
      </c>
      <c r="G1951" s="639" t="s">
        <v>6938</v>
      </c>
      <c r="H1951" s="641" t="s">
        <v>846</v>
      </c>
      <c r="I1951" s="642" t="s">
        <v>780</v>
      </c>
      <c r="J1951" s="641" t="s">
        <v>846</v>
      </c>
      <c r="K1951" s="643">
        <v>6</v>
      </c>
      <c r="L1951" s="643">
        <v>12</v>
      </c>
      <c r="M1951" s="644">
        <v>108004.89</v>
      </c>
      <c r="N1951" s="643">
        <v>6</v>
      </c>
      <c r="O1951" s="643">
        <v>6</v>
      </c>
      <c r="P1951" s="686">
        <v>55051.976000000002</v>
      </c>
    </row>
    <row r="1952" spans="1:16" ht="67.5" x14ac:dyDescent="0.2">
      <c r="A1952" s="637" t="s">
        <v>767</v>
      </c>
      <c r="B1952" s="638" t="s">
        <v>768</v>
      </c>
      <c r="C1952" s="638" t="s">
        <v>769</v>
      </c>
      <c r="D1952" s="639" t="s">
        <v>6939</v>
      </c>
      <c r="E1952" s="640">
        <v>2500</v>
      </c>
      <c r="F1952" s="638" t="s">
        <v>6940</v>
      </c>
      <c r="G1952" s="639" t="s">
        <v>6941</v>
      </c>
      <c r="H1952" s="641" t="s">
        <v>2104</v>
      </c>
      <c r="I1952" s="642" t="s">
        <v>774</v>
      </c>
      <c r="J1952" s="641" t="s">
        <v>2104</v>
      </c>
      <c r="K1952" s="643">
        <v>0</v>
      </c>
      <c r="L1952" s="643">
        <v>1</v>
      </c>
      <c r="M1952" s="644">
        <v>2968.8700000000003</v>
      </c>
      <c r="N1952" s="643">
        <v>0</v>
      </c>
      <c r="O1952" s="643">
        <v>0</v>
      </c>
      <c r="P1952" s="686">
        <v>0</v>
      </c>
    </row>
    <row r="1953" spans="1:16" ht="112.5" x14ac:dyDescent="0.2">
      <c r="A1953" s="637" t="s">
        <v>767</v>
      </c>
      <c r="B1953" s="638" t="s">
        <v>775</v>
      </c>
      <c r="C1953" s="638" t="s">
        <v>769</v>
      </c>
      <c r="D1953" s="639" t="s">
        <v>6942</v>
      </c>
      <c r="E1953" s="640">
        <v>4500</v>
      </c>
      <c r="F1953" s="638" t="s">
        <v>6943</v>
      </c>
      <c r="G1953" s="639" t="s">
        <v>6944</v>
      </c>
      <c r="H1953" s="641" t="s">
        <v>805</v>
      </c>
      <c r="I1953" s="642" t="s">
        <v>780</v>
      </c>
      <c r="J1953" s="641" t="s">
        <v>805</v>
      </c>
      <c r="K1953" s="643">
        <v>10</v>
      </c>
      <c r="L1953" s="643">
        <v>12</v>
      </c>
      <c r="M1953" s="644">
        <v>55528.889999999992</v>
      </c>
      <c r="N1953" s="643">
        <v>3</v>
      </c>
      <c r="O1953" s="643">
        <v>6</v>
      </c>
      <c r="P1953" s="686">
        <v>27755.815999999999</v>
      </c>
    </row>
    <row r="1954" spans="1:16" ht="56.25" x14ac:dyDescent="0.2">
      <c r="A1954" s="637" t="s">
        <v>767</v>
      </c>
      <c r="B1954" s="638" t="s">
        <v>775</v>
      </c>
      <c r="C1954" s="638" t="s">
        <v>769</v>
      </c>
      <c r="D1954" s="639" t="s">
        <v>6945</v>
      </c>
      <c r="E1954" s="640">
        <v>2500</v>
      </c>
      <c r="F1954" s="638" t="s">
        <v>6946</v>
      </c>
      <c r="G1954" s="639" t="s">
        <v>6947</v>
      </c>
      <c r="H1954" s="641" t="s">
        <v>796</v>
      </c>
      <c r="I1954" s="642" t="s">
        <v>797</v>
      </c>
      <c r="J1954" s="641" t="s">
        <v>796</v>
      </c>
      <c r="K1954" s="643">
        <v>5</v>
      </c>
      <c r="L1954" s="643">
        <v>12</v>
      </c>
      <c r="M1954" s="644">
        <v>28329.100000000002</v>
      </c>
      <c r="N1954" s="643">
        <v>3</v>
      </c>
      <c r="O1954" s="643">
        <v>6</v>
      </c>
      <c r="P1954" s="686">
        <v>16051.975999999999</v>
      </c>
    </row>
    <row r="1955" spans="1:16" ht="45" x14ac:dyDescent="0.2">
      <c r="A1955" s="637" t="s">
        <v>767</v>
      </c>
      <c r="B1955" s="638" t="s">
        <v>775</v>
      </c>
      <c r="C1955" s="638" t="s">
        <v>769</v>
      </c>
      <c r="D1955" s="639" t="s">
        <v>6948</v>
      </c>
      <c r="E1955" s="640">
        <v>6000</v>
      </c>
      <c r="F1955" s="638" t="s">
        <v>6949</v>
      </c>
      <c r="G1955" s="639" t="s">
        <v>6950</v>
      </c>
      <c r="H1955" s="641" t="s">
        <v>2718</v>
      </c>
      <c r="I1955" s="642" t="s">
        <v>780</v>
      </c>
      <c r="J1955" s="641" t="s">
        <v>2718</v>
      </c>
      <c r="K1955" s="643">
        <v>5</v>
      </c>
      <c r="L1955" s="643">
        <v>12</v>
      </c>
      <c r="M1955" s="644">
        <v>60783.57</v>
      </c>
      <c r="N1955" s="643">
        <v>3</v>
      </c>
      <c r="O1955" s="643">
        <v>6</v>
      </c>
      <c r="P1955" s="686">
        <v>36425.116000000002</v>
      </c>
    </row>
    <row r="1956" spans="1:16" ht="56.25" x14ac:dyDescent="0.2">
      <c r="A1956" s="637" t="s">
        <v>767</v>
      </c>
      <c r="B1956" s="638" t="s">
        <v>775</v>
      </c>
      <c r="C1956" s="638" t="s">
        <v>769</v>
      </c>
      <c r="D1956" s="639" t="s">
        <v>6951</v>
      </c>
      <c r="E1956" s="640">
        <v>7500</v>
      </c>
      <c r="F1956" s="638" t="s">
        <v>6952</v>
      </c>
      <c r="G1956" s="639" t="s">
        <v>6953</v>
      </c>
      <c r="H1956" s="641" t="s">
        <v>915</v>
      </c>
      <c r="I1956" s="642" t="s">
        <v>780</v>
      </c>
      <c r="J1956" s="641" t="s">
        <v>915</v>
      </c>
      <c r="K1956" s="643">
        <v>6</v>
      </c>
      <c r="L1956" s="643">
        <v>12</v>
      </c>
      <c r="M1956" s="644">
        <v>91787.369999999981</v>
      </c>
      <c r="N1956" s="643">
        <v>4</v>
      </c>
      <c r="O1956" s="643">
        <v>6</v>
      </c>
      <c r="P1956" s="686">
        <v>46015.056000000004</v>
      </c>
    </row>
    <row r="1957" spans="1:16" ht="33.75" x14ac:dyDescent="0.2">
      <c r="A1957" s="637" t="s">
        <v>767</v>
      </c>
      <c r="B1957" s="638" t="s">
        <v>775</v>
      </c>
      <c r="C1957" s="638" t="s">
        <v>769</v>
      </c>
      <c r="D1957" s="639" t="s">
        <v>5971</v>
      </c>
      <c r="E1957" s="640">
        <v>3500</v>
      </c>
      <c r="F1957" s="638" t="s">
        <v>6954</v>
      </c>
      <c r="G1957" s="639" t="s">
        <v>6955</v>
      </c>
      <c r="H1957" s="641" t="s">
        <v>866</v>
      </c>
      <c r="I1957" s="642" t="s">
        <v>780</v>
      </c>
      <c r="J1957" s="641" t="s">
        <v>866</v>
      </c>
      <c r="K1957" s="643">
        <v>0</v>
      </c>
      <c r="L1957" s="643">
        <v>0</v>
      </c>
      <c r="M1957" s="644">
        <v>0</v>
      </c>
      <c r="N1957" s="643">
        <v>2</v>
      </c>
      <c r="O1957" s="643">
        <v>5</v>
      </c>
      <c r="P1957" s="686">
        <v>15975.345999999998</v>
      </c>
    </row>
    <row r="1958" spans="1:16" ht="56.25" x14ac:dyDescent="0.2">
      <c r="A1958" s="637" t="s">
        <v>767</v>
      </c>
      <c r="B1958" s="638" t="s">
        <v>775</v>
      </c>
      <c r="C1958" s="638" t="s">
        <v>769</v>
      </c>
      <c r="D1958" s="639" t="s">
        <v>6956</v>
      </c>
      <c r="E1958" s="640">
        <v>930</v>
      </c>
      <c r="F1958" s="638" t="s">
        <v>6957</v>
      </c>
      <c r="G1958" s="639" t="s">
        <v>6958</v>
      </c>
      <c r="H1958" s="641" t="s">
        <v>6959</v>
      </c>
      <c r="I1958" s="642" t="s">
        <v>774</v>
      </c>
      <c r="J1958" s="641" t="s">
        <v>6959</v>
      </c>
      <c r="K1958" s="643">
        <v>12</v>
      </c>
      <c r="L1958" s="643">
        <v>12</v>
      </c>
      <c r="M1958" s="644">
        <v>12758.410000000003</v>
      </c>
      <c r="N1958" s="643">
        <v>5</v>
      </c>
      <c r="O1958" s="643">
        <v>6</v>
      </c>
      <c r="P1958" s="686">
        <v>6089.2759999999998</v>
      </c>
    </row>
    <row r="1959" spans="1:16" ht="33.75" x14ac:dyDescent="0.2">
      <c r="A1959" s="637" t="s">
        <v>767</v>
      </c>
      <c r="B1959" s="638" t="s">
        <v>775</v>
      </c>
      <c r="C1959" s="638" t="s">
        <v>769</v>
      </c>
      <c r="D1959" s="639" t="s">
        <v>2700</v>
      </c>
      <c r="E1959" s="640">
        <v>4500</v>
      </c>
      <c r="F1959" s="638" t="s">
        <v>6960</v>
      </c>
      <c r="G1959" s="639" t="s">
        <v>6961</v>
      </c>
      <c r="H1959" s="641" t="s">
        <v>779</v>
      </c>
      <c r="I1959" s="642" t="s">
        <v>780</v>
      </c>
      <c r="J1959" s="641" t="s">
        <v>779</v>
      </c>
      <c r="K1959" s="643">
        <v>1</v>
      </c>
      <c r="L1959" s="643">
        <v>1</v>
      </c>
      <c r="M1959" s="644">
        <v>3107.4100000000003</v>
      </c>
      <c r="N1959" s="643">
        <v>0</v>
      </c>
      <c r="O1959" s="643">
        <v>0</v>
      </c>
      <c r="P1959" s="686">
        <v>0</v>
      </c>
    </row>
    <row r="1960" spans="1:16" ht="56.25" x14ac:dyDescent="0.2">
      <c r="A1960" s="637" t="s">
        <v>767</v>
      </c>
      <c r="B1960" s="638" t="s">
        <v>775</v>
      </c>
      <c r="C1960" s="638" t="s">
        <v>769</v>
      </c>
      <c r="D1960" s="639" t="s">
        <v>1356</v>
      </c>
      <c r="E1960" s="640">
        <v>1200</v>
      </c>
      <c r="F1960" s="638" t="s">
        <v>6962</v>
      </c>
      <c r="G1960" s="639" t="s">
        <v>6963</v>
      </c>
      <c r="H1960" s="641" t="s">
        <v>897</v>
      </c>
      <c r="I1960" s="642" t="s">
        <v>797</v>
      </c>
      <c r="J1960" s="641" t="s">
        <v>897</v>
      </c>
      <c r="K1960" s="643">
        <v>5</v>
      </c>
      <c r="L1960" s="643">
        <v>12</v>
      </c>
      <c r="M1960" s="644">
        <v>16062.99</v>
      </c>
      <c r="N1960" s="643">
        <v>3</v>
      </c>
      <c r="O1960" s="643">
        <v>6</v>
      </c>
      <c r="P1960" s="686">
        <v>7816.2259999999997</v>
      </c>
    </row>
    <row r="1961" spans="1:16" ht="78.75" x14ac:dyDescent="0.2">
      <c r="A1961" s="637" t="s">
        <v>767</v>
      </c>
      <c r="B1961" s="638" t="s">
        <v>768</v>
      </c>
      <c r="C1961" s="638" t="s">
        <v>769</v>
      </c>
      <c r="D1961" s="639" t="s">
        <v>2422</v>
      </c>
      <c r="E1961" s="640">
        <v>1200</v>
      </c>
      <c r="F1961" s="638" t="s">
        <v>6964</v>
      </c>
      <c r="G1961" s="639" t="s">
        <v>6965</v>
      </c>
      <c r="H1961" s="641" t="s">
        <v>2727</v>
      </c>
      <c r="I1961" s="642" t="s">
        <v>797</v>
      </c>
      <c r="J1961" s="641" t="s">
        <v>2727</v>
      </c>
      <c r="K1961" s="643">
        <v>6</v>
      </c>
      <c r="L1961" s="643">
        <v>12</v>
      </c>
      <c r="M1961" s="644">
        <v>15994.1</v>
      </c>
      <c r="N1961" s="643">
        <v>3</v>
      </c>
      <c r="O1961" s="643">
        <v>6</v>
      </c>
      <c r="P1961" s="686">
        <v>7763.6059999999998</v>
      </c>
    </row>
    <row r="1962" spans="1:16" ht="33.75" x14ac:dyDescent="0.2">
      <c r="A1962" s="637" t="s">
        <v>767</v>
      </c>
      <c r="B1962" s="638" t="s">
        <v>775</v>
      </c>
      <c r="C1962" s="638" t="s">
        <v>769</v>
      </c>
      <c r="D1962" s="639" t="s">
        <v>6966</v>
      </c>
      <c r="E1962" s="640">
        <v>930</v>
      </c>
      <c r="F1962" s="638" t="s">
        <v>6967</v>
      </c>
      <c r="G1962" s="639" t="s">
        <v>6968</v>
      </c>
      <c r="H1962" s="641" t="s">
        <v>6969</v>
      </c>
      <c r="I1962" s="642" t="s">
        <v>780</v>
      </c>
      <c r="J1962" s="641" t="s">
        <v>6969</v>
      </c>
      <c r="K1962" s="643">
        <v>2</v>
      </c>
      <c r="L1962" s="643">
        <v>6</v>
      </c>
      <c r="M1962" s="644">
        <v>5880.21</v>
      </c>
      <c r="N1962" s="643">
        <v>3</v>
      </c>
      <c r="O1962" s="643">
        <v>6</v>
      </c>
      <c r="P1962" s="686">
        <v>6089.2759999999998</v>
      </c>
    </row>
    <row r="1963" spans="1:16" ht="78.75" x14ac:dyDescent="0.2">
      <c r="A1963" s="637" t="s">
        <v>767</v>
      </c>
      <c r="B1963" s="638" t="s">
        <v>775</v>
      </c>
      <c r="C1963" s="638" t="s">
        <v>769</v>
      </c>
      <c r="D1963" s="639" t="s">
        <v>6970</v>
      </c>
      <c r="E1963" s="640">
        <v>930</v>
      </c>
      <c r="F1963" s="638" t="s">
        <v>6971</v>
      </c>
      <c r="G1963" s="639" t="s">
        <v>6972</v>
      </c>
      <c r="H1963" s="641" t="s">
        <v>796</v>
      </c>
      <c r="I1963" s="642" t="s">
        <v>797</v>
      </c>
      <c r="J1963" s="641" t="s">
        <v>796</v>
      </c>
      <c r="K1963" s="643">
        <v>6</v>
      </c>
      <c r="L1963" s="643">
        <v>12</v>
      </c>
      <c r="M1963" s="644">
        <v>12758.410000000003</v>
      </c>
      <c r="N1963" s="643">
        <v>3</v>
      </c>
      <c r="O1963" s="643">
        <v>6</v>
      </c>
      <c r="P1963" s="686">
        <v>6089.2759999999998</v>
      </c>
    </row>
    <row r="1964" spans="1:16" ht="33.75" x14ac:dyDescent="0.2">
      <c r="A1964" s="637" t="s">
        <v>767</v>
      </c>
      <c r="B1964" s="638" t="s">
        <v>775</v>
      </c>
      <c r="C1964" s="638" t="s">
        <v>769</v>
      </c>
      <c r="D1964" s="639" t="s">
        <v>6973</v>
      </c>
      <c r="E1964" s="640">
        <v>1300</v>
      </c>
      <c r="F1964" s="638" t="s">
        <v>6974</v>
      </c>
      <c r="G1964" s="639" t="s">
        <v>6975</v>
      </c>
      <c r="H1964" s="641" t="s">
        <v>796</v>
      </c>
      <c r="I1964" s="642" t="s">
        <v>797</v>
      </c>
      <c r="J1964" s="641" t="s">
        <v>796</v>
      </c>
      <c r="K1964" s="643">
        <v>5</v>
      </c>
      <c r="L1964" s="643">
        <v>12</v>
      </c>
      <c r="M1964" s="644">
        <v>15963.630000000001</v>
      </c>
      <c r="N1964" s="643">
        <v>6</v>
      </c>
      <c r="O1964" s="643">
        <v>6</v>
      </c>
      <c r="P1964" s="686">
        <v>8505.8459999999995</v>
      </c>
    </row>
    <row r="1965" spans="1:16" ht="101.25" x14ac:dyDescent="0.2">
      <c r="A1965" s="637" t="s">
        <v>767</v>
      </c>
      <c r="B1965" s="638" t="s">
        <v>768</v>
      </c>
      <c r="C1965" s="638" t="s">
        <v>769</v>
      </c>
      <c r="D1965" s="639" t="s">
        <v>6976</v>
      </c>
      <c r="E1965" s="640">
        <v>3500</v>
      </c>
      <c r="F1965" s="638" t="s">
        <v>6977</v>
      </c>
      <c r="G1965" s="639" t="s">
        <v>6978</v>
      </c>
      <c r="H1965" s="641" t="s">
        <v>1438</v>
      </c>
      <c r="I1965" s="642" t="s">
        <v>780</v>
      </c>
      <c r="J1965" s="641" t="s">
        <v>1438</v>
      </c>
      <c r="K1965" s="643">
        <v>6</v>
      </c>
      <c r="L1965" s="643">
        <v>12</v>
      </c>
      <c r="M1965" s="644">
        <v>43838.140000000014</v>
      </c>
      <c r="N1965" s="643">
        <v>3</v>
      </c>
      <c r="O1965" s="643">
        <v>6</v>
      </c>
      <c r="P1965" s="686">
        <v>22051.976000000002</v>
      </c>
    </row>
    <row r="1966" spans="1:16" ht="45" x14ac:dyDescent="0.2">
      <c r="A1966" s="637" t="s">
        <v>767</v>
      </c>
      <c r="B1966" s="638" t="s">
        <v>775</v>
      </c>
      <c r="C1966" s="638" t="s">
        <v>769</v>
      </c>
      <c r="D1966" s="639" t="s">
        <v>6979</v>
      </c>
      <c r="E1966" s="640">
        <v>6400</v>
      </c>
      <c r="F1966" s="638" t="s">
        <v>6980</v>
      </c>
      <c r="G1966" s="639" t="s">
        <v>6981</v>
      </c>
      <c r="H1966" s="641" t="s">
        <v>6982</v>
      </c>
      <c r="I1966" s="642" t="s">
        <v>774</v>
      </c>
      <c r="J1966" s="641" t="s">
        <v>6982</v>
      </c>
      <c r="K1966" s="643">
        <v>6</v>
      </c>
      <c r="L1966" s="643">
        <v>12</v>
      </c>
      <c r="M1966" s="644">
        <v>78754.81</v>
      </c>
      <c r="N1966" s="643">
        <v>3</v>
      </c>
      <c r="O1966" s="643">
        <v>6</v>
      </c>
      <c r="P1966" s="686">
        <v>39451.976000000002</v>
      </c>
    </row>
    <row r="1967" spans="1:16" ht="56.25" x14ac:dyDescent="0.2">
      <c r="A1967" s="637" t="s">
        <v>767</v>
      </c>
      <c r="B1967" s="638" t="s">
        <v>775</v>
      </c>
      <c r="C1967" s="638" t="s">
        <v>769</v>
      </c>
      <c r="D1967" s="639" t="s">
        <v>6983</v>
      </c>
      <c r="E1967" s="640">
        <v>2600</v>
      </c>
      <c r="F1967" s="638" t="s">
        <v>6984</v>
      </c>
      <c r="G1967" s="639" t="s">
        <v>6985</v>
      </c>
      <c r="H1967" s="641" t="s">
        <v>805</v>
      </c>
      <c r="I1967" s="642" t="s">
        <v>780</v>
      </c>
      <c r="J1967" s="641" t="s">
        <v>805</v>
      </c>
      <c r="K1967" s="643">
        <v>5</v>
      </c>
      <c r="L1967" s="643">
        <v>12</v>
      </c>
      <c r="M1967" s="644">
        <v>33138.580000000009</v>
      </c>
      <c r="N1967" s="643">
        <v>3</v>
      </c>
      <c r="O1967" s="643">
        <v>6</v>
      </c>
      <c r="P1967" s="686">
        <v>16651.976000000002</v>
      </c>
    </row>
    <row r="1968" spans="1:16" ht="67.5" x14ac:dyDescent="0.2">
      <c r="A1968" s="637" t="s">
        <v>767</v>
      </c>
      <c r="B1968" s="638" t="s">
        <v>775</v>
      </c>
      <c r="C1968" s="638" t="s">
        <v>769</v>
      </c>
      <c r="D1968" s="639" t="s">
        <v>5485</v>
      </c>
      <c r="E1968" s="640">
        <v>6000</v>
      </c>
      <c r="F1968" s="638" t="s">
        <v>6986</v>
      </c>
      <c r="G1968" s="639" t="s">
        <v>6987</v>
      </c>
      <c r="H1968" s="641" t="s">
        <v>1262</v>
      </c>
      <c r="I1968" s="642" t="s">
        <v>780</v>
      </c>
      <c r="J1968" s="641" t="s">
        <v>1262</v>
      </c>
      <c r="K1968" s="643">
        <v>7</v>
      </c>
      <c r="L1968" s="643">
        <v>12</v>
      </c>
      <c r="M1968" s="644">
        <v>73534.729999999981</v>
      </c>
      <c r="N1968" s="643">
        <v>1</v>
      </c>
      <c r="O1968" s="643">
        <v>3</v>
      </c>
      <c r="P1968" s="686">
        <v>17201.675999999999</v>
      </c>
    </row>
    <row r="1969" spans="1:16" ht="45" x14ac:dyDescent="0.2">
      <c r="A1969" s="637" t="s">
        <v>767</v>
      </c>
      <c r="B1969" s="638" t="s">
        <v>775</v>
      </c>
      <c r="C1969" s="638" t="s">
        <v>769</v>
      </c>
      <c r="D1969" s="639" t="s">
        <v>1664</v>
      </c>
      <c r="E1969" s="640">
        <v>15600</v>
      </c>
      <c r="F1969" s="638" t="s">
        <v>6988</v>
      </c>
      <c r="G1969" s="639" t="s">
        <v>6989</v>
      </c>
      <c r="H1969" s="641" t="s">
        <v>6990</v>
      </c>
      <c r="I1969" s="642" t="s">
        <v>780</v>
      </c>
      <c r="J1969" s="641" t="s">
        <v>6990</v>
      </c>
      <c r="K1969" s="643">
        <v>1</v>
      </c>
      <c r="L1969" s="643">
        <v>3</v>
      </c>
      <c r="M1969" s="644">
        <v>42554.21</v>
      </c>
      <c r="N1969" s="643">
        <v>0</v>
      </c>
      <c r="O1969" s="643">
        <v>1</v>
      </c>
      <c r="P1969" s="686">
        <v>3257.8960000000002</v>
      </c>
    </row>
    <row r="1970" spans="1:16" ht="67.5" x14ac:dyDescent="0.2">
      <c r="A1970" s="637" t="s">
        <v>767</v>
      </c>
      <c r="B1970" s="638" t="s">
        <v>775</v>
      </c>
      <c r="C1970" s="638" t="s">
        <v>769</v>
      </c>
      <c r="D1970" s="639" t="s">
        <v>6991</v>
      </c>
      <c r="E1970" s="640">
        <v>930</v>
      </c>
      <c r="F1970" s="638" t="s">
        <v>6992</v>
      </c>
      <c r="G1970" s="639" t="s">
        <v>6993</v>
      </c>
      <c r="H1970" s="641" t="s">
        <v>796</v>
      </c>
      <c r="I1970" s="642" t="s">
        <v>797</v>
      </c>
      <c r="J1970" s="641" t="s">
        <v>796</v>
      </c>
      <c r="K1970" s="643">
        <v>5</v>
      </c>
      <c r="L1970" s="643">
        <v>12</v>
      </c>
      <c r="M1970" s="644">
        <v>12758.410000000003</v>
      </c>
      <c r="N1970" s="643">
        <v>3</v>
      </c>
      <c r="O1970" s="643">
        <v>6</v>
      </c>
      <c r="P1970" s="686">
        <v>6089.2759999999998</v>
      </c>
    </row>
    <row r="1971" spans="1:16" ht="67.5" x14ac:dyDescent="0.2">
      <c r="A1971" s="637" t="s">
        <v>767</v>
      </c>
      <c r="B1971" s="638" t="s">
        <v>775</v>
      </c>
      <c r="C1971" s="638" t="s">
        <v>769</v>
      </c>
      <c r="D1971" s="639" t="s">
        <v>6994</v>
      </c>
      <c r="E1971" s="640">
        <v>4000</v>
      </c>
      <c r="F1971" s="638" t="s">
        <v>6995</v>
      </c>
      <c r="G1971" s="639" t="s">
        <v>6996</v>
      </c>
      <c r="H1971" s="641" t="s">
        <v>2351</v>
      </c>
      <c r="I1971" s="642" t="s">
        <v>774</v>
      </c>
      <c r="J1971" s="641" t="s">
        <v>2351</v>
      </c>
      <c r="K1971" s="643">
        <v>1</v>
      </c>
      <c r="L1971" s="643">
        <v>3</v>
      </c>
      <c r="M1971" s="644">
        <v>6179.3600000000006</v>
      </c>
      <c r="N1971" s="643">
        <v>0</v>
      </c>
      <c r="O1971" s="643">
        <v>0</v>
      </c>
      <c r="P1971" s="686">
        <v>0</v>
      </c>
    </row>
    <row r="1972" spans="1:16" ht="67.5" x14ac:dyDescent="0.2">
      <c r="A1972" s="637" t="s">
        <v>767</v>
      </c>
      <c r="B1972" s="638" t="s">
        <v>775</v>
      </c>
      <c r="C1972" s="638" t="s">
        <v>769</v>
      </c>
      <c r="D1972" s="639" t="s">
        <v>6997</v>
      </c>
      <c r="E1972" s="640">
        <v>3500</v>
      </c>
      <c r="F1972" s="638" t="s">
        <v>6998</v>
      </c>
      <c r="G1972" s="639" t="s">
        <v>6999</v>
      </c>
      <c r="H1972" s="641" t="s">
        <v>846</v>
      </c>
      <c r="I1972" s="642" t="s">
        <v>780</v>
      </c>
      <c r="J1972" s="641" t="s">
        <v>846</v>
      </c>
      <c r="K1972" s="643">
        <v>6</v>
      </c>
      <c r="L1972" s="643">
        <v>12</v>
      </c>
      <c r="M1972" s="644">
        <v>43786.93</v>
      </c>
      <c r="N1972" s="643">
        <v>3</v>
      </c>
      <c r="O1972" s="643">
        <v>6</v>
      </c>
      <c r="P1972" s="686">
        <v>21995.516000000003</v>
      </c>
    </row>
    <row r="1973" spans="1:16" ht="33.75" x14ac:dyDescent="0.2">
      <c r="A1973" s="637" t="s">
        <v>767</v>
      </c>
      <c r="B1973" s="638" t="s">
        <v>775</v>
      </c>
      <c r="C1973" s="638" t="s">
        <v>769</v>
      </c>
      <c r="D1973" s="639" t="s">
        <v>7000</v>
      </c>
      <c r="E1973" s="640">
        <v>10000</v>
      </c>
      <c r="F1973" s="638" t="s">
        <v>7001</v>
      </c>
      <c r="G1973" s="639" t="s">
        <v>7002</v>
      </c>
      <c r="H1973" s="641" t="s">
        <v>812</v>
      </c>
      <c r="I1973" s="642" t="s">
        <v>780</v>
      </c>
      <c r="J1973" s="641" t="s">
        <v>812</v>
      </c>
      <c r="K1973" s="643">
        <v>3</v>
      </c>
      <c r="L1973" s="643">
        <v>7</v>
      </c>
      <c r="M1973" s="644">
        <v>69089.490000000005</v>
      </c>
      <c r="N1973" s="643">
        <v>1</v>
      </c>
      <c r="O1973" s="643">
        <v>3</v>
      </c>
      <c r="P1973" s="686">
        <v>14077.505999999998</v>
      </c>
    </row>
    <row r="1974" spans="1:16" ht="33.75" x14ac:dyDescent="0.2">
      <c r="A1974" s="637" t="s">
        <v>767</v>
      </c>
      <c r="B1974" s="638" t="s">
        <v>775</v>
      </c>
      <c r="C1974" s="638" t="s">
        <v>769</v>
      </c>
      <c r="D1974" s="639" t="s">
        <v>7003</v>
      </c>
      <c r="E1974" s="640">
        <v>5500</v>
      </c>
      <c r="F1974" s="638" t="s">
        <v>7004</v>
      </c>
      <c r="G1974" s="639" t="s">
        <v>7005</v>
      </c>
      <c r="H1974" s="641" t="s">
        <v>779</v>
      </c>
      <c r="I1974" s="642" t="s">
        <v>780</v>
      </c>
      <c r="J1974" s="641" t="s">
        <v>779</v>
      </c>
      <c r="K1974" s="643">
        <v>1</v>
      </c>
      <c r="L1974" s="643">
        <v>1</v>
      </c>
      <c r="M1974" s="644">
        <v>5424.08</v>
      </c>
      <c r="N1974" s="643">
        <v>3</v>
      </c>
      <c r="O1974" s="643">
        <v>6</v>
      </c>
      <c r="P1974" s="686">
        <v>34051.216</v>
      </c>
    </row>
    <row r="1975" spans="1:16" ht="56.25" x14ac:dyDescent="0.2">
      <c r="A1975" s="637" t="s">
        <v>767</v>
      </c>
      <c r="B1975" s="638" t="s">
        <v>775</v>
      </c>
      <c r="C1975" s="638" t="s">
        <v>769</v>
      </c>
      <c r="D1975" s="639" t="s">
        <v>7006</v>
      </c>
      <c r="E1975" s="640">
        <v>3800</v>
      </c>
      <c r="F1975" s="638" t="s">
        <v>7007</v>
      </c>
      <c r="G1975" s="639" t="s">
        <v>7008</v>
      </c>
      <c r="H1975" s="641" t="s">
        <v>6313</v>
      </c>
      <c r="I1975" s="642" t="s">
        <v>797</v>
      </c>
      <c r="J1975" s="641" t="s">
        <v>6313</v>
      </c>
      <c r="K1975" s="643">
        <v>6</v>
      </c>
      <c r="L1975" s="643">
        <v>12</v>
      </c>
      <c r="M1975" s="644">
        <v>47364.800000000003</v>
      </c>
      <c r="N1975" s="643">
        <v>3</v>
      </c>
      <c r="O1975" s="643">
        <v>6</v>
      </c>
      <c r="P1975" s="686">
        <v>23725.296000000002</v>
      </c>
    </row>
    <row r="1976" spans="1:16" ht="56.25" x14ac:dyDescent="0.2">
      <c r="A1976" s="637" t="s">
        <v>767</v>
      </c>
      <c r="B1976" s="638" t="s">
        <v>775</v>
      </c>
      <c r="C1976" s="638" t="s">
        <v>769</v>
      </c>
      <c r="D1976" s="639" t="s">
        <v>1405</v>
      </c>
      <c r="E1976" s="640">
        <v>1200</v>
      </c>
      <c r="F1976" s="638" t="s">
        <v>7009</v>
      </c>
      <c r="G1976" s="639" t="s">
        <v>7010</v>
      </c>
      <c r="H1976" s="641" t="s">
        <v>897</v>
      </c>
      <c r="I1976" s="642" t="s">
        <v>797</v>
      </c>
      <c r="J1976" s="641" t="s">
        <v>897</v>
      </c>
      <c r="K1976" s="643">
        <v>5</v>
      </c>
      <c r="L1976" s="643">
        <v>12</v>
      </c>
      <c r="M1976" s="644">
        <v>15941.359999999999</v>
      </c>
      <c r="N1976" s="643">
        <v>3</v>
      </c>
      <c r="O1976" s="643">
        <v>6</v>
      </c>
      <c r="P1976" s="686">
        <v>7814.3059999999996</v>
      </c>
    </row>
    <row r="1977" spans="1:16" ht="56.25" x14ac:dyDescent="0.2">
      <c r="A1977" s="637" t="s">
        <v>767</v>
      </c>
      <c r="B1977" s="638" t="s">
        <v>775</v>
      </c>
      <c r="C1977" s="638" t="s">
        <v>769</v>
      </c>
      <c r="D1977" s="639" t="s">
        <v>7011</v>
      </c>
      <c r="E1977" s="640">
        <v>1200</v>
      </c>
      <c r="F1977" s="638" t="s">
        <v>7012</v>
      </c>
      <c r="G1977" s="639" t="s">
        <v>7013</v>
      </c>
      <c r="H1977" s="641" t="s">
        <v>7014</v>
      </c>
      <c r="I1977" s="642" t="s">
        <v>774</v>
      </c>
      <c r="J1977" s="641" t="s">
        <v>7014</v>
      </c>
      <c r="K1977" s="643">
        <v>5</v>
      </c>
      <c r="L1977" s="643">
        <v>12</v>
      </c>
      <c r="M1977" s="644">
        <v>16158.920000000002</v>
      </c>
      <c r="N1977" s="643">
        <v>3</v>
      </c>
      <c r="O1977" s="643">
        <v>6</v>
      </c>
      <c r="P1977" s="686">
        <v>7810.7560000000003</v>
      </c>
    </row>
    <row r="1978" spans="1:16" ht="78.75" x14ac:dyDescent="0.2">
      <c r="A1978" s="637" t="s">
        <v>767</v>
      </c>
      <c r="B1978" s="638" t="s">
        <v>775</v>
      </c>
      <c r="C1978" s="638" t="s">
        <v>769</v>
      </c>
      <c r="D1978" s="639" t="s">
        <v>7015</v>
      </c>
      <c r="E1978" s="640">
        <v>1000</v>
      </c>
      <c r="F1978" s="638" t="s">
        <v>7016</v>
      </c>
      <c r="G1978" s="639" t="s">
        <v>7017</v>
      </c>
      <c r="H1978" s="641" t="s">
        <v>796</v>
      </c>
      <c r="I1978" s="642" t="s">
        <v>797</v>
      </c>
      <c r="J1978" s="641" t="s">
        <v>796</v>
      </c>
      <c r="K1978" s="643">
        <v>12</v>
      </c>
      <c r="L1978" s="643">
        <v>12</v>
      </c>
      <c r="M1978" s="644">
        <v>13674.01</v>
      </c>
      <c r="N1978" s="643">
        <v>5</v>
      </c>
      <c r="O1978" s="643">
        <v>6</v>
      </c>
      <c r="P1978" s="686">
        <v>6547.076</v>
      </c>
    </row>
    <row r="1979" spans="1:16" ht="45" x14ac:dyDescent="0.2">
      <c r="A1979" s="637" t="s">
        <v>767</v>
      </c>
      <c r="B1979" s="638" t="s">
        <v>775</v>
      </c>
      <c r="C1979" s="638" t="s">
        <v>769</v>
      </c>
      <c r="D1979" s="639" t="s">
        <v>7018</v>
      </c>
      <c r="E1979" s="640">
        <v>6000</v>
      </c>
      <c r="F1979" s="638" t="s">
        <v>7019</v>
      </c>
      <c r="G1979" s="639" t="s">
        <v>7020</v>
      </c>
      <c r="H1979" s="641" t="s">
        <v>7021</v>
      </c>
      <c r="I1979" s="642" t="s">
        <v>780</v>
      </c>
      <c r="J1979" s="641" t="s">
        <v>7021</v>
      </c>
      <c r="K1979" s="643">
        <v>5</v>
      </c>
      <c r="L1979" s="643">
        <v>10</v>
      </c>
      <c r="M1979" s="644">
        <v>57074.729999999996</v>
      </c>
      <c r="N1979" s="643">
        <v>0</v>
      </c>
      <c r="O1979" s="643">
        <v>0</v>
      </c>
      <c r="P1979" s="686">
        <v>0</v>
      </c>
    </row>
    <row r="1980" spans="1:16" ht="45" x14ac:dyDescent="0.2">
      <c r="A1980" s="637" t="s">
        <v>767</v>
      </c>
      <c r="B1980" s="638" t="s">
        <v>775</v>
      </c>
      <c r="C1980" s="638" t="s">
        <v>769</v>
      </c>
      <c r="D1980" s="639" t="s">
        <v>7022</v>
      </c>
      <c r="E1980" s="640">
        <v>9000</v>
      </c>
      <c r="F1980" s="638" t="s">
        <v>7023</v>
      </c>
      <c r="G1980" s="639" t="s">
        <v>7024</v>
      </c>
      <c r="H1980" s="641" t="s">
        <v>915</v>
      </c>
      <c r="I1980" s="642" t="s">
        <v>780</v>
      </c>
      <c r="J1980" s="641" t="s">
        <v>915</v>
      </c>
      <c r="K1980" s="643">
        <v>5</v>
      </c>
      <c r="L1980" s="643">
        <v>12</v>
      </c>
      <c r="M1980" s="644">
        <v>109721.52999999998</v>
      </c>
      <c r="N1980" s="643">
        <v>3</v>
      </c>
      <c r="O1980" s="643">
        <v>6</v>
      </c>
      <c r="P1980" s="686">
        <v>55013.546000000002</v>
      </c>
    </row>
    <row r="1981" spans="1:16" ht="67.5" x14ac:dyDescent="0.2">
      <c r="A1981" s="637" t="s">
        <v>767</v>
      </c>
      <c r="B1981" s="638" t="s">
        <v>775</v>
      </c>
      <c r="C1981" s="638" t="s">
        <v>769</v>
      </c>
      <c r="D1981" s="639" t="s">
        <v>7025</v>
      </c>
      <c r="E1981" s="640">
        <v>10000</v>
      </c>
      <c r="F1981" s="638" t="s">
        <v>7026</v>
      </c>
      <c r="G1981" s="639" t="s">
        <v>7027</v>
      </c>
      <c r="H1981" s="641" t="s">
        <v>1262</v>
      </c>
      <c r="I1981" s="642" t="s">
        <v>780</v>
      </c>
      <c r="J1981" s="641" t="s">
        <v>1262</v>
      </c>
      <c r="K1981" s="643">
        <v>1</v>
      </c>
      <c r="L1981" s="643">
        <v>4</v>
      </c>
      <c r="M1981" s="644">
        <v>33474.700000000004</v>
      </c>
      <c r="N1981" s="643">
        <v>0</v>
      </c>
      <c r="O1981" s="643">
        <v>0</v>
      </c>
      <c r="P1981" s="686">
        <v>0</v>
      </c>
    </row>
    <row r="1982" spans="1:16" ht="45" x14ac:dyDescent="0.2">
      <c r="A1982" s="637" t="s">
        <v>767</v>
      </c>
      <c r="B1982" s="638" t="s">
        <v>775</v>
      </c>
      <c r="C1982" s="638" t="s">
        <v>769</v>
      </c>
      <c r="D1982" s="639" t="s">
        <v>7028</v>
      </c>
      <c r="E1982" s="640">
        <v>5500</v>
      </c>
      <c r="F1982" s="638" t="s">
        <v>7029</v>
      </c>
      <c r="G1982" s="639" t="s">
        <v>7030</v>
      </c>
      <c r="H1982" s="641" t="s">
        <v>3778</v>
      </c>
      <c r="I1982" s="642" t="s">
        <v>774</v>
      </c>
      <c r="J1982" s="641" t="s">
        <v>3778</v>
      </c>
      <c r="K1982" s="643">
        <v>5</v>
      </c>
      <c r="L1982" s="643">
        <v>12</v>
      </c>
      <c r="M1982" s="644">
        <v>67456.789999999994</v>
      </c>
      <c r="N1982" s="643">
        <v>3</v>
      </c>
      <c r="O1982" s="643">
        <v>6</v>
      </c>
      <c r="P1982" s="686">
        <v>29753.856</v>
      </c>
    </row>
    <row r="1983" spans="1:16" ht="78.75" x14ac:dyDescent="0.2">
      <c r="A1983" s="637" t="s">
        <v>767</v>
      </c>
      <c r="B1983" s="638" t="s">
        <v>775</v>
      </c>
      <c r="C1983" s="638" t="s">
        <v>769</v>
      </c>
      <c r="D1983" s="639" t="s">
        <v>7031</v>
      </c>
      <c r="E1983" s="640">
        <v>15600</v>
      </c>
      <c r="F1983" s="638" t="s">
        <v>7032</v>
      </c>
      <c r="G1983" s="639" t="s">
        <v>7033</v>
      </c>
      <c r="H1983" s="641" t="s">
        <v>812</v>
      </c>
      <c r="I1983" s="642" t="s">
        <v>780</v>
      </c>
      <c r="J1983" s="641" t="s">
        <v>812</v>
      </c>
      <c r="K1983" s="643">
        <v>1</v>
      </c>
      <c r="L1983" s="643">
        <v>5</v>
      </c>
      <c r="M1983" s="644">
        <v>73141.009999999995</v>
      </c>
      <c r="N1983" s="643">
        <v>3</v>
      </c>
      <c r="O1983" s="643">
        <v>6</v>
      </c>
      <c r="P1983" s="686">
        <v>88758.646000000008</v>
      </c>
    </row>
    <row r="1984" spans="1:16" ht="78.75" x14ac:dyDescent="0.2">
      <c r="A1984" s="637" t="s">
        <v>767</v>
      </c>
      <c r="B1984" s="638" t="s">
        <v>775</v>
      </c>
      <c r="C1984" s="638" t="s">
        <v>769</v>
      </c>
      <c r="D1984" s="639" t="s">
        <v>1263</v>
      </c>
      <c r="E1984" s="640">
        <v>2500</v>
      </c>
      <c r="F1984" s="638" t="s">
        <v>7034</v>
      </c>
      <c r="G1984" s="639" t="s">
        <v>7035</v>
      </c>
      <c r="H1984" s="641" t="s">
        <v>7036</v>
      </c>
      <c r="I1984" s="642" t="s">
        <v>774</v>
      </c>
      <c r="J1984" s="641" t="s">
        <v>7036</v>
      </c>
      <c r="K1984" s="643">
        <v>10</v>
      </c>
      <c r="L1984" s="643">
        <v>12</v>
      </c>
      <c r="M1984" s="644">
        <v>31933.39</v>
      </c>
      <c r="N1984" s="643">
        <v>3</v>
      </c>
      <c r="O1984" s="643">
        <v>6</v>
      </c>
      <c r="P1984" s="686">
        <v>16045.175999999998</v>
      </c>
    </row>
    <row r="1985" spans="1:16" ht="33.75" x14ac:dyDescent="0.2">
      <c r="A1985" s="637" t="s">
        <v>767</v>
      </c>
      <c r="B1985" s="638" t="s">
        <v>775</v>
      </c>
      <c r="C1985" s="638" t="s">
        <v>769</v>
      </c>
      <c r="D1985" s="639" t="s">
        <v>2431</v>
      </c>
      <c r="E1985" s="640">
        <v>6000</v>
      </c>
      <c r="F1985" s="638" t="s">
        <v>7037</v>
      </c>
      <c r="G1985" s="639" t="s">
        <v>7038</v>
      </c>
      <c r="H1985" s="641" t="s">
        <v>999</v>
      </c>
      <c r="I1985" s="642" t="s">
        <v>780</v>
      </c>
      <c r="J1985" s="641" t="s">
        <v>999</v>
      </c>
      <c r="K1985" s="643">
        <v>3</v>
      </c>
      <c r="L1985" s="643">
        <v>7</v>
      </c>
      <c r="M1985" s="644">
        <v>41931.99</v>
      </c>
      <c r="N1985" s="643">
        <v>3</v>
      </c>
      <c r="O1985" s="643">
        <v>6</v>
      </c>
      <c r="P1985" s="686">
        <v>36782.656000000003</v>
      </c>
    </row>
    <row r="1986" spans="1:16" ht="45" x14ac:dyDescent="0.2">
      <c r="A1986" s="637" t="s">
        <v>767</v>
      </c>
      <c r="B1986" s="638" t="s">
        <v>775</v>
      </c>
      <c r="C1986" s="638" t="s">
        <v>769</v>
      </c>
      <c r="D1986" s="639" t="s">
        <v>7039</v>
      </c>
      <c r="E1986" s="640">
        <v>7500</v>
      </c>
      <c r="F1986" s="638" t="s">
        <v>7040</v>
      </c>
      <c r="G1986" s="639" t="s">
        <v>7041</v>
      </c>
      <c r="H1986" s="641" t="s">
        <v>779</v>
      </c>
      <c r="I1986" s="642" t="s">
        <v>780</v>
      </c>
      <c r="J1986" s="641" t="s">
        <v>779</v>
      </c>
      <c r="K1986" s="643">
        <v>7</v>
      </c>
      <c r="L1986" s="643">
        <v>12</v>
      </c>
      <c r="M1986" s="644">
        <v>80049.210000000006</v>
      </c>
      <c r="N1986" s="643">
        <v>6</v>
      </c>
      <c r="O1986" s="643">
        <v>6</v>
      </c>
      <c r="P1986" s="686">
        <v>46041.576000000001</v>
      </c>
    </row>
    <row r="1987" spans="1:16" ht="33.75" x14ac:dyDescent="0.2">
      <c r="A1987" s="637" t="s">
        <v>767</v>
      </c>
      <c r="B1987" s="638" t="s">
        <v>775</v>
      </c>
      <c r="C1987" s="638" t="s">
        <v>769</v>
      </c>
      <c r="D1987" s="639" t="s">
        <v>3724</v>
      </c>
      <c r="E1987" s="640">
        <v>7500</v>
      </c>
      <c r="F1987" s="638" t="s">
        <v>7042</v>
      </c>
      <c r="G1987" s="639" t="s">
        <v>7043</v>
      </c>
      <c r="H1987" s="641" t="s">
        <v>1071</v>
      </c>
      <c r="I1987" s="642" t="s">
        <v>780</v>
      </c>
      <c r="J1987" s="641" t="s">
        <v>1071</v>
      </c>
      <c r="K1987" s="643">
        <v>1</v>
      </c>
      <c r="L1987" s="643">
        <v>1</v>
      </c>
      <c r="M1987" s="644">
        <v>3357.4100000000003</v>
      </c>
      <c r="N1987" s="643">
        <v>5</v>
      </c>
      <c r="O1987" s="643">
        <v>6</v>
      </c>
      <c r="P1987" s="686">
        <v>46049.896000000001</v>
      </c>
    </row>
    <row r="1988" spans="1:16" ht="56.25" x14ac:dyDescent="0.2">
      <c r="A1988" s="637" t="s">
        <v>767</v>
      </c>
      <c r="B1988" s="638" t="s">
        <v>775</v>
      </c>
      <c r="C1988" s="638" t="s">
        <v>769</v>
      </c>
      <c r="D1988" s="639" t="s">
        <v>7044</v>
      </c>
      <c r="E1988" s="640">
        <v>1200</v>
      </c>
      <c r="F1988" s="638" t="s">
        <v>7045</v>
      </c>
      <c r="G1988" s="639" t="s">
        <v>7046</v>
      </c>
      <c r="H1988" s="641" t="s">
        <v>7047</v>
      </c>
      <c r="I1988" s="642" t="s">
        <v>774</v>
      </c>
      <c r="J1988" s="641" t="s">
        <v>7047</v>
      </c>
      <c r="K1988" s="643">
        <v>5</v>
      </c>
      <c r="L1988" s="643">
        <v>12</v>
      </c>
      <c r="M1988" s="644">
        <v>16114.45</v>
      </c>
      <c r="N1988" s="643">
        <v>3</v>
      </c>
      <c r="O1988" s="643">
        <v>6</v>
      </c>
      <c r="P1988" s="686">
        <v>7855.076</v>
      </c>
    </row>
    <row r="1989" spans="1:16" ht="56.25" x14ac:dyDescent="0.2">
      <c r="A1989" s="637" t="s">
        <v>767</v>
      </c>
      <c r="B1989" s="638" t="s">
        <v>775</v>
      </c>
      <c r="C1989" s="638" t="s">
        <v>769</v>
      </c>
      <c r="D1989" s="639" t="s">
        <v>1046</v>
      </c>
      <c r="E1989" s="640">
        <v>1500</v>
      </c>
      <c r="F1989" s="638" t="s">
        <v>7048</v>
      </c>
      <c r="G1989" s="639" t="s">
        <v>7049</v>
      </c>
      <c r="H1989" s="641" t="s">
        <v>796</v>
      </c>
      <c r="I1989" s="642" t="s">
        <v>797</v>
      </c>
      <c r="J1989" s="641" t="s">
        <v>796</v>
      </c>
      <c r="K1989" s="643">
        <v>5</v>
      </c>
      <c r="L1989" s="643">
        <v>12</v>
      </c>
      <c r="M1989" s="644">
        <v>19813.75</v>
      </c>
      <c r="N1989" s="643">
        <v>3</v>
      </c>
      <c r="O1989" s="643">
        <v>6</v>
      </c>
      <c r="P1989" s="686">
        <v>9812.9359999999997</v>
      </c>
    </row>
    <row r="1990" spans="1:16" ht="33.75" x14ac:dyDescent="0.2">
      <c r="A1990" s="637" t="s">
        <v>767</v>
      </c>
      <c r="B1990" s="638" t="s">
        <v>775</v>
      </c>
      <c r="C1990" s="638" t="s">
        <v>769</v>
      </c>
      <c r="D1990" s="639" t="s">
        <v>7050</v>
      </c>
      <c r="E1990" s="640">
        <v>3000</v>
      </c>
      <c r="F1990" s="638" t="s">
        <v>7051</v>
      </c>
      <c r="G1990" s="639" t="s">
        <v>7052</v>
      </c>
      <c r="H1990" s="641" t="s">
        <v>1082</v>
      </c>
      <c r="I1990" s="642" t="s">
        <v>780</v>
      </c>
      <c r="J1990" s="641" t="s">
        <v>1082</v>
      </c>
      <c r="K1990" s="643">
        <v>1</v>
      </c>
      <c r="L1990" s="643">
        <v>2</v>
      </c>
      <c r="M1990" s="644">
        <v>5911.7800000000007</v>
      </c>
      <c r="N1990" s="643">
        <v>3</v>
      </c>
      <c r="O1990" s="643">
        <v>6</v>
      </c>
      <c r="P1990" s="686">
        <v>19014.166000000001</v>
      </c>
    </row>
    <row r="1991" spans="1:16" ht="56.25" x14ac:dyDescent="0.2">
      <c r="A1991" s="637" t="s">
        <v>767</v>
      </c>
      <c r="B1991" s="638" t="s">
        <v>775</v>
      </c>
      <c r="C1991" s="638" t="s">
        <v>769</v>
      </c>
      <c r="D1991" s="639" t="s">
        <v>7053</v>
      </c>
      <c r="E1991" s="640">
        <v>4500</v>
      </c>
      <c r="F1991" s="638" t="s">
        <v>7054</v>
      </c>
      <c r="G1991" s="639" t="s">
        <v>7055</v>
      </c>
      <c r="H1991" s="641" t="s">
        <v>779</v>
      </c>
      <c r="I1991" s="642" t="s">
        <v>780</v>
      </c>
      <c r="J1991" s="641" t="s">
        <v>779</v>
      </c>
      <c r="K1991" s="643">
        <v>5</v>
      </c>
      <c r="L1991" s="643">
        <v>12</v>
      </c>
      <c r="M1991" s="644">
        <v>32465.259999999995</v>
      </c>
      <c r="N1991" s="643">
        <v>6</v>
      </c>
      <c r="O1991" s="643">
        <v>6</v>
      </c>
      <c r="P1991" s="686">
        <v>28051.976000000002</v>
      </c>
    </row>
    <row r="1992" spans="1:16" ht="101.25" x14ac:dyDescent="0.2">
      <c r="A1992" s="637" t="s">
        <v>767</v>
      </c>
      <c r="B1992" s="638" t="s">
        <v>775</v>
      </c>
      <c r="C1992" s="638" t="s">
        <v>769</v>
      </c>
      <c r="D1992" s="639" t="s">
        <v>7056</v>
      </c>
      <c r="E1992" s="640">
        <v>4500</v>
      </c>
      <c r="F1992" s="638" t="s">
        <v>7057</v>
      </c>
      <c r="G1992" s="639" t="s">
        <v>7058</v>
      </c>
      <c r="H1992" s="641" t="s">
        <v>1105</v>
      </c>
      <c r="I1992" s="642" t="s">
        <v>780</v>
      </c>
      <c r="J1992" s="641" t="s">
        <v>1105</v>
      </c>
      <c r="K1992" s="643">
        <v>6</v>
      </c>
      <c r="L1992" s="643">
        <v>12</v>
      </c>
      <c r="M1992" s="644">
        <v>55493.640000000007</v>
      </c>
      <c r="N1992" s="643">
        <v>3</v>
      </c>
      <c r="O1992" s="643">
        <v>6</v>
      </c>
      <c r="P1992" s="686">
        <v>28030.126000000004</v>
      </c>
    </row>
    <row r="1993" spans="1:16" ht="33.75" x14ac:dyDescent="0.2">
      <c r="A1993" s="637" t="s">
        <v>767</v>
      </c>
      <c r="B1993" s="638" t="s">
        <v>768</v>
      </c>
      <c r="C1993" s="638" t="s">
        <v>769</v>
      </c>
      <c r="D1993" s="639" t="s">
        <v>7059</v>
      </c>
      <c r="E1993" s="640">
        <v>7000</v>
      </c>
      <c r="F1993" s="638" t="s">
        <v>7060</v>
      </c>
      <c r="G1993" s="639" t="s">
        <v>7061</v>
      </c>
      <c r="H1993" s="641" t="s">
        <v>7062</v>
      </c>
      <c r="I1993" s="642" t="s">
        <v>780</v>
      </c>
      <c r="J1993" s="641" t="s">
        <v>7062</v>
      </c>
      <c r="K1993" s="643">
        <v>1</v>
      </c>
      <c r="L1993" s="643">
        <v>2</v>
      </c>
      <c r="M1993" s="644">
        <v>8265.26</v>
      </c>
      <c r="N1993" s="643">
        <v>5</v>
      </c>
      <c r="O1993" s="643">
        <v>6</v>
      </c>
      <c r="P1993" s="686">
        <v>42985.826000000001</v>
      </c>
    </row>
    <row r="1994" spans="1:16" ht="101.25" x14ac:dyDescent="0.2">
      <c r="A1994" s="637" t="s">
        <v>767</v>
      </c>
      <c r="B1994" s="638" t="s">
        <v>768</v>
      </c>
      <c r="C1994" s="638" t="s">
        <v>769</v>
      </c>
      <c r="D1994" s="639" t="s">
        <v>7063</v>
      </c>
      <c r="E1994" s="640">
        <v>1200</v>
      </c>
      <c r="F1994" s="638" t="s">
        <v>7064</v>
      </c>
      <c r="G1994" s="639" t="s">
        <v>7065</v>
      </c>
      <c r="H1994" s="641" t="s">
        <v>796</v>
      </c>
      <c r="I1994" s="642" t="s">
        <v>797</v>
      </c>
      <c r="J1994" s="641" t="s">
        <v>796</v>
      </c>
      <c r="K1994" s="643">
        <v>6</v>
      </c>
      <c r="L1994" s="643">
        <v>12</v>
      </c>
      <c r="M1994" s="644">
        <v>16017.579999999998</v>
      </c>
      <c r="N1994" s="643">
        <v>3</v>
      </c>
      <c r="O1994" s="643">
        <v>6</v>
      </c>
      <c r="P1994" s="686">
        <v>6415.2660000000005</v>
      </c>
    </row>
    <row r="1995" spans="1:16" ht="78.75" x14ac:dyDescent="0.2">
      <c r="A1995" s="637" t="s">
        <v>767</v>
      </c>
      <c r="B1995" s="638" t="s">
        <v>775</v>
      </c>
      <c r="C1995" s="638" t="s">
        <v>769</v>
      </c>
      <c r="D1995" s="639" t="s">
        <v>7066</v>
      </c>
      <c r="E1995" s="640">
        <v>3000</v>
      </c>
      <c r="F1995" s="638" t="s">
        <v>7067</v>
      </c>
      <c r="G1995" s="639" t="s">
        <v>7068</v>
      </c>
      <c r="H1995" s="641" t="s">
        <v>796</v>
      </c>
      <c r="I1995" s="642" t="s">
        <v>797</v>
      </c>
      <c r="J1995" s="641" t="s">
        <v>796</v>
      </c>
      <c r="K1995" s="643">
        <v>5</v>
      </c>
      <c r="L1995" s="643">
        <v>12</v>
      </c>
      <c r="M1995" s="644">
        <v>37760.180000000008</v>
      </c>
      <c r="N1995" s="643">
        <v>3</v>
      </c>
      <c r="O1995" s="643">
        <v>6</v>
      </c>
      <c r="P1995" s="686">
        <v>19051.976000000002</v>
      </c>
    </row>
    <row r="1996" spans="1:16" ht="67.5" x14ac:dyDescent="0.2">
      <c r="A1996" s="637" t="s">
        <v>767</v>
      </c>
      <c r="B1996" s="638" t="s">
        <v>768</v>
      </c>
      <c r="C1996" s="638" t="s">
        <v>769</v>
      </c>
      <c r="D1996" s="639" t="s">
        <v>7069</v>
      </c>
      <c r="E1996" s="640">
        <v>5500</v>
      </c>
      <c r="F1996" s="638" t="s">
        <v>7070</v>
      </c>
      <c r="G1996" s="639" t="s">
        <v>7071</v>
      </c>
      <c r="H1996" s="641" t="s">
        <v>779</v>
      </c>
      <c r="I1996" s="642" t="s">
        <v>780</v>
      </c>
      <c r="J1996" s="641" t="s">
        <v>779</v>
      </c>
      <c r="K1996" s="643">
        <v>1</v>
      </c>
      <c r="L1996" s="643">
        <v>2</v>
      </c>
      <c r="M1996" s="644">
        <v>7587.48</v>
      </c>
      <c r="N1996" s="643">
        <v>0</v>
      </c>
      <c r="O1996" s="643">
        <v>0</v>
      </c>
      <c r="P1996" s="686">
        <v>0</v>
      </c>
    </row>
    <row r="1997" spans="1:16" ht="78.75" x14ac:dyDescent="0.2">
      <c r="A1997" s="637" t="s">
        <v>767</v>
      </c>
      <c r="B1997" s="638" t="s">
        <v>775</v>
      </c>
      <c r="C1997" s="638" t="s">
        <v>769</v>
      </c>
      <c r="D1997" s="639" t="s">
        <v>7072</v>
      </c>
      <c r="E1997" s="640">
        <v>3200</v>
      </c>
      <c r="F1997" s="638" t="s">
        <v>7073</v>
      </c>
      <c r="G1997" s="639" t="s">
        <v>7074</v>
      </c>
      <c r="H1997" s="641" t="s">
        <v>1362</v>
      </c>
      <c r="I1997" s="642" t="s">
        <v>774</v>
      </c>
      <c r="J1997" s="641" t="s">
        <v>1362</v>
      </c>
      <c r="K1997" s="643">
        <v>5</v>
      </c>
      <c r="L1997" s="643">
        <v>12</v>
      </c>
      <c r="M1997" s="644">
        <v>40081.67</v>
      </c>
      <c r="N1997" s="643">
        <v>3</v>
      </c>
      <c r="O1997" s="643">
        <v>6</v>
      </c>
      <c r="P1997" s="686">
        <v>20197.196000000004</v>
      </c>
    </row>
    <row r="1998" spans="1:16" ht="67.5" x14ac:dyDescent="0.2">
      <c r="A1998" s="637" t="s">
        <v>767</v>
      </c>
      <c r="B1998" s="638" t="s">
        <v>775</v>
      </c>
      <c r="C1998" s="638" t="s">
        <v>769</v>
      </c>
      <c r="D1998" s="639" t="s">
        <v>7075</v>
      </c>
      <c r="E1998" s="640">
        <v>1800</v>
      </c>
      <c r="F1998" s="638" t="s">
        <v>7076</v>
      </c>
      <c r="G1998" s="639" t="s">
        <v>7077</v>
      </c>
      <c r="H1998" s="641" t="s">
        <v>796</v>
      </c>
      <c r="I1998" s="642" t="s">
        <v>797</v>
      </c>
      <c r="J1998" s="641" t="s">
        <v>796</v>
      </c>
      <c r="K1998" s="643">
        <v>8</v>
      </c>
      <c r="L1998" s="643">
        <v>12</v>
      </c>
      <c r="M1998" s="644">
        <v>23175.87</v>
      </c>
      <c r="N1998" s="643">
        <v>3</v>
      </c>
      <c r="O1998" s="643">
        <v>6</v>
      </c>
      <c r="P1998" s="686">
        <v>11614.116</v>
      </c>
    </row>
    <row r="1999" spans="1:16" ht="56.25" x14ac:dyDescent="0.2">
      <c r="A1999" s="637" t="s">
        <v>767</v>
      </c>
      <c r="B1999" s="638" t="s">
        <v>775</v>
      </c>
      <c r="C1999" s="638" t="s">
        <v>769</v>
      </c>
      <c r="D1999" s="639" t="s">
        <v>7078</v>
      </c>
      <c r="E1999" s="640">
        <v>12000</v>
      </c>
      <c r="F1999" s="638" t="s">
        <v>7079</v>
      </c>
      <c r="G1999" s="639" t="s">
        <v>7080</v>
      </c>
      <c r="H1999" s="641" t="s">
        <v>915</v>
      </c>
      <c r="I1999" s="642" t="s">
        <v>780</v>
      </c>
      <c r="J1999" s="641" t="s">
        <v>915</v>
      </c>
      <c r="K1999" s="643">
        <v>5</v>
      </c>
      <c r="L1999" s="643">
        <v>12</v>
      </c>
      <c r="M1999" s="644">
        <v>144088.13999999996</v>
      </c>
      <c r="N1999" s="643">
        <v>0</v>
      </c>
      <c r="O1999" s="643">
        <v>0</v>
      </c>
      <c r="P1999" s="686">
        <v>0</v>
      </c>
    </row>
    <row r="2000" spans="1:16" ht="33.75" x14ac:dyDescent="0.2">
      <c r="A2000" s="637" t="s">
        <v>767</v>
      </c>
      <c r="B2000" s="638" t="s">
        <v>775</v>
      </c>
      <c r="C2000" s="638" t="s">
        <v>769</v>
      </c>
      <c r="D2000" s="639" t="s">
        <v>7081</v>
      </c>
      <c r="E2000" s="640">
        <v>7000</v>
      </c>
      <c r="F2000" s="638" t="s">
        <v>7082</v>
      </c>
      <c r="G2000" s="639" t="s">
        <v>7083</v>
      </c>
      <c r="H2000" s="641" t="s">
        <v>7084</v>
      </c>
      <c r="I2000" s="642" t="s">
        <v>780</v>
      </c>
      <c r="J2000" s="641" t="s">
        <v>7084</v>
      </c>
      <c r="K2000" s="643">
        <v>2</v>
      </c>
      <c r="L2000" s="643">
        <v>6</v>
      </c>
      <c r="M2000" s="644">
        <v>40864.610000000008</v>
      </c>
      <c r="N2000" s="643">
        <v>3</v>
      </c>
      <c r="O2000" s="643">
        <v>6</v>
      </c>
      <c r="P2000" s="686">
        <v>43022.086000000003</v>
      </c>
    </row>
    <row r="2001" spans="1:16" ht="101.25" x14ac:dyDescent="0.2">
      <c r="A2001" s="637" t="s">
        <v>767</v>
      </c>
      <c r="B2001" s="638" t="s">
        <v>775</v>
      </c>
      <c r="C2001" s="638" t="s">
        <v>769</v>
      </c>
      <c r="D2001" s="639" t="s">
        <v>1161</v>
      </c>
      <c r="E2001" s="640">
        <v>1200</v>
      </c>
      <c r="F2001" s="638" t="s">
        <v>7085</v>
      </c>
      <c r="G2001" s="639" t="s">
        <v>7086</v>
      </c>
      <c r="H2001" s="641" t="s">
        <v>796</v>
      </c>
      <c r="I2001" s="642" t="s">
        <v>797</v>
      </c>
      <c r="J2001" s="641" t="s">
        <v>796</v>
      </c>
      <c r="K2001" s="643">
        <v>5</v>
      </c>
      <c r="L2001" s="643">
        <v>11</v>
      </c>
      <c r="M2001" s="644">
        <v>13973.51</v>
      </c>
      <c r="N2001" s="643">
        <v>0</v>
      </c>
      <c r="O2001" s="643">
        <v>0</v>
      </c>
      <c r="P2001" s="686">
        <v>0</v>
      </c>
    </row>
    <row r="2002" spans="1:16" ht="67.5" x14ac:dyDescent="0.2">
      <c r="A2002" s="637" t="s">
        <v>767</v>
      </c>
      <c r="B2002" s="638" t="s">
        <v>775</v>
      </c>
      <c r="C2002" s="638" t="s">
        <v>769</v>
      </c>
      <c r="D2002" s="639" t="s">
        <v>7087</v>
      </c>
      <c r="E2002" s="640">
        <v>1800</v>
      </c>
      <c r="F2002" s="638" t="s">
        <v>7088</v>
      </c>
      <c r="G2002" s="639" t="s">
        <v>7089</v>
      </c>
      <c r="H2002" s="641" t="s">
        <v>2754</v>
      </c>
      <c r="I2002" s="642" t="s">
        <v>774</v>
      </c>
      <c r="J2002" s="641" t="s">
        <v>2754</v>
      </c>
      <c r="K2002" s="643">
        <v>10</v>
      </c>
      <c r="L2002" s="643">
        <v>12</v>
      </c>
      <c r="M2002" s="644">
        <v>23546.620000000003</v>
      </c>
      <c r="N2002" s="643">
        <v>3</v>
      </c>
      <c r="O2002" s="643">
        <v>6</v>
      </c>
      <c r="P2002" s="686">
        <v>11779.075999999999</v>
      </c>
    </row>
    <row r="2003" spans="1:16" ht="33.75" x14ac:dyDescent="0.2">
      <c r="A2003" s="637" t="s">
        <v>767</v>
      </c>
      <c r="B2003" s="638" t="s">
        <v>768</v>
      </c>
      <c r="C2003" s="638" t="s">
        <v>769</v>
      </c>
      <c r="D2003" s="639" t="s">
        <v>1106</v>
      </c>
      <c r="E2003" s="640">
        <v>3500</v>
      </c>
      <c r="F2003" s="638" t="s">
        <v>7090</v>
      </c>
      <c r="G2003" s="639" t="s">
        <v>7091</v>
      </c>
      <c r="H2003" s="641" t="s">
        <v>3075</v>
      </c>
      <c r="I2003" s="642" t="s">
        <v>780</v>
      </c>
      <c r="J2003" s="641" t="s">
        <v>3075</v>
      </c>
      <c r="K2003" s="643">
        <v>4</v>
      </c>
      <c r="L2003" s="643">
        <v>6</v>
      </c>
      <c r="M2003" s="644">
        <v>20341.080000000002</v>
      </c>
      <c r="N2003" s="643">
        <v>5</v>
      </c>
      <c r="O2003" s="643">
        <v>6</v>
      </c>
      <c r="P2003" s="686">
        <v>22051.976000000002</v>
      </c>
    </row>
    <row r="2004" spans="1:16" ht="123.75" x14ac:dyDescent="0.2">
      <c r="A2004" s="637" t="s">
        <v>767</v>
      </c>
      <c r="B2004" s="638" t="s">
        <v>775</v>
      </c>
      <c r="C2004" s="638" t="s">
        <v>769</v>
      </c>
      <c r="D2004" s="639" t="s">
        <v>7092</v>
      </c>
      <c r="E2004" s="640">
        <v>10000</v>
      </c>
      <c r="F2004" s="638" t="s">
        <v>7093</v>
      </c>
      <c r="G2004" s="639" t="s">
        <v>7094</v>
      </c>
      <c r="H2004" s="641" t="s">
        <v>7095</v>
      </c>
      <c r="I2004" s="642" t="s">
        <v>780</v>
      </c>
      <c r="J2004" s="641" t="s">
        <v>7095</v>
      </c>
      <c r="K2004" s="643">
        <v>3</v>
      </c>
      <c r="L2004" s="643">
        <v>5</v>
      </c>
      <c r="M2004" s="644">
        <v>50561.01</v>
      </c>
      <c r="N2004" s="643">
        <v>0</v>
      </c>
      <c r="O2004" s="643">
        <v>0</v>
      </c>
      <c r="P2004" s="686">
        <v>0</v>
      </c>
    </row>
    <row r="2005" spans="1:16" ht="101.25" x14ac:dyDescent="0.2">
      <c r="A2005" s="637" t="s">
        <v>767</v>
      </c>
      <c r="B2005" s="638" t="s">
        <v>775</v>
      </c>
      <c r="C2005" s="638" t="s">
        <v>769</v>
      </c>
      <c r="D2005" s="639" t="s">
        <v>7096</v>
      </c>
      <c r="E2005" s="640">
        <v>10000</v>
      </c>
      <c r="F2005" s="638" t="s">
        <v>7097</v>
      </c>
      <c r="G2005" s="639" t="s">
        <v>7098</v>
      </c>
      <c r="H2005" s="641" t="s">
        <v>7099</v>
      </c>
      <c r="I2005" s="642" t="s">
        <v>780</v>
      </c>
      <c r="J2005" s="641" t="s">
        <v>7099</v>
      </c>
      <c r="K2005" s="643">
        <v>5</v>
      </c>
      <c r="L2005" s="643">
        <v>12</v>
      </c>
      <c r="M2005" s="644">
        <v>121954.80999999997</v>
      </c>
      <c r="N2005" s="643">
        <v>3</v>
      </c>
      <c r="O2005" s="643">
        <v>6</v>
      </c>
      <c r="P2005" s="686">
        <v>61051.976000000002</v>
      </c>
    </row>
    <row r="2006" spans="1:16" ht="56.25" x14ac:dyDescent="0.2">
      <c r="A2006" s="637" t="s">
        <v>767</v>
      </c>
      <c r="B2006" s="638" t="s">
        <v>775</v>
      </c>
      <c r="C2006" s="638" t="s">
        <v>769</v>
      </c>
      <c r="D2006" s="639" t="s">
        <v>7100</v>
      </c>
      <c r="E2006" s="640">
        <v>3000</v>
      </c>
      <c r="F2006" s="638" t="s">
        <v>7101</v>
      </c>
      <c r="G2006" s="639" t="s">
        <v>7102</v>
      </c>
      <c r="H2006" s="641" t="s">
        <v>805</v>
      </c>
      <c r="I2006" s="642" t="s">
        <v>780</v>
      </c>
      <c r="J2006" s="641" t="s">
        <v>805</v>
      </c>
      <c r="K2006" s="643">
        <v>5</v>
      </c>
      <c r="L2006" s="643">
        <v>11</v>
      </c>
      <c r="M2006" s="644">
        <v>34100.520000000004</v>
      </c>
      <c r="N2006" s="643">
        <v>0</v>
      </c>
      <c r="O2006" s="643">
        <v>0</v>
      </c>
      <c r="P2006" s="686">
        <v>0</v>
      </c>
    </row>
    <row r="2007" spans="1:16" ht="56.25" x14ac:dyDescent="0.2">
      <c r="A2007" s="637" t="s">
        <v>767</v>
      </c>
      <c r="B2007" s="638" t="s">
        <v>775</v>
      </c>
      <c r="C2007" s="638" t="s">
        <v>769</v>
      </c>
      <c r="D2007" s="639" t="s">
        <v>7103</v>
      </c>
      <c r="E2007" s="640">
        <v>6400</v>
      </c>
      <c r="F2007" s="638" t="s">
        <v>7104</v>
      </c>
      <c r="G2007" s="639" t="s">
        <v>7105</v>
      </c>
      <c r="H2007" s="641" t="s">
        <v>7106</v>
      </c>
      <c r="I2007" s="642" t="s">
        <v>797</v>
      </c>
      <c r="J2007" s="641" t="s">
        <v>7106</v>
      </c>
      <c r="K2007" s="643">
        <v>5</v>
      </c>
      <c r="L2007" s="643">
        <v>12</v>
      </c>
      <c r="M2007" s="644">
        <v>78754.81</v>
      </c>
      <c r="N2007" s="643">
        <v>3</v>
      </c>
      <c r="O2007" s="643">
        <v>6</v>
      </c>
      <c r="P2007" s="686">
        <v>39451.976000000002</v>
      </c>
    </row>
    <row r="2008" spans="1:16" ht="67.5" x14ac:dyDescent="0.2">
      <c r="A2008" s="637" t="s">
        <v>767</v>
      </c>
      <c r="B2008" s="638" t="s">
        <v>775</v>
      </c>
      <c r="C2008" s="638" t="s">
        <v>769</v>
      </c>
      <c r="D2008" s="639" t="s">
        <v>7107</v>
      </c>
      <c r="E2008" s="640">
        <v>11000</v>
      </c>
      <c r="F2008" s="638" t="s">
        <v>7108</v>
      </c>
      <c r="G2008" s="639" t="s">
        <v>7109</v>
      </c>
      <c r="H2008" s="641" t="s">
        <v>1650</v>
      </c>
      <c r="I2008" s="642" t="s">
        <v>780</v>
      </c>
      <c r="J2008" s="641" t="s">
        <v>1650</v>
      </c>
      <c r="K2008" s="643">
        <v>10</v>
      </c>
      <c r="L2008" s="643">
        <v>12</v>
      </c>
      <c r="M2008" s="644">
        <v>101875.12999999999</v>
      </c>
      <c r="N2008" s="643">
        <v>3</v>
      </c>
      <c r="O2008" s="643">
        <v>6</v>
      </c>
      <c r="P2008" s="686">
        <v>67051.975999999995</v>
      </c>
    </row>
    <row r="2009" spans="1:16" ht="45" x14ac:dyDescent="0.2">
      <c r="A2009" s="637" t="s">
        <v>767</v>
      </c>
      <c r="B2009" s="638" t="s">
        <v>775</v>
      </c>
      <c r="C2009" s="638" t="s">
        <v>769</v>
      </c>
      <c r="D2009" s="639" t="s">
        <v>1237</v>
      </c>
      <c r="E2009" s="640">
        <v>3800</v>
      </c>
      <c r="F2009" s="638" t="s">
        <v>7110</v>
      </c>
      <c r="G2009" s="639" t="s">
        <v>7111</v>
      </c>
      <c r="H2009" s="641" t="s">
        <v>7112</v>
      </c>
      <c r="I2009" s="642" t="s">
        <v>797</v>
      </c>
      <c r="J2009" s="641" t="s">
        <v>7112</v>
      </c>
      <c r="K2009" s="643">
        <v>5</v>
      </c>
      <c r="L2009" s="643">
        <v>12</v>
      </c>
      <c r="M2009" s="644">
        <v>46053.15</v>
      </c>
      <c r="N2009" s="643">
        <v>3</v>
      </c>
      <c r="O2009" s="643">
        <v>6</v>
      </c>
      <c r="P2009" s="686">
        <v>23851.976000000002</v>
      </c>
    </row>
    <row r="2010" spans="1:16" ht="33.75" x14ac:dyDescent="0.2">
      <c r="A2010" s="637" t="s">
        <v>767</v>
      </c>
      <c r="B2010" s="638" t="s">
        <v>775</v>
      </c>
      <c r="C2010" s="638" t="s">
        <v>769</v>
      </c>
      <c r="D2010" s="639" t="s">
        <v>7113</v>
      </c>
      <c r="E2010" s="640">
        <v>3000</v>
      </c>
      <c r="F2010" s="638" t="s">
        <v>7114</v>
      </c>
      <c r="G2010" s="639" t="s">
        <v>7115</v>
      </c>
      <c r="H2010" s="641" t="s">
        <v>3138</v>
      </c>
      <c r="I2010" s="642" t="s">
        <v>780</v>
      </c>
      <c r="J2010" s="641" t="s">
        <v>3138</v>
      </c>
      <c r="K2010" s="643">
        <v>2</v>
      </c>
      <c r="L2010" s="643">
        <v>6</v>
      </c>
      <c r="M2010" s="644">
        <v>9301.15</v>
      </c>
      <c r="N2010" s="643">
        <v>3</v>
      </c>
      <c r="O2010" s="643">
        <v>6</v>
      </c>
      <c r="P2010" s="686">
        <v>19015.856</v>
      </c>
    </row>
    <row r="2011" spans="1:16" ht="67.5" x14ac:dyDescent="0.2">
      <c r="A2011" s="637" t="s">
        <v>767</v>
      </c>
      <c r="B2011" s="638" t="s">
        <v>775</v>
      </c>
      <c r="C2011" s="638" t="s">
        <v>769</v>
      </c>
      <c r="D2011" s="639" t="s">
        <v>7116</v>
      </c>
      <c r="E2011" s="640">
        <v>6000</v>
      </c>
      <c r="F2011" s="638" t="s">
        <v>7117</v>
      </c>
      <c r="G2011" s="639" t="s">
        <v>7118</v>
      </c>
      <c r="H2011" s="641" t="s">
        <v>1929</v>
      </c>
      <c r="I2011" s="642" t="s">
        <v>774</v>
      </c>
      <c r="J2011" s="641" t="s">
        <v>1929</v>
      </c>
      <c r="K2011" s="643">
        <v>5</v>
      </c>
      <c r="L2011" s="643">
        <v>12</v>
      </c>
      <c r="M2011" s="644">
        <v>73356.31</v>
      </c>
      <c r="N2011" s="643">
        <v>3</v>
      </c>
      <c r="O2011" s="643">
        <v>6</v>
      </c>
      <c r="P2011" s="686">
        <v>37051.976000000002</v>
      </c>
    </row>
    <row r="2012" spans="1:16" ht="56.25" x14ac:dyDescent="0.2">
      <c r="A2012" s="637" t="s">
        <v>767</v>
      </c>
      <c r="B2012" s="638" t="s">
        <v>775</v>
      </c>
      <c r="C2012" s="638" t="s">
        <v>769</v>
      </c>
      <c r="D2012" s="639" t="s">
        <v>7119</v>
      </c>
      <c r="E2012" s="640">
        <v>1200</v>
      </c>
      <c r="F2012" s="638" t="s">
        <v>7120</v>
      </c>
      <c r="G2012" s="639" t="s">
        <v>7121</v>
      </c>
      <c r="H2012" s="641" t="s">
        <v>7122</v>
      </c>
      <c r="I2012" s="642" t="s">
        <v>774</v>
      </c>
      <c r="J2012" s="641" t="s">
        <v>7122</v>
      </c>
      <c r="K2012" s="643">
        <v>5</v>
      </c>
      <c r="L2012" s="643">
        <v>12</v>
      </c>
      <c r="M2012" s="644">
        <v>16256.91</v>
      </c>
      <c r="N2012" s="643">
        <v>3</v>
      </c>
      <c r="O2012" s="643">
        <v>6</v>
      </c>
      <c r="P2012" s="686">
        <v>7851.9560000000001</v>
      </c>
    </row>
    <row r="2013" spans="1:16" ht="67.5" x14ac:dyDescent="0.2">
      <c r="A2013" s="637" t="s">
        <v>767</v>
      </c>
      <c r="B2013" s="638" t="s">
        <v>775</v>
      </c>
      <c r="C2013" s="638" t="s">
        <v>769</v>
      </c>
      <c r="D2013" s="639" t="s">
        <v>7123</v>
      </c>
      <c r="E2013" s="640">
        <v>4000</v>
      </c>
      <c r="F2013" s="638" t="s">
        <v>7124</v>
      </c>
      <c r="G2013" s="639" t="s">
        <v>7125</v>
      </c>
      <c r="H2013" s="641" t="s">
        <v>7126</v>
      </c>
      <c r="I2013" s="642" t="s">
        <v>774</v>
      </c>
      <c r="J2013" s="641" t="s">
        <v>7126</v>
      </c>
      <c r="K2013" s="643">
        <v>5</v>
      </c>
      <c r="L2013" s="643">
        <v>12</v>
      </c>
      <c r="M2013" s="644">
        <v>49863.81</v>
      </c>
      <c r="N2013" s="643">
        <v>3</v>
      </c>
      <c r="O2013" s="643">
        <v>6</v>
      </c>
      <c r="P2013" s="686">
        <v>25010.256000000001</v>
      </c>
    </row>
    <row r="2014" spans="1:16" ht="56.25" x14ac:dyDescent="0.2">
      <c r="A2014" s="637" t="s">
        <v>767</v>
      </c>
      <c r="B2014" s="638" t="s">
        <v>775</v>
      </c>
      <c r="C2014" s="638" t="s">
        <v>769</v>
      </c>
      <c r="D2014" s="639" t="s">
        <v>6244</v>
      </c>
      <c r="E2014" s="640">
        <v>3800</v>
      </c>
      <c r="F2014" s="638" t="s">
        <v>7127</v>
      </c>
      <c r="G2014" s="639" t="s">
        <v>7128</v>
      </c>
      <c r="H2014" s="641" t="s">
        <v>7129</v>
      </c>
      <c r="I2014" s="642" t="s">
        <v>774</v>
      </c>
      <c r="J2014" s="641" t="s">
        <v>7129</v>
      </c>
      <c r="K2014" s="643">
        <v>6</v>
      </c>
      <c r="L2014" s="643">
        <v>12</v>
      </c>
      <c r="M2014" s="644">
        <v>47298.140000000014</v>
      </c>
      <c r="N2014" s="643">
        <v>3</v>
      </c>
      <c r="O2014" s="643">
        <v>6</v>
      </c>
      <c r="P2014" s="686">
        <v>23851.976000000002</v>
      </c>
    </row>
    <row r="2015" spans="1:16" ht="45" x14ac:dyDescent="0.2">
      <c r="A2015" s="637" t="s">
        <v>767</v>
      </c>
      <c r="B2015" s="638" t="s">
        <v>775</v>
      </c>
      <c r="C2015" s="638" t="s">
        <v>769</v>
      </c>
      <c r="D2015" s="639" t="s">
        <v>7130</v>
      </c>
      <c r="E2015" s="640">
        <v>11000</v>
      </c>
      <c r="F2015" s="638" t="s">
        <v>7131</v>
      </c>
      <c r="G2015" s="639" t="s">
        <v>7132</v>
      </c>
      <c r="H2015" s="641" t="s">
        <v>4963</v>
      </c>
      <c r="I2015" s="642" t="s">
        <v>774</v>
      </c>
      <c r="J2015" s="641" t="s">
        <v>4963</v>
      </c>
      <c r="K2015" s="643">
        <v>3</v>
      </c>
      <c r="L2015" s="643">
        <v>5</v>
      </c>
      <c r="M2015" s="644">
        <v>37786.490000000005</v>
      </c>
      <c r="N2015" s="643">
        <v>0</v>
      </c>
      <c r="O2015" s="643">
        <v>0</v>
      </c>
      <c r="P2015" s="686">
        <v>0</v>
      </c>
    </row>
    <row r="2016" spans="1:16" ht="78.75" x14ac:dyDescent="0.2">
      <c r="A2016" s="637" t="s">
        <v>767</v>
      </c>
      <c r="B2016" s="638" t="s">
        <v>775</v>
      </c>
      <c r="C2016" s="638" t="s">
        <v>769</v>
      </c>
      <c r="D2016" s="639" t="s">
        <v>2977</v>
      </c>
      <c r="E2016" s="640">
        <v>930</v>
      </c>
      <c r="F2016" s="638" t="s">
        <v>7133</v>
      </c>
      <c r="G2016" s="639" t="s">
        <v>7134</v>
      </c>
      <c r="H2016" s="641" t="s">
        <v>1286</v>
      </c>
      <c r="I2016" s="642" t="s">
        <v>797</v>
      </c>
      <c r="J2016" s="641" t="s">
        <v>1286</v>
      </c>
      <c r="K2016" s="643">
        <v>6</v>
      </c>
      <c r="L2016" s="643">
        <v>8</v>
      </c>
      <c r="M2016" s="644">
        <v>8155.61</v>
      </c>
      <c r="N2016" s="643">
        <v>0</v>
      </c>
      <c r="O2016" s="643">
        <v>0</v>
      </c>
      <c r="P2016" s="686">
        <v>0</v>
      </c>
    </row>
    <row r="2017" spans="1:16" ht="45" x14ac:dyDescent="0.2">
      <c r="A2017" s="637" t="s">
        <v>767</v>
      </c>
      <c r="B2017" s="638" t="s">
        <v>775</v>
      </c>
      <c r="C2017" s="638" t="s">
        <v>769</v>
      </c>
      <c r="D2017" s="639" t="s">
        <v>1083</v>
      </c>
      <c r="E2017" s="640">
        <v>3800</v>
      </c>
      <c r="F2017" s="638" t="s">
        <v>7135</v>
      </c>
      <c r="G2017" s="639" t="s">
        <v>7136</v>
      </c>
      <c r="H2017" s="641" t="s">
        <v>7137</v>
      </c>
      <c r="I2017" s="642" t="s">
        <v>797</v>
      </c>
      <c r="J2017" s="641" t="s">
        <v>7137</v>
      </c>
      <c r="K2017" s="643">
        <v>5</v>
      </c>
      <c r="L2017" s="643">
        <v>12</v>
      </c>
      <c r="M2017" s="644">
        <v>46683.71</v>
      </c>
      <c r="N2017" s="643">
        <v>3</v>
      </c>
      <c r="O2017" s="643">
        <v>6</v>
      </c>
      <c r="P2017" s="686">
        <v>23692.976000000002</v>
      </c>
    </row>
    <row r="2018" spans="1:16" ht="56.25" x14ac:dyDescent="0.2">
      <c r="A2018" s="637" t="s">
        <v>767</v>
      </c>
      <c r="B2018" s="638" t="s">
        <v>775</v>
      </c>
      <c r="C2018" s="638" t="s">
        <v>769</v>
      </c>
      <c r="D2018" s="639" t="s">
        <v>7138</v>
      </c>
      <c r="E2018" s="640">
        <v>3700</v>
      </c>
      <c r="F2018" s="638" t="s">
        <v>7139</v>
      </c>
      <c r="G2018" s="639" t="s">
        <v>7140</v>
      </c>
      <c r="H2018" s="641" t="s">
        <v>1650</v>
      </c>
      <c r="I2018" s="642" t="s">
        <v>780</v>
      </c>
      <c r="J2018" s="641" t="s">
        <v>1650</v>
      </c>
      <c r="K2018" s="643">
        <v>5</v>
      </c>
      <c r="L2018" s="643">
        <v>12</v>
      </c>
      <c r="M2018" s="644">
        <v>46327.43</v>
      </c>
      <c r="N2018" s="643">
        <v>3</v>
      </c>
      <c r="O2018" s="643">
        <v>6</v>
      </c>
      <c r="P2018" s="686">
        <v>23251.196000000004</v>
      </c>
    </row>
    <row r="2019" spans="1:16" ht="45" x14ac:dyDescent="0.2">
      <c r="A2019" s="637" t="s">
        <v>767</v>
      </c>
      <c r="B2019" s="638" t="s">
        <v>775</v>
      </c>
      <c r="C2019" s="638" t="s">
        <v>769</v>
      </c>
      <c r="D2019" s="639" t="s">
        <v>7141</v>
      </c>
      <c r="E2019" s="640">
        <v>4800</v>
      </c>
      <c r="F2019" s="638" t="s">
        <v>7142</v>
      </c>
      <c r="G2019" s="639" t="s">
        <v>7143</v>
      </c>
      <c r="H2019" s="641" t="s">
        <v>7144</v>
      </c>
      <c r="I2019" s="642" t="s">
        <v>780</v>
      </c>
      <c r="J2019" s="641" t="s">
        <v>7144</v>
      </c>
      <c r="K2019" s="643">
        <v>7</v>
      </c>
      <c r="L2019" s="643">
        <v>12</v>
      </c>
      <c r="M2019" s="644">
        <v>59463.729999999996</v>
      </c>
      <c r="N2019" s="643">
        <v>3</v>
      </c>
      <c r="O2019" s="643">
        <v>6</v>
      </c>
      <c r="P2019" s="686">
        <v>29840.756000000001</v>
      </c>
    </row>
    <row r="2020" spans="1:16" ht="56.25" x14ac:dyDescent="0.2">
      <c r="A2020" s="637" t="s">
        <v>767</v>
      </c>
      <c r="B2020" s="638" t="s">
        <v>775</v>
      </c>
      <c r="C2020" s="638" t="s">
        <v>769</v>
      </c>
      <c r="D2020" s="639" t="s">
        <v>7145</v>
      </c>
      <c r="E2020" s="640">
        <v>15000</v>
      </c>
      <c r="F2020" s="638" t="s">
        <v>7146</v>
      </c>
      <c r="G2020" s="639" t="s">
        <v>7147</v>
      </c>
      <c r="H2020" s="641" t="s">
        <v>2403</v>
      </c>
      <c r="I2020" s="642" t="s">
        <v>780</v>
      </c>
      <c r="J2020" s="641" t="s">
        <v>2403</v>
      </c>
      <c r="K2020" s="643">
        <v>0</v>
      </c>
      <c r="L2020" s="643">
        <v>0</v>
      </c>
      <c r="M2020" s="644">
        <v>0</v>
      </c>
      <c r="N2020" s="643">
        <v>1</v>
      </c>
      <c r="O2020" s="643">
        <v>3</v>
      </c>
      <c r="P2020" s="686">
        <v>52529.526000000005</v>
      </c>
    </row>
    <row r="2021" spans="1:16" ht="56.25" x14ac:dyDescent="0.2">
      <c r="A2021" s="637" t="s">
        <v>767</v>
      </c>
      <c r="B2021" s="638" t="s">
        <v>775</v>
      </c>
      <c r="C2021" s="638" t="s">
        <v>769</v>
      </c>
      <c r="D2021" s="639" t="s">
        <v>2489</v>
      </c>
      <c r="E2021" s="640">
        <v>3800</v>
      </c>
      <c r="F2021" s="638" t="s">
        <v>7148</v>
      </c>
      <c r="G2021" s="639" t="s">
        <v>7149</v>
      </c>
      <c r="H2021" s="641" t="s">
        <v>2322</v>
      </c>
      <c r="I2021" s="642" t="s">
        <v>774</v>
      </c>
      <c r="J2021" s="641" t="s">
        <v>2322</v>
      </c>
      <c r="K2021" s="643">
        <v>6</v>
      </c>
      <c r="L2021" s="643">
        <v>12</v>
      </c>
      <c r="M2021" s="644">
        <v>47548.780000000013</v>
      </c>
      <c r="N2021" s="643">
        <v>3</v>
      </c>
      <c r="O2021" s="643">
        <v>6</v>
      </c>
      <c r="P2021" s="686">
        <v>23851.976000000002</v>
      </c>
    </row>
    <row r="2022" spans="1:16" ht="45" x14ac:dyDescent="0.2">
      <c r="A2022" s="637" t="s">
        <v>767</v>
      </c>
      <c r="B2022" s="638" t="s">
        <v>775</v>
      </c>
      <c r="C2022" s="638" t="s">
        <v>769</v>
      </c>
      <c r="D2022" s="639" t="s">
        <v>1083</v>
      </c>
      <c r="E2022" s="640">
        <v>3800</v>
      </c>
      <c r="F2022" s="638" t="s">
        <v>7150</v>
      </c>
      <c r="G2022" s="639" t="s">
        <v>7151</v>
      </c>
      <c r="H2022" s="641" t="s">
        <v>7152</v>
      </c>
      <c r="I2022" s="642" t="s">
        <v>797</v>
      </c>
      <c r="J2022" s="641" t="s">
        <v>7152</v>
      </c>
      <c r="K2022" s="643">
        <v>5</v>
      </c>
      <c r="L2022" s="643">
        <v>12</v>
      </c>
      <c r="M2022" s="644">
        <v>46585.73000000001</v>
      </c>
      <c r="N2022" s="643">
        <v>3</v>
      </c>
      <c r="O2022" s="643">
        <v>6</v>
      </c>
      <c r="P2022" s="686">
        <v>23844.556000000004</v>
      </c>
    </row>
    <row r="2023" spans="1:16" ht="67.5" x14ac:dyDescent="0.2">
      <c r="A2023" s="637" t="s">
        <v>767</v>
      </c>
      <c r="B2023" s="638" t="s">
        <v>775</v>
      </c>
      <c r="C2023" s="638" t="s">
        <v>769</v>
      </c>
      <c r="D2023" s="639" t="s">
        <v>7153</v>
      </c>
      <c r="E2023" s="640">
        <v>2000</v>
      </c>
      <c r="F2023" s="638" t="s">
        <v>7154</v>
      </c>
      <c r="G2023" s="639" t="s">
        <v>7155</v>
      </c>
      <c r="H2023" s="641" t="s">
        <v>2415</v>
      </c>
      <c r="I2023" s="642" t="s">
        <v>774</v>
      </c>
      <c r="J2023" s="641" t="s">
        <v>2415</v>
      </c>
      <c r="K2023" s="643">
        <v>1</v>
      </c>
      <c r="L2023" s="643">
        <v>2</v>
      </c>
      <c r="M2023" s="644">
        <v>5015.26</v>
      </c>
      <c r="N2023" s="643">
        <v>0</v>
      </c>
      <c r="O2023" s="643">
        <v>0</v>
      </c>
      <c r="P2023" s="686">
        <v>0</v>
      </c>
    </row>
    <row r="2024" spans="1:16" ht="67.5" x14ac:dyDescent="0.2">
      <c r="A2024" s="637" t="s">
        <v>767</v>
      </c>
      <c r="B2024" s="638" t="s">
        <v>775</v>
      </c>
      <c r="C2024" s="638" t="s">
        <v>769</v>
      </c>
      <c r="D2024" s="639" t="s">
        <v>7156</v>
      </c>
      <c r="E2024" s="640">
        <v>15600</v>
      </c>
      <c r="F2024" s="638" t="s">
        <v>7157</v>
      </c>
      <c r="G2024" s="639" t="s">
        <v>7158</v>
      </c>
      <c r="H2024" s="641" t="s">
        <v>812</v>
      </c>
      <c r="I2024" s="642" t="s">
        <v>780</v>
      </c>
      <c r="J2024" s="641" t="s">
        <v>812</v>
      </c>
      <c r="K2024" s="643">
        <v>0</v>
      </c>
      <c r="L2024" s="643">
        <v>0</v>
      </c>
      <c r="M2024" s="644">
        <v>0</v>
      </c>
      <c r="N2024" s="643">
        <v>1</v>
      </c>
      <c r="O2024" s="643">
        <v>1</v>
      </c>
      <c r="P2024" s="686">
        <v>8137.2259999999997</v>
      </c>
    </row>
    <row r="2025" spans="1:16" ht="67.5" x14ac:dyDescent="0.2">
      <c r="A2025" s="637" t="s">
        <v>767</v>
      </c>
      <c r="B2025" s="638" t="s">
        <v>775</v>
      </c>
      <c r="C2025" s="638" t="s">
        <v>769</v>
      </c>
      <c r="D2025" s="639" t="s">
        <v>7159</v>
      </c>
      <c r="E2025" s="640">
        <v>12000</v>
      </c>
      <c r="F2025" s="638" t="s">
        <v>7160</v>
      </c>
      <c r="G2025" s="639" t="s">
        <v>7161</v>
      </c>
      <c r="H2025" s="641" t="s">
        <v>7162</v>
      </c>
      <c r="I2025" s="642" t="s">
        <v>797</v>
      </c>
      <c r="J2025" s="641" t="s">
        <v>7162</v>
      </c>
      <c r="K2025" s="643">
        <v>5</v>
      </c>
      <c r="L2025" s="643">
        <v>12</v>
      </c>
      <c r="M2025" s="644">
        <v>145813.30999999997</v>
      </c>
      <c r="N2025" s="643">
        <v>3</v>
      </c>
      <c r="O2025" s="643">
        <v>6</v>
      </c>
      <c r="P2025" s="686">
        <v>73051.975999999995</v>
      </c>
    </row>
    <row r="2026" spans="1:16" ht="56.25" x14ac:dyDescent="0.2">
      <c r="A2026" s="637" t="s">
        <v>767</v>
      </c>
      <c r="B2026" s="638" t="s">
        <v>775</v>
      </c>
      <c r="C2026" s="638" t="s">
        <v>769</v>
      </c>
      <c r="D2026" s="639" t="s">
        <v>7163</v>
      </c>
      <c r="E2026" s="640">
        <v>4500</v>
      </c>
      <c r="F2026" s="638" t="s">
        <v>7164</v>
      </c>
      <c r="G2026" s="639" t="s">
        <v>7165</v>
      </c>
      <c r="H2026" s="641" t="s">
        <v>1583</v>
      </c>
      <c r="I2026" s="642" t="s">
        <v>780</v>
      </c>
      <c r="J2026" s="641" t="s">
        <v>1583</v>
      </c>
      <c r="K2026" s="643">
        <v>11</v>
      </c>
      <c r="L2026" s="643">
        <v>12</v>
      </c>
      <c r="M2026" s="644">
        <v>55827.399999999994</v>
      </c>
      <c r="N2026" s="643">
        <v>3</v>
      </c>
      <c r="O2026" s="643">
        <v>6</v>
      </c>
      <c r="P2026" s="686">
        <v>6456.945999999999</v>
      </c>
    </row>
    <row r="2027" spans="1:16" ht="112.5" x14ac:dyDescent="0.2">
      <c r="A2027" s="637" t="s">
        <v>767</v>
      </c>
      <c r="B2027" s="638" t="s">
        <v>775</v>
      </c>
      <c r="C2027" s="638" t="s">
        <v>769</v>
      </c>
      <c r="D2027" s="639" t="s">
        <v>7166</v>
      </c>
      <c r="E2027" s="640">
        <v>13500</v>
      </c>
      <c r="F2027" s="638" t="s">
        <v>7167</v>
      </c>
      <c r="G2027" s="639" t="s">
        <v>7168</v>
      </c>
      <c r="H2027" s="641" t="s">
        <v>5998</v>
      </c>
      <c r="I2027" s="642" t="s">
        <v>780</v>
      </c>
      <c r="J2027" s="641" t="s">
        <v>5998</v>
      </c>
      <c r="K2027" s="643">
        <v>3</v>
      </c>
      <c r="L2027" s="643">
        <v>5</v>
      </c>
      <c r="M2027" s="644">
        <v>67983.929999999993</v>
      </c>
      <c r="N2027" s="643">
        <v>0</v>
      </c>
      <c r="O2027" s="643">
        <v>0</v>
      </c>
      <c r="P2027" s="686">
        <v>0</v>
      </c>
    </row>
    <row r="2028" spans="1:16" ht="90" x14ac:dyDescent="0.2">
      <c r="A2028" s="637" t="s">
        <v>767</v>
      </c>
      <c r="B2028" s="638" t="s">
        <v>775</v>
      </c>
      <c r="C2028" s="638" t="s">
        <v>769</v>
      </c>
      <c r="D2028" s="639" t="s">
        <v>7169</v>
      </c>
      <c r="E2028" s="640">
        <v>5000</v>
      </c>
      <c r="F2028" s="638" t="s">
        <v>7170</v>
      </c>
      <c r="G2028" s="639" t="s">
        <v>7171</v>
      </c>
      <c r="H2028" s="641" t="s">
        <v>850</v>
      </c>
      <c r="I2028" s="642" t="s">
        <v>780</v>
      </c>
      <c r="J2028" s="641" t="s">
        <v>850</v>
      </c>
      <c r="K2028" s="643">
        <v>8</v>
      </c>
      <c r="L2028" s="643">
        <v>12</v>
      </c>
      <c r="M2028" s="644">
        <v>61511.009999999995</v>
      </c>
      <c r="N2028" s="643">
        <v>5</v>
      </c>
      <c r="O2028" s="643">
        <v>6</v>
      </c>
      <c r="P2028" s="686">
        <v>31009.976000000002</v>
      </c>
    </row>
    <row r="2029" spans="1:16" ht="67.5" x14ac:dyDescent="0.2">
      <c r="A2029" s="637" t="s">
        <v>767</v>
      </c>
      <c r="B2029" s="638" t="s">
        <v>775</v>
      </c>
      <c r="C2029" s="638" t="s">
        <v>769</v>
      </c>
      <c r="D2029" s="639" t="s">
        <v>7172</v>
      </c>
      <c r="E2029" s="640">
        <v>15600</v>
      </c>
      <c r="F2029" s="638" t="s">
        <v>7173</v>
      </c>
      <c r="G2029" s="639" t="s">
        <v>7174</v>
      </c>
      <c r="H2029" s="641" t="s">
        <v>7175</v>
      </c>
      <c r="I2029" s="642" t="s">
        <v>780</v>
      </c>
      <c r="J2029" s="641" t="s">
        <v>7175</v>
      </c>
      <c r="K2029" s="643">
        <v>1</v>
      </c>
      <c r="L2029" s="643">
        <v>5</v>
      </c>
      <c r="M2029" s="644">
        <v>66771.009999999995</v>
      </c>
      <c r="N2029" s="643">
        <v>0</v>
      </c>
      <c r="O2029" s="643">
        <v>0</v>
      </c>
      <c r="P2029" s="686">
        <v>0</v>
      </c>
    </row>
    <row r="2030" spans="1:16" ht="33.75" x14ac:dyDescent="0.2">
      <c r="A2030" s="637" t="s">
        <v>767</v>
      </c>
      <c r="B2030" s="638" t="s">
        <v>775</v>
      </c>
      <c r="C2030" s="638" t="s">
        <v>769</v>
      </c>
      <c r="D2030" s="639" t="s">
        <v>7176</v>
      </c>
      <c r="E2030" s="640">
        <v>1200</v>
      </c>
      <c r="F2030" s="638" t="s">
        <v>7177</v>
      </c>
      <c r="G2030" s="639" t="s">
        <v>7178</v>
      </c>
      <c r="H2030" s="641" t="s">
        <v>7179</v>
      </c>
      <c r="I2030" s="642" t="s">
        <v>774</v>
      </c>
      <c r="J2030" s="641" t="s">
        <v>7179</v>
      </c>
      <c r="K2030" s="643">
        <v>2</v>
      </c>
      <c r="L2030" s="643">
        <v>5</v>
      </c>
      <c r="M2030" s="644">
        <v>6243.4800000000005</v>
      </c>
      <c r="N2030" s="643">
        <v>3</v>
      </c>
      <c r="O2030" s="643">
        <v>6</v>
      </c>
      <c r="P2030" s="686">
        <v>7791.0560000000005</v>
      </c>
    </row>
    <row r="2031" spans="1:16" ht="56.25" x14ac:dyDescent="0.2">
      <c r="A2031" s="637" t="s">
        <v>767</v>
      </c>
      <c r="B2031" s="638" t="s">
        <v>775</v>
      </c>
      <c r="C2031" s="638" t="s">
        <v>769</v>
      </c>
      <c r="D2031" s="639" t="s">
        <v>7180</v>
      </c>
      <c r="E2031" s="640">
        <v>930</v>
      </c>
      <c r="F2031" s="638" t="s">
        <v>7181</v>
      </c>
      <c r="G2031" s="639" t="s">
        <v>7182</v>
      </c>
      <c r="H2031" s="641" t="s">
        <v>1286</v>
      </c>
      <c r="I2031" s="642" t="s">
        <v>797</v>
      </c>
      <c r="J2031" s="641" t="s">
        <v>1286</v>
      </c>
      <c r="K2031" s="643">
        <v>5</v>
      </c>
      <c r="L2031" s="643">
        <v>12</v>
      </c>
      <c r="M2031" s="644">
        <v>12705.969999999998</v>
      </c>
      <c r="N2031" s="643">
        <v>3</v>
      </c>
      <c r="O2031" s="643">
        <v>6</v>
      </c>
      <c r="P2031" s="686">
        <v>6078.9160000000002</v>
      </c>
    </row>
    <row r="2032" spans="1:16" ht="56.25" x14ac:dyDescent="0.2">
      <c r="A2032" s="637" t="s">
        <v>767</v>
      </c>
      <c r="B2032" s="638" t="s">
        <v>775</v>
      </c>
      <c r="C2032" s="638" t="s">
        <v>769</v>
      </c>
      <c r="D2032" s="639" t="s">
        <v>7183</v>
      </c>
      <c r="E2032" s="640">
        <v>1700</v>
      </c>
      <c r="F2032" s="638" t="s">
        <v>7184</v>
      </c>
      <c r="G2032" s="639" t="s">
        <v>7185</v>
      </c>
      <c r="H2032" s="641" t="s">
        <v>796</v>
      </c>
      <c r="I2032" s="642" t="s">
        <v>797</v>
      </c>
      <c r="J2032" s="641" t="s">
        <v>796</v>
      </c>
      <c r="K2032" s="643">
        <v>5</v>
      </c>
      <c r="L2032" s="643">
        <v>12</v>
      </c>
      <c r="M2032" s="644">
        <v>22061.649999999998</v>
      </c>
      <c r="N2032" s="643">
        <v>3</v>
      </c>
      <c r="O2032" s="643">
        <v>6</v>
      </c>
      <c r="P2032" s="686">
        <v>11069.356</v>
      </c>
    </row>
    <row r="2033" spans="1:16" ht="33.75" x14ac:dyDescent="0.2">
      <c r="A2033" s="637" t="s">
        <v>767</v>
      </c>
      <c r="B2033" s="638" t="s">
        <v>775</v>
      </c>
      <c r="C2033" s="638" t="s">
        <v>769</v>
      </c>
      <c r="D2033" s="639" t="s">
        <v>7186</v>
      </c>
      <c r="E2033" s="640">
        <v>6700</v>
      </c>
      <c r="F2033" s="638" t="s">
        <v>7187</v>
      </c>
      <c r="G2033" s="639" t="s">
        <v>7188</v>
      </c>
      <c r="H2033" s="641" t="s">
        <v>4948</v>
      </c>
      <c r="I2033" s="642" t="s">
        <v>780</v>
      </c>
      <c r="J2033" s="641" t="s">
        <v>4948</v>
      </c>
      <c r="K2033" s="643">
        <v>1</v>
      </c>
      <c r="L2033" s="643">
        <v>2</v>
      </c>
      <c r="M2033" s="644">
        <v>12942.35</v>
      </c>
      <c r="N2033" s="643">
        <v>1</v>
      </c>
      <c r="O2033" s="643">
        <v>3</v>
      </c>
      <c r="P2033" s="686">
        <v>15993.285999999998</v>
      </c>
    </row>
    <row r="2034" spans="1:16" ht="45" x14ac:dyDescent="0.2">
      <c r="A2034" s="637" t="s">
        <v>767</v>
      </c>
      <c r="B2034" s="638" t="s">
        <v>775</v>
      </c>
      <c r="C2034" s="638" t="s">
        <v>769</v>
      </c>
      <c r="D2034" s="639" t="s">
        <v>7189</v>
      </c>
      <c r="E2034" s="640">
        <v>4500</v>
      </c>
      <c r="F2034" s="638" t="s">
        <v>7190</v>
      </c>
      <c r="G2034" s="639" t="s">
        <v>7191</v>
      </c>
      <c r="H2034" s="641" t="s">
        <v>7192</v>
      </c>
      <c r="I2034" s="642" t="s">
        <v>780</v>
      </c>
      <c r="J2034" s="641" t="s">
        <v>7192</v>
      </c>
      <c r="K2034" s="643">
        <v>5</v>
      </c>
      <c r="L2034" s="643">
        <v>12</v>
      </c>
      <c r="M2034" s="644">
        <v>55954.810000000012</v>
      </c>
      <c r="N2034" s="643">
        <v>3</v>
      </c>
      <c r="O2034" s="643">
        <v>6</v>
      </c>
      <c r="P2034" s="686">
        <v>28051.976000000002</v>
      </c>
    </row>
    <row r="2035" spans="1:16" ht="56.25" x14ac:dyDescent="0.2">
      <c r="A2035" s="637" t="s">
        <v>767</v>
      </c>
      <c r="B2035" s="638" t="s">
        <v>768</v>
      </c>
      <c r="C2035" s="638" t="s">
        <v>769</v>
      </c>
      <c r="D2035" s="639" t="s">
        <v>7193</v>
      </c>
      <c r="E2035" s="640">
        <v>3000</v>
      </c>
      <c r="F2035" s="638" t="s">
        <v>7194</v>
      </c>
      <c r="G2035" s="639" t="s">
        <v>7195</v>
      </c>
      <c r="H2035" s="641" t="s">
        <v>915</v>
      </c>
      <c r="I2035" s="642" t="s">
        <v>780</v>
      </c>
      <c r="J2035" s="641" t="s">
        <v>915</v>
      </c>
      <c r="K2035" s="643">
        <v>0</v>
      </c>
      <c r="L2035" s="643">
        <v>1</v>
      </c>
      <c r="M2035" s="644">
        <v>3049.0800000000004</v>
      </c>
      <c r="N2035" s="643">
        <v>0</v>
      </c>
      <c r="O2035" s="643">
        <v>0</v>
      </c>
      <c r="P2035" s="686">
        <v>0</v>
      </c>
    </row>
    <row r="2036" spans="1:16" ht="45" x14ac:dyDescent="0.2">
      <c r="A2036" s="637" t="s">
        <v>767</v>
      </c>
      <c r="B2036" s="638" t="s">
        <v>775</v>
      </c>
      <c r="C2036" s="638" t="s">
        <v>769</v>
      </c>
      <c r="D2036" s="639" t="s">
        <v>7196</v>
      </c>
      <c r="E2036" s="640">
        <v>12000</v>
      </c>
      <c r="F2036" s="638" t="s">
        <v>7197</v>
      </c>
      <c r="G2036" s="639" t="s">
        <v>7198</v>
      </c>
      <c r="H2036" s="641" t="s">
        <v>801</v>
      </c>
      <c r="I2036" s="642" t="s">
        <v>780</v>
      </c>
      <c r="J2036" s="641" t="s">
        <v>801</v>
      </c>
      <c r="K2036" s="643">
        <v>5</v>
      </c>
      <c r="L2036" s="643">
        <v>12</v>
      </c>
      <c r="M2036" s="644">
        <v>145954.80999999997</v>
      </c>
      <c r="N2036" s="643">
        <v>5</v>
      </c>
      <c r="O2036" s="643">
        <v>6</v>
      </c>
      <c r="P2036" s="686">
        <v>73051.975999999995</v>
      </c>
    </row>
    <row r="2037" spans="1:16" ht="78.75" x14ac:dyDescent="0.2">
      <c r="A2037" s="637" t="s">
        <v>767</v>
      </c>
      <c r="B2037" s="638" t="s">
        <v>775</v>
      </c>
      <c r="C2037" s="638" t="s">
        <v>769</v>
      </c>
      <c r="D2037" s="639" t="s">
        <v>7199</v>
      </c>
      <c r="E2037" s="640">
        <v>4000</v>
      </c>
      <c r="F2037" s="638" t="s">
        <v>7200</v>
      </c>
      <c r="G2037" s="639" t="s">
        <v>7201</v>
      </c>
      <c r="H2037" s="641" t="s">
        <v>830</v>
      </c>
      <c r="I2037" s="642" t="s">
        <v>780</v>
      </c>
      <c r="J2037" s="641" t="s">
        <v>830</v>
      </c>
      <c r="K2037" s="643">
        <v>7</v>
      </c>
      <c r="L2037" s="643">
        <v>12</v>
      </c>
      <c r="M2037" s="644">
        <v>49954.810000000012</v>
      </c>
      <c r="N2037" s="643">
        <v>5</v>
      </c>
      <c r="O2037" s="643">
        <v>6</v>
      </c>
      <c r="P2037" s="686">
        <v>25041.056000000004</v>
      </c>
    </row>
    <row r="2038" spans="1:16" ht="101.25" x14ac:dyDescent="0.2">
      <c r="A2038" s="637" t="s">
        <v>767</v>
      </c>
      <c r="B2038" s="638" t="s">
        <v>775</v>
      </c>
      <c r="C2038" s="638" t="s">
        <v>769</v>
      </c>
      <c r="D2038" s="639" t="s">
        <v>7202</v>
      </c>
      <c r="E2038" s="640">
        <v>4500</v>
      </c>
      <c r="F2038" s="638" t="s">
        <v>7203</v>
      </c>
      <c r="G2038" s="639" t="s">
        <v>7204</v>
      </c>
      <c r="H2038" s="641" t="s">
        <v>950</v>
      </c>
      <c r="I2038" s="642" t="s">
        <v>774</v>
      </c>
      <c r="J2038" s="641" t="s">
        <v>950</v>
      </c>
      <c r="K2038" s="643">
        <v>3</v>
      </c>
      <c r="L2038" s="643">
        <v>7</v>
      </c>
      <c r="M2038" s="644">
        <v>25954.489999999998</v>
      </c>
      <c r="N2038" s="643">
        <v>0</v>
      </c>
      <c r="O2038" s="643">
        <v>0</v>
      </c>
      <c r="P2038" s="686">
        <v>0</v>
      </c>
    </row>
    <row r="2039" spans="1:16" ht="56.25" x14ac:dyDescent="0.2">
      <c r="A2039" s="637" t="s">
        <v>767</v>
      </c>
      <c r="B2039" s="638" t="s">
        <v>775</v>
      </c>
      <c r="C2039" s="638" t="s">
        <v>769</v>
      </c>
      <c r="D2039" s="639" t="s">
        <v>7205</v>
      </c>
      <c r="E2039" s="640">
        <v>3000</v>
      </c>
      <c r="F2039" s="638" t="s">
        <v>7206</v>
      </c>
      <c r="G2039" s="639" t="s">
        <v>7207</v>
      </c>
      <c r="H2039" s="641" t="s">
        <v>1075</v>
      </c>
      <c r="I2039" s="642" t="s">
        <v>797</v>
      </c>
      <c r="J2039" s="641" t="s">
        <v>1075</v>
      </c>
      <c r="K2039" s="643">
        <v>5</v>
      </c>
      <c r="L2039" s="643">
        <v>12</v>
      </c>
      <c r="M2039" s="644">
        <v>37612.58</v>
      </c>
      <c r="N2039" s="643">
        <v>3</v>
      </c>
      <c r="O2039" s="643">
        <v>6</v>
      </c>
      <c r="P2039" s="686">
        <v>18986.246000000003</v>
      </c>
    </row>
    <row r="2040" spans="1:16" ht="78.75" x14ac:dyDescent="0.2">
      <c r="A2040" s="637" t="s">
        <v>767</v>
      </c>
      <c r="B2040" s="638" t="s">
        <v>775</v>
      </c>
      <c r="C2040" s="638" t="s">
        <v>769</v>
      </c>
      <c r="D2040" s="639" t="s">
        <v>7208</v>
      </c>
      <c r="E2040" s="640">
        <v>6000</v>
      </c>
      <c r="F2040" s="638" t="s">
        <v>7209</v>
      </c>
      <c r="G2040" s="639" t="s">
        <v>7210</v>
      </c>
      <c r="H2040" s="641" t="s">
        <v>1988</v>
      </c>
      <c r="I2040" s="642" t="s">
        <v>774</v>
      </c>
      <c r="J2040" s="641" t="s">
        <v>1988</v>
      </c>
      <c r="K2040" s="643">
        <v>2</v>
      </c>
      <c r="L2040" s="643">
        <v>5</v>
      </c>
      <c r="M2040" s="644">
        <v>35896.47</v>
      </c>
      <c r="N2040" s="643">
        <v>0</v>
      </c>
      <c r="O2040" s="643">
        <v>0</v>
      </c>
      <c r="P2040" s="686">
        <v>0</v>
      </c>
    </row>
    <row r="2041" spans="1:16" ht="67.5" x14ac:dyDescent="0.2">
      <c r="A2041" s="637" t="s">
        <v>767</v>
      </c>
      <c r="B2041" s="638" t="s">
        <v>775</v>
      </c>
      <c r="C2041" s="638" t="s">
        <v>769</v>
      </c>
      <c r="D2041" s="639" t="s">
        <v>7211</v>
      </c>
      <c r="E2041" s="640">
        <v>5000</v>
      </c>
      <c r="F2041" s="638" t="s">
        <v>7212</v>
      </c>
      <c r="G2041" s="639" t="s">
        <v>7213</v>
      </c>
      <c r="H2041" s="641" t="s">
        <v>5663</v>
      </c>
      <c r="I2041" s="642" t="s">
        <v>774</v>
      </c>
      <c r="J2041" s="641" t="s">
        <v>5663</v>
      </c>
      <c r="K2041" s="643">
        <v>3</v>
      </c>
      <c r="L2041" s="643">
        <v>8</v>
      </c>
      <c r="M2041" s="644">
        <v>42381.760000000002</v>
      </c>
      <c r="N2041" s="643">
        <v>0</v>
      </c>
      <c r="O2041" s="643">
        <v>0</v>
      </c>
      <c r="P2041" s="686">
        <v>0</v>
      </c>
    </row>
    <row r="2042" spans="1:16" ht="78.75" x14ac:dyDescent="0.2">
      <c r="A2042" s="637" t="s">
        <v>767</v>
      </c>
      <c r="B2042" s="638" t="s">
        <v>775</v>
      </c>
      <c r="C2042" s="638" t="s">
        <v>769</v>
      </c>
      <c r="D2042" s="639" t="s">
        <v>7214</v>
      </c>
      <c r="E2042" s="640">
        <v>2750</v>
      </c>
      <c r="F2042" s="638" t="s">
        <v>7215</v>
      </c>
      <c r="G2042" s="639" t="s">
        <v>7216</v>
      </c>
      <c r="H2042" s="641" t="s">
        <v>862</v>
      </c>
      <c r="I2042" s="642" t="s">
        <v>780</v>
      </c>
      <c r="J2042" s="641" t="s">
        <v>862</v>
      </c>
      <c r="K2042" s="643">
        <v>2</v>
      </c>
      <c r="L2042" s="643">
        <v>5</v>
      </c>
      <c r="M2042" s="644">
        <v>13530.74</v>
      </c>
      <c r="N2042" s="643">
        <v>0</v>
      </c>
      <c r="O2042" s="643">
        <v>0</v>
      </c>
      <c r="P2042" s="686">
        <v>0</v>
      </c>
    </row>
    <row r="2043" spans="1:16" ht="33.75" x14ac:dyDescent="0.2">
      <c r="A2043" s="637" t="s">
        <v>767</v>
      </c>
      <c r="B2043" s="638" t="s">
        <v>775</v>
      </c>
      <c r="C2043" s="638" t="s">
        <v>769</v>
      </c>
      <c r="D2043" s="639" t="s">
        <v>1184</v>
      </c>
      <c r="E2043" s="640">
        <v>2500</v>
      </c>
      <c r="F2043" s="638" t="s">
        <v>7217</v>
      </c>
      <c r="G2043" s="639" t="s">
        <v>7218</v>
      </c>
      <c r="H2043" s="641" t="s">
        <v>2928</v>
      </c>
      <c r="I2043" s="642" t="s">
        <v>797</v>
      </c>
      <c r="J2043" s="641" t="s">
        <v>2928</v>
      </c>
      <c r="K2043" s="643">
        <v>5</v>
      </c>
      <c r="L2043" s="643">
        <v>12</v>
      </c>
      <c r="M2043" s="644">
        <v>31912.140000000003</v>
      </c>
      <c r="N2043" s="643">
        <v>3</v>
      </c>
      <c r="O2043" s="643">
        <v>6</v>
      </c>
      <c r="P2043" s="686">
        <v>16051.975999999999</v>
      </c>
    </row>
    <row r="2044" spans="1:16" ht="112.5" x14ac:dyDescent="0.2">
      <c r="A2044" s="637" t="s">
        <v>767</v>
      </c>
      <c r="B2044" s="638" t="s">
        <v>775</v>
      </c>
      <c r="C2044" s="638" t="s">
        <v>769</v>
      </c>
      <c r="D2044" s="639" t="s">
        <v>7219</v>
      </c>
      <c r="E2044" s="640">
        <v>7000</v>
      </c>
      <c r="F2044" s="638" t="s">
        <v>7220</v>
      </c>
      <c r="G2044" s="639" t="s">
        <v>7221</v>
      </c>
      <c r="H2044" s="641" t="s">
        <v>805</v>
      </c>
      <c r="I2044" s="642" t="s">
        <v>780</v>
      </c>
      <c r="J2044" s="641" t="s">
        <v>805</v>
      </c>
      <c r="K2044" s="643">
        <v>5</v>
      </c>
      <c r="L2044" s="643">
        <v>12</v>
      </c>
      <c r="M2044" s="644">
        <v>91050.9</v>
      </c>
      <c r="N2044" s="643">
        <v>5</v>
      </c>
      <c r="O2044" s="643">
        <v>6</v>
      </c>
      <c r="P2044" s="686">
        <v>43050.016000000003</v>
      </c>
    </row>
    <row r="2045" spans="1:16" ht="67.5" x14ac:dyDescent="0.2">
      <c r="A2045" s="637" t="s">
        <v>767</v>
      </c>
      <c r="B2045" s="638" t="s">
        <v>775</v>
      </c>
      <c r="C2045" s="638" t="s">
        <v>769</v>
      </c>
      <c r="D2045" s="639" t="s">
        <v>7222</v>
      </c>
      <c r="E2045" s="640">
        <v>1800</v>
      </c>
      <c r="F2045" s="638" t="s">
        <v>7223</v>
      </c>
      <c r="G2045" s="639" t="s">
        <v>7224</v>
      </c>
      <c r="H2045" s="641" t="s">
        <v>2443</v>
      </c>
      <c r="I2045" s="642" t="s">
        <v>774</v>
      </c>
      <c r="J2045" s="641" t="s">
        <v>2443</v>
      </c>
      <c r="K2045" s="643">
        <v>5</v>
      </c>
      <c r="L2045" s="643">
        <v>12</v>
      </c>
      <c r="M2045" s="644">
        <v>23554.81</v>
      </c>
      <c r="N2045" s="643">
        <v>3</v>
      </c>
      <c r="O2045" s="643">
        <v>6</v>
      </c>
      <c r="P2045" s="686">
        <v>11779.075999999999</v>
      </c>
    </row>
    <row r="2046" spans="1:16" ht="45" x14ac:dyDescent="0.2">
      <c r="A2046" s="637" t="s">
        <v>767</v>
      </c>
      <c r="B2046" s="638" t="s">
        <v>775</v>
      </c>
      <c r="C2046" s="638" t="s">
        <v>769</v>
      </c>
      <c r="D2046" s="639" t="s">
        <v>7225</v>
      </c>
      <c r="E2046" s="640">
        <v>1600</v>
      </c>
      <c r="F2046" s="638" t="s">
        <v>7226</v>
      </c>
      <c r="G2046" s="639" t="s">
        <v>7227</v>
      </c>
      <c r="H2046" s="641" t="s">
        <v>1286</v>
      </c>
      <c r="I2046" s="642" t="s">
        <v>797</v>
      </c>
      <c r="J2046" s="641" t="s">
        <v>1286</v>
      </c>
      <c r="K2046" s="643">
        <v>5</v>
      </c>
      <c r="L2046" s="643">
        <v>12</v>
      </c>
      <c r="M2046" s="644">
        <v>21154.81</v>
      </c>
      <c r="N2046" s="643">
        <v>5</v>
      </c>
      <c r="O2046" s="643">
        <v>6</v>
      </c>
      <c r="P2046" s="686">
        <v>10471.075999999999</v>
      </c>
    </row>
    <row r="2047" spans="1:16" ht="56.25" x14ac:dyDescent="0.2">
      <c r="A2047" s="637" t="s">
        <v>767</v>
      </c>
      <c r="B2047" s="638" t="s">
        <v>775</v>
      </c>
      <c r="C2047" s="638" t="s">
        <v>769</v>
      </c>
      <c r="D2047" s="639" t="s">
        <v>7228</v>
      </c>
      <c r="E2047" s="640">
        <v>1800</v>
      </c>
      <c r="F2047" s="638" t="s">
        <v>7229</v>
      </c>
      <c r="G2047" s="639" t="s">
        <v>7230</v>
      </c>
      <c r="H2047" s="641" t="s">
        <v>796</v>
      </c>
      <c r="I2047" s="642" t="s">
        <v>797</v>
      </c>
      <c r="J2047" s="641" t="s">
        <v>796</v>
      </c>
      <c r="K2047" s="643">
        <v>5</v>
      </c>
      <c r="L2047" s="643">
        <v>12</v>
      </c>
      <c r="M2047" s="644">
        <v>23225.530000000002</v>
      </c>
      <c r="N2047" s="643">
        <v>3</v>
      </c>
      <c r="O2047" s="643">
        <v>6</v>
      </c>
      <c r="P2047" s="686">
        <v>11490.255999999999</v>
      </c>
    </row>
    <row r="2048" spans="1:16" ht="33.75" x14ac:dyDescent="0.2">
      <c r="A2048" s="637" t="s">
        <v>767</v>
      </c>
      <c r="B2048" s="638" t="s">
        <v>775</v>
      </c>
      <c r="C2048" s="638" t="s">
        <v>769</v>
      </c>
      <c r="D2048" s="639" t="s">
        <v>7231</v>
      </c>
      <c r="E2048" s="640">
        <v>3500</v>
      </c>
      <c r="F2048" s="638" t="s">
        <v>7232</v>
      </c>
      <c r="G2048" s="639" t="s">
        <v>7233</v>
      </c>
      <c r="H2048" s="641" t="s">
        <v>1458</v>
      </c>
      <c r="I2048" s="642" t="s">
        <v>774</v>
      </c>
      <c r="J2048" s="641" t="s">
        <v>1458</v>
      </c>
      <c r="K2048" s="643">
        <v>1</v>
      </c>
      <c r="L2048" s="643">
        <v>2</v>
      </c>
      <c r="M2048" s="644">
        <v>6869.85</v>
      </c>
      <c r="N2048" s="643">
        <v>3</v>
      </c>
      <c r="O2048" s="643">
        <v>6</v>
      </c>
      <c r="P2048" s="686">
        <v>22051.976000000002</v>
      </c>
    </row>
    <row r="2049" spans="1:16" ht="112.5" x14ac:dyDescent="0.2">
      <c r="A2049" s="637" t="s">
        <v>767</v>
      </c>
      <c r="B2049" s="638" t="s">
        <v>775</v>
      </c>
      <c r="C2049" s="638" t="s">
        <v>769</v>
      </c>
      <c r="D2049" s="639" t="s">
        <v>1503</v>
      </c>
      <c r="E2049" s="640">
        <v>4500</v>
      </c>
      <c r="F2049" s="638" t="s">
        <v>7234</v>
      </c>
      <c r="G2049" s="639" t="s">
        <v>7235</v>
      </c>
      <c r="H2049" s="641" t="s">
        <v>805</v>
      </c>
      <c r="I2049" s="642" t="s">
        <v>780</v>
      </c>
      <c r="J2049" s="641" t="s">
        <v>805</v>
      </c>
      <c r="K2049" s="643">
        <v>10</v>
      </c>
      <c r="L2049" s="643">
        <v>12</v>
      </c>
      <c r="M2049" s="644">
        <v>55734.71</v>
      </c>
      <c r="N2049" s="643">
        <v>3</v>
      </c>
      <c r="O2049" s="643">
        <v>6</v>
      </c>
      <c r="P2049" s="686">
        <v>27957.736000000004</v>
      </c>
    </row>
    <row r="2050" spans="1:16" ht="67.5" x14ac:dyDescent="0.2">
      <c r="A2050" s="637" t="s">
        <v>767</v>
      </c>
      <c r="B2050" s="638" t="s">
        <v>775</v>
      </c>
      <c r="C2050" s="638" t="s">
        <v>769</v>
      </c>
      <c r="D2050" s="639" t="s">
        <v>7236</v>
      </c>
      <c r="E2050" s="640">
        <v>2500</v>
      </c>
      <c r="F2050" s="638" t="s">
        <v>7237</v>
      </c>
      <c r="G2050" s="639" t="s">
        <v>7238</v>
      </c>
      <c r="H2050" s="641" t="s">
        <v>2351</v>
      </c>
      <c r="I2050" s="642" t="s">
        <v>774</v>
      </c>
      <c r="J2050" s="641" t="s">
        <v>2351</v>
      </c>
      <c r="K2050" s="643">
        <v>6</v>
      </c>
      <c r="L2050" s="643">
        <v>12</v>
      </c>
      <c r="M2050" s="644">
        <v>31856.11</v>
      </c>
      <c r="N2050" s="643">
        <v>3</v>
      </c>
      <c r="O2050" s="643">
        <v>6</v>
      </c>
      <c r="P2050" s="686">
        <v>16022.345999999998</v>
      </c>
    </row>
    <row r="2051" spans="1:16" ht="90" x14ac:dyDescent="0.2">
      <c r="A2051" s="637" t="s">
        <v>767</v>
      </c>
      <c r="B2051" s="638" t="s">
        <v>775</v>
      </c>
      <c r="C2051" s="638" t="s">
        <v>769</v>
      </c>
      <c r="D2051" s="639" t="s">
        <v>7239</v>
      </c>
      <c r="E2051" s="640">
        <v>6500</v>
      </c>
      <c r="F2051" s="638" t="s">
        <v>7240</v>
      </c>
      <c r="G2051" s="639" t="s">
        <v>7241</v>
      </c>
      <c r="H2051" s="641" t="s">
        <v>915</v>
      </c>
      <c r="I2051" s="642" t="s">
        <v>780</v>
      </c>
      <c r="J2051" s="641" t="s">
        <v>915</v>
      </c>
      <c r="K2051" s="643">
        <v>4</v>
      </c>
      <c r="L2051" s="643">
        <v>10</v>
      </c>
      <c r="M2051" s="644">
        <v>50348.85</v>
      </c>
      <c r="N2051" s="643">
        <v>0</v>
      </c>
      <c r="O2051" s="643">
        <v>0</v>
      </c>
      <c r="P2051" s="686">
        <v>0</v>
      </c>
    </row>
    <row r="2052" spans="1:16" ht="101.25" x14ac:dyDescent="0.2">
      <c r="A2052" s="637" t="s">
        <v>767</v>
      </c>
      <c r="B2052" s="638" t="s">
        <v>775</v>
      </c>
      <c r="C2052" s="638" t="s">
        <v>769</v>
      </c>
      <c r="D2052" s="639" t="s">
        <v>5232</v>
      </c>
      <c r="E2052" s="640">
        <v>4000</v>
      </c>
      <c r="F2052" s="638" t="s">
        <v>7242</v>
      </c>
      <c r="G2052" s="639" t="s">
        <v>7243</v>
      </c>
      <c r="H2052" s="641" t="s">
        <v>7244</v>
      </c>
      <c r="I2052" s="642" t="s">
        <v>774</v>
      </c>
      <c r="J2052" s="641" t="s">
        <v>7244</v>
      </c>
      <c r="K2052" s="643">
        <v>7</v>
      </c>
      <c r="L2052" s="643">
        <v>10</v>
      </c>
      <c r="M2052" s="644">
        <v>41250.389999999992</v>
      </c>
      <c r="N2052" s="643">
        <v>0</v>
      </c>
      <c r="O2052" s="643">
        <v>0</v>
      </c>
      <c r="P2052" s="686">
        <v>0</v>
      </c>
    </row>
    <row r="2053" spans="1:16" ht="78.75" x14ac:dyDescent="0.2">
      <c r="A2053" s="637" t="s">
        <v>767</v>
      </c>
      <c r="B2053" s="638" t="s">
        <v>775</v>
      </c>
      <c r="C2053" s="638" t="s">
        <v>769</v>
      </c>
      <c r="D2053" s="639" t="s">
        <v>7245</v>
      </c>
      <c r="E2053" s="640">
        <v>4000</v>
      </c>
      <c r="F2053" s="638" t="s">
        <v>7246</v>
      </c>
      <c r="G2053" s="639" t="s">
        <v>7247</v>
      </c>
      <c r="H2053" s="641" t="s">
        <v>7192</v>
      </c>
      <c r="I2053" s="642" t="s">
        <v>780</v>
      </c>
      <c r="J2053" s="641" t="s">
        <v>7192</v>
      </c>
      <c r="K2053" s="643">
        <v>7</v>
      </c>
      <c r="L2053" s="643">
        <v>12</v>
      </c>
      <c r="M2053" s="644">
        <v>48970.220000000008</v>
      </c>
      <c r="N2053" s="643">
        <v>2</v>
      </c>
      <c r="O2053" s="643">
        <v>3</v>
      </c>
      <c r="P2053" s="686">
        <v>13859.525999999998</v>
      </c>
    </row>
    <row r="2054" spans="1:16" ht="67.5" x14ac:dyDescent="0.2">
      <c r="A2054" s="637" t="s">
        <v>767</v>
      </c>
      <c r="B2054" s="638" t="s">
        <v>775</v>
      </c>
      <c r="C2054" s="638" t="s">
        <v>769</v>
      </c>
      <c r="D2054" s="639" t="s">
        <v>7248</v>
      </c>
      <c r="E2054" s="640">
        <v>6000</v>
      </c>
      <c r="F2054" s="638" t="s">
        <v>7249</v>
      </c>
      <c r="G2054" s="639" t="s">
        <v>7250</v>
      </c>
      <c r="H2054" s="641" t="s">
        <v>858</v>
      </c>
      <c r="I2054" s="642" t="s">
        <v>780</v>
      </c>
      <c r="J2054" s="641" t="s">
        <v>858</v>
      </c>
      <c r="K2054" s="643">
        <v>5</v>
      </c>
      <c r="L2054" s="643">
        <v>9</v>
      </c>
      <c r="M2054" s="644">
        <v>54613.01</v>
      </c>
      <c r="N2054" s="643">
        <v>0</v>
      </c>
      <c r="O2054" s="643">
        <v>0</v>
      </c>
      <c r="P2054" s="686">
        <v>0</v>
      </c>
    </row>
    <row r="2055" spans="1:16" ht="56.25" x14ac:dyDescent="0.2">
      <c r="A2055" s="637" t="s">
        <v>767</v>
      </c>
      <c r="B2055" s="638" t="s">
        <v>775</v>
      </c>
      <c r="C2055" s="638" t="s">
        <v>769</v>
      </c>
      <c r="D2055" s="639" t="s">
        <v>7251</v>
      </c>
      <c r="E2055" s="640">
        <v>4000</v>
      </c>
      <c r="F2055" s="638" t="s">
        <v>7252</v>
      </c>
      <c r="G2055" s="639" t="s">
        <v>7253</v>
      </c>
      <c r="H2055" s="641" t="s">
        <v>7254</v>
      </c>
      <c r="I2055" s="642" t="s">
        <v>797</v>
      </c>
      <c r="J2055" s="641" t="s">
        <v>7254</v>
      </c>
      <c r="K2055" s="643">
        <v>5</v>
      </c>
      <c r="L2055" s="643">
        <v>12</v>
      </c>
      <c r="M2055" s="644">
        <v>49456.68</v>
      </c>
      <c r="N2055" s="643">
        <v>3</v>
      </c>
      <c r="O2055" s="643">
        <v>6</v>
      </c>
      <c r="P2055" s="686">
        <v>24880.006000000001</v>
      </c>
    </row>
    <row r="2056" spans="1:16" ht="67.5" x14ac:dyDescent="0.2">
      <c r="A2056" s="637" t="s">
        <v>767</v>
      </c>
      <c r="B2056" s="638" t="s">
        <v>775</v>
      </c>
      <c r="C2056" s="638" t="s">
        <v>769</v>
      </c>
      <c r="D2056" s="639" t="s">
        <v>4551</v>
      </c>
      <c r="E2056" s="640">
        <v>3800</v>
      </c>
      <c r="F2056" s="638" t="s">
        <v>7255</v>
      </c>
      <c r="G2056" s="639" t="s">
        <v>7256</v>
      </c>
      <c r="H2056" s="641" t="s">
        <v>1424</v>
      </c>
      <c r="I2056" s="642" t="s">
        <v>797</v>
      </c>
      <c r="J2056" s="641" t="s">
        <v>1424</v>
      </c>
      <c r="K2056" s="643">
        <v>5</v>
      </c>
      <c r="L2056" s="643">
        <v>12</v>
      </c>
      <c r="M2056" s="644">
        <v>47033.67</v>
      </c>
      <c r="N2056" s="643">
        <v>3</v>
      </c>
      <c r="O2056" s="643">
        <v>6</v>
      </c>
      <c r="P2056" s="686">
        <v>23718.416000000001</v>
      </c>
    </row>
    <row r="2057" spans="1:16" ht="78.75" x14ac:dyDescent="0.2">
      <c r="A2057" s="637" t="s">
        <v>767</v>
      </c>
      <c r="B2057" s="638" t="s">
        <v>768</v>
      </c>
      <c r="C2057" s="638" t="s">
        <v>769</v>
      </c>
      <c r="D2057" s="639" t="s">
        <v>7257</v>
      </c>
      <c r="E2057" s="640">
        <v>5000</v>
      </c>
      <c r="F2057" s="638" t="s">
        <v>7258</v>
      </c>
      <c r="G2057" s="639" t="s">
        <v>7259</v>
      </c>
      <c r="H2057" s="641" t="s">
        <v>5663</v>
      </c>
      <c r="I2057" s="642" t="s">
        <v>774</v>
      </c>
      <c r="J2057" s="641" t="s">
        <v>5663</v>
      </c>
      <c r="K2057" s="643">
        <v>5</v>
      </c>
      <c r="L2057" s="643">
        <v>12</v>
      </c>
      <c r="M2057" s="644">
        <v>61293.62999999999</v>
      </c>
      <c r="N2057" s="643">
        <v>1</v>
      </c>
      <c r="O2057" s="643">
        <v>2</v>
      </c>
      <c r="P2057" s="686">
        <v>9565.1659999999993</v>
      </c>
    </row>
    <row r="2058" spans="1:16" ht="67.5" x14ac:dyDescent="0.2">
      <c r="A2058" s="637" t="s">
        <v>767</v>
      </c>
      <c r="B2058" s="638" t="s">
        <v>775</v>
      </c>
      <c r="C2058" s="638" t="s">
        <v>769</v>
      </c>
      <c r="D2058" s="639" t="s">
        <v>7260</v>
      </c>
      <c r="E2058" s="640">
        <v>15600</v>
      </c>
      <c r="F2058" s="638" t="s">
        <v>7261</v>
      </c>
      <c r="G2058" s="639" t="s">
        <v>7262</v>
      </c>
      <c r="H2058" s="641" t="s">
        <v>812</v>
      </c>
      <c r="I2058" s="642" t="s">
        <v>780</v>
      </c>
      <c r="J2058" s="641" t="s">
        <v>812</v>
      </c>
      <c r="K2058" s="643">
        <v>1</v>
      </c>
      <c r="L2058" s="643">
        <v>2</v>
      </c>
      <c r="M2058" s="644">
        <v>13740.81</v>
      </c>
      <c r="N2058" s="643">
        <v>0</v>
      </c>
      <c r="O2058" s="643">
        <v>0</v>
      </c>
      <c r="P2058" s="686">
        <v>0</v>
      </c>
    </row>
    <row r="2059" spans="1:16" ht="78.75" x14ac:dyDescent="0.2">
      <c r="A2059" s="637" t="s">
        <v>767</v>
      </c>
      <c r="B2059" s="638" t="s">
        <v>768</v>
      </c>
      <c r="C2059" s="638" t="s">
        <v>769</v>
      </c>
      <c r="D2059" s="639" t="s">
        <v>7263</v>
      </c>
      <c r="E2059" s="640">
        <v>8250</v>
      </c>
      <c r="F2059" s="638" t="s">
        <v>7264</v>
      </c>
      <c r="G2059" s="639" t="s">
        <v>7265</v>
      </c>
      <c r="H2059" s="641" t="s">
        <v>2403</v>
      </c>
      <c r="I2059" s="642" t="s">
        <v>780</v>
      </c>
      <c r="J2059" s="641" t="s">
        <v>2403</v>
      </c>
      <c r="K2059" s="643">
        <v>5</v>
      </c>
      <c r="L2059" s="643">
        <v>12</v>
      </c>
      <c r="M2059" s="644">
        <v>85214.41</v>
      </c>
      <c r="N2059" s="643">
        <v>6</v>
      </c>
      <c r="O2059" s="643">
        <v>6</v>
      </c>
      <c r="P2059" s="686">
        <v>49113.136000000006</v>
      </c>
    </row>
    <row r="2060" spans="1:16" ht="33.75" x14ac:dyDescent="0.2">
      <c r="A2060" s="637" t="s">
        <v>767</v>
      </c>
      <c r="B2060" s="638" t="s">
        <v>775</v>
      </c>
      <c r="C2060" s="638" t="s">
        <v>769</v>
      </c>
      <c r="D2060" s="639" t="s">
        <v>7266</v>
      </c>
      <c r="E2060" s="640">
        <v>3200</v>
      </c>
      <c r="F2060" s="638" t="s">
        <v>7267</v>
      </c>
      <c r="G2060" s="639" t="s">
        <v>7268</v>
      </c>
      <c r="H2060" s="641" t="s">
        <v>2272</v>
      </c>
      <c r="I2060" s="642" t="s">
        <v>780</v>
      </c>
      <c r="J2060" s="641" t="s">
        <v>2272</v>
      </c>
      <c r="K2060" s="643">
        <v>2</v>
      </c>
      <c r="L2060" s="643">
        <v>4</v>
      </c>
      <c r="M2060" s="644">
        <v>11740.94</v>
      </c>
      <c r="N2060" s="643">
        <v>4</v>
      </c>
      <c r="O2060" s="643">
        <v>6</v>
      </c>
      <c r="P2060" s="686">
        <v>20251.976000000002</v>
      </c>
    </row>
    <row r="2061" spans="1:16" ht="67.5" x14ac:dyDescent="0.2">
      <c r="A2061" s="637" t="s">
        <v>767</v>
      </c>
      <c r="B2061" s="638" t="s">
        <v>775</v>
      </c>
      <c r="C2061" s="638" t="s">
        <v>769</v>
      </c>
      <c r="D2061" s="639" t="s">
        <v>7269</v>
      </c>
      <c r="E2061" s="640">
        <v>1000</v>
      </c>
      <c r="F2061" s="638" t="s">
        <v>7270</v>
      </c>
      <c r="G2061" s="639" t="s">
        <v>7271</v>
      </c>
      <c r="H2061" s="641" t="s">
        <v>7272</v>
      </c>
      <c r="I2061" s="642" t="s">
        <v>797</v>
      </c>
      <c r="J2061" s="641" t="s">
        <v>7272</v>
      </c>
      <c r="K2061" s="643">
        <v>12</v>
      </c>
      <c r="L2061" s="643">
        <v>12</v>
      </c>
      <c r="M2061" s="644">
        <v>9124.52</v>
      </c>
      <c r="N2061" s="643">
        <v>5</v>
      </c>
      <c r="O2061" s="643">
        <v>6</v>
      </c>
      <c r="P2061" s="686">
        <v>6544.0259999999998</v>
      </c>
    </row>
    <row r="2062" spans="1:16" ht="56.25" x14ac:dyDescent="0.2">
      <c r="A2062" s="637" t="s">
        <v>767</v>
      </c>
      <c r="B2062" s="638" t="s">
        <v>775</v>
      </c>
      <c r="C2062" s="638" t="s">
        <v>769</v>
      </c>
      <c r="D2062" s="639" t="s">
        <v>7273</v>
      </c>
      <c r="E2062" s="640">
        <v>4000</v>
      </c>
      <c r="F2062" s="638" t="s">
        <v>7274</v>
      </c>
      <c r="G2062" s="639" t="s">
        <v>7275</v>
      </c>
      <c r="H2062" s="641" t="s">
        <v>788</v>
      </c>
      <c r="I2062" s="642" t="s">
        <v>780</v>
      </c>
      <c r="J2062" s="641" t="s">
        <v>788</v>
      </c>
      <c r="K2062" s="643">
        <v>1</v>
      </c>
      <c r="L2062" s="643">
        <v>2</v>
      </c>
      <c r="M2062" s="644">
        <v>6976.37</v>
      </c>
      <c r="N2062" s="643">
        <v>0</v>
      </c>
      <c r="O2062" s="643">
        <v>0</v>
      </c>
      <c r="P2062" s="686">
        <v>0</v>
      </c>
    </row>
    <row r="2063" spans="1:16" ht="67.5" x14ac:dyDescent="0.2">
      <c r="A2063" s="637" t="s">
        <v>767</v>
      </c>
      <c r="B2063" s="638" t="s">
        <v>768</v>
      </c>
      <c r="C2063" s="638" t="s">
        <v>769</v>
      </c>
      <c r="D2063" s="639" t="s">
        <v>7276</v>
      </c>
      <c r="E2063" s="640">
        <v>4000</v>
      </c>
      <c r="F2063" s="638" t="s">
        <v>7277</v>
      </c>
      <c r="G2063" s="639" t="s">
        <v>7278</v>
      </c>
      <c r="H2063" s="641" t="s">
        <v>7279</v>
      </c>
      <c r="I2063" s="642" t="s">
        <v>780</v>
      </c>
      <c r="J2063" s="641" t="s">
        <v>7279</v>
      </c>
      <c r="K2063" s="643">
        <v>5</v>
      </c>
      <c r="L2063" s="643">
        <v>12</v>
      </c>
      <c r="M2063" s="644">
        <v>49954.810000000012</v>
      </c>
      <c r="N2063" s="643">
        <v>3</v>
      </c>
      <c r="O2063" s="643">
        <v>6</v>
      </c>
      <c r="P2063" s="686">
        <v>25051.976000000002</v>
      </c>
    </row>
    <row r="2064" spans="1:16" ht="56.25" x14ac:dyDescent="0.2">
      <c r="A2064" s="637" t="s">
        <v>767</v>
      </c>
      <c r="B2064" s="638" t="s">
        <v>775</v>
      </c>
      <c r="C2064" s="638" t="s">
        <v>769</v>
      </c>
      <c r="D2064" s="639" t="s">
        <v>6310</v>
      </c>
      <c r="E2064" s="640">
        <v>3800</v>
      </c>
      <c r="F2064" s="638" t="s">
        <v>7280</v>
      </c>
      <c r="G2064" s="639" t="s">
        <v>7281</v>
      </c>
      <c r="H2064" s="641" t="s">
        <v>6313</v>
      </c>
      <c r="I2064" s="642" t="s">
        <v>797</v>
      </c>
      <c r="J2064" s="641" t="s">
        <v>6313</v>
      </c>
      <c r="K2064" s="643">
        <v>6</v>
      </c>
      <c r="L2064" s="643">
        <v>12</v>
      </c>
      <c r="M2064" s="644">
        <v>46841.470000000008</v>
      </c>
      <c r="N2064" s="643">
        <v>3</v>
      </c>
      <c r="O2064" s="643">
        <v>6</v>
      </c>
      <c r="P2064" s="686">
        <v>23851.976000000002</v>
      </c>
    </row>
    <row r="2065" spans="1:16" ht="56.25" x14ac:dyDescent="0.2">
      <c r="A2065" s="637" t="s">
        <v>767</v>
      </c>
      <c r="B2065" s="638" t="s">
        <v>775</v>
      </c>
      <c r="C2065" s="638" t="s">
        <v>769</v>
      </c>
      <c r="D2065" s="639" t="s">
        <v>6310</v>
      </c>
      <c r="E2065" s="640">
        <v>3800</v>
      </c>
      <c r="F2065" s="638" t="s">
        <v>7282</v>
      </c>
      <c r="G2065" s="639" t="s">
        <v>7283</v>
      </c>
      <c r="H2065" s="641" t="s">
        <v>7284</v>
      </c>
      <c r="I2065" s="642" t="s">
        <v>797</v>
      </c>
      <c r="J2065" s="641" t="s">
        <v>7284</v>
      </c>
      <c r="K2065" s="643">
        <v>6</v>
      </c>
      <c r="L2065" s="643">
        <v>12</v>
      </c>
      <c r="M2065" s="644">
        <v>47491.470000000008</v>
      </c>
      <c r="N2065" s="643">
        <v>3</v>
      </c>
      <c r="O2065" s="643">
        <v>6</v>
      </c>
      <c r="P2065" s="686">
        <v>23851.976000000002</v>
      </c>
    </row>
    <row r="2066" spans="1:16" ht="56.25" x14ac:dyDescent="0.2">
      <c r="A2066" s="637" t="s">
        <v>767</v>
      </c>
      <c r="B2066" s="638" t="s">
        <v>775</v>
      </c>
      <c r="C2066" s="638" t="s">
        <v>769</v>
      </c>
      <c r="D2066" s="639" t="s">
        <v>7285</v>
      </c>
      <c r="E2066" s="640">
        <v>4200</v>
      </c>
      <c r="F2066" s="638" t="s">
        <v>7286</v>
      </c>
      <c r="G2066" s="639" t="s">
        <v>7287</v>
      </c>
      <c r="H2066" s="641" t="s">
        <v>7288</v>
      </c>
      <c r="I2066" s="642" t="s">
        <v>774</v>
      </c>
      <c r="J2066" s="641" t="s">
        <v>7288</v>
      </c>
      <c r="K2066" s="643">
        <v>3</v>
      </c>
      <c r="L2066" s="643">
        <v>8</v>
      </c>
      <c r="M2066" s="644">
        <v>33951.159999999996</v>
      </c>
      <c r="N2066" s="643">
        <v>1</v>
      </c>
      <c r="O2066" s="643">
        <v>4</v>
      </c>
      <c r="P2066" s="686">
        <v>9748.3160000000007</v>
      </c>
    </row>
    <row r="2067" spans="1:16" ht="67.5" x14ac:dyDescent="0.2">
      <c r="A2067" s="637" t="s">
        <v>767</v>
      </c>
      <c r="B2067" s="638" t="s">
        <v>775</v>
      </c>
      <c r="C2067" s="638" t="s">
        <v>769</v>
      </c>
      <c r="D2067" s="639" t="s">
        <v>7289</v>
      </c>
      <c r="E2067" s="640">
        <v>1000</v>
      </c>
      <c r="F2067" s="638" t="s">
        <v>7290</v>
      </c>
      <c r="G2067" s="639" t="s">
        <v>7291</v>
      </c>
      <c r="H2067" s="641" t="s">
        <v>796</v>
      </c>
      <c r="I2067" s="642" t="s">
        <v>797</v>
      </c>
      <c r="J2067" s="641" t="s">
        <v>796</v>
      </c>
      <c r="K2067" s="643">
        <v>5</v>
      </c>
      <c r="L2067" s="643">
        <v>12</v>
      </c>
      <c r="M2067" s="644">
        <v>13531.08</v>
      </c>
      <c r="N2067" s="643">
        <v>3</v>
      </c>
      <c r="O2067" s="643">
        <v>6</v>
      </c>
      <c r="P2067" s="686">
        <v>6547.076</v>
      </c>
    </row>
    <row r="2068" spans="1:16" ht="56.25" x14ac:dyDescent="0.2">
      <c r="A2068" s="637" t="s">
        <v>767</v>
      </c>
      <c r="B2068" s="638" t="s">
        <v>775</v>
      </c>
      <c r="C2068" s="638" t="s">
        <v>769</v>
      </c>
      <c r="D2068" s="639" t="s">
        <v>4389</v>
      </c>
      <c r="E2068" s="640">
        <v>3800</v>
      </c>
      <c r="F2068" s="638" t="s">
        <v>7292</v>
      </c>
      <c r="G2068" s="639" t="s">
        <v>7293</v>
      </c>
      <c r="H2068" s="641" t="s">
        <v>1894</v>
      </c>
      <c r="I2068" s="642" t="s">
        <v>774</v>
      </c>
      <c r="J2068" s="641" t="s">
        <v>1894</v>
      </c>
      <c r="K2068" s="643">
        <v>6</v>
      </c>
      <c r="L2068" s="643">
        <v>12</v>
      </c>
      <c r="M2068" s="644">
        <v>47138.98000000001</v>
      </c>
      <c r="N2068" s="643">
        <v>3</v>
      </c>
      <c r="O2068" s="643">
        <v>6</v>
      </c>
      <c r="P2068" s="686">
        <v>23851.976000000002</v>
      </c>
    </row>
    <row r="2069" spans="1:16" ht="67.5" x14ac:dyDescent="0.2">
      <c r="A2069" s="637" t="s">
        <v>767</v>
      </c>
      <c r="B2069" s="638" t="s">
        <v>775</v>
      </c>
      <c r="C2069" s="638" t="s">
        <v>769</v>
      </c>
      <c r="D2069" s="639" t="s">
        <v>7294</v>
      </c>
      <c r="E2069" s="640">
        <v>3500</v>
      </c>
      <c r="F2069" s="638" t="s">
        <v>7295</v>
      </c>
      <c r="G2069" s="639" t="s">
        <v>7296</v>
      </c>
      <c r="H2069" s="641" t="s">
        <v>1794</v>
      </c>
      <c r="I2069" s="642" t="s">
        <v>774</v>
      </c>
      <c r="J2069" s="641" t="s">
        <v>1794</v>
      </c>
      <c r="K2069" s="643">
        <v>5</v>
      </c>
      <c r="L2069" s="643">
        <v>12</v>
      </c>
      <c r="M2069" s="644">
        <v>42725.68</v>
      </c>
      <c r="N2069" s="643">
        <v>5</v>
      </c>
      <c r="O2069" s="643">
        <v>6</v>
      </c>
      <c r="P2069" s="686">
        <v>21864.656000000003</v>
      </c>
    </row>
    <row r="2070" spans="1:16" ht="45" x14ac:dyDescent="0.2">
      <c r="A2070" s="637" t="s">
        <v>767</v>
      </c>
      <c r="B2070" s="638" t="s">
        <v>775</v>
      </c>
      <c r="C2070" s="638" t="s">
        <v>769</v>
      </c>
      <c r="D2070" s="639" t="s">
        <v>7297</v>
      </c>
      <c r="E2070" s="640">
        <v>5000</v>
      </c>
      <c r="F2070" s="638" t="s">
        <v>7298</v>
      </c>
      <c r="G2070" s="639" t="s">
        <v>7299</v>
      </c>
      <c r="H2070" s="641" t="s">
        <v>2443</v>
      </c>
      <c r="I2070" s="642" t="s">
        <v>774</v>
      </c>
      <c r="J2070" s="641" t="s">
        <v>2443</v>
      </c>
      <c r="K2070" s="643">
        <v>5</v>
      </c>
      <c r="L2070" s="643">
        <v>12</v>
      </c>
      <c r="M2070" s="644">
        <v>60952.81</v>
      </c>
      <c r="N2070" s="643">
        <v>3</v>
      </c>
      <c r="O2070" s="643">
        <v>6</v>
      </c>
      <c r="P2070" s="686">
        <v>30896.385999999999</v>
      </c>
    </row>
    <row r="2071" spans="1:16" ht="90" x14ac:dyDescent="0.2">
      <c r="A2071" s="637" t="s">
        <v>767</v>
      </c>
      <c r="B2071" s="638" t="s">
        <v>768</v>
      </c>
      <c r="C2071" s="638" t="s">
        <v>769</v>
      </c>
      <c r="D2071" s="639" t="s">
        <v>7300</v>
      </c>
      <c r="E2071" s="640">
        <v>1200</v>
      </c>
      <c r="F2071" s="638" t="s">
        <v>7301</v>
      </c>
      <c r="G2071" s="639" t="s">
        <v>7302</v>
      </c>
      <c r="H2071" s="641" t="s">
        <v>796</v>
      </c>
      <c r="I2071" s="642" t="s">
        <v>797</v>
      </c>
      <c r="J2071" s="641" t="s">
        <v>796</v>
      </c>
      <c r="K2071" s="643">
        <v>1</v>
      </c>
      <c r="L2071" s="643">
        <v>2</v>
      </c>
      <c r="M2071" s="644">
        <v>2118.15</v>
      </c>
      <c r="N2071" s="643">
        <v>0</v>
      </c>
      <c r="O2071" s="643">
        <v>0</v>
      </c>
      <c r="P2071" s="686">
        <v>0</v>
      </c>
    </row>
    <row r="2072" spans="1:16" ht="56.25" x14ac:dyDescent="0.2">
      <c r="A2072" s="637" t="s">
        <v>767</v>
      </c>
      <c r="B2072" s="638" t="s">
        <v>775</v>
      </c>
      <c r="C2072" s="638" t="s">
        <v>769</v>
      </c>
      <c r="D2072" s="639" t="s">
        <v>7303</v>
      </c>
      <c r="E2072" s="640">
        <v>5500</v>
      </c>
      <c r="F2072" s="638" t="s">
        <v>7304</v>
      </c>
      <c r="G2072" s="639" t="s">
        <v>7305</v>
      </c>
      <c r="H2072" s="641" t="s">
        <v>1438</v>
      </c>
      <c r="I2072" s="642" t="s">
        <v>780</v>
      </c>
      <c r="J2072" s="641" t="s">
        <v>1438</v>
      </c>
      <c r="K2072" s="643">
        <v>5</v>
      </c>
      <c r="L2072" s="643">
        <v>12</v>
      </c>
      <c r="M2072" s="644">
        <v>66988.87</v>
      </c>
      <c r="N2072" s="643">
        <v>1</v>
      </c>
      <c r="O2072" s="643">
        <v>2</v>
      </c>
      <c r="P2072" s="686">
        <v>5014.3959999999997</v>
      </c>
    </row>
    <row r="2073" spans="1:16" ht="45" x14ac:dyDescent="0.2">
      <c r="A2073" s="637" t="s">
        <v>767</v>
      </c>
      <c r="B2073" s="638" t="s">
        <v>775</v>
      </c>
      <c r="C2073" s="638" t="s">
        <v>769</v>
      </c>
      <c r="D2073" s="639" t="s">
        <v>7306</v>
      </c>
      <c r="E2073" s="640">
        <v>2000</v>
      </c>
      <c r="F2073" s="638" t="s">
        <v>7307</v>
      </c>
      <c r="G2073" s="639" t="s">
        <v>7308</v>
      </c>
      <c r="H2073" s="641" t="s">
        <v>7309</v>
      </c>
      <c r="I2073" s="642" t="s">
        <v>780</v>
      </c>
      <c r="J2073" s="641" t="s">
        <v>7309</v>
      </c>
      <c r="K2073" s="643">
        <v>1</v>
      </c>
      <c r="L2073" s="643">
        <v>4</v>
      </c>
      <c r="M2073" s="644">
        <v>7179.96</v>
      </c>
      <c r="N2073" s="643">
        <v>0</v>
      </c>
      <c r="O2073" s="643">
        <v>0</v>
      </c>
      <c r="P2073" s="686">
        <v>0</v>
      </c>
    </row>
    <row r="2074" spans="1:16" ht="45" x14ac:dyDescent="0.2">
      <c r="A2074" s="637" t="s">
        <v>767</v>
      </c>
      <c r="B2074" s="638" t="s">
        <v>775</v>
      </c>
      <c r="C2074" s="638" t="s">
        <v>769</v>
      </c>
      <c r="D2074" s="639" t="s">
        <v>7310</v>
      </c>
      <c r="E2074" s="640">
        <v>5100</v>
      </c>
      <c r="F2074" s="638" t="s">
        <v>7311</v>
      </c>
      <c r="G2074" s="639" t="s">
        <v>7312</v>
      </c>
      <c r="H2074" s="641" t="s">
        <v>7313</v>
      </c>
      <c r="I2074" s="642" t="s">
        <v>774</v>
      </c>
      <c r="J2074" s="641" t="s">
        <v>7313</v>
      </c>
      <c r="K2074" s="643">
        <v>5</v>
      </c>
      <c r="L2074" s="643">
        <v>12</v>
      </c>
      <c r="M2074" s="644">
        <v>61646.57</v>
      </c>
      <c r="N2074" s="643">
        <v>3</v>
      </c>
      <c r="O2074" s="643">
        <v>6</v>
      </c>
      <c r="P2074" s="686">
        <v>31624.236000000004</v>
      </c>
    </row>
    <row r="2075" spans="1:16" ht="90" x14ac:dyDescent="0.2">
      <c r="A2075" s="637" t="s">
        <v>767</v>
      </c>
      <c r="B2075" s="638" t="s">
        <v>775</v>
      </c>
      <c r="C2075" s="638" t="s">
        <v>769</v>
      </c>
      <c r="D2075" s="639" t="s">
        <v>1765</v>
      </c>
      <c r="E2075" s="640">
        <v>6500</v>
      </c>
      <c r="F2075" s="638" t="s">
        <v>7314</v>
      </c>
      <c r="G2075" s="639" t="s">
        <v>7315</v>
      </c>
      <c r="H2075" s="641" t="s">
        <v>846</v>
      </c>
      <c r="I2075" s="642" t="s">
        <v>780</v>
      </c>
      <c r="J2075" s="641" t="s">
        <v>846</v>
      </c>
      <c r="K2075" s="643">
        <v>6</v>
      </c>
      <c r="L2075" s="643">
        <v>12</v>
      </c>
      <c r="M2075" s="644">
        <v>63459.639999999992</v>
      </c>
      <c r="N2075" s="643">
        <v>3</v>
      </c>
      <c r="O2075" s="643">
        <v>6</v>
      </c>
      <c r="P2075" s="686">
        <v>31989.286</v>
      </c>
    </row>
    <row r="2076" spans="1:16" ht="56.25" x14ac:dyDescent="0.2">
      <c r="A2076" s="637" t="s">
        <v>767</v>
      </c>
      <c r="B2076" s="638" t="s">
        <v>775</v>
      </c>
      <c r="C2076" s="638" t="s">
        <v>769</v>
      </c>
      <c r="D2076" s="639" t="s">
        <v>7316</v>
      </c>
      <c r="E2076" s="640">
        <v>1800</v>
      </c>
      <c r="F2076" s="638" t="s">
        <v>7317</v>
      </c>
      <c r="G2076" s="639" t="s">
        <v>7318</v>
      </c>
      <c r="H2076" s="641" t="s">
        <v>796</v>
      </c>
      <c r="I2076" s="642" t="s">
        <v>797</v>
      </c>
      <c r="J2076" s="641" t="s">
        <v>796</v>
      </c>
      <c r="K2076" s="643">
        <v>6</v>
      </c>
      <c r="L2076" s="643">
        <v>12</v>
      </c>
      <c r="M2076" s="644">
        <v>23546.920000000002</v>
      </c>
      <c r="N2076" s="643">
        <v>1</v>
      </c>
      <c r="O2076" s="643">
        <v>2</v>
      </c>
      <c r="P2076" s="686">
        <v>4478.2259999999997</v>
      </c>
    </row>
    <row r="2077" spans="1:16" ht="67.5" x14ac:dyDescent="0.2">
      <c r="A2077" s="637" t="s">
        <v>767</v>
      </c>
      <c r="B2077" s="638" t="s">
        <v>775</v>
      </c>
      <c r="C2077" s="638" t="s">
        <v>769</v>
      </c>
      <c r="D2077" s="639" t="s">
        <v>7319</v>
      </c>
      <c r="E2077" s="640">
        <v>2500</v>
      </c>
      <c r="F2077" s="638" t="s">
        <v>7320</v>
      </c>
      <c r="G2077" s="639" t="s">
        <v>7321</v>
      </c>
      <c r="H2077" s="641" t="s">
        <v>1373</v>
      </c>
      <c r="I2077" s="642" t="s">
        <v>774</v>
      </c>
      <c r="J2077" s="641" t="s">
        <v>1373</v>
      </c>
      <c r="K2077" s="643">
        <v>6</v>
      </c>
      <c r="L2077" s="643">
        <v>12</v>
      </c>
      <c r="M2077" s="644">
        <v>31952.600000000006</v>
      </c>
      <c r="N2077" s="643">
        <v>5</v>
      </c>
      <c r="O2077" s="643">
        <v>6</v>
      </c>
      <c r="P2077" s="686">
        <v>16041.605999999998</v>
      </c>
    </row>
    <row r="2078" spans="1:16" ht="56.25" x14ac:dyDescent="0.2">
      <c r="A2078" s="637" t="s">
        <v>767</v>
      </c>
      <c r="B2078" s="638" t="s">
        <v>775</v>
      </c>
      <c r="C2078" s="638" t="s">
        <v>769</v>
      </c>
      <c r="D2078" s="639" t="s">
        <v>1046</v>
      </c>
      <c r="E2078" s="640">
        <v>1500</v>
      </c>
      <c r="F2078" s="638" t="s">
        <v>7322</v>
      </c>
      <c r="G2078" s="639" t="s">
        <v>7323</v>
      </c>
      <c r="H2078" s="641" t="s">
        <v>796</v>
      </c>
      <c r="I2078" s="642" t="s">
        <v>797</v>
      </c>
      <c r="J2078" s="641" t="s">
        <v>796</v>
      </c>
      <c r="K2078" s="643">
        <v>5</v>
      </c>
      <c r="L2078" s="643">
        <v>12</v>
      </c>
      <c r="M2078" s="644">
        <v>19945.310000000001</v>
      </c>
      <c r="N2078" s="643">
        <v>3</v>
      </c>
      <c r="O2078" s="643">
        <v>6</v>
      </c>
      <c r="P2078" s="686">
        <v>9817.0759999999991</v>
      </c>
    </row>
    <row r="2079" spans="1:16" ht="67.5" x14ac:dyDescent="0.2">
      <c r="A2079" s="637" t="s">
        <v>767</v>
      </c>
      <c r="B2079" s="638" t="s">
        <v>775</v>
      </c>
      <c r="C2079" s="638" t="s">
        <v>769</v>
      </c>
      <c r="D2079" s="639" t="s">
        <v>1143</v>
      </c>
      <c r="E2079" s="640">
        <v>4200</v>
      </c>
      <c r="F2079" s="638" t="s">
        <v>7324</v>
      </c>
      <c r="G2079" s="639" t="s">
        <v>7325</v>
      </c>
      <c r="H2079" s="641" t="s">
        <v>805</v>
      </c>
      <c r="I2079" s="642" t="s">
        <v>780</v>
      </c>
      <c r="J2079" s="641" t="s">
        <v>805</v>
      </c>
      <c r="K2079" s="643">
        <v>5</v>
      </c>
      <c r="L2079" s="643">
        <v>12</v>
      </c>
      <c r="M2079" s="644">
        <v>52354.810000000012</v>
      </c>
      <c r="N2079" s="643">
        <v>3</v>
      </c>
      <c r="O2079" s="643">
        <v>6</v>
      </c>
      <c r="P2079" s="686">
        <v>26251.976000000002</v>
      </c>
    </row>
    <row r="2080" spans="1:16" ht="56.25" x14ac:dyDescent="0.2">
      <c r="A2080" s="637" t="s">
        <v>767</v>
      </c>
      <c r="B2080" s="638" t="s">
        <v>775</v>
      </c>
      <c r="C2080" s="638" t="s">
        <v>769</v>
      </c>
      <c r="D2080" s="639" t="s">
        <v>7326</v>
      </c>
      <c r="E2080" s="640">
        <v>5100</v>
      </c>
      <c r="F2080" s="638" t="s">
        <v>7327</v>
      </c>
      <c r="G2080" s="639" t="s">
        <v>7328</v>
      </c>
      <c r="H2080" s="641" t="s">
        <v>2322</v>
      </c>
      <c r="I2080" s="642" t="s">
        <v>774</v>
      </c>
      <c r="J2080" s="641" t="s">
        <v>2322</v>
      </c>
      <c r="K2080" s="643">
        <v>6</v>
      </c>
      <c r="L2080" s="643">
        <v>12</v>
      </c>
      <c r="M2080" s="644">
        <v>60934.810000000012</v>
      </c>
      <c r="N2080" s="643">
        <v>3</v>
      </c>
      <c r="O2080" s="643">
        <v>6</v>
      </c>
      <c r="P2080" s="686">
        <v>31651.976000000002</v>
      </c>
    </row>
    <row r="2081" spans="1:16" ht="33.75" x14ac:dyDescent="0.2">
      <c r="A2081" s="637" t="s">
        <v>767</v>
      </c>
      <c r="B2081" s="638" t="s">
        <v>775</v>
      </c>
      <c r="C2081" s="638" t="s">
        <v>769</v>
      </c>
      <c r="D2081" s="639" t="s">
        <v>2672</v>
      </c>
      <c r="E2081" s="640">
        <v>4000</v>
      </c>
      <c r="F2081" s="638" t="s">
        <v>7329</v>
      </c>
      <c r="G2081" s="639" t="s">
        <v>7330</v>
      </c>
      <c r="H2081" s="641" t="s">
        <v>1094</v>
      </c>
      <c r="I2081" s="642" t="s">
        <v>780</v>
      </c>
      <c r="J2081" s="641" t="s">
        <v>1094</v>
      </c>
      <c r="K2081" s="643">
        <v>3</v>
      </c>
      <c r="L2081" s="643">
        <v>7</v>
      </c>
      <c r="M2081" s="644">
        <v>28254.87</v>
      </c>
      <c r="N2081" s="643">
        <v>3</v>
      </c>
      <c r="O2081" s="643">
        <v>6</v>
      </c>
      <c r="P2081" s="686">
        <v>24821.266000000003</v>
      </c>
    </row>
    <row r="2082" spans="1:16" ht="78.75" x14ac:dyDescent="0.2">
      <c r="A2082" s="637" t="s">
        <v>767</v>
      </c>
      <c r="B2082" s="638" t="s">
        <v>768</v>
      </c>
      <c r="C2082" s="638" t="s">
        <v>769</v>
      </c>
      <c r="D2082" s="639" t="s">
        <v>7331</v>
      </c>
      <c r="E2082" s="640">
        <v>6500</v>
      </c>
      <c r="F2082" s="638" t="s">
        <v>7332</v>
      </c>
      <c r="G2082" s="639" t="s">
        <v>7333</v>
      </c>
      <c r="H2082" s="641" t="s">
        <v>3387</v>
      </c>
      <c r="I2082" s="642" t="s">
        <v>780</v>
      </c>
      <c r="J2082" s="641" t="s">
        <v>3387</v>
      </c>
      <c r="K2082" s="643">
        <v>0</v>
      </c>
      <c r="L2082" s="643">
        <v>1</v>
      </c>
      <c r="M2082" s="644">
        <v>2068.25</v>
      </c>
      <c r="N2082" s="643">
        <v>0</v>
      </c>
      <c r="O2082" s="643">
        <v>0</v>
      </c>
      <c r="P2082" s="686">
        <v>0</v>
      </c>
    </row>
    <row r="2083" spans="1:16" ht="33.75" x14ac:dyDescent="0.2">
      <c r="A2083" s="637" t="s">
        <v>767</v>
      </c>
      <c r="B2083" s="638" t="s">
        <v>775</v>
      </c>
      <c r="C2083" s="638" t="s">
        <v>769</v>
      </c>
      <c r="D2083" s="639" t="s">
        <v>1106</v>
      </c>
      <c r="E2083" s="640">
        <v>3000</v>
      </c>
      <c r="F2083" s="638" t="s">
        <v>7334</v>
      </c>
      <c r="G2083" s="639" t="s">
        <v>7335</v>
      </c>
      <c r="H2083" s="641" t="s">
        <v>779</v>
      </c>
      <c r="I2083" s="642" t="s">
        <v>780</v>
      </c>
      <c r="J2083" s="641" t="s">
        <v>779</v>
      </c>
      <c r="K2083" s="643">
        <v>1</v>
      </c>
      <c r="L2083" s="643">
        <v>2</v>
      </c>
      <c r="M2083" s="644">
        <v>5820.81</v>
      </c>
      <c r="N2083" s="643">
        <v>5</v>
      </c>
      <c r="O2083" s="643">
        <v>6</v>
      </c>
      <c r="P2083" s="686">
        <v>19051.976000000002</v>
      </c>
    </row>
    <row r="2084" spans="1:16" ht="45" x14ac:dyDescent="0.2">
      <c r="A2084" s="637" t="s">
        <v>767</v>
      </c>
      <c r="B2084" s="638" t="s">
        <v>775</v>
      </c>
      <c r="C2084" s="638" t="s">
        <v>769</v>
      </c>
      <c r="D2084" s="639" t="s">
        <v>7336</v>
      </c>
      <c r="E2084" s="640">
        <v>5000</v>
      </c>
      <c r="F2084" s="638" t="s">
        <v>7337</v>
      </c>
      <c r="G2084" s="639" t="s">
        <v>7338</v>
      </c>
      <c r="H2084" s="641" t="s">
        <v>7339</v>
      </c>
      <c r="I2084" s="642" t="s">
        <v>780</v>
      </c>
      <c r="J2084" s="641" t="s">
        <v>7339</v>
      </c>
      <c r="K2084" s="643">
        <v>5</v>
      </c>
      <c r="L2084" s="643">
        <v>12</v>
      </c>
      <c r="M2084" s="644">
        <v>61094.51</v>
      </c>
      <c r="N2084" s="643">
        <v>3</v>
      </c>
      <c r="O2084" s="643">
        <v>6</v>
      </c>
      <c r="P2084" s="686">
        <v>30720.455999999998</v>
      </c>
    </row>
    <row r="2085" spans="1:16" ht="67.5" x14ac:dyDescent="0.2">
      <c r="A2085" s="637" t="s">
        <v>767</v>
      </c>
      <c r="B2085" s="638" t="s">
        <v>775</v>
      </c>
      <c r="C2085" s="638" t="s">
        <v>769</v>
      </c>
      <c r="D2085" s="639" t="s">
        <v>7340</v>
      </c>
      <c r="E2085" s="640">
        <v>7000</v>
      </c>
      <c r="F2085" s="638" t="s">
        <v>7341</v>
      </c>
      <c r="G2085" s="639" t="s">
        <v>7342</v>
      </c>
      <c r="H2085" s="641" t="s">
        <v>7343</v>
      </c>
      <c r="I2085" s="642" t="s">
        <v>780</v>
      </c>
      <c r="J2085" s="641" t="s">
        <v>7343</v>
      </c>
      <c r="K2085" s="643">
        <v>4</v>
      </c>
      <c r="L2085" s="643">
        <v>12</v>
      </c>
      <c r="M2085" s="644">
        <v>85616.219999999987</v>
      </c>
      <c r="N2085" s="643">
        <v>3</v>
      </c>
      <c r="O2085" s="643">
        <v>6</v>
      </c>
      <c r="P2085" s="686">
        <v>43016.926000000007</v>
      </c>
    </row>
    <row r="2086" spans="1:16" ht="56.25" x14ac:dyDescent="0.2">
      <c r="A2086" s="637" t="s">
        <v>767</v>
      </c>
      <c r="B2086" s="638" t="s">
        <v>775</v>
      </c>
      <c r="C2086" s="638" t="s">
        <v>769</v>
      </c>
      <c r="D2086" s="639" t="s">
        <v>7344</v>
      </c>
      <c r="E2086" s="640">
        <v>3000</v>
      </c>
      <c r="F2086" s="638" t="s">
        <v>7345</v>
      </c>
      <c r="G2086" s="639" t="s">
        <v>7346</v>
      </c>
      <c r="H2086" s="641" t="s">
        <v>915</v>
      </c>
      <c r="I2086" s="642" t="s">
        <v>780</v>
      </c>
      <c r="J2086" s="641" t="s">
        <v>915</v>
      </c>
      <c r="K2086" s="643">
        <v>5</v>
      </c>
      <c r="L2086" s="643">
        <v>10</v>
      </c>
      <c r="M2086" s="644">
        <v>29826.659999999996</v>
      </c>
      <c r="N2086" s="643">
        <v>3</v>
      </c>
      <c r="O2086" s="643">
        <v>6</v>
      </c>
      <c r="P2086" s="686">
        <v>18097.256000000001</v>
      </c>
    </row>
    <row r="2087" spans="1:16" ht="33.75" x14ac:dyDescent="0.2">
      <c r="A2087" s="637" t="s">
        <v>767</v>
      </c>
      <c r="B2087" s="638" t="s">
        <v>775</v>
      </c>
      <c r="C2087" s="638" t="s">
        <v>769</v>
      </c>
      <c r="D2087" s="639" t="s">
        <v>3345</v>
      </c>
      <c r="E2087" s="640">
        <v>4500</v>
      </c>
      <c r="F2087" s="638" t="s">
        <v>7347</v>
      </c>
      <c r="G2087" s="639" t="s">
        <v>7348</v>
      </c>
      <c r="H2087" s="641" t="s">
        <v>1071</v>
      </c>
      <c r="I2087" s="642" t="s">
        <v>780</v>
      </c>
      <c r="J2087" s="641" t="s">
        <v>1071</v>
      </c>
      <c r="K2087" s="643">
        <v>1</v>
      </c>
      <c r="L2087" s="643">
        <v>1</v>
      </c>
      <c r="M2087" s="644">
        <v>4457.41</v>
      </c>
      <c r="N2087" s="643">
        <v>3</v>
      </c>
      <c r="O2087" s="643">
        <v>6</v>
      </c>
      <c r="P2087" s="686">
        <v>27875.315999999999</v>
      </c>
    </row>
    <row r="2088" spans="1:16" ht="78.75" x14ac:dyDescent="0.2">
      <c r="A2088" s="637" t="s">
        <v>767</v>
      </c>
      <c r="B2088" s="638" t="s">
        <v>775</v>
      </c>
      <c r="C2088" s="638" t="s">
        <v>769</v>
      </c>
      <c r="D2088" s="639" t="s">
        <v>7349</v>
      </c>
      <c r="E2088" s="640">
        <v>2500</v>
      </c>
      <c r="F2088" s="638" t="s">
        <v>7350</v>
      </c>
      <c r="G2088" s="639" t="s">
        <v>7351</v>
      </c>
      <c r="H2088" s="641" t="s">
        <v>3028</v>
      </c>
      <c r="I2088" s="642" t="s">
        <v>774</v>
      </c>
      <c r="J2088" s="641" t="s">
        <v>3028</v>
      </c>
      <c r="K2088" s="643">
        <v>5</v>
      </c>
      <c r="L2088" s="643">
        <v>12</v>
      </c>
      <c r="M2088" s="644">
        <v>31948.350000000002</v>
      </c>
      <c r="N2088" s="643">
        <v>3</v>
      </c>
      <c r="O2088" s="643">
        <v>6</v>
      </c>
      <c r="P2088" s="686">
        <v>16051.975999999999</v>
      </c>
    </row>
    <row r="2089" spans="1:16" ht="45" x14ac:dyDescent="0.2">
      <c r="A2089" s="637" t="s">
        <v>767</v>
      </c>
      <c r="B2089" s="638" t="s">
        <v>775</v>
      </c>
      <c r="C2089" s="638" t="s">
        <v>769</v>
      </c>
      <c r="D2089" s="639" t="s">
        <v>7352</v>
      </c>
      <c r="E2089" s="640">
        <v>1150</v>
      </c>
      <c r="F2089" s="638" t="s">
        <v>7353</v>
      </c>
      <c r="G2089" s="639" t="s">
        <v>7354</v>
      </c>
      <c r="H2089" s="641" t="s">
        <v>1286</v>
      </c>
      <c r="I2089" s="642" t="s">
        <v>797</v>
      </c>
      <c r="J2089" s="641" t="s">
        <v>1286</v>
      </c>
      <c r="K2089" s="643">
        <v>6</v>
      </c>
      <c r="L2089" s="643">
        <v>12</v>
      </c>
      <c r="M2089" s="644">
        <v>15634.62</v>
      </c>
      <c r="N2089" s="643">
        <v>3</v>
      </c>
      <c r="O2089" s="643">
        <v>6</v>
      </c>
      <c r="P2089" s="686">
        <v>7528.076</v>
      </c>
    </row>
    <row r="2090" spans="1:16" ht="101.25" x14ac:dyDescent="0.2">
      <c r="A2090" s="637" t="s">
        <v>767</v>
      </c>
      <c r="B2090" s="638" t="s">
        <v>768</v>
      </c>
      <c r="C2090" s="638" t="s">
        <v>769</v>
      </c>
      <c r="D2090" s="639" t="s">
        <v>7355</v>
      </c>
      <c r="E2090" s="640">
        <v>1200</v>
      </c>
      <c r="F2090" s="638" t="s">
        <v>7356</v>
      </c>
      <c r="G2090" s="639" t="s">
        <v>7357</v>
      </c>
      <c r="H2090" s="641" t="s">
        <v>796</v>
      </c>
      <c r="I2090" s="642" t="s">
        <v>797</v>
      </c>
      <c r="J2090" s="641" t="s">
        <v>796</v>
      </c>
      <c r="K2090" s="643">
        <v>6</v>
      </c>
      <c r="L2090" s="643">
        <v>12</v>
      </c>
      <c r="M2090" s="644">
        <v>16275.19</v>
      </c>
      <c r="N2090" s="643">
        <v>3</v>
      </c>
      <c r="O2090" s="643">
        <v>6</v>
      </c>
      <c r="P2090" s="686">
        <v>7855.076</v>
      </c>
    </row>
    <row r="2091" spans="1:16" ht="33.75" x14ac:dyDescent="0.2">
      <c r="A2091" s="637" t="s">
        <v>767</v>
      </c>
      <c r="B2091" s="638" t="s">
        <v>775</v>
      </c>
      <c r="C2091" s="638" t="s">
        <v>769</v>
      </c>
      <c r="D2091" s="639" t="s">
        <v>7358</v>
      </c>
      <c r="E2091" s="640">
        <v>3500</v>
      </c>
      <c r="F2091" s="638" t="s">
        <v>7359</v>
      </c>
      <c r="G2091" s="639" t="s">
        <v>7360</v>
      </c>
      <c r="H2091" s="641" t="s">
        <v>7361</v>
      </c>
      <c r="I2091" s="642" t="s">
        <v>774</v>
      </c>
      <c r="J2091" s="641" t="s">
        <v>7361</v>
      </c>
      <c r="K2091" s="643">
        <v>1</v>
      </c>
      <c r="L2091" s="643">
        <v>1</v>
      </c>
      <c r="M2091" s="644">
        <v>3374.0800000000004</v>
      </c>
      <c r="N2091" s="643">
        <v>3</v>
      </c>
      <c r="O2091" s="643">
        <v>6</v>
      </c>
      <c r="P2091" s="686">
        <v>22002.416000000001</v>
      </c>
    </row>
    <row r="2092" spans="1:16" ht="45" x14ac:dyDescent="0.2">
      <c r="A2092" s="637" t="s">
        <v>767</v>
      </c>
      <c r="B2092" s="638" t="s">
        <v>775</v>
      </c>
      <c r="C2092" s="638" t="s">
        <v>769</v>
      </c>
      <c r="D2092" s="639" t="s">
        <v>7362</v>
      </c>
      <c r="E2092" s="640">
        <v>6500</v>
      </c>
      <c r="F2092" s="638" t="s">
        <v>7363</v>
      </c>
      <c r="G2092" s="639" t="s">
        <v>7364</v>
      </c>
      <c r="H2092" s="641" t="s">
        <v>805</v>
      </c>
      <c r="I2092" s="642" t="s">
        <v>780</v>
      </c>
      <c r="J2092" s="641" t="s">
        <v>805</v>
      </c>
      <c r="K2092" s="643">
        <v>12</v>
      </c>
      <c r="L2092" s="643">
        <v>12</v>
      </c>
      <c r="M2092" s="644">
        <v>79954.809999999983</v>
      </c>
      <c r="N2092" s="643">
        <v>3</v>
      </c>
      <c r="O2092" s="643">
        <v>6</v>
      </c>
      <c r="P2092" s="686">
        <v>40051.976000000002</v>
      </c>
    </row>
    <row r="2093" spans="1:16" ht="78.75" x14ac:dyDescent="0.2">
      <c r="A2093" s="637" t="s">
        <v>767</v>
      </c>
      <c r="B2093" s="638" t="s">
        <v>775</v>
      </c>
      <c r="C2093" s="638" t="s">
        <v>769</v>
      </c>
      <c r="D2093" s="639" t="s">
        <v>7365</v>
      </c>
      <c r="E2093" s="640">
        <v>2000</v>
      </c>
      <c r="F2093" s="638" t="s">
        <v>7366</v>
      </c>
      <c r="G2093" s="639" t="s">
        <v>7367</v>
      </c>
      <c r="H2093" s="641" t="s">
        <v>850</v>
      </c>
      <c r="I2093" s="642" t="s">
        <v>780</v>
      </c>
      <c r="J2093" s="641" t="s">
        <v>850</v>
      </c>
      <c r="K2093" s="643">
        <v>6</v>
      </c>
      <c r="L2093" s="643">
        <v>12</v>
      </c>
      <c r="M2093" s="644">
        <v>25923.029999999995</v>
      </c>
      <c r="N2093" s="643">
        <v>3</v>
      </c>
      <c r="O2093" s="643">
        <v>6</v>
      </c>
      <c r="P2093" s="686">
        <v>13020.405999999999</v>
      </c>
    </row>
    <row r="2094" spans="1:16" ht="101.25" x14ac:dyDescent="0.2">
      <c r="A2094" s="637" t="s">
        <v>767</v>
      </c>
      <c r="B2094" s="638" t="s">
        <v>775</v>
      </c>
      <c r="C2094" s="638" t="s">
        <v>769</v>
      </c>
      <c r="D2094" s="639" t="s">
        <v>7056</v>
      </c>
      <c r="E2094" s="640">
        <v>5500</v>
      </c>
      <c r="F2094" s="638" t="s">
        <v>7368</v>
      </c>
      <c r="G2094" s="639" t="s">
        <v>7369</v>
      </c>
      <c r="H2094" s="641" t="s">
        <v>1105</v>
      </c>
      <c r="I2094" s="642" t="s">
        <v>780</v>
      </c>
      <c r="J2094" s="641" t="s">
        <v>1105</v>
      </c>
      <c r="K2094" s="643">
        <v>6</v>
      </c>
      <c r="L2094" s="643">
        <v>12</v>
      </c>
      <c r="M2094" s="644">
        <v>67759.319999999992</v>
      </c>
      <c r="N2094" s="643">
        <v>3</v>
      </c>
      <c r="O2094" s="643">
        <v>6</v>
      </c>
      <c r="P2094" s="686">
        <v>33996.876000000004</v>
      </c>
    </row>
    <row r="2095" spans="1:16" ht="78.75" x14ac:dyDescent="0.2">
      <c r="A2095" s="637" t="s">
        <v>767</v>
      </c>
      <c r="B2095" s="638" t="s">
        <v>775</v>
      </c>
      <c r="C2095" s="638" t="s">
        <v>769</v>
      </c>
      <c r="D2095" s="639" t="s">
        <v>1781</v>
      </c>
      <c r="E2095" s="640">
        <v>6000</v>
      </c>
      <c r="F2095" s="638" t="s">
        <v>7370</v>
      </c>
      <c r="G2095" s="639" t="s">
        <v>7371</v>
      </c>
      <c r="H2095" s="641" t="s">
        <v>915</v>
      </c>
      <c r="I2095" s="642" t="s">
        <v>780</v>
      </c>
      <c r="J2095" s="641" t="s">
        <v>915</v>
      </c>
      <c r="K2095" s="643">
        <v>3</v>
      </c>
      <c r="L2095" s="643">
        <v>6</v>
      </c>
      <c r="M2095" s="644">
        <v>41028.58</v>
      </c>
      <c r="N2095" s="643">
        <v>0</v>
      </c>
      <c r="O2095" s="643">
        <v>0</v>
      </c>
      <c r="P2095" s="686">
        <v>0</v>
      </c>
    </row>
    <row r="2096" spans="1:16" ht="67.5" x14ac:dyDescent="0.2">
      <c r="A2096" s="637" t="s">
        <v>767</v>
      </c>
      <c r="B2096" s="638" t="s">
        <v>775</v>
      </c>
      <c r="C2096" s="638" t="s">
        <v>769</v>
      </c>
      <c r="D2096" s="639" t="s">
        <v>7372</v>
      </c>
      <c r="E2096" s="640">
        <v>3500</v>
      </c>
      <c r="F2096" s="638" t="s">
        <v>7373</v>
      </c>
      <c r="G2096" s="639" t="s">
        <v>7374</v>
      </c>
      <c r="H2096" s="641" t="s">
        <v>950</v>
      </c>
      <c r="I2096" s="642" t="s">
        <v>774</v>
      </c>
      <c r="J2096" s="641" t="s">
        <v>950</v>
      </c>
      <c r="K2096" s="643">
        <v>6</v>
      </c>
      <c r="L2096" s="643">
        <v>12</v>
      </c>
      <c r="M2096" s="644">
        <v>42702.579999999994</v>
      </c>
      <c r="N2096" s="643">
        <v>3</v>
      </c>
      <c r="O2096" s="643">
        <v>6</v>
      </c>
      <c r="P2096" s="686">
        <v>21744.056000000004</v>
      </c>
    </row>
    <row r="2097" spans="1:16" ht="56.25" x14ac:dyDescent="0.2">
      <c r="A2097" s="637" t="s">
        <v>767</v>
      </c>
      <c r="B2097" s="638" t="s">
        <v>775</v>
      </c>
      <c r="C2097" s="638" t="s">
        <v>769</v>
      </c>
      <c r="D2097" s="639" t="s">
        <v>7375</v>
      </c>
      <c r="E2097" s="640">
        <v>3900</v>
      </c>
      <c r="F2097" s="638" t="s">
        <v>7376</v>
      </c>
      <c r="G2097" s="639" t="s">
        <v>7377</v>
      </c>
      <c r="H2097" s="641" t="s">
        <v>7378</v>
      </c>
      <c r="I2097" s="642" t="s">
        <v>780</v>
      </c>
      <c r="J2097" s="641" t="s">
        <v>7378</v>
      </c>
      <c r="K2097" s="643">
        <v>5</v>
      </c>
      <c r="L2097" s="643">
        <v>12</v>
      </c>
      <c r="M2097" s="644">
        <v>48668.409999999996</v>
      </c>
      <c r="N2097" s="643">
        <v>3</v>
      </c>
      <c r="O2097" s="643">
        <v>6</v>
      </c>
      <c r="P2097" s="686">
        <v>24423.356000000003</v>
      </c>
    </row>
    <row r="2098" spans="1:16" ht="78.75" x14ac:dyDescent="0.2">
      <c r="A2098" s="637" t="s">
        <v>767</v>
      </c>
      <c r="B2098" s="638" t="s">
        <v>775</v>
      </c>
      <c r="C2098" s="638" t="s">
        <v>769</v>
      </c>
      <c r="D2098" s="639" t="s">
        <v>7379</v>
      </c>
      <c r="E2098" s="640">
        <v>3500</v>
      </c>
      <c r="F2098" s="638" t="s">
        <v>7380</v>
      </c>
      <c r="G2098" s="639" t="s">
        <v>7381</v>
      </c>
      <c r="H2098" s="641" t="s">
        <v>7382</v>
      </c>
      <c r="I2098" s="642" t="s">
        <v>774</v>
      </c>
      <c r="J2098" s="641" t="s">
        <v>7382</v>
      </c>
      <c r="K2098" s="643">
        <v>10</v>
      </c>
      <c r="L2098" s="643">
        <v>12</v>
      </c>
      <c r="M2098" s="644">
        <v>43945.930000000008</v>
      </c>
      <c r="N2098" s="643">
        <v>3</v>
      </c>
      <c r="O2098" s="643">
        <v>6</v>
      </c>
      <c r="P2098" s="686">
        <v>22051.976000000002</v>
      </c>
    </row>
    <row r="2099" spans="1:16" ht="33.75" x14ac:dyDescent="0.2">
      <c r="A2099" s="637" t="s">
        <v>767</v>
      </c>
      <c r="B2099" s="638" t="s">
        <v>775</v>
      </c>
      <c r="C2099" s="638" t="s">
        <v>769</v>
      </c>
      <c r="D2099" s="639" t="s">
        <v>1593</v>
      </c>
      <c r="E2099" s="640">
        <v>4500</v>
      </c>
      <c r="F2099" s="638" t="s">
        <v>7383</v>
      </c>
      <c r="G2099" s="639" t="s">
        <v>7384</v>
      </c>
      <c r="H2099" s="641" t="s">
        <v>999</v>
      </c>
      <c r="I2099" s="642" t="s">
        <v>780</v>
      </c>
      <c r="J2099" s="641" t="s">
        <v>999</v>
      </c>
      <c r="K2099" s="643">
        <v>1</v>
      </c>
      <c r="L2099" s="643">
        <v>1</v>
      </c>
      <c r="M2099" s="644">
        <v>2357.4100000000003</v>
      </c>
      <c r="N2099" s="643">
        <v>6</v>
      </c>
      <c r="O2099" s="643">
        <v>6</v>
      </c>
      <c r="P2099" s="686">
        <v>28020.356</v>
      </c>
    </row>
    <row r="2100" spans="1:16" ht="45" x14ac:dyDescent="0.2">
      <c r="A2100" s="637" t="s">
        <v>767</v>
      </c>
      <c r="B2100" s="638" t="s">
        <v>775</v>
      </c>
      <c r="C2100" s="638" t="s">
        <v>769</v>
      </c>
      <c r="D2100" s="639" t="s">
        <v>1561</v>
      </c>
      <c r="E2100" s="640">
        <v>15000</v>
      </c>
      <c r="F2100" s="638" t="s">
        <v>7385</v>
      </c>
      <c r="G2100" s="639" t="s">
        <v>7386</v>
      </c>
      <c r="H2100" s="641" t="s">
        <v>812</v>
      </c>
      <c r="I2100" s="642" t="s">
        <v>780</v>
      </c>
      <c r="J2100" s="641" t="s">
        <v>812</v>
      </c>
      <c r="K2100" s="643">
        <v>1</v>
      </c>
      <c r="L2100" s="643">
        <v>3</v>
      </c>
      <c r="M2100" s="644">
        <v>22584.21</v>
      </c>
      <c r="N2100" s="643">
        <v>0</v>
      </c>
      <c r="O2100" s="643">
        <v>0</v>
      </c>
      <c r="P2100" s="686">
        <v>0</v>
      </c>
    </row>
    <row r="2101" spans="1:16" ht="90" x14ac:dyDescent="0.2">
      <c r="A2101" s="637" t="s">
        <v>767</v>
      </c>
      <c r="B2101" s="638" t="s">
        <v>775</v>
      </c>
      <c r="C2101" s="638" t="s">
        <v>769</v>
      </c>
      <c r="D2101" s="639" t="s">
        <v>7387</v>
      </c>
      <c r="E2101" s="640">
        <v>6700</v>
      </c>
      <c r="F2101" s="638" t="s">
        <v>7388</v>
      </c>
      <c r="G2101" s="639" t="s">
        <v>7389</v>
      </c>
      <c r="H2101" s="641" t="s">
        <v>2894</v>
      </c>
      <c r="I2101" s="642" t="s">
        <v>780</v>
      </c>
      <c r="J2101" s="641" t="s">
        <v>2894</v>
      </c>
      <c r="K2101" s="643">
        <v>5</v>
      </c>
      <c r="L2101" s="643">
        <v>12</v>
      </c>
      <c r="M2101" s="644">
        <v>82350.109999999986</v>
      </c>
      <c r="N2101" s="643">
        <v>3</v>
      </c>
      <c r="O2101" s="643">
        <v>6</v>
      </c>
      <c r="P2101" s="686">
        <v>41212.496000000006</v>
      </c>
    </row>
    <row r="2102" spans="1:16" ht="90" x14ac:dyDescent="0.2">
      <c r="A2102" s="637" t="s">
        <v>767</v>
      </c>
      <c r="B2102" s="638" t="s">
        <v>775</v>
      </c>
      <c r="C2102" s="638" t="s">
        <v>769</v>
      </c>
      <c r="D2102" s="639" t="s">
        <v>7390</v>
      </c>
      <c r="E2102" s="640">
        <v>8000</v>
      </c>
      <c r="F2102" s="638" t="s">
        <v>7391</v>
      </c>
      <c r="G2102" s="639" t="s">
        <v>7392</v>
      </c>
      <c r="H2102" s="641" t="s">
        <v>3387</v>
      </c>
      <c r="I2102" s="642" t="s">
        <v>780</v>
      </c>
      <c r="J2102" s="641" t="s">
        <v>3387</v>
      </c>
      <c r="K2102" s="643">
        <v>5</v>
      </c>
      <c r="L2102" s="643">
        <v>12</v>
      </c>
      <c r="M2102" s="644">
        <v>96306.98</v>
      </c>
      <c r="N2102" s="643">
        <v>3</v>
      </c>
      <c r="O2102" s="643">
        <v>6</v>
      </c>
      <c r="P2102" s="686">
        <v>48805.266000000003</v>
      </c>
    </row>
    <row r="2103" spans="1:16" ht="56.25" x14ac:dyDescent="0.2">
      <c r="A2103" s="637" t="s">
        <v>767</v>
      </c>
      <c r="B2103" s="638" t="s">
        <v>775</v>
      </c>
      <c r="C2103" s="638" t="s">
        <v>769</v>
      </c>
      <c r="D2103" s="639" t="s">
        <v>7393</v>
      </c>
      <c r="E2103" s="640">
        <v>12000</v>
      </c>
      <c r="F2103" s="638" t="s">
        <v>7394</v>
      </c>
      <c r="G2103" s="639" t="s">
        <v>7395</v>
      </c>
      <c r="H2103" s="641" t="s">
        <v>7396</v>
      </c>
      <c r="I2103" s="642" t="s">
        <v>780</v>
      </c>
      <c r="J2103" s="641" t="s">
        <v>7396</v>
      </c>
      <c r="K2103" s="643">
        <v>5</v>
      </c>
      <c r="L2103" s="643">
        <v>12</v>
      </c>
      <c r="M2103" s="644">
        <v>145714.94</v>
      </c>
      <c r="N2103" s="643">
        <v>3</v>
      </c>
      <c r="O2103" s="643">
        <v>6</v>
      </c>
      <c r="P2103" s="686">
        <v>73042.016000000003</v>
      </c>
    </row>
    <row r="2104" spans="1:16" ht="33.75" x14ac:dyDescent="0.2">
      <c r="A2104" s="637" t="s">
        <v>767</v>
      </c>
      <c r="B2104" s="638" t="s">
        <v>775</v>
      </c>
      <c r="C2104" s="638" t="s">
        <v>769</v>
      </c>
      <c r="D2104" s="639" t="s">
        <v>7397</v>
      </c>
      <c r="E2104" s="640">
        <v>6000</v>
      </c>
      <c r="F2104" s="638" t="s">
        <v>7398</v>
      </c>
      <c r="G2104" s="639" t="s">
        <v>7399</v>
      </c>
      <c r="H2104" s="641" t="s">
        <v>1547</v>
      </c>
      <c r="I2104" s="642" t="s">
        <v>780</v>
      </c>
      <c r="J2104" s="641" t="s">
        <v>1547</v>
      </c>
      <c r="K2104" s="643">
        <v>3</v>
      </c>
      <c r="L2104" s="643">
        <v>7</v>
      </c>
      <c r="M2104" s="644">
        <v>39687.810000000005</v>
      </c>
      <c r="N2104" s="643">
        <v>6</v>
      </c>
      <c r="O2104" s="643">
        <v>6</v>
      </c>
      <c r="P2104" s="686">
        <v>37051.976000000002</v>
      </c>
    </row>
    <row r="2105" spans="1:16" ht="33.75" x14ac:dyDescent="0.2">
      <c r="A2105" s="637" t="s">
        <v>767</v>
      </c>
      <c r="B2105" s="638" t="s">
        <v>775</v>
      </c>
      <c r="C2105" s="638" t="s">
        <v>769</v>
      </c>
      <c r="D2105" s="639" t="s">
        <v>7400</v>
      </c>
      <c r="E2105" s="640">
        <v>2000</v>
      </c>
      <c r="F2105" s="638" t="s">
        <v>7401</v>
      </c>
      <c r="G2105" s="639" t="s">
        <v>7402</v>
      </c>
      <c r="H2105" s="641" t="s">
        <v>7403</v>
      </c>
      <c r="I2105" s="642" t="s">
        <v>780</v>
      </c>
      <c r="J2105" s="641" t="s">
        <v>7403</v>
      </c>
      <c r="K2105" s="643">
        <v>6</v>
      </c>
      <c r="L2105" s="643">
        <v>12</v>
      </c>
      <c r="M2105" s="644">
        <v>25925.62</v>
      </c>
      <c r="N2105" s="643">
        <v>3</v>
      </c>
      <c r="O2105" s="643">
        <v>6</v>
      </c>
      <c r="P2105" s="686">
        <v>13047.635999999999</v>
      </c>
    </row>
    <row r="2106" spans="1:16" ht="67.5" x14ac:dyDescent="0.2">
      <c r="A2106" s="637" t="s">
        <v>767</v>
      </c>
      <c r="B2106" s="638" t="s">
        <v>775</v>
      </c>
      <c r="C2106" s="638" t="s">
        <v>769</v>
      </c>
      <c r="D2106" s="639" t="s">
        <v>7404</v>
      </c>
      <c r="E2106" s="640">
        <v>930</v>
      </c>
      <c r="F2106" s="638" t="s">
        <v>7405</v>
      </c>
      <c r="G2106" s="639" t="s">
        <v>7406</v>
      </c>
      <c r="H2106" s="641" t="s">
        <v>873</v>
      </c>
      <c r="I2106" s="642" t="s">
        <v>797</v>
      </c>
      <c r="J2106" s="641" t="s">
        <v>873</v>
      </c>
      <c r="K2106" s="643">
        <v>5</v>
      </c>
      <c r="L2106" s="643">
        <v>12</v>
      </c>
      <c r="M2106" s="644">
        <v>12758.410000000003</v>
      </c>
      <c r="N2106" s="643">
        <v>3</v>
      </c>
      <c r="O2106" s="643">
        <v>6</v>
      </c>
      <c r="P2106" s="686">
        <v>6089.2759999999998</v>
      </c>
    </row>
    <row r="2107" spans="1:16" ht="33.75" x14ac:dyDescent="0.2">
      <c r="A2107" s="637" t="s">
        <v>767</v>
      </c>
      <c r="B2107" s="638" t="s">
        <v>775</v>
      </c>
      <c r="C2107" s="638" t="s">
        <v>769</v>
      </c>
      <c r="D2107" s="639" t="s">
        <v>1079</v>
      </c>
      <c r="E2107" s="640">
        <v>5000</v>
      </c>
      <c r="F2107" s="638" t="s">
        <v>7407</v>
      </c>
      <c r="G2107" s="639" t="s">
        <v>7408</v>
      </c>
      <c r="H2107" s="641" t="s">
        <v>919</v>
      </c>
      <c r="I2107" s="642" t="s">
        <v>780</v>
      </c>
      <c r="J2107" s="641" t="s">
        <v>919</v>
      </c>
      <c r="K2107" s="643">
        <v>1</v>
      </c>
      <c r="L2107" s="643">
        <v>1</v>
      </c>
      <c r="M2107" s="644">
        <v>3774.0800000000004</v>
      </c>
      <c r="N2107" s="643">
        <v>0</v>
      </c>
      <c r="O2107" s="643">
        <v>0</v>
      </c>
      <c r="P2107" s="686">
        <v>0</v>
      </c>
    </row>
    <row r="2108" spans="1:16" ht="67.5" x14ac:dyDescent="0.2">
      <c r="A2108" s="637" t="s">
        <v>767</v>
      </c>
      <c r="B2108" s="638" t="s">
        <v>775</v>
      </c>
      <c r="C2108" s="638" t="s">
        <v>769</v>
      </c>
      <c r="D2108" s="639" t="s">
        <v>7409</v>
      </c>
      <c r="E2108" s="640">
        <v>4500</v>
      </c>
      <c r="F2108" s="638" t="s">
        <v>7410</v>
      </c>
      <c r="G2108" s="639" t="s">
        <v>7411</v>
      </c>
      <c r="H2108" s="641" t="s">
        <v>805</v>
      </c>
      <c r="I2108" s="642" t="s">
        <v>780</v>
      </c>
      <c r="J2108" s="641" t="s">
        <v>805</v>
      </c>
      <c r="K2108" s="643">
        <v>8</v>
      </c>
      <c r="L2108" s="643">
        <v>9</v>
      </c>
      <c r="M2108" s="644">
        <v>42605.7</v>
      </c>
      <c r="N2108" s="643">
        <v>0</v>
      </c>
      <c r="O2108" s="643">
        <v>0</v>
      </c>
      <c r="P2108" s="686">
        <v>0</v>
      </c>
    </row>
    <row r="2109" spans="1:16" ht="67.5" x14ac:dyDescent="0.2">
      <c r="A2109" s="637" t="s">
        <v>767</v>
      </c>
      <c r="B2109" s="638" t="s">
        <v>775</v>
      </c>
      <c r="C2109" s="638" t="s">
        <v>769</v>
      </c>
      <c r="D2109" s="639" t="s">
        <v>7412</v>
      </c>
      <c r="E2109" s="640">
        <v>2800</v>
      </c>
      <c r="F2109" s="638" t="s">
        <v>7413</v>
      </c>
      <c r="G2109" s="639" t="s">
        <v>7414</v>
      </c>
      <c r="H2109" s="641" t="s">
        <v>7415</v>
      </c>
      <c r="I2109" s="642" t="s">
        <v>774</v>
      </c>
      <c r="J2109" s="641" t="s">
        <v>7415</v>
      </c>
      <c r="K2109" s="643">
        <v>6</v>
      </c>
      <c r="L2109" s="643">
        <v>12</v>
      </c>
      <c r="M2109" s="644">
        <v>35481.96</v>
      </c>
      <c r="N2109" s="643">
        <v>3</v>
      </c>
      <c r="O2109" s="643">
        <v>6</v>
      </c>
      <c r="P2109" s="686">
        <v>17817.616000000002</v>
      </c>
    </row>
    <row r="2110" spans="1:16" ht="90" x14ac:dyDescent="0.2">
      <c r="A2110" s="637" t="s">
        <v>767</v>
      </c>
      <c r="B2110" s="638" t="s">
        <v>775</v>
      </c>
      <c r="C2110" s="638" t="s">
        <v>769</v>
      </c>
      <c r="D2110" s="639" t="s">
        <v>7416</v>
      </c>
      <c r="E2110" s="640">
        <v>1100</v>
      </c>
      <c r="F2110" s="638" t="s">
        <v>7417</v>
      </c>
      <c r="G2110" s="639" t="s">
        <v>7418</v>
      </c>
      <c r="H2110" s="641" t="s">
        <v>7419</v>
      </c>
      <c r="I2110" s="642" t="s">
        <v>797</v>
      </c>
      <c r="J2110" s="641" t="s">
        <v>7419</v>
      </c>
      <c r="K2110" s="643">
        <v>5</v>
      </c>
      <c r="L2110" s="643">
        <v>12</v>
      </c>
      <c r="M2110" s="644">
        <v>14982.01</v>
      </c>
      <c r="N2110" s="643">
        <v>3</v>
      </c>
      <c r="O2110" s="643">
        <v>6</v>
      </c>
      <c r="P2110" s="686">
        <v>7201.076</v>
      </c>
    </row>
    <row r="2111" spans="1:16" ht="135" x14ac:dyDescent="0.2">
      <c r="A2111" s="637" t="s">
        <v>767</v>
      </c>
      <c r="B2111" s="638" t="s">
        <v>768</v>
      </c>
      <c r="C2111" s="638" t="s">
        <v>769</v>
      </c>
      <c r="D2111" s="639" t="s">
        <v>7420</v>
      </c>
      <c r="E2111" s="640">
        <v>7000</v>
      </c>
      <c r="F2111" s="638" t="s">
        <v>7421</v>
      </c>
      <c r="G2111" s="639" t="s">
        <v>7422</v>
      </c>
      <c r="H2111" s="641" t="s">
        <v>3075</v>
      </c>
      <c r="I2111" s="642" t="s">
        <v>780</v>
      </c>
      <c r="J2111" s="641" t="s">
        <v>3075</v>
      </c>
      <c r="K2111" s="643">
        <v>6</v>
      </c>
      <c r="L2111" s="643">
        <v>12</v>
      </c>
      <c r="M2111" s="644">
        <v>67565.17</v>
      </c>
      <c r="N2111" s="643">
        <v>6</v>
      </c>
      <c r="O2111" s="643">
        <v>6</v>
      </c>
      <c r="P2111" s="686">
        <v>43051.976000000002</v>
      </c>
    </row>
    <row r="2112" spans="1:16" ht="101.25" x14ac:dyDescent="0.2">
      <c r="A2112" s="637" t="s">
        <v>767</v>
      </c>
      <c r="B2112" s="638" t="s">
        <v>775</v>
      </c>
      <c r="C2112" s="638" t="s">
        <v>769</v>
      </c>
      <c r="D2112" s="639" t="s">
        <v>7423</v>
      </c>
      <c r="E2112" s="640">
        <v>6500</v>
      </c>
      <c r="F2112" s="638" t="s">
        <v>7424</v>
      </c>
      <c r="G2112" s="639" t="s">
        <v>7425</v>
      </c>
      <c r="H2112" s="641" t="s">
        <v>7426</v>
      </c>
      <c r="I2112" s="642" t="s">
        <v>780</v>
      </c>
      <c r="J2112" s="641" t="s">
        <v>7426</v>
      </c>
      <c r="K2112" s="643">
        <v>5</v>
      </c>
      <c r="L2112" s="643">
        <v>12</v>
      </c>
      <c r="M2112" s="644">
        <v>79951.209999999977</v>
      </c>
      <c r="N2112" s="643">
        <v>3</v>
      </c>
      <c r="O2112" s="643">
        <v>6</v>
      </c>
      <c r="P2112" s="686">
        <v>40046.576000000001</v>
      </c>
    </row>
    <row r="2113" spans="1:16" ht="33.75" x14ac:dyDescent="0.2">
      <c r="A2113" s="637" t="s">
        <v>767</v>
      </c>
      <c r="B2113" s="638" t="s">
        <v>775</v>
      </c>
      <c r="C2113" s="638" t="s">
        <v>769</v>
      </c>
      <c r="D2113" s="639" t="s">
        <v>7427</v>
      </c>
      <c r="E2113" s="640">
        <v>2500</v>
      </c>
      <c r="F2113" s="638" t="s">
        <v>7428</v>
      </c>
      <c r="G2113" s="639" t="s">
        <v>7429</v>
      </c>
      <c r="H2113" s="641" t="s">
        <v>7430</v>
      </c>
      <c r="I2113" s="642" t="s">
        <v>780</v>
      </c>
      <c r="J2113" s="641" t="s">
        <v>7430</v>
      </c>
      <c r="K2113" s="643">
        <v>1</v>
      </c>
      <c r="L2113" s="643">
        <v>3</v>
      </c>
      <c r="M2113" s="644">
        <v>6764.14</v>
      </c>
      <c r="N2113" s="643">
        <v>6</v>
      </c>
      <c r="O2113" s="643">
        <v>6</v>
      </c>
      <c r="P2113" s="686">
        <v>16041.436</v>
      </c>
    </row>
    <row r="2114" spans="1:16" ht="101.25" x14ac:dyDescent="0.2">
      <c r="A2114" s="637" t="s">
        <v>767</v>
      </c>
      <c r="B2114" s="638" t="s">
        <v>775</v>
      </c>
      <c r="C2114" s="638" t="s">
        <v>769</v>
      </c>
      <c r="D2114" s="639" t="s">
        <v>7431</v>
      </c>
      <c r="E2114" s="640">
        <v>6500</v>
      </c>
      <c r="F2114" s="638" t="s">
        <v>7432</v>
      </c>
      <c r="G2114" s="639" t="s">
        <v>7433</v>
      </c>
      <c r="H2114" s="641" t="s">
        <v>1055</v>
      </c>
      <c r="I2114" s="642" t="s">
        <v>774</v>
      </c>
      <c r="J2114" s="641" t="s">
        <v>1055</v>
      </c>
      <c r="K2114" s="643">
        <v>5</v>
      </c>
      <c r="L2114" s="643">
        <v>12</v>
      </c>
      <c r="M2114" s="644">
        <v>79954.809999999983</v>
      </c>
      <c r="N2114" s="643">
        <v>5</v>
      </c>
      <c r="O2114" s="643">
        <v>6</v>
      </c>
      <c r="P2114" s="686">
        <v>40051.976000000002</v>
      </c>
    </row>
    <row r="2115" spans="1:16" ht="90" x14ac:dyDescent="0.2">
      <c r="A2115" s="637" t="s">
        <v>767</v>
      </c>
      <c r="B2115" s="638" t="s">
        <v>775</v>
      </c>
      <c r="C2115" s="638" t="s">
        <v>769</v>
      </c>
      <c r="D2115" s="639" t="s">
        <v>7434</v>
      </c>
      <c r="E2115" s="640">
        <v>5000</v>
      </c>
      <c r="F2115" s="638" t="s">
        <v>7435</v>
      </c>
      <c r="G2115" s="639" t="s">
        <v>7436</v>
      </c>
      <c r="H2115" s="641" t="s">
        <v>1055</v>
      </c>
      <c r="I2115" s="642" t="s">
        <v>774</v>
      </c>
      <c r="J2115" s="641" t="s">
        <v>1055</v>
      </c>
      <c r="K2115" s="643">
        <v>5</v>
      </c>
      <c r="L2115" s="643">
        <v>12</v>
      </c>
      <c r="M2115" s="644">
        <v>60026.84</v>
      </c>
      <c r="N2115" s="643">
        <v>3</v>
      </c>
      <c r="O2115" s="643">
        <v>6</v>
      </c>
      <c r="P2115" s="686">
        <v>30849.956000000006</v>
      </c>
    </row>
    <row r="2116" spans="1:16" ht="90" x14ac:dyDescent="0.2">
      <c r="A2116" s="637" t="s">
        <v>767</v>
      </c>
      <c r="B2116" s="638" t="s">
        <v>775</v>
      </c>
      <c r="C2116" s="638" t="s">
        <v>769</v>
      </c>
      <c r="D2116" s="639" t="s">
        <v>7437</v>
      </c>
      <c r="E2116" s="640">
        <v>6500</v>
      </c>
      <c r="F2116" s="638" t="s">
        <v>7438</v>
      </c>
      <c r="G2116" s="639" t="s">
        <v>7439</v>
      </c>
      <c r="H2116" s="641" t="s">
        <v>1431</v>
      </c>
      <c r="I2116" s="642" t="s">
        <v>780</v>
      </c>
      <c r="J2116" s="641" t="s">
        <v>1431</v>
      </c>
      <c r="K2116" s="643">
        <v>7</v>
      </c>
      <c r="L2116" s="643">
        <v>12</v>
      </c>
      <c r="M2116" s="644">
        <v>79341.69</v>
      </c>
      <c r="N2116" s="643">
        <v>3</v>
      </c>
      <c r="O2116" s="643">
        <v>6</v>
      </c>
      <c r="P2116" s="686">
        <v>39974.576000000001</v>
      </c>
    </row>
    <row r="2117" spans="1:16" ht="56.25" x14ac:dyDescent="0.2">
      <c r="A2117" s="637" t="s">
        <v>767</v>
      </c>
      <c r="B2117" s="638" t="s">
        <v>775</v>
      </c>
      <c r="C2117" s="638" t="s">
        <v>769</v>
      </c>
      <c r="D2117" s="639" t="s">
        <v>7440</v>
      </c>
      <c r="E2117" s="640">
        <v>5500</v>
      </c>
      <c r="F2117" s="638" t="s">
        <v>7441</v>
      </c>
      <c r="G2117" s="639" t="s">
        <v>7442</v>
      </c>
      <c r="H2117" s="641" t="s">
        <v>7443</v>
      </c>
      <c r="I2117" s="642" t="s">
        <v>774</v>
      </c>
      <c r="J2117" s="641" t="s">
        <v>7443</v>
      </c>
      <c r="K2117" s="643">
        <v>5</v>
      </c>
      <c r="L2117" s="643">
        <v>12</v>
      </c>
      <c r="M2117" s="644">
        <v>65405.43</v>
      </c>
      <c r="N2117" s="643">
        <v>3</v>
      </c>
      <c r="O2117" s="643">
        <v>6</v>
      </c>
      <c r="P2117" s="686">
        <v>33886.556000000004</v>
      </c>
    </row>
    <row r="2118" spans="1:16" ht="56.25" x14ac:dyDescent="0.2">
      <c r="A2118" s="637" t="s">
        <v>767</v>
      </c>
      <c r="B2118" s="638" t="s">
        <v>775</v>
      </c>
      <c r="C2118" s="638" t="s">
        <v>769</v>
      </c>
      <c r="D2118" s="639" t="s">
        <v>7444</v>
      </c>
      <c r="E2118" s="640">
        <v>3500</v>
      </c>
      <c r="F2118" s="638" t="s">
        <v>7445</v>
      </c>
      <c r="G2118" s="639" t="s">
        <v>7446</v>
      </c>
      <c r="H2118" s="641" t="s">
        <v>788</v>
      </c>
      <c r="I2118" s="642" t="s">
        <v>780</v>
      </c>
      <c r="J2118" s="641" t="s">
        <v>788</v>
      </c>
      <c r="K2118" s="643">
        <v>3</v>
      </c>
      <c r="L2118" s="643">
        <v>8</v>
      </c>
      <c r="M2118" s="644">
        <v>28464.190000000002</v>
      </c>
      <c r="N2118" s="643">
        <v>3</v>
      </c>
      <c r="O2118" s="643">
        <v>6</v>
      </c>
      <c r="P2118" s="686">
        <v>21914.426000000003</v>
      </c>
    </row>
    <row r="2119" spans="1:16" ht="33.75" x14ac:dyDescent="0.2">
      <c r="A2119" s="637" t="s">
        <v>767</v>
      </c>
      <c r="B2119" s="638" t="s">
        <v>775</v>
      </c>
      <c r="C2119" s="638" t="s">
        <v>769</v>
      </c>
      <c r="D2119" s="639" t="s">
        <v>7447</v>
      </c>
      <c r="E2119" s="640">
        <v>9000</v>
      </c>
      <c r="F2119" s="638" t="s">
        <v>7448</v>
      </c>
      <c r="G2119" s="639" t="s">
        <v>7449</v>
      </c>
      <c r="H2119" s="641" t="s">
        <v>4257</v>
      </c>
      <c r="I2119" s="642" t="s">
        <v>780</v>
      </c>
      <c r="J2119" s="641" t="s">
        <v>4257</v>
      </c>
      <c r="K2119" s="643">
        <v>1</v>
      </c>
      <c r="L2119" s="643">
        <v>2</v>
      </c>
      <c r="M2119" s="644">
        <v>17317.029999999995</v>
      </c>
      <c r="N2119" s="643">
        <v>3</v>
      </c>
      <c r="O2119" s="643">
        <v>6</v>
      </c>
      <c r="P2119" s="686">
        <v>55046.936000000009</v>
      </c>
    </row>
    <row r="2120" spans="1:16" ht="67.5" x14ac:dyDescent="0.2">
      <c r="A2120" s="637" t="s">
        <v>767</v>
      </c>
      <c r="B2120" s="638" t="s">
        <v>775</v>
      </c>
      <c r="C2120" s="638" t="s">
        <v>769</v>
      </c>
      <c r="D2120" s="639" t="s">
        <v>7450</v>
      </c>
      <c r="E2120" s="640">
        <v>3000</v>
      </c>
      <c r="F2120" s="638" t="s">
        <v>7451</v>
      </c>
      <c r="G2120" s="639" t="s">
        <v>7452</v>
      </c>
      <c r="H2120" s="641" t="s">
        <v>1431</v>
      </c>
      <c r="I2120" s="642" t="s">
        <v>780</v>
      </c>
      <c r="J2120" s="641" t="s">
        <v>1431</v>
      </c>
      <c r="K2120" s="643">
        <v>5</v>
      </c>
      <c r="L2120" s="643">
        <v>12</v>
      </c>
      <c r="M2120" s="644">
        <v>37644.790000000008</v>
      </c>
      <c r="N2120" s="643">
        <v>5</v>
      </c>
      <c r="O2120" s="643">
        <v>6</v>
      </c>
      <c r="P2120" s="686">
        <v>18951.976000000002</v>
      </c>
    </row>
    <row r="2121" spans="1:16" ht="56.25" x14ac:dyDescent="0.2">
      <c r="A2121" s="637" t="s">
        <v>767</v>
      </c>
      <c r="B2121" s="638" t="s">
        <v>775</v>
      </c>
      <c r="C2121" s="638" t="s">
        <v>769</v>
      </c>
      <c r="D2121" s="639" t="s">
        <v>7006</v>
      </c>
      <c r="E2121" s="640">
        <v>3800</v>
      </c>
      <c r="F2121" s="638" t="s">
        <v>7453</v>
      </c>
      <c r="G2121" s="639" t="s">
        <v>7454</v>
      </c>
      <c r="H2121" s="641" t="s">
        <v>7455</v>
      </c>
      <c r="I2121" s="642" t="s">
        <v>797</v>
      </c>
      <c r="J2121" s="641" t="s">
        <v>7455</v>
      </c>
      <c r="K2121" s="643">
        <v>6</v>
      </c>
      <c r="L2121" s="643">
        <v>12</v>
      </c>
      <c r="M2121" s="644">
        <v>46394.80000000001</v>
      </c>
      <c r="N2121" s="643">
        <v>3</v>
      </c>
      <c r="O2121" s="643">
        <v>6</v>
      </c>
      <c r="P2121" s="686">
        <v>23851.976000000002</v>
      </c>
    </row>
    <row r="2122" spans="1:16" ht="67.5" x14ac:dyDescent="0.2">
      <c r="A2122" s="637" t="s">
        <v>767</v>
      </c>
      <c r="B2122" s="638" t="s">
        <v>768</v>
      </c>
      <c r="C2122" s="638" t="s">
        <v>769</v>
      </c>
      <c r="D2122" s="639" t="s">
        <v>7456</v>
      </c>
      <c r="E2122" s="640">
        <v>7000</v>
      </c>
      <c r="F2122" s="638" t="s">
        <v>7457</v>
      </c>
      <c r="G2122" s="639" t="s">
        <v>7458</v>
      </c>
      <c r="H2122" s="641" t="s">
        <v>805</v>
      </c>
      <c r="I2122" s="642" t="s">
        <v>780</v>
      </c>
      <c r="J2122" s="641" t="s">
        <v>805</v>
      </c>
      <c r="K2122" s="643">
        <v>0</v>
      </c>
      <c r="L2122" s="643">
        <v>1</v>
      </c>
      <c r="M2122" s="644">
        <v>7690.75</v>
      </c>
      <c r="N2122" s="643">
        <v>0</v>
      </c>
      <c r="O2122" s="643">
        <v>0</v>
      </c>
      <c r="P2122" s="686">
        <v>0</v>
      </c>
    </row>
    <row r="2123" spans="1:16" ht="112.5" x14ac:dyDescent="0.2">
      <c r="A2123" s="637" t="s">
        <v>767</v>
      </c>
      <c r="B2123" s="638" t="s">
        <v>775</v>
      </c>
      <c r="C2123" s="638" t="s">
        <v>769</v>
      </c>
      <c r="D2123" s="639" t="s">
        <v>7459</v>
      </c>
      <c r="E2123" s="640">
        <v>1600</v>
      </c>
      <c r="F2123" s="638" t="s">
        <v>7460</v>
      </c>
      <c r="G2123" s="639" t="s">
        <v>7461</v>
      </c>
      <c r="H2123" s="641" t="s">
        <v>923</v>
      </c>
      <c r="I2123" s="642" t="s">
        <v>797</v>
      </c>
      <c r="J2123" s="641" t="s">
        <v>923</v>
      </c>
      <c r="K2123" s="643">
        <v>5</v>
      </c>
      <c r="L2123" s="643">
        <v>12</v>
      </c>
      <c r="M2123" s="644">
        <v>21154.81</v>
      </c>
      <c r="N2123" s="643">
        <v>5</v>
      </c>
      <c r="O2123" s="643">
        <v>6</v>
      </c>
      <c r="P2123" s="686">
        <v>10471.075999999999</v>
      </c>
    </row>
    <row r="2124" spans="1:16" ht="45" x14ac:dyDescent="0.2">
      <c r="A2124" s="637" t="s">
        <v>767</v>
      </c>
      <c r="B2124" s="638" t="s">
        <v>775</v>
      </c>
      <c r="C2124" s="638" t="s">
        <v>769</v>
      </c>
      <c r="D2124" s="639" t="s">
        <v>7462</v>
      </c>
      <c r="E2124" s="640">
        <v>7000</v>
      </c>
      <c r="F2124" s="638" t="s">
        <v>7463</v>
      </c>
      <c r="G2124" s="639" t="s">
        <v>7464</v>
      </c>
      <c r="H2124" s="641" t="s">
        <v>2646</v>
      </c>
      <c r="I2124" s="642" t="s">
        <v>780</v>
      </c>
      <c r="J2124" s="641" t="s">
        <v>2646</v>
      </c>
      <c r="K2124" s="643">
        <v>5</v>
      </c>
      <c r="L2124" s="643">
        <v>12</v>
      </c>
      <c r="M2124" s="644">
        <v>66212.639999999999</v>
      </c>
      <c r="N2124" s="643">
        <v>6</v>
      </c>
      <c r="O2124" s="643">
        <v>6</v>
      </c>
      <c r="P2124" s="686">
        <v>42136.746000000006</v>
      </c>
    </row>
    <row r="2125" spans="1:16" ht="33.75" x14ac:dyDescent="0.2">
      <c r="A2125" s="637" t="s">
        <v>767</v>
      </c>
      <c r="B2125" s="638" t="s">
        <v>775</v>
      </c>
      <c r="C2125" s="638" t="s">
        <v>769</v>
      </c>
      <c r="D2125" s="639" t="s">
        <v>2850</v>
      </c>
      <c r="E2125" s="640">
        <v>2600</v>
      </c>
      <c r="F2125" s="638" t="s">
        <v>7465</v>
      </c>
      <c r="G2125" s="639" t="s">
        <v>7466</v>
      </c>
      <c r="H2125" s="641" t="s">
        <v>796</v>
      </c>
      <c r="I2125" s="642" t="s">
        <v>797</v>
      </c>
      <c r="J2125" s="641" t="s">
        <v>796</v>
      </c>
      <c r="K2125" s="643">
        <v>1</v>
      </c>
      <c r="L2125" s="643">
        <v>4</v>
      </c>
      <c r="M2125" s="644">
        <v>5956.74</v>
      </c>
      <c r="N2125" s="643">
        <v>0</v>
      </c>
      <c r="O2125" s="643">
        <v>0</v>
      </c>
      <c r="P2125" s="686">
        <v>0</v>
      </c>
    </row>
    <row r="2126" spans="1:16" ht="78.75" x14ac:dyDescent="0.2">
      <c r="A2126" s="637" t="s">
        <v>767</v>
      </c>
      <c r="B2126" s="638" t="s">
        <v>775</v>
      </c>
      <c r="C2126" s="638" t="s">
        <v>769</v>
      </c>
      <c r="D2126" s="639" t="s">
        <v>7467</v>
      </c>
      <c r="E2126" s="640">
        <v>4000</v>
      </c>
      <c r="F2126" s="638" t="s">
        <v>7468</v>
      </c>
      <c r="G2126" s="639" t="s">
        <v>7469</v>
      </c>
      <c r="H2126" s="641" t="s">
        <v>1863</v>
      </c>
      <c r="I2126" s="642" t="s">
        <v>780</v>
      </c>
      <c r="J2126" s="641" t="s">
        <v>1863</v>
      </c>
      <c r="K2126" s="643">
        <v>5</v>
      </c>
      <c r="L2126" s="643">
        <v>12</v>
      </c>
      <c r="M2126" s="644">
        <v>49951.170000000013</v>
      </c>
      <c r="N2126" s="643">
        <v>3</v>
      </c>
      <c r="O2126" s="643">
        <v>6</v>
      </c>
      <c r="P2126" s="686">
        <v>25050.856</v>
      </c>
    </row>
    <row r="2127" spans="1:16" ht="56.25" x14ac:dyDescent="0.2">
      <c r="A2127" s="637" t="s">
        <v>767</v>
      </c>
      <c r="B2127" s="638" t="s">
        <v>775</v>
      </c>
      <c r="C2127" s="638" t="s">
        <v>769</v>
      </c>
      <c r="D2127" s="639" t="s">
        <v>7470</v>
      </c>
      <c r="E2127" s="640">
        <v>4000</v>
      </c>
      <c r="F2127" s="638" t="s">
        <v>7471</v>
      </c>
      <c r="G2127" s="639" t="s">
        <v>7472</v>
      </c>
      <c r="H2127" s="641" t="s">
        <v>1019</v>
      </c>
      <c r="I2127" s="642" t="s">
        <v>774</v>
      </c>
      <c r="J2127" s="641" t="s">
        <v>1019</v>
      </c>
      <c r="K2127" s="643">
        <v>5</v>
      </c>
      <c r="L2127" s="643">
        <v>12</v>
      </c>
      <c r="M2127" s="644">
        <v>49797.120000000003</v>
      </c>
      <c r="N2127" s="643">
        <v>3</v>
      </c>
      <c r="O2127" s="643">
        <v>6</v>
      </c>
      <c r="P2127" s="686">
        <v>25021.456000000006</v>
      </c>
    </row>
    <row r="2128" spans="1:16" ht="78.75" x14ac:dyDescent="0.2">
      <c r="A2128" s="637" t="s">
        <v>767</v>
      </c>
      <c r="B2128" s="638" t="s">
        <v>775</v>
      </c>
      <c r="C2128" s="638" t="s">
        <v>769</v>
      </c>
      <c r="D2128" s="639" t="s">
        <v>7473</v>
      </c>
      <c r="E2128" s="640">
        <v>7000</v>
      </c>
      <c r="F2128" s="638" t="s">
        <v>7474</v>
      </c>
      <c r="G2128" s="639" t="s">
        <v>7475</v>
      </c>
      <c r="H2128" s="641" t="s">
        <v>957</v>
      </c>
      <c r="I2128" s="642" t="s">
        <v>780</v>
      </c>
      <c r="J2128" s="641" t="s">
        <v>957</v>
      </c>
      <c r="K2128" s="643">
        <v>4</v>
      </c>
      <c r="L2128" s="643">
        <v>11</v>
      </c>
      <c r="M2128" s="644">
        <f>79006.11</f>
        <v>79006.11</v>
      </c>
      <c r="N2128" s="643">
        <v>0</v>
      </c>
      <c r="O2128" s="643">
        <v>0</v>
      </c>
      <c r="P2128" s="686">
        <v>0</v>
      </c>
    </row>
    <row r="2129" spans="1:16" ht="101.25" x14ac:dyDescent="0.2">
      <c r="A2129" s="637" t="s">
        <v>767</v>
      </c>
      <c r="B2129" s="638" t="s">
        <v>775</v>
      </c>
      <c r="C2129" s="638" t="s">
        <v>769</v>
      </c>
      <c r="D2129" s="639" t="s">
        <v>7476</v>
      </c>
      <c r="E2129" s="640">
        <v>1200</v>
      </c>
      <c r="F2129" s="638" t="s">
        <v>7477</v>
      </c>
      <c r="G2129" s="639" t="s">
        <v>7478</v>
      </c>
      <c r="H2129" s="641" t="s">
        <v>796</v>
      </c>
      <c r="I2129" s="642" t="s">
        <v>797</v>
      </c>
      <c r="J2129" s="641" t="s">
        <v>796</v>
      </c>
      <c r="K2129" s="643">
        <v>6</v>
      </c>
      <c r="L2129" s="643">
        <v>12</v>
      </c>
      <c r="M2129" s="644">
        <v>16005.32</v>
      </c>
      <c r="N2129" s="643">
        <v>3</v>
      </c>
      <c r="O2129" s="643">
        <v>6</v>
      </c>
      <c r="P2129" s="686">
        <v>7698.9859999999999</v>
      </c>
    </row>
    <row r="2130" spans="1:16" ht="45" x14ac:dyDescent="0.2">
      <c r="A2130" s="637" t="s">
        <v>767</v>
      </c>
      <c r="B2130" s="638" t="s">
        <v>775</v>
      </c>
      <c r="C2130" s="638" t="s">
        <v>769</v>
      </c>
      <c r="D2130" s="639" t="s">
        <v>7479</v>
      </c>
      <c r="E2130" s="640">
        <v>4000</v>
      </c>
      <c r="F2130" s="638" t="s">
        <v>7480</v>
      </c>
      <c r="G2130" s="639" t="s">
        <v>7481</v>
      </c>
      <c r="H2130" s="641" t="s">
        <v>7482</v>
      </c>
      <c r="I2130" s="642" t="s">
        <v>774</v>
      </c>
      <c r="J2130" s="641" t="s">
        <v>7482</v>
      </c>
      <c r="K2130" s="643">
        <v>1</v>
      </c>
      <c r="L2130" s="643">
        <v>4</v>
      </c>
      <c r="M2130" s="644">
        <v>14607.789999999999</v>
      </c>
      <c r="N2130" s="643">
        <v>0</v>
      </c>
      <c r="O2130" s="643">
        <v>0</v>
      </c>
      <c r="P2130" s="686">
        <v>0</v>
      </c>
    </row>
    <row r="2131" spans="1:16" ht="56.25" x14ac:dyDescent="0.2">
      <c r="A2131" s="637" t="s">
        <v>767</v>
      </c>
      <c r="B2131" s="638" t="s">
        <v>775</v>
      </c>
      <c r="C2131" s="638" t="s">
        <v>769</v>
      </c>
      <c r="D2131" s="639" t="s">
        <v>1384</v>
      </c>
      <c r="E2131" s="640">
        <v>2750</v>
      </c>
      <c r="F2131" s="638" t="s">
        <v>7483</v>
      </c>
      <c r="G2131" s="639" t="s">
        <v>7484</v>
      </c>
      <c r="H2131" s="641" t="s">
        <v>1387</v>
      </c>
      <c r="I2131" s="642" t="s">
        <v>774</v>
      </c>
      <c r="J2131" s="641" t="s">
        <v>1387</v>
      </c>
      <c r="K2131" s="643">
        <v>11</v>
      </c>
      <c r="L2131" s="643">
        <v>12</v>
      </c>
      <c r="M2131" s="644">
        <v>34373.14</v>
      </c>
      <c r="N2131" s="643">
        <v>3</v>
      </c>
      <c r="O2131" s="643">
        <v>6</v>
      </c>
      <c r="P2131" s="686">
        <v>17397.606</v>
      </c>
    </row>
    <row r="2132" spans="1:16" ht="67.5" x14ac:dyDescent="0.2">
      <c r="A2132" s="637" t="s">
        <v>767</v>
      </c>
      <c r="B2132" s="638" t="s">
        <v>775</v>
      </c>
      <c r="C2132" s="638" t="s">
        <v>769</v>
      </c>
      <c r="D2132" s="639" t="s">
        <v>7485</v>
      </c>
      <c r="E2132" s="640">
        <v>930</v>
      </c>
      <c r="F2132" s="638" t="s">
        <v>7486</v>
      </c>
      <c r="G2132" s="639" t="s">
        <v>7487</v>
      </c>
      <c r="H2132" s="641" t="s">
        <v>2363</v>
      </c>
      <c r="I2132" s="642" t="s">
        <v>774</v>
      </c>
      <c r="J2132" s="641" t="s">
        <v>2363</v>
      </c>
      <c r="K2132" s="643">
        <v>5</v>
      </c>
      <c r="L2132" s="643">
        <v>12</v>
      </c>
      <c r="M2132" s="644">
        <v>12758.410000000003</v>
      </c>
      <c r="N2132" s="643">
        <v>3</v>
      </c>
      <c r="O2132" s="643">
        <v>6</v>
      </c>
      <c r="P2132" s="686">
        <v>6089.2759999999998</v>
      </c>
    </row>
    <row r="2133" spans="1:16" ht="67.5" x14ac:dyDescent="0.2">
      <c r="A2133" s="637" t="s">
        <v>767</v>
      </c>
      <c r="B2133" s="638" t="s">
        <v>775</v>
      </c>
      <c r="C2133" s="638" t="s">
        <v>769</v>
      </c>
      <c r="D2133" s="639" t="s">
        <v>7488</v>
      </c>
      <c r="E2133" s="640">
        <v>1800</v>
      </c>
      <c r="F2133" s="638" t="s">
        <v>7489</v>
      </c>
      <c r="G2133" s="639" t="s">
        <v>7490</v>
      </c>
      <c r="H2133" s="641" t="s">
        <v>2351</v>
      </c>
      <c r="I2133" s="642" t="s">
        <v>774</v>
      </c>
      <c r="J2133" s="641" t="s">
        <v>2351</v>
      </c>
      <c r="K2133" s="643">
        <v>6</v>
      </c>
      <c r="L2133" s="643">
        <v>11</v>
      </c>
      <c r="M2133" s="644">
        <v>21094.52</v>
      </c>
      <c r="N2133" s="643">
        <v>0</v>
      </c>
      <c r="O2133" s="643">
        <v>0</v>
      </c>
      <c r="P2133" s="686">
        <v>0</v>
      </c>
    </row>
    <row r="2134" spans="1:16" ht="56.25" x14ac:dyDescent="0.2">
      <c r="A2134" s="637" t="s">
        <v>767</v>
      </c>
      <c r="B2134" s="638" t="s">
        <v>775</v>
      </c>
      <c r="C2134" s="638" t="s">
        <v>769</v>
      </c>
      <c r="D2134" s="639" t="s">
        <v>7491</v>
      </c>
      <c r="E2134" s="640">
        <v>1400</v>
      </c>
      <c r="F2134" s="638" t="s">
        <v>7492</v>
      </c>
      <c r="G2134" s="639" t="s">
        <v>7493</v>
      </c>
      <c r="H2134" s="641" t="s">
        <v>796</v>
      </c>
      <c r="I2134" s="642" t="s">
        <v>797</v>
      </c>
      <c r="J2134" s="641" t="s">
        <v>796</v>
      </c>
      <c r="K2134" s="643">
        <v>5</v>
      </c>
      <c r="L2134" s="643">
        <v>12</v>
      </c>
      <c r="M2134" s="644">
        <v>17208.579999999998</v>
      </c>
      <c r="N2134" s="643">
        <v>3</v>
      </c>
      <c r="O2134" s="643">
        <v>6</v>
      </c>
      <c r="P2134" s="686">
        <v>9136.5959999999995</v>
      </c>
    </row>
    <row r="2135" spans="1:16" ht="33.75" x14ac:dyDescent="0.2">
      <c r="A2135" s="637" t="s">
        <v>767</v>
      </c>
      <c r="B2135" s="638" t="s">
        <v>775</v>
      </c>
      <c r="C2135" s="638" t="s">
        <v>769</v>
      </c>
      <c r="D2135" s="639" t="s">
        <v>5852</v>
      </c>
      <c r="E2135" s="640">
        <v>1900</v>
      </c>
      <c r="F2135" s="638" t="s">
        <v>7494</v>
      </c>
      <c r="G2135" s="639" t="s">
        <v>7495</v>
      </c>
      <c r="H2135" s="641" t="s">
        <v>796</v>
      </c>
      <c r="I2135" s="642" t="s">
        <v>797</v>
      </c>
      <c r="J2135" s="641" t="s">
        <v>796</v>
      </c>
      <c r="K2135" s="643">
        <v>6</v>
      </c>
      <c r="L2135" s="643">
        <v>12</v>
      </c>
      <c r="M2135" s="644">
        <v>24754.810000000005</v>
      </c>
      <c r="N2135" s="643">
        <v>3</v>
      </c>
      <c r="O2135" s="643">
        <v>6</v>
      </c>
      <c r="P2135" s="686">
        <v>12433.075999999999</v>
      </c>
    </row>
    <row r="2136" spans="1:16" ht="56.25" x14ac:dyDescent="0.2">
      <c r="A2136" s="637" t="s">
        <v>767</v>
      </c>
      <c r="B2136" s="638" t="s">
        <v>775</v>
      </c>
      <c r="C2136" s="638" t="s">
        <v>769</v>
      </c>
      <c r="D2136" s="639" t="s">
        <v>7496</v>
      </c>
      <c r="E2136" s="640">
        <v>3500</v>
      </c>
      <c r="F2136" s="638" t="s">
        <v>7497</v>
      </c>
      <c r="G2136" s="639" t="s">
        <v>7498</v>
      </c>
      <c r="H2136" s="641" t="s">
        <v>7499</v>
      </c>
      <c r="I2136" s="642" t="s">
        <v>774</v>
      </c>
      <c r="J2136" s="641" t="s">
        <v>7499</v>
      </c>
      <c r="K2136" s="643">
        <v>5</v>
      </c>
      <c r="L2136" s="643">
        <v>12</v>
      </c>
      <c r="M2136" s="644">
        <v>43954.810000000012</v>
      </c>
      <c r="N2136" s="643">
        <v>3</v>
      </c>
      <c r="O2136" s="643">
        <v>6</v>
      </c>
      <c r="P2136" s="686">
        <v>22051.976000000002</v>
      </c>
    </row>
    <row r="2137" spans="1:16" ht="33.75" x14ac:dyDescent="0.2">
      <c r="A2137" s="637" t="s">
        <v>767</v>
      </c>
      <c r="B2137" s="638" t="s">
        <v>775</v>
      </c>
      <c r="C2137" s="638" t="s">
        <v>769</v>
      </c>
      <c r="D2137" s="639" t="s">
        <v>5435</v>
      </c>
      <c r="E2137" s="640">
        <v>3500</v>
      </c>
      <c r="F2137" s="638" t="s">
        <v>7500</v>
      </c>
      <c r="G2137" s="639" t="s">
        <v>7501</v>
      </c>
      <c r="H2137" s="641" t="s">
        <v>1094</v>
      </c>
      <c r="I2137" s="642" t="s">
        <v>780</v>
      </c>
      <c r="J2137" s="641" t="s">
        <v>1094</v>
      </c>
      <c r="K2137" s="643">
        <v>1</v>
      </c>
      <c r="L2137" s="643">
        <v>2</v>
      </c>
      <c r="M2137" s="644">
        <v>6750.7800000000007</v>
      </c>
      <c r="N2137" s="643">
        <v>2</v>
      </c>
      <c r="O2137" s="643">
        <v>3</v>
      </c>
      <c r="P2137" s="686">
        <v>8061.6360000000004</v>
      </c>
    </row>
    <row r="2138" spans="1:16" ht="56.25" x14ac:dyDescent="0.2">
      <c r="A2138" s="637" t="s">
        <v>767</v>
      </c>
      <c r="B2138" s="638" t="s">
        <v>775</v>
      </c>
      <c r="C2138" s="638" t="s">
        <v>769</v>
      </c>
      <c r="D2138" s="639" t="s">
        <v>7502</v>
      </c>
      <c r="E2138" s="640">
        <v>9000</v>
      </c>
      <c r="F2138" s="638" t="s">
        <v>7503</v>
      </c>
      <c r="G2138" s="639" t="s">
        <v>7504</v>
      </c>
      <c r="H2138" s="641" t="s">
        <v>1431</v>
      </c>
      <c r="I2138" s="642" t="s">
        <v>780</v>
      </c>
      <c r="J2138" s="641" t="s">
        <v>1431</v>
      </c>
      <c r="K2138" s="643">
        <v>5</v>
      </c>
      <c r="L2138" s="643">
        <v>12</v>
      </c>
      <c r="M2138" s="644">
        <v>113941.64999999998</v>
      </c>
      <c r="N2138" s="643">
        <v>3</v>
      </c>
      <c r="O2138" s="643">
        <v>6</v>
      </c>
      <c r="P2138" s="686">
        <v>55038.116000000002</v>
      </c>
    </row>
    <row r="2139" spans="1:16" ht="90" x14ac:dyDescent="0.2">
      <c r="A2139" s="637" t="s">
        <v>767</v>
      </c>
      <c r="B2139" s="638" t="s">
        <v>775</v>
      </c>
      <c r="C2139" s="638" t="s">
        <v>769</v>
      </c>
      <c r="D2139" s="639" t="s">
        <v>7505</v>
      </c>
      <c r="E2139" s="640">
        <v>3500</v>
      </c>
      <c r="F2139" s="638" t="s">
        <v>7506</v>
      </c>
      <c r="G2139" s="639" t="s">
        <v>7507</v>
      </c>
      <c r="H2139" s="641" t="s">
        <v>7508</v>
      </c>
      <c r="I2139" s="642" t="s">
        <v>774</v>
      </c>
      <c r="J2139" s="641" t="s">
        <v>7508</v>
      </c>
      <c r="K2139" s="643">
        <v>5</v>
      </c>
      <c r="L2139" s="643">
        <v>12</v>
      </c>
      <c r="M2139" s="644">
        <v>43954.810000000012</v>
      </c>
      <c r="N2139" s="643">
        <v>5</v>
      </c>
      <c r="O2139" s="643">
        <v>6</v>
      </c>
      <c r="P2139" s="686">
        <v>22034.276000000002</v>
      </c>
    </row>
    <row r="2140" spans="1:16" ht="90" x14ac:dyDescent="0.2">
      <c r="A2140" s="637" t="s">
        <v>767</v>
      </c>
      <c r="B2140" s="638" t="s">
        <v>775</v>
      </c>
      <c r="C2140" s="638" t="s">
        <v>769</v>
      </c>
      <c r="D2140" s="639" t="s">
        <v>7509</v>
      </c>
      <c r="E2140" s="640">
        <v>930</v>
      </c>
      <c r="F2140" s="638" t="s">
        <v>7510</v>
      </c>
      <c r="G2140" s="639" t="s">
        <v>7511</v>
      </c>
      <c r="H2140" s="641" t="s">
        <v>796</v>
      </c>
      <c r="I2140" s="642" t="s">
        <v>797</v>
      </c>
      <c r="J2140" s="641" t="s">
        <v>796</v>
      </c>
      <c r="K2140" s="643">
        <v>5</v>
      </c>
      <c r="L2140" s="643">
        <v>12</v>
      </c>
      <c r="M2140" s="644">
        <v>12743.110000000002</v>
      </c>
      <c r="N2140" s="643">
        <v>3</v>
      </c>
      <c r="O2140" s="643">
        <v>6</v>
      </c>
      <c r="P2140" s="686">
        <v>6088.1959999999999</v>
      </c>
    </row>
    <row r="2141" spans="1:16" ht="67.5" x14ac:dyDescent="0.2">
      <c r="A2141" s="637" t="s">
        <v>767</v>
      </c>
      <c r="B2141" s="638" t="s">
        <v>775</v>
      </c>
      <c r="C2141" s="638" t="s">
        <v>769</v>
      </c>
      <c r="D2141" s="639" t="s">
        <v>7512</v>
      </c>
      <c r="E2141" s="640">
        <v>1200</v>
      </c>
      <c r="F2141" s="638" t="s">
        <v>7513</v>
      </c>
      <c r="G2141" s="639" t="s">
        <v>7514</v>
      </c>
      <c r="H2141" s="641" t="s">
        <v>1198</v>
      </c>
      <c r="I2141" s="642" t="s">
        <v>797</v>
      </c>
      <c r="J2141" s="641" t="s">
        <v>1198</v>
      </c>
      <c r="K2141" s="643">
        <v>5</v>
      </c>
      <c r="L2141" s="643">
        <v>12</v>
      </c>
      <c r="M2141" s="644">
        <v>16290.01</v>
      </c>
      <c r="N2141" s="643">
        <v>5</v>
      </c>
      <c r="O2141" s="643">
        <v>6</v>
      </c>
      <c r="P2141" s="686">
        <v>7811.4759999999997</v>
      </c>
    </row>
    <row r="2142" spans="1:16" ht="56.25" x14ac:dyDescent="0.2">
      <c r="A2142" s="637" t="s">
        <v>767</v>
      </c>
      <c r="B2142" s="638" t="s">
        <v>768</v>
      </c>
      <c r="C2142" s="638" t="s">
        <v>769</v>
      </c>
      <c r="D2142" s="639" t="s">
        <v>7515</v>
      </c>
      <c r="E2142" s="640">
        <v>5500</v>
      </c>
      <c r="F2142" s="638" t="s">
        <v>7516</v>
      </c>
      <c r="G2142" s="639" t="s">
        <v>7517</v>
      </c>
      <c r="H2142" s="641" t="s">
        <v>779</v>
      </c>
      <c r="I2142" s="642" t="s">
        <v>780</v>
      </c>
      <c r="J2142" s="641" t="s">
        <v>779</v>
      </c>
      <c r="K2142" s="643">
        <v>5</v>
      </c>
      <c r="L2142" s="643">
        <v>12</v>
      </c>
      <c r="M2142" s="644">
        <v>66671.48</v>
      </c>
      <c r="N2142" s="643">
        <v>3</v>
      </c>
      <c r="O2142" s="643">
        <v>6</v>
      </c>
      <c r="P2142" s="686">
        <v>34051.976000000002</v>
      </c>
    </row>
    <row r="2143" spans="1:16" ht="67.5" x14ac:dyDescent="0.2">
      <c r="A2143" s="637" t="s">
        <v>767</v>
      </c>
      <c r="B2143" s="638" t="s">
        <v>775</v>
      </c>
      <c r="C2143" s="638" t="s">
        <v>769</v>
      </c>
      <c r="D2143" s="639" t="s">
        <v>7518</v>
      </c>
      <c r="E2143" s="640">
        <v>15600</v>
      </c>
      <c r="F2143" s="638" t="s">
        <v>7519</v>
      </c>
      <c r="G2143" s="639" t="s">
        <v>7520</v>
      </c>
      <c r="H2143" s="641" t="s">
        <v>915</v>
      </c>
      <c r="I2143" s="642" t="s">
        <v>780</v>
      </c>
      <c r="J2143" s="641" t="s">
        <v>915</v>
      </c>
      <c r="K2143" s="643">
        <v>1</v>
      </c>
      <c r="L2143" s="643">
        <v>1</v>
      </c>
      <c r="M2143" s="644">
        <v>10507.41</v>
      </c>
      <c r="N2143" s="643">
        <v>0</v>
      </c>
      <c r="O2143" s="643">
        <v>0</v>
      </c>
      <c r="P2143" s="686">
        <v>0</v>
      </c>
    </row>
    <row r="2144" spans="1:16" ht="33.75" x14ac:dyDescent="0.2">
      <c r="A2144" s="637" t="s">
        <v>767</v>
      </c>
      <c r="B2144" s="638" t="s">
        <v>775</v>
      </c>
      <c r="C2144" s="638" t="s">
        <v>769</v>
      </c>
      <c r="D2144" s="639" t="s">
        <v>1500</v>
      </c>
      <c r="E2144" s="640">
        <v>3000</v>
      </c>
      <c r="F2144" s="638" t="s">
        <v>7521</v>
      </c>
      <c r="G2144" s="639" t="s">
        <v>7522</v>
      </c>
      <c r="H2144" s="641" t="s">
        <v>812</v>
      </c>
      <c r="I2144" s="642" t="s">
        <v>780</v>
      </c>
      <c r="J2144" s="641" t="s">
        <v>812</v>
      </c>
      <c r="K2144" s="643">
        <v>1</v>
      </c>
      <c r="L2144" s="643">
        <v>1</v>
      </c>
      <c r="M2144" s="644">
        <v>2307.4100000000003</v>
      </c>
      <c r="N2144" s="643">
        <v>2</v>
      </c>
      <c r="O2144" s="643">
        <v>3</v>
      </c>
      <c r="P2144" s="686">
        <v>7108.036000000001</v>
      </c>
    </row>
    <row r="2145" spans="1:16" ht="67.5" x14ac:dyDescent="0.2">
      <c r="A2145" s="637" t="s">
        <v>767</v>
      </c>
      <c r="B2145" s="638" t="s">
        <v>775</v>
      </c>
      <c r="C2145" s="638" t="s">
        <v>769</v>
      </c>
      <c r="D2145" s="639" t="s">
        <v>3142</v>
      </c>
      <c r="E2145" s="640">
        <v>2000</v>
      </c>
      <c r="F2145" s="638" t="s">
        <v>7523</v>
      </c>
      <c r="G2145" s="639" t="s">
        <v>7524</v>
      </c>
      <c r="H2145" s="641" t="s">
        <v>796</v>
      </c>
      <c r="I2145" s="642" t="s">
        <v>797</v>
      </c>
      <c r="J2145" s="641" t="s">
        <v>796</v>
      </c>
      <c r="K2145" s="643">
        <v>8</v>
      </c>
      <c r="L2145" s="643">
        <v>12</v>
      </c>
      <c r="M2145" s="644">
        <v>25767.879999999997</v>
      </c>
      <c r="N2145" s="643">
        <v>3</v>
      </c>
      <c r="O2145" s="643">
        <v>6</v>
      </c>
      <c r="P2145" s="686">
        <v>12961.225999999999</v>
      </c>
    </row>
    <row r="2146" spans="1:16" ht="45" x14ac:dyDescent="0.2">
      <c r="A2146" s="637" t="s">
        <v>767</v>
      </c>
      <c r="B2146" s="638" t="s">
        <v>775</v>
      </c>
      <c r="C2146" s="638" t="s">
        <v>769</v>
      </c>
      <c r="D2146" s="639" t="s">
        <v>7525</v>
      </c>
      <c r="E2146" s="640">
        <v>7000</v>
      </c>
      <c r="F2146" s="638" t="s">
        <v>7526</v>
      </c>
      <c r="G2146" s="639" t="s">
        <v>7527</v>
      </c>
      <c r="H2146" s="641" t="s">
        <v>846</v>
      </c>
      <c r="I2146" s="642" t="s">
        <v>780</v>
      </c>
      <c r="J2146" s="641" t="s">
        <v>846</v>
      </c>
      <c r="K2146" s="643">
        <v>6</v>
      </c>
      <c r="L2146" s="643">
        <v>12</v>
      </c>
      <c r="M2146" s="644">
        <v>45686.500000000007</v>
      </c>
      <c r="N2146" s="643">
        <v>3</v>
      </c>
      <c r="O2146" s="643">
        <v>6</v>
      </c>
      <c r="P2146" s="686">
        <v>43051.976000000002</v>
      </c>
    </row>
    <row r="2147" spans="1:16" ht="78.75" x14ac:dyDescent="0.2">
      <c r="A2147" s="637" t="s">
        <v>767</v>
      </c>
      <c r="B2147" s="638" t="s">
        <v>775</v>
      </c>
      <c r="C2147" s="638" t="s">
        <v>769</v>
      </c>
      <c r="D2147" s="639" t="s">
        <v>7528</v>
      </c>
      <c r="E2147" s="640">
        <v>4000</v>
      </c>
      <c r="F2147" s="638" t="s">
        <v>7529</v>
      </c>
      <c r="G2147" s="639" t="s">
        <v>7530</v>
      </c>
      <c r="H2147" s="641" t="s">
        <v>4535</v>
      </c>
      <c r="I2147" s="642" t="s">
        <v>774</v>
      </c>
      <c r="J2147" s="641" t="s">
        <v>4535</v>
      </c>
      <c r="K2147" s="643">
        <v>7</v>
      </c>
      <c r="L2147" s="643">
        <v>12</v>
      </c>
      <c r="M2147" s="644">
        <v>36179.490000000005</v>
      </c>
      <c r="N2147" s="643">
        <v>3</v>
      </c>
      <c r="O2147" s="643">
        <v>6</v>
      </c>
      <c r="P2147" s="686">
        <v>25051.976000000002</v>
      </c>
    </row>
    <row r="2148" spans="1:16" ht="90" x14ac:dyDescent="0.2">
      <c r="A2148" s="637" t="s">
        <v>767</v>
      </c>
      <c r="B2148" s="638" t="s">
        <v>775</v>
      </c>
      <c r="C2148" s="638" t="s">
        <v>769</v>
      </c>
      <c r="D2148" s="639" t="s">
        <v>7531</v>
      </c>
      <c r="E2148" s="640">
        <v>5000</v>
      </c>
      <c r="F2148" s="638" t="s">
        <v>7532</v>
      </c>
      <c r="G2148" s="639" t="s">
        <v>7533</v>
      </c>
      <c r="H2148" s="641" t="s">
        <v>7534</v>
      </c>
      <c r="I2148" s="642" t="s">
        <v>774</v>
      </c>
      <c r="J2148" s="641" t="s">
        <v>7534</v>
      </c>
      <c r="K2148" s="643">
        <v>3</v>
      </c>
      <c r="L2148" s="643">
        <v>5</v>
      </c>
      <c r="M2148" s="644">
        <v>25411.909999999996</v>
      </c>
      <c r="N2148" s="643">
        <v>0</v>
      </c>
      <c r="O2148" s="643">
        <v>0</v>
      </c>
      <c r="P2148" s="686">
        <v>0</v>
      </c>
    </row>
    <row r="2149" spans="1:16" ht="56.25" x14ac:dyDescent="0.2">
      <c r="A2149" s="637" t="s">
        <v>767</v>
      </c>
      <c r="B2149" s="638" t="s">
        <v>775</v>
      </c>
      <c r="C2149" s="638" t="s">
        <v>769</v>
      </c>
      <c r="D2149" s="639" t="s">
        <v>7535</v>
      </c>
      <c r="E2149" s="640">
        <v>3000</v>
      </c>
      <c r="F2149" s="638" t="s">
        <v>7536</v>
      </c>
      <c r="G2149" s="639" t="s">
        <v>7537</v>
      </c>
      <c r="H2149" s="641" t="s">
        <v>1055</v>
      </c>
      <c r="I2149" s="642" t="s">
        <v>774</v>
      </c>
      <c r="J2149" s="641" t="s">
        <v>1055</v>
      </c>
      <c r="K2149" s="643">
        <v>3</v>
      </c>
      <c r="L2149" s="643">
        <v>8</v>
      </c>
      <c r="M2149" s="644">
        <v>20304.05</v>
      </c>
      <c r="N2149" s="643">
        <v>0</v>
      </c>
      <c r="O2149" s="643">
        <v>0</v>
      </c>
      <c r="P2149" s="686">
        <v>0</v>
      </c>
    </row>
    <row r="2150" spans="1:16" ht="135" x14ac:dyDescent="0.2">
      <c r="A2150" s="637" t="s">
        <v>767</v>
      </c>
      <c r="B2150" s="638" t="s">
        <v>768</v>
      </c>
      <c r="C2150" s="638" t="s">
        <v>769</v>
      </c>
      <c r="D2150" s="639" t="s">
        <v>7538</v>
      </c>
      <c r="E2150" s="640">
        <v>930</v>
      </c>
      <c r="F2150" s="638" t="s">
        <v>7539</v>
      </c>
      <c r="G2150" s="639" t="s">
        <v>7540</v>
      </c>
      <c r="H2150" s="641" t="s">
        <v>796</v>
      </c>
      <c r="I2150" s="642" t="s">
        <v>797</v>
      </c>
      <c r="J2150" s="641" t="s">
        <v>796</v>
      </c>
      <c r="K2150" s="643">
        <v>5</v>
      </c>
      <c r="L2150" s="643">
        <v>12</v>
      </c>
      <c r="M2150" s="644">
        <v>12758.410000000003</v>
      </c>
      <c r="N2150" s="643">
        <v>3</v>
      </c>
      <c r="O2150" s="643">
        <v>6</v>
      </c>
      <c r="P2150" s="686">
        <v>6089.2759999999998</v>
      </c>
    </row>
    <row r="2151" spans="1:16" ht="67.5" x14ac:dyDescent="0.2">
      <c r="A2151" s="637" t="s">
        <v>767</v>
      </c>
      <c r="B2151" s="638" t="s">
        <v>775</v>
      </c>
      <c r="C2151" s="638" t="s">
        <v>769</v>
      </c>
      <c r="D2151" s="639" t="s">
        <v>7541</v>
      </c>
      <c r="E2151" s="640">
        <v>1900</v>
      </c>
      <c r="F2151" s="638" t="s">
        <v>7542</v>
      </c>
      <c r="G2151" s="639" t="s">
        <v>7543</v>
      </c>
      <c r="H2151" s="641" t="s">
        <v>796</v>
      </c>
      <c r="I2151" s="642" t="s">
        <v>797</v>
      </c>
      <c r="J2151" s="641" t="s">
        <v>796</v>
      </c>
      <c r="K2151" s="643">
        <v>5</v>
      </c>
      <c r="L2151" s="643">
        <v>12</v>
      </c>
      <c r="M2151" s="644">
        <v>24754.290000000005</v>
      </c>
      <c r="N2151" s="643">
        <v>3</v>
      </c>
      <c r="O2151" s="643">
        <v>6</v>
      </c>
      <c r="P2151" s="686">
        <v>12432.515999999998</v>
      </c>
    </row>
    <row r="2152" spans="1:16" ht="45" x14ac:dyDescent="0.2">
      <c r="A2152" s="637" t="s">
        <v>767</v>
      </c>
      <c r="B2152" s="638" t="s">
        <v>775</v>
      </c>
      <c r="C2152" s="638" t="s">
        <v>769</v>
      </c>
      <c r="D2152" s="639" t="s">
        <v>3663</v>
      </c>
      <c r="E2152" s="640">
        <v>15600</v>
      </c>
      <c r="F2152" s="638" t="s">
        <v>7544</v>
      </c>
      <c r="G2152" s="639" t="s">
        <v>7545</v>
      </c>
      <c r="H2152" s="641" t="s">
        <v>915</v>
      </c>
      <c r="I2152" s="642" t="s">
        <v>780</v>
      </c>
      <c r="J2152" s="641" t="s">
        <v>915</v>
      </c>
      <c r="K2152" s="643">
        <v>1</v>
      </c>
      <c r="L2152" s="643">
        <v>2</v>
      </c>
      <c r="M2152" s="644">
        <v>19434.079999999998</v>
      </c>
      <c r="N2152" s="643">
        <v>0</v>
      </c>
      <c r="O2152" s="643">
        <v>0</v>
      </c>
      <c r="P2152" s="686">
        <v>0</v>
      </c>
    </row>
    <row r="2153" spans="1:16" ht="67.5" x14ac:dyDescent="0.2">
      <c r="A2153" s="637" t="s">
        <v>767</v>
      </c>
      <c r="B2153" s="638" t="s">
        <v>775</v>
      </c>
      <c r="C2153" s="638" t="s">
        <v>769</v>
      </c>
      <c r="D2153" s="639" t="s">
        <v>7546</v>
      </c>
      <c r="E2153" s="640">
        <v>5000</v>
      </c>
      <c r="F2153" s="638" t="s">
        <v>7547</v>
      </c>
      <c r="G2153" s="639" t="s">
        <v>7548</v>
      </c>
      <c r="H2153" s="641" t="s">
        <v>915</v>
      </c>
      <c r="I2153" s="642" t="s">
        <v>780</v>
      </c>
      <c r="J2153" s="641" t="s">
        <v>915</v>
      </c>
      <c r="K2153" s="643">
        <v>8</v>
      </c>
      <c r="L2153" s="643">
        <v>12</v>
      </c>
      <c r="M2153" s="644">
        <v>61227.01</v>
      </c>
      <c r="N2153" s="643">
        <v>3</v>
      </c>
      <c r="O2153" s="643">
        <v>6</v>
      </c>
      <c r="P2153" s="686">
        <v>30904.245999999999</v>
      </c>
    </row>
    <row r="2154" spans="1:16" ht="67.5" x14ac:dyDescent="0.2">
      <c r="A2154" s="637" t="s">
        <v>767</v>
      </c>
      <c r="B2154" s="638" t="s">
        <v>768</v>
      </c>
      <c r="C2154" s="638" t="s">
        <v>769</v>
      </c>
      <c r="D2154" s="639" t="s">
        <v>7549</v>
      </c>
      <c r="E2154" s="640">
        <v>4500</v>
      </c>
      <c r="F2154" s="638" t="s">
        <v>7550</v>
      </c>
      <c r="G2154" s="639" t="s">
        <v>7551</v>
      </c>
      <c r="H2154" s="641" t="s">
        <v>805</v>
      </c>
      <c r="I2154" s="642" t="s">
        <v>780</v>
      </c>
      <c r="J2154" s="641" t="s">
        <v>805</v>
      </c>
      <c r="K2154" s="643">
        <v>5</v>
      </c>
      <c r="L2154" s="643">
        <v>12</v>
      </c>
      <c r="M2154" s="644">
        <v>55954.810000000012</v>
      </c>
      <c r="N2154" s="643">
        <v>3</v>
      </c>
      <c r="O2154" s="643">
        <v>6</v>
      </c>
      <c r="P2154" s="686">
        <v>28051.976000000002</v>
      </c>
    </row>
    <row r="2155" spans="1:16" ht="45" x14ac:dyDescent="0.2">
      <c r="A2155" s="637" t="s">
        <v>767</v>
      </c>
      <c r="B2155" s="638" t="s">
        <v>775</v>
      </c>
      <c r="C2155" s="638" t="s">
        <v>769</v>
      </c>
      <c r="D2155" s="639" t="s">
        <v>7552</v>
      </c>
      <c r="E2155" s="640">
        <v>2100</v>
      </c>
      <c r="F2155" s="638" t="s">
        <v>7553</v>
      </c>
      <c r="G2155" s="639" t="s">
        <v>7554</v>
      </c>
      <c r="H2155" s="641" t="s">
        <v>2086</v>
      </c>
      <c r="I2155" s="642" t="s">
        <v>780</v>
      </c>
      <c r="J2155" s="641" t="s">
        <v>2086</v>
      </c>
      <c r="K2155" s="643">
        <v>5</v>
      </c>
      <c r="L2155" s="643">
        <v>12</v>
      </c>
      <c r="M2155" s="644">
        <v>26924.09</v>
      </c>
      <c r="N2155" s="643">
        <v>3</v>
      </c>
      <c r="O2155" s="643">
        <v>6</v>
      </c>
      <c r="P2155" s="686">
        <v>13580.835999999998</v>
      </c>
    </row>
    <row r="2156" spans="1:16" ht="67.5" x14ac:dyDescent="0.2">
      <c r="A2156" s="637" t="s">
        <v>767</v>
      </c>
      <c r="B2156" s="638" t="s">
        <v>768</v>
      </c>
      <c r="C2156" s="638" t="s">
        <v>769</v>
      </c>
      <c r="D2156" s="639" t="s">
        <v>7555</v>
      </c>
      <c r="E2156" s="640">
        <v>4000</v>
      </c>
      <c r="F2156" s="638" t="s">
        <v>7556</v>
      </c>
      <c r="G2156" s="639" t="s">
        <v>7557</v>
      </c>
      <c r="H2156" s="641" t="s">
        <v>6515</v>
      </c>
      <c r="I2156" s="642" t="s">
        <v>774</v>
      </c>
      <c r="J2156" s="641" t="s">
        <v>6515</v>
      </c>
      <c r="K2156" s="643">
        <v>5</v>
      </c>
      <c r="L2156" s="643">
        <v>12</v>
      </c>
      <c r="M2156" s="644">
        <v>49954.810000000012</v>
      </c>
      <c r="N2156" s="643">
        <v>3</v>
      </c>
      <c r="O2156" s="643">
        <v>6</v>
      </c>
      <c r="P2156" s="686">
        <v>25051.976000000002</v>
      </c>
    </row>
    <row r="2157" spans="1:16" ht="67.5" x14ac:dyDescent="0.2">
      <c r="A2157" s="637" t="s">
        <v>767</v>
      </c>
      <c r="B2157" s="638" t="s">
        <v>775</v>
      </c>
      <c r="C2157" s="638" t="s">
        <v>769</v>
      </c>
      <c r="D2157" s="639" t="s">
        <v>7558</v>
      </c>
      <c r="E2157" s="640">
        <v>6000</v>
      </c>
      <c r="F2157" s="638" t="s">
        <v>7559</v>
      </c>
      <c r="G2157" s="639" t="s">
        <v>7560</v>
      </c>
      <c r="H2157" s="641" t="s">
        <v>7561</v>
      </c>
      <c r="I2157" s="642" t="s">
        <v>780</v>
      </c>
      <c r="J2157" s="641" t="s">
        <v>7561</v>
      </c>
      <c r="K2157" s="643">
        <v>4</v>
      </c>
      <c r="L2157" s="643">
        <v>6</v>
      </c>
      <c r="M2157" s="644">
        <v>32889.82</v>
      </c>
      <c r="N2157" s="643">
        <v>0</v>
      </c>
      <c r="O2157" s="643">
        <v>0</v>
      </c>
      <c r="P2157" s="686">
        <v>0</v>
      </c>
    </row>
    <row r="2158" spans="1:16" ht="56.25" x14ac:dyDescent="0.2">
      <c r="A2158" s="637" t="s">
        <v>767</v>
      </c>
      <c r="B2158" s="638" t="s">
        <v>775</v>
      </c>
      <c r="C2158" s="638" t="s">
        <v>769</v>
      </c>
      <c r="D2158" s="639" t="s">
        <v>7562</v>
      </c>
      <c r="E2158" s="640">
        <v>4000</v>
      </c>
      <c r="F2158" s="638" t="s">
        <v>7563</v>
      </c>
      <c r="G2158" s="639" t="s">
        <v>7564</v>
      </c>
      <c r="H2158" s="641" t="s">
        <v>915</v>
      </c>
      <c r="I2158" s="642" t="s">
        <v>780</v>
      </c>
      <c r="J2158" s="641" t="s">
        <v>915</v>
      </c>
      <c r="K2158" s="643">
        <v>12</v>
      </c>
      <c r="L2158" s="643">
        <v>12</v>
      </c>
      <c r="M2158" s="644">
        <v>48447.19</v>
      </c>
      <c r="N2158" s="643">
        <v>5</v>
      </c>
      <c r="O2158" s="643">
        <v>6</v>
      </c>
      <c r="P2158" s="686">
        <v>24906.296000000002</v>
      </c>
    </row>
    <row r="2159" spans="1:16" ht="56.25" x14ac:dyDescent="0.2">
      <c r="A2159" s="637" t="s">
        <v>767</v>
      </c>
      <c r="B2159" s="638" t="s">
        <v>775</v>
      </c>
      <c r="C2159" s="638" t="s">
        <v>769</v>
      </c>
      <c r="D2159" s="639" t="s">
        <v>7565</v>
      </c>
      <c r="E2159" s="640">
        <v>3800</v>
      </c>
      <c r="F2159" s="638" t="s">
        <v>7566</v>
      </c>
      <c r="G2159" s="639" t="s">
        <v>7567</v>
      </c>
      <c r="H2159" s="641" t="s">
        <v>2322</v>
      </c>
      <c r="I2159" s="642" t="s">
        <v>774</v>
      </c>
      <c r="J2159" s="641" t="s">
        <v>2322</v>
      </c>
      <c r="K2159" s="643">
        <v>6</v>
      </c>
      <c r="L2159" s="643">
        <v>12</v>
      </c>
      <c r="M2159" s="644">
        <v>47108.110000000008</v>
      </c>
      <c r="N2159" s="643">
        <v>3</v>
      </c>
      <c r="O2159" s="643">
        <v>6</v>
      </c>
      <c r="P2159" s="686">
        <v>23851.976000000002</v>
      </c>
    </row>
    <row r="2160" spans="1:16" ht="56.25" x14ac:dyDescent="0.2">
      <c r="A2160" s="637" t="s">
        <v>767</v>
      </c>
      <c r="B2160" s="638" t="s">
        <v>775</v>
      </c>
      <c r="C2160" s="638" t="s">
        <v>769</v>
      </c>
      <c r="D2160" s="639" t="s">
        <v>7568</v>
      </c>
      <c r="E2160" s="640">
        <v>2300</v>
      </c>
      <c r="F2160" s="638" t="s">
        <v>7569</v>
      </c>
      <c r="G2160" s="639" t="s">
        <v>7570</v>
      </c>
      <c r="H2160" s="641" t="s">
        <v>7571</v>
      </c>
      <c r="I2160" s="642" t="s">
        <v>797</v>
      </c>
      <c r="J2160" s="641" t="s">
        <v>7571</v>
      </c>
      <c r="K2160" s="643">
        <v>5</v>
      </c>
      <c r="L2160" s="643">
        <v>12</v>
      </c>
      <c r="M2160" s="644">
        <v>29464.060000000009</v>
      </c>
      <c r="N2160" s="643">
        <v>3</v>
      </c>
      <c r="O2160" s="643">
        <v>6</v>
      </c>
      <c r="P2160" s="686">
        <v>14850.375999999998</v>
      </c>
    </row>
    <row r="2161" spans="1:16" ht="67.5" x14ac:dyDescent="0.2">
      <c r="A2161" s="637" t="s">
        <v>767</v>
      </c>
      <c r="B2161" s="638" t="s">
        <v>775</v>
      </c>
      <c r="C2161" s="638" t="s">
        <v>769</v>
      </c>
      <c r="D2161" s="639" t="s">
        <v>7572</v>
      </c>
      <c r="E2161" s="640">
        <v>3500</v>
      </c>
      <c r="F2161" s="638" t="s">
        <v>7573</v>
      </c>
      <c r="G2161" s="639" t="s">
        <v>7574</v>
      </c>
      <c r="H2161" s="641" t="s">
        <v>1019</v>
      </c>
      <c r="I2161" s="642" t="s">
        <v>774</v>
      </c>
      <c r="J2161" s="641" t="s">
        <v>1019</v>
      </c>
      <c r="K2161" s="643">
        <v>5</v>
      </c>
      <c r="L2161" s="643">
        <v>12</v>
      </c>
      <c r="M2161" s="644">
        <v>43954.810000000012</v>
      </c>
      <c r="N2161" s="643">
        <v>3</v>
      </c>
      <c r="O2161" s="643">
        <v>6</v>
      </c>
      <c r="P2161" s="686">
        <v>21987.416000000001</v>
      </c>
    </row>
    <row r="2162" spans="1:16" ht="78.75" x14ac:dyDescent="0.2">
      <c r="A2162" s="637" t="s">
        <v>767</v>
      </c>
      <c r="B2162" s="638" t="s">
        <v>775</v>
      </c>
      <c r="C2162" s="638" t="s">
        <v>769</v>
      </c>
      <c r="D2162" s="639" t="s">
        <v>7575</v>
      </c>
      <c r="E2162" s="640">
        <v>6500</v>
      </c>
      <c r="F2162" s="638" t="s">
        <v>7576</v>
      </c>
      <c r="G2162" s="639" t="s">
        <v>7577</v>
      </c>
      <c r="H2162" s="641" t="s">
        <v>7578</v>
      </c>
      <c r="I2162" s="642" t="s">
        <v>780</v>
      </c>
      <c r="J2162" s="641" t="s">
        <v>7578</v>
      </c>
      <c r="K2162" s="643">
        <v>3</v>
      </c>
      <c r="L2162" s="643">
        <v>6</v>
      </c>
      <c r="M2162" s="644">
        <v>39637.1</v>
      </c>
      <c r="N2162" s="643">
        <v>0</v>
      </c>
      <c r="O2162" s="643">
        <v>0</v>
      </c>
      <c r="P2162" s="686">
        <v>0</v>
      </c>
    </row>
    <row r="2163" spans="1:16" ht="33.75" x14ac:dyDescent="0.2">
      <c r="A2163" s="637" t="s">
        <v>767</v>
      </c>
      <c r="B2163" s="638" t="s">
        <v>768</v>
      </c>
      <c r="C2163" s="638" t="s">
        <v>769</v>
      </c>
      <c r="D2163" s="639" t="s">
        <v>7579</v>
      </c>
      <c r="E2163" s="640">
        <v>4000</v>
      </c>
      <c r="F2163" s="638" t="s">
        <v>7580</v>
      </c>
      <c r="G2163" s="639" t="s">
        <v>7581</v>
      </c>
      <c r="H2163" s="641" t="s">
        <v>1282</v>
      </c>
      <c r="I2163" s="642" t="s">
        <v>780</v>
      </c>
      <c r="J2163" s="641" t="s">
        <v>1282</v>
      </c>
      <c r="K2163" s="643">
        <v>5</v>
      </c>
      <c r="L2163" s="643">
        <v>12</v>
      </c>
      <c r="M2163" s="644">
        <v>49954.810000000012</v>
      </c>
      <c r="N2163" s="643">
        <v>3</v>
      </c>
      <c r="O2163" s="643">
        <v>6</v>
      </c>
      <c r="P2163" s="686">
        <v>25051.976000000002</v>
      </c>
    </row>
    <row r="2164" spans="1:16" ht="33.75" x14ac:dyDescent="0.2">
      <c r="A2164" s="637" t="s">
        <v>767</v>
      </c>
      <c r="B2164" s="638" t="s">
        <v>768</v>
      </c>
      <c r="C2164" s="638" t="s">
        <v>769</v>
      </c>
      <c r="D2164" s="639" t="s">
        <v>7582</v>
      </c>
      <c r="E2164" s="640">
        <v>2000</v>
      </c>
      <c r="F2164" s="638" t="s">
        <v>7583</v>
      </c>
      <c r="G2164" s="639" t="s">
        <v>7584</v>
      </c>
      <c r="H2164" s="641" t="s">
        <v>7585</v>
      </c>
      <c r="I2164" s="642" t="s">
        <v>780</v>
      </c>
      <c r="J2164" s="641" t="s">
        <v>7585</v>
      </c>
      <c r="K2164" s="643">
        <v>3</v>
      </c>
      <c r="L2164" s="643">
        <v>7</v>
      </c>
      <c r="M2164" s="644">
        <v>13791.439999999999</v>
      </c>
      <c r="N2164" s="643">
        <v>3</v>
      </c>
      <c r="O2164" s="643">
        <v>6</v>
      </c>
      <c r="P2164" s="686">
        <v>13051.975999999999</v>
      </c>
    </row>
    <row r="2165" spans="1:16" ht="78.75" x14ac:dyDescent="0.2">
      <c r="A2165" s="637" t="s">
        <v>767</v>
      </c>
      <c r="B2165" s="638" t="s">
        <v>775</v>
      </c>
      <c r="C2165" s="638" t="s">
        <v>769</v>
      </c>
      <c r="D2165" s="639" t="s">
        <v>7586</v>
      </c>
      <c r="E2165" s="640">
        <v>1600</v>
      </c>
      <c r="F2165" s="638" t="s">
        <v>7587</v>
      </c>
      <c r="G2165" s="639" t="s">
        <v>7588</v>
      </c>
      <c r="H2165" s="641" t="s">
        <v>1832</v>
      </c>
      <c r="I2165" s="642" t="s">
        <v>797</v>
      </c>
      <c r="J2165" s="641" t="s">
        <v>1832</v>
      </c>
      <c r="K2165" s="643">
        <v>6</v>
      </c>
      <c r="L2165" s="643">
        <v>8</v>
      </c>
      <c r="M2165" s="644">
        <v>13230.310000000001</v>
      </c>
      <c r="N2165" s="643">
        <v>0</v>
      </c>
      <c r="O2165" s="643">
        <v>0</v>
      </c>
      <c r="P2165" s="686">
        <v>0</v>
      </c>
    </row>
    <row r="2166" spans="1:16" ht="33.75" x14ac:dyDescent="0.2">
      <c r="A2166" s="637" t="s">
        <v>767</v>
      </c>
      <c r="B2166" s="638" t="s">
        <v>775</v>
      </c>
      <c r="C2166" s="638" t="s">
        <v>769</v>
      </c>
      <c r="D2166" s="639" t="s">
        <v>1079</v>
      </c>
      <c r="E2166" s="640">
        <v>5000</v>
      </c>
      <c r="F2166" s="638" t="s">
        <v>7589</v>
      </c>
      <c r="G2166" s="639" t="s">
        <v>7590</v>
      </c>
      <c r="H2166" s="641" t="s">
        <v>1082</v>
      </c>
      <c r="I2166" s="642" t="s">
        <v>780</v>
      </c>
      <c r="J2166" s="641" t="s">
        <v>1082</v>
      </c>
      <c r="K2166" s="643">
        <v>1</v>
      </c>
      <c r="L2166" s="643">
        <v>1</v>
      </c>
      <c r="M2166" s="644">
        <v>3774.0800000000004</v>
      </c>
      <c r="N2166" s="643">
        <v>0</v>
      </c>
      <c r="O2166" s="643">
        <v>0</v>
      </c>
      <c r="P2166" s="686">
        <v>0</v>
      </c>
    </row>
    <row r="2167" spans="1:16" ht="78.75" x14ac:dyDescent="0.2">
      <c r="A2167" s="637" t="s">
        <v>767</v>
      </c>
      <c r="B2167" s="638" t="s">
        <v>775</v>
      </c>
      <c r="C2167" s="638" t="s">
        <v>769</v>
      </c>
      <c r="D2167" s="639" t="s">
        <v>7591</v>
      </c>
      <c r="E2167" s="640">
        <v>1200</v>
      </c>
      <c r="F2167" s="638" t="s">
        <v>7592</v>
      </c>
      <c r="G2167" s="639" t="s">
        <v>7593</v>
      </c>
      <c r="H2167" s="641" t="s">
        <v>923</v>
      </c>
      <c r="I2167" s="642" t="s">
        <v>797</v>
      </c>
      <c r="J2167" s="641" t="s">
        <v>923</v>
      </c>
      <c r="K2167" s="643">
        <v>6</v>
      </c>
      <c r="L2167" s="643">
        <v>12</v>
      </c>
      <c r="M2167" s="644">
        <v>16290.01</v>
      </c>
      <c r="N2167" s="643">
        <v>5</v>
      </c>
      <c r="O2167" s="643">
        <v>6</v>
      </c>
      <c r="P2167" s="686">
        <v>7855.076</v>
      </c>
    </row>
    <row r="2168" spans="1:16" ht="33.75" x14ac:dyDescent="0.2">
      <c r="A2168" s="637" t="s">
        <v>767</v>
      </c>
      <c r="B2168" s="638" t="s">
        <v>775</v>
      </c>
      <c r="C2168" s="638" t="s">
        <v>769</v>
      </c>
      <c r="D2168" s="639" t="s">
        <v>793</v>
      </c>
      <c r="E2168" s="640">
        <v>1200</v>
      </c>
      <c r="F2168" s="638" t="s">
        <v>7594</v>
      </c>
      <c r="G2168" s="639" t="s">
        <v>7595</v>
      </c>
      <c r="H2168" s="641" t="s">
        <v>796</v>
      </c>
      <c r="I2168" s="642" t="s">
        <v>797</v>
      </c>
      <c r="J2168" s="641" t="s">
        <v>796</v>
      </c>
      <c r="K2168" s="643">
        <v>1</v>
      </c>
      <c r="L2168" s="643">
        <v>2</v>
      </c>
      <c r="M2168" s="644">
        <v>2065.71</v>
      </c>
      <c r="N2168" s="643">
        <v>6</v>
      </c>
      <c r="O2168" s="643">
        <v>6</v>
      </c>
      <c r="P2168" s="686">
        <v>7855.076</v>
      </c>
    </row>
    <row r="2169" spans="1:16" ht="45" x14ac:dyDescent="0.2">
      <c r="A2169" s="637" t="s">
        <v>767</v>
      </c>
      <c r="B2169" s="638" t="s">
        <v>768</v>
      </c>
      <c r="C2169" s="638" t="s">
        <v>769</v>
      </c>
      <c r="D2169" s="639" t="s">
        <v>4332</v>
      </c>
      <c r="E2169" s="640">
        <v>2600</v>
      </c>
      <c r="F2169" s="638" t="s">
        <v>7596</v>
      </c>
      <c r="G2169" s="639" t="s">
        <v>7597</v>
      </c>
      <c r="H2169" s="641" t="s">
        <v>7598</v>
      </c>
      <c r="I2169" s="642" t="s">
        <v>774</v>
      </c>
      <c r="J2169" s="641" t="s">
        <v>7598</v>
      </c>
      <c r="K2169" s="643">
        <v>0</v>
      </c>
      <c r="L2169" s="643">
        <v>1</v>
      </c>
      <c r="M2169" s="644">
        <v>4693.5199999999995</v>
      </c>
      <c r="N2169" s="643">
        <v>0</v>
      </c>
      <c r="O2169" s="643">
        <v>0</v>
      </c>
      <c r="P2169" s="686">
        <v>0</v>
      </c>
    </row>
    <row r="2170" spans="1:16" ht="146.25" x14ac:dyDescent="0.2">
      <c r="A2170" s="637" t="s">
        <v>767</v>
      </c>
      <c r="B2170" s="638" t="s">
        <v>775</v>
      </c>
      <c r="C2170" s="638" t="s">
        <v>769</v>
      </c>
      <c r="D2170" s="639" t="s">
        <v>7599</v>
      </c>
      <c r="E2170" s="640">
        <v>1600</v>
      </c>
      <c r="F2170" s="638" t="s">
        <v>7600</v>
      </c>
      <c r="G2170" s="639" t="s">
        <v>7601</v>
      </c>
      <c r="H2170" s="641" t="s">
        <v>923</v>
      </c>
      <c r="I2170" s="642" t="s">
        <v>797</v>
      </c>
      <c r="J2170" s="641" t="s">
        <v>923</v>
      </c>
      <c r="K2170" s="643">
        <v>5</v>
      </c>
      <c r="L2170" s="643">
        <v>12</v>
      </c>
      <c r="M2170" s="644">
        <v>21154.81</v>
      </c>
      <c r="N2170" s="643">
        <v>5</v>
      </c>
      <c r="O2170" s="643">
        <v>6</v>
      </c>
      <c r="P2170" s="686">
        <v>10471.075999999999</v>
      </c>
    </row>
    <row r="2171" spans="1:16" ht="78.75" x14ac:dyDescent="0.2">
      <c r="A2171" s="637" t="s">
        <v>767</v>
      </c>
      <c r="B2171" s="638" t="s">
        <v>775</v>
      </c>
      <c r="C2171" s="638" t="s">
        <v>769</v>
      </c>
      <c r="D2171" s="639" t="s">
        <v>7602</v>
      </c>
      <c r="E2171" s="640">
        <v>2300</v>
      </c>
      <c r="F2171" s="638" t="s">
        <v>7603</v>
      </c>
      <c r="G2171" s="639" t="s">
        <v>7604</v>
      </c>
      <c r="H2171" s="641" t="s">
        <v>6083</v>
      </c>
      <c r="I2171" s="642" t="s">
        <v>774</v>
      </c>
      <c r="J2171" s="641" t="s">
        <v>6083</v>
      </c>
      <c r="K2171" s="643">
        <v>8</v>
      </c>
      <c r="L2171" s="643">
        <v>12</v>
      </c>
      <c r="M2171" s="644">
        <v>29138.33</v>
      </c>
      <c r="N2171" s="643">
        <v>3</v>
      </c>
      <c r="O2171" s="643">
        <v>6</v>
      </c>
      <c r="P2171" s="686">
        <v>14783.436</v>
      </c>
    </row>
    <row r="2172" spans="1:16" ht="33.75" x14ac:dyDescent="0.2">
      <c r="A2172" s="637" t="s">
        <v>767</v>
      </c>
      <c r="B2172" s="638" t="s">
        <v>775</v>
      </c>
      <c r="C2172" s="638" t="s">
        <v>769</v>
      </c>
      <c r="D2172" s="639" t="s">
        <v>894</v>
      </c>
      <c r="E2172" s="640">
        <v>1200</v>
      </c>
      <c r="F2172" s="638" t="s">
        <v>7605</v>
      </c>
      <c r="G2172" s="639" t="s">
        <v>7606</v>
      </c>
      <c r="H2172" s="641" t="s">
        <v>897</v>
      </c>
      <c r="I2172" s="642" t="s">
        <v>797</v>
      </c>
      <c r="J2172" s="641" t="s">
        <v>897</v>
      </c>
      <c r="K2172" s="643">
        <v>2</v>
      </c>
      <c r="L2172" s="643">
        <v>5</v>
      </c>
      <c r="M2172" s="644">
        <v>5577.1</v>
      </c>
      <c r="N2172" s="643">
        <v>0</v>
      </c>
      <c r="O2172" s="643">
        <v>0</v>
      </c>
      <c r="P2172" s="686">
        <v>0</v>
      </c>
    </row>
    <row r="2173" spans="1:16" ht="56.25" x14ac:dyDescent="0.2">
      <c r="A2173" s="637" t="s">
        <v>767</v>
      </c>
      <c r="B2173" s="638" t="s">
        <v>775</v>
      </c>
      <c r="C2173" s="638" t="s">
        <v>769</v>
      </c>
      <c r="D2173" s="639" t="s">
        <v>7607</v>
      </c>
      <c r="E2173" s="640">
        <v>3000</v>
      </c>
      <c r="F2173" s="638" t="s">
        <v>7608</v>
      </c>
      <c r="G2173" s="639" t="s">
        <v>7609</v>
      </c>
      <c r="H2173" s="641" t="s">
        <v>788</v>
      </c>
      <c r="I2173" s="642" t="s">
        <v>780</v>
      </c>
      <c r="J2173" s="641" t="s">
        <v>788</v>
      </c>
      <c r="K2173" s="643">
        <v>12</v>
      </c>
      <c r="L2173" s="643">
        <v>12</v>
      </c>
      <c r="M2173" s="644">
        <v>37952.290000000008</v>
      </c>
      <c r="N2173" s="643">
        <v>5</v>
      </c>
      <c r="O2173" s="643">
        <v>6</v>
      </c>
      <c r="P2173" s="686">
        <v>19050.716</v>
      </c>
    </row>
    <row r="2174" spans="1:16" ht="33.75" x14ac:dyDescent="0.2">
      <c r="A2174" s="637" t="s">
        <v>767</v>
      </c>
      <c r="B2174" s="638" t="s">
        <v>768</v>
      </c>
      <c r="C2174" s="638" t="s">
        <v>769</v>
      </c>
      <c r="D2174" s="639" t="s">
        <v>2672</v>
      </c>
      <c r="E2174" s="640">
        <v>3000</v>
      </c>
      <c r="F2174" s="638" t="s">
        <v>7610</v>
      </c>
      <c r="G2174" s="639" t="s">
        <v>7611</v>
      </c>
      <c r="H2174" s="641" t="s">
        <v>1094</v>
      </c>
      <c r="I2174" s="642" t="s">
        <v>780</v>
      </c>
      <c r="J2174" s="641" t="s">
        <v>1094</v>
      </c>
      <c r="K2174" s="643">
        <v>4</v>
      </c>
      <c r="L2174" s="643">
        <v>6</v>
      </c>
      <c r="M2174" s="644">
        <v>17858.03</v>
      </c>
      <c r="N2174" s="643">
        <v>5</v>
      </c>
      <c r="O2174" s="643">
        <v>6</v>
      </c>
      <c r="P2174" s="686">
        <v>19047.356</v>
      </c>
    </row>
    <row r="2175" spans="1:16" ht="78.75" x14ac:dyDescent="0.2">
      <c r="A2175" s="637" t="s">
        <v>767</v>
      </c>
      <c r="B2175" s="638" t="s">
        <v>775</v>
      </c>
      <c r="C2175" s="638" t="s">
        <v>769</v>
      </c>
      <c r="D2175" s="639" t="s">
        <v>7612</v>
      </c>
      <c r="E2175" s="640">
        <v>3500</v>
      </c>
      <c r="F2175" s="638" t="s">
        <v>7613</v>
      </c>
      <c r="G2175" s="639" t="s">
        <v>7614</v>
      </c>
      <c r="H2175" s="641" t="s">
        <v>846</v>
      </c>
      <c r="I2175" s="642" t="s">
        <v>780</v>
      </c>
      <c r="J2175" s="641" t="s">
        <v>846</v>
      </c>
      <c r="K2175" s="643">
        <v>5</v>
      </c>
      <c r="L2175" s="643">
        <v>12</v>
      </c>
      <c r="M2175" s="644">
        <v>43152.9</v>
      </c>
      <c r="N2175" s="643">
        <v>3</v>
      </c>
      <c r="O2175" s="643">
        <v>6</v>
      </c>
      <c r="P2175" s="686">
        <v>21973.496000000003</v>
      </c>
    </row>
    <row r="2176" spans="1:16" ht="67.5" x14ac:dyDescent="0.2">
      <c r="A2176" s="637" t="s">
        <v>767</v>
      </c>
      <c r="B2176" s="638" t="s">
        <v>775</v>
      </c>
      <c r="C2176" s="638" t="s">
        <v>769</v>
      </c>
      <c r="D2176" s="639" t="s">
        <v>7615</v>
      </c>
      <c r="E2176" s="640">
        <v>7000</v>
      </c>
      <c r="F2176" s="638" t="s">
        <v>7616</v>
      </c>
      <c r="G2176" s="639" t="s">
        <v>7617</v>
      </c>
      <c r="H2176" s="641" t="s">
        <v>7618</v>
      </c>
      <c r="I2176" s="642" t="s">
        <v>774</v>
      </c>
      <c r="J2176" s="641" t="s">
        <v>7618</v>
      </c>
      <c r="K2176" s="643">
        <v>5</v>
      </c>
      <c r="L2176" s="643">
        <v>12</v>
      </c>
      <c r="M2176" s="644">
        <v>85948.929999999978</v>
      </c>
      <c r="N2176" s="643">
        <v>4</v>
      </c>
      <c r="O2176" s="643">
        <v>6</v>
      </c>
      <c r="P2176" s="686">
        <v>43052.126000000004</v>
      </c>
    </row>
    <row r="2177" spans="1:16" ht="33.75" x14ac:dyDescent="0.2">
      <c r="A2177" s="637" t="s">
        <v>480</v>
      </c>
      <c r="B2177" s="638" t="s">
        <v>775</v>
      </c>
      <c r="C2177" s="638" t="s">
        <v>769</v>
      </c>
      <c r="D2177" s="639" t="s">
        <v>7619</v>
      </c>
      <c r="E2177" s="640">
        <v>10000</v>
      </c>
      <c r="F2177" s="638" t="s">
        <v>7620</v>
      </c>
      <c r="G2177" s="639" t="s">
        <v>7621</v>
      </c>
      <c r="H2177" s="641" t="s">
        <v>866</v>
      </c>
      <c r="I2177" s="642" t="s">
        <v>7622</v>
      </c>
      <c r="J2177" s="641" t="s">
        <v>1205</v>
      </c>
      <c r="K2177" s="643">
        <v>4</v>
      </c>
      <c r="L2177" s="643">
        <v>12</v>
      </c>
      <c r="M2177" s="644">
        <v>121959.2738</v>
      </c>
      <c r="N2177" s="643">
        <v>1</v>
      </c>
      <c r="O2177" s="643">
        <v>2</v>
      </c>
      <c r="P2177" s="686">
        <v>38022.449999999997</v>
      </c>
    </row>
    <row r="2178" spans="1:16" ht="45" x14ac:dyDescent="0.2">
      <c r="A2178" s="637" t="s">
        <v>480</v>
      </c>
      <c r="B2178" s="638" t="s">
        <v>775</v>
      </c>
      <c r="C2178" s="638" t="s">
        <v>769</v>
      </c>
      <c r="D2178" s="639" t="s">
        <v>7623</v>
      </c>
      <c r="E2178" s="640">
        <v>13500</v>
      </c>
      <c r="F2178" s="638" t="s">
        <v>7624</v>
      </c>
      <c r="G2178" s="639" t="s">
        <v>7625</v>
      </c>
      <c r="H2178" s="641" t="s">
        <v>866</v>
      </c>
      <c r="I2178" s="642" t="s">
        <v>7622</v>
      </c>
      <c r="J2178" s="641" t="s">
        <v>1205</v>
      </c>
      <c r="K2178" s="643">
        <v>1</v>
      </c>
      <c r="L2178" s="643">
        <v>1</v>
      </c>
      <c r="M2178" s="644">
        <v>3263.3037999999897</v>
      </c>
      <c r="N2178" s="643" t="s">
        <v>701</v>
      </c>
      <c r="O2178" s="643" t="s">
        <v>701</v>
      </c>
      <c r="P2178" s="686" t="s">
        <v>701</v>
      </c>
    </row>
    <row r="2179" spans="1:16" ht="33.75" x14ac:dyDescent="0.2">
      <c r="A2179" s="637" t="s">
        <v>480</v>
      </c>
      <c r="B2179" s="638" t="s">
        <v>775</v>
      </c>
      <c r="C2179" s="638" t="s">
        <v>769</v>
      </c>
      <c r="D2179" s="639" t="s">
        <v>7626</v>
      </c>
      <c r="E2179" s="640">
        <v>5000</v>
      </c>
      <c r="F2179" s="638">
        <v>45752271</v>
      </c>
      <c r="G2179" s="639" t="s">
        <v>7627</v>
      </c>
      <c r="H2179" s="641" t="s">
        <v>1094</v>
      </c>
      <c r="I2179" s="642" t="s">
        <v>7622</v>
      </c>
      <c r="J2179" s="641" t="s">
        <v>2718</v>
      </c>
      <c r="K2179" s="643">
        <v>4</v>
      </c>
      <c r="L2179" s="643">
        <v>9</v>
      </c>
      <c r="M2179" s="644">
        <v>52774.913799999995</v>
      </c>
      <c r="N2179" s="643" t="s">
        <v>701</v>
      </c>
      <c r="O2179" s="643" t="s">
        <v>701</v>
      </c>
      <c r="P2179" s="686" t="s">
        <v>701</v>
      </c>
    </row>
    <row r="2180" spans="1:16" ht="33.75" x14ac:dyDescent="0.2">
      <c r="A2180" s="637" t="s">
        <v>480</v>
      </c>
      <c r="B2180" s="638" t="s">
        <v>775</v>
      </c>
      <c r="C2180" s="638" t="s">
        <v>769</v>
      </c>
      <c r="D2180" s="639" t="s">
        <v>7628</v>
      </c>
      <c r="E2180" s="640">
        <v>7000</v>
      </c>
      <c r="F2180" s="638">
        <v>45752271</v>
      </c>
      <c r="G2180" s="639" t="s">
        <v>7627</v>
      </c>
      <c r="H2180" s="641" t="s">
        <v>1094</v>
      </c>
      <c r="I2180" s="642" t="s">
        <v>7622</v>
      </c>
      <c r="J2180" s="641" t="s">
        <v>2718</v>
      </c>
      <c r="K2180" s="643">
        <v>1</v>
      </c>
      <c r="L2180" s="643">
        <v>3</v>
      </c>
      <c r="M2180" s="644">
        <v>21530.063799999989</v>
      </c>
      <c r="N2180" s="643">
        <v>2</v>
      </c>
      <c r="O2180" s="643">
        <v>6</v>
      </c>
      <c r="P2180" s="686">
        <v>42994.220000000008</v>
      </c>
    </row>
    <row r="2181" spans="1:16" ht="33.75" x14ac:dyDescent="0.2">
      <c r="A2181" s="637" t="s">
        <v>480</v>
      </c>
      <c r="B2181" s="638" t="s">
        <v>775</v>
      </c>
      <c r="C2181" s="638" t="s">
        <v>769</v>
      </c>
      <c r="D2181" s="639" t="s">
        <v>7629</v>
      </c>
      <c r="E2181" s="640">
        <v>8500</v>
      </c>
      <c r="F2181" s="638" t="s">
        <v>7630</v>
      </c>
      <c r="G2181" s="639" t="s">
        <v>7631</v>
      </c>
      <c r="H2181" s="641" t="s">
        <v>812</v>
      </c>
      <c r="I2181" s="642" t="s">
        <v>7622</v>
      </c>
      <c r="J2181" s="641" t="s">
        <v>915</v>
      </c>
      <c r="K2181" s="643">
        <v>1</v>
      </c>
      <c r="L2181" s="643">
        <v>3</v>
      </c>
      <c r="M2181" s="644">
        <v>28851.463799999987</v>
      </c>
      <c r="N2181" s="643" t="s">
        <v>701</v>
      </c>
      <c r="O2181" s="643" t="s">
        <v>701</v>
      </c>
      <c r="P2181" s="686" t="s">
        <v>701</v>
      </c>
    </row>
    <row r="2182" spans="1:16" ht="33.75" x14ac:dyDescent="0.2">
      <c r="A2182" s="637" t="s">
        <v>480</v>
      </c>
      <c r="B2182" s="638" t="s">
        <v>775</v>
      </c>
      <c r="C2182" s="638" t="s">
        <v>769</v>
      </c>
      <c r="D2182" s="639" t="s">
        <v>1975</v>
      </c>
      <c r="E2182" s="640">
        <v>3500</v>
      </c>
      <c r="F2182" s="638" t="s">
        <v>7632</v>
      </c>
      <c r="G2182" s="639" t="s">
        <v>7633</v>
      </c>
      <c r="H2182" s="641" t="s">
        <v>1975</v>
      </c>
      <c r="I2182" s="642" t="s">
        <v>7634</v>
      </c>
      <c r="J2182" s="641" t="s">
        <v>701</v>
      </c>
      <c r="K2182" s="643">
        <v>1</v>
      </c>
      <c r="L2182" s="643">
        <v>2</v>
      </c>
      <c r="M2182" s="644">
        <v>6331.4937999999884</v>
      </c>
      <c r="N2182" s="643" t="s">
        <v>701</v>
      </c>
      <c r="O2182" s="643" t="s">
        <v>701</v>
      </c>
      <c r="P2182" s="686" t="s">
        <v>701</v>
      </c>
    </row>
    <row r="2183" spans="1:16" ht="33.75" x14ac:dyDescent="0.2">
      <c r="A2183" s="637" t="s">
        <v>480</v>
      </c>
      <c r="B2183" s="638" t="s">
        <v>775</v>
      </c>
      <c r="C2183" s="638" t="s">
        <v>769</v>
      </c>
      <c r="D2183" s="639" t="s">
        <v>7635</v>
      </c>
      <c r="E2183" s="640">
        <v>7000</v>
      </c>
      <c r="F2183" s="638">
        <v>45752271</v>
      </c>
      <c r="G2183" s="639" t="s">
        <v>7636</v>
      </c>
      <c r="H2183" s="641" t="s">
        <v>1094</v>
      </c>
      <c r="I2183" s="642" t="s">
        <v>7622</v>
      </c>
      <c r="J2183" s="641" t="s">
        <v>1879</v>
      </c>
      <c r="K2183" s="643">
        <v>1</v>
      </c>
      <c r="L2183" s="643">
        <v>3</v>
      </c>
      <c r="M2183" s="644">
        <v>21533.583799999989</v>
      </c>
      <c r="N2183" s="643">
        <v>2</v>
      </c>
      <c r="O2183" s="643">
        <v>6</v>
      </c>
      <c r="P2183" s="686">
        <v>43011.280000000006</v>
      </c>
    </row>
    <row r="2184" spans="1:16" ht="33.75" x14ac:dyDescent="0.2">
      <c r="A2184" s="637" t="s">
        <v>480</v>
      </c>
      <c r="B2184" s="638" t="s">
        <v>775</v>
      </c>
      <c r="C2184" s="638" t="s">
        <v>769</v>
      </c>
      <c r="D2184" s="639" t="s">
        <v>7637</v>
      </c>
      <c r="E2184" s="640">
        <v>15600</v>
      </c>
      <c r="F2184" s="638" t="s">
        <v>7638</v>
      </c>
      <c r="G2184" s="639" t="s">
        <v>7639</v>
      </c>
      <c r="H2184" s="641" t="s">
        <v>919</v>
      </c>
      <c r="I2184" s="642" t="s">
        <v>7622</v>
      </c>
      <c r="J2184" s="641" t="s">
        <v>957</v>
      </c>
      <c r="K2184" s="643">
        <v>1</v>
      </c>
      <c r="L2184" s="643">
        <v>1</v>
      </c>
      <c r="M2184" s="644">
        <v>13113.303799999989</v>
      </c>
      <c r="N2184" s="643" t="s">
        <v>701</v>
      </c>
      <c r="O2184" s="643" t="s">
        <v>701</v>
      </c>
      <c r="P2184" s="686" t="s">
        <v>701</v>
      </c>
    </row>
    <row r="2185" spans="1:16" ht="33.75" x14ac:dyDescent="0.2">
      <c r="A2185" s="637" t="s">
        <v>480</v>
      </c>
      <c r="B2185" s="638" t="s">
        <v>775</v>
      </c>
      <c r="C2185" s="638" t="s">
        <v>769</v>
      </c>
      <c r="D2185" s="639" t="s">
        <v>7637</v>
      </c>
      <c r="E2185" s="640">
        <v>15600</v>
      </c>
      <c r="F2185" s="638" t="s">
        <v>7638</v>
      </c>
      <c r="G2185" s="639" t="s">
        <v>7639</v>
      </c>
      <c r="H2185" s="641" t="s">
        <v>919</v>
      </c>
      <c r="I2185" s="642" t="s">
        <v>7622</v>
      </c>
      <c r="J2185" s="641" t="s">
        <v>957</v>
      </c>
      <c r="K2185" s="643">
        <v>1</v>
      </c>
      <c r="L2185" s="643">
        <v>2</v>
      </c>
      <c r="M2185" s="644">
        <v>23626.703799999988</v>
      </c>
      <c r="N2185" s="643">
        <v>1</v>
      </c>
      <c r="O2185" s="643">
        <v>6</v>
      </c>
      <c r="P2185" s="686">
        <v>93084.9</v>
      </c>
    </row>
    <row r="2186" spans="1:16" ht="33.75" x14ac:dyDescent="0.2">
      <c r="A2186" s="637" t="s">
        <v>480</v>
      </c>
      <c r="B2186" s="638" t="s">
        <v>775</v>
      </c>
      <c r="C2186" s="638" t="s">
        <v>769</v>
      </c>
      <c r="D2186" s="639" t="s">
        <v>7640</v>
      </c>
      <c r="E2186" s="640">
        <v>5000</v>
      </c>
      <c r="F2186" s="638" t="s">
        <v>7641</v>
      </c>
      <c r="G2186" s="639" t="s">
        <v>7642</v>
      </c>
      <c r="H2186" s="641" t="s">
        <v>7643</v>
      </c>
      <c r="I2186" s="642" t="s">
        <v>7622</v>
      </c>
      <c r="J2186" s="641" t="s">
        <v>3452</v>
      </c>
      <c r="K2186" s="643">
        <v>1</v>
      </c>
      <c r="L2186" s="643">
        <v>2</v>
      </c>
      <c r="M2186" s="644">
        <v>16189.203799999988</v>
      </c>
      <c r="N2186" s="643" t="s">
        <v>701</v>
      </c>
      <c r="O2186" s="643" t="s">
        <v>701</v>
      </c>
      <c r="P2186" s="686" t="s">
        <v>701</v>
      </c>
    </row>
    <row r="2187" spans="1:16" ht="33.75" x14ac:dyDescent="0.2">
      <c r="A2187" s="637" t="s">
        <v>480</v>
      </c>
      <c r="B2187" s="638" t="s">
        <v>775</v>
      </c>
      <c r="C2187" s="638" t="s">
        <v>769</v>
      </c>
      <c r="D2187" s="639" t="s">
        <v>7644</v>
      </c>
      <c r="E2187" s="640">
        <v>10000</v>
      </c>
      <c r="F2187" s="638" t="s">
        <v>1536</v>
      </c>
      <c r="G2187" s="639" t="s">
        <v>7645</v>
      </c>
      <c r="H2187" s="641" t="s">
        <v>816</v>
      </c>
      <c r="I2187" s="642" t="s">
        <v>7622</v>
      </c>
      <c r="J2187" s="641" t="s">
        <v>846</v>
      </c>
      <c r="K2187" s="643">
        <v>2</v>
      </c>
      <c r="L2187" s="643">
        <v>6</v>
      </c>
      <c r="M2187" s="644">
        <v>56721.463799999998</v>
      </c>
      <c r="N2187" s="643" t="s">
        <v>701</v>
      </c>
      <c r="O2187" s="643" t="s">
        <v>701</v>
      </c>
      <c r="P2187" s="686" t="s">
        <v>701</v>
      </c>
    </row>
    <row r="2188" spans="1:16" ht="33.75" x14ac:dyDescent="0.2">
      <c r="A2188" s="637" t="s">
        <v>480</v>
      </c>
      <c r="B2188" s="638" t="s">
        <v>775</v>
      </c>
      <c r="C2188" s="638" t="s">
        <v>769</v>
      </c>
      <c r="D2188" s="639" t="s">
        <v>7646</v>
      </c>
      <c r="E2188" s="640">
        <v>7000</v>
      </c>
      <c r="F2188" s="638" t="s">
        <v>7647</v>
      </c>
      <c r="G2188" s="639" t="s">
        <v>7648</v>
      </c>
      <c r="H2188" s="641" t="s">
        <v>7649</v>
      </c>
      <c r="I2188" s="642" t="s">
        <v>7622</v>
      </c>
      <c r="J2188" s="641" t="s">
        <v>957</v>
      </c>
      <c r="K2188" s="643" t="s">
        <v>701</v>
      </c>
      <c r="L2188" s="643" t="s">
        <v>701</v>
      </c>
      <c r="M2188" s="644">
        <v>0</v>
      </c>
      <c r="N2188" s="643"/>
      <c r="O2188" s="643">
        <v>4</v>
      </c>
      <c r="P2188" s="686">
        <v>26129.93</v>
      </c>
    </row>
    <row r="2189" spans="1:16" ht="33.75" x14ac:dyDescent="0.2">
      <c r="A2189" s="637" t="s">
        <v>480</v>
      </c>
      <c r="B2189" s="638" t="s">
        <v>775</v>
      </c>
      <c r="C2189" s="638" t="s">
        <v>769</v>
      </c>
      <c r="D2189" s="639" t="s">
        <v>7650</v>
      </c>
      <c r="E2189" s="640">
        <v>15000</v>
      </c>
      <c r="F2189" s="638" t="s">
        <v>7651</v>
      </c>
      <c r="G2189" s="639" t="s">
        <v>7652</v>
      </c>
      <c r="H2189" s="641" t="s">
        <v>2403</v>
      </c>
      <c r="I2189" s="642" t="s">
        <v>7622</v>
      </c>
      <c r="J2189" s="641" t="s">
        <v>4614</v>
      </c>
      <c r="K2189" s="643" t="s">
        <v>701</v>
      </c>
      <c r="L2189" s="643" t="s">
        <v>701</v>
      </c>
      <c r="M2189" s="644">
        <v>0</v>
      </c>
      <c r="N2189" s="643"/>
      <c r="O2189" s="643">
        <v>3</v>
      </c>
      <c r="P2189" s="686">
        <v>37348.300000000003</v>
      </c>
    </row>
    <row r="2190" spans="1:16" ht="33.75" x14ac:dyDescent="0.2">
      <c r="A2190" s="637" t="s">
        <v>480</v>
      </c>
      <c r="B2190" s="638" t="s">
        <v>775</v>
      </c>
      <c r="C2190" s="638" t="s">
        <v>769</v>
      </c>
      <c r="D2190" s="639" t="s">
        <v>2457</v>
      </c>
      <c r="E2190" s="640">
        <v>10000</v>
      </c>
      <c r="F2190" s="638" t="s">
        <v>7653</v>
      </c>
      <c r="G2190" s="639" t="s">
        <v>7654</v>
      </c>
      <c r="H2190" s="641" t="s">
        <v>7655</v>
      </c>
      <c r="I2190" s="642" t="s">
        <v>7622</v>
      </c>
      <c r="J2190" s="641" t="s">
        <v>7656</v>
      </c>
      <c r="K2190" s="643" t="s">
        <v>701</v>
      </c>
      <c r="L2190" s="643" t="s">
        <v>701</v>
      </c>
      <c r="M2190" s="644">
        <v>0</v>
      </c>
      <c r="N2190" s="643"/>
      <c r="O2190" s="643">
        <v>3</v>
      </c>
      <c r="P2190" s="686">
        <v>30522.45</v>
      </c>
    </row>
    <row r="2191" spans="1:16" ht="33.75" x14ac:dyDescent="0.2">
      <c r="A2191" s="637" t="s">
        <v>480</v>
      </c>
      <c r="B2191" s="638" t="s">
        <v>775</v>
      </c>
      <c r="C2191" s="638" t="s">
        <v>769</v>
      </c>
      <c r="D2191" s="639" t="s">
        <v>7657</v>
      </c>
      <c r="E2191" s="640">
        <v>7500</v>
      </c>
      <c r="F2191" s="638">
        <v>40827069</v>
      </c>
      <c r="G2191" s="639" t="s">
        <v>7658</v>
      </c>
      <c r="H2191" s="641" t="s">
        <v>7659</v>
      </c>
      <c r="I2191" s="642" t="s">
        <v>7622</v>
      </c>
      <c r="J2191" s="641" t="s">
        <v>1583</v>
      </c>
      <c r="K2191" s="643">
        <v>4</v>
      </c>
      <c r="L2191" s="643">
        <v>9</v>
      </c>
      <c r="M2191" s="644">
        <v>82634.403799999985</v>
      </c>
      <c r="N2191" s="643" t="s">
        <v>701</v>
      </c>
      <c r="O2191" s="643" t="s">
        <v>701</v>
      </c>
      <c r="P2191" s="686" t="s">
        <v>701</v>
      </c>
    </row>
    <row r="2192" spans="1:16" ht="33.75" x14ac:dyDescent="0.2">
      <c r="A2192" s="637" t="s">
        <v>480</v>
      </c>
      <c r="B2192" s="638" t="s">
        <v>775</v>
      </c>
      <c r="C2192" s="638" t="s">
        <v>769</v>
      </c>
      <c r="D2192" s="639" t="s">
        <v>7644</v>
      </c>
      <c r="E2192" s="640">
        <v>10000</v>
      </c>
      <c r="F2192" s="638">
        <v>40827069</v>
      </c>
      <c r="G2192" s="639" t="s">
        <v>7658</v>
      </c>
      <c r="H2192" s="641" t="s">
        <v>7659</v>
      </c>
      <c r="I2192" s="642" t="s">
        <v>7622</v>
      </c>
      <c r="J2192" s="641" t="s">
        <v>1583</v>
      </c>
      <c r="K2192" s="643">
        <v>1</v>
      </c>
      <c r="L2192" s="643">
        <v>3</v>
      </c>
      <c r="M2192" s="644">
        <v>29124.513800000004</v>
      </c>
      <c r="N2192" s="643">
        <v>2</v>
      </c>
      <c r="O2192" s="643">
        <v>6</v>
      </c>
      <c r="P2192" s="686">
        <v>60902.239999999998</v>
      </c>
    </row>
    <row r="2193" spans="1:16" ht="33.75" x14ac:dyDescent="0.2">
      <c r="A2193" s="637" t="s">
        <v>480</v>
      </c>
      <c r="B2193" s="638" t="s">
        <v>775</v>
      </c>
      <c r="C2193" s="638" t="s">
        <v>769</v>
      </c>
      <c r="D2193" s="639" t="s">
        <v>7660</v>
      </c>
      <c r="E2193" s="640">
        <v>13500</v>
      </c>
      <c r="F2193" s="638" t="s">
        <v>7661</v>
      </c>
      <c r="G2193" s="639" t="s">
        <v>7662</v>
      </c>
      <c r="H2193" s="641" t="s">
        <v>812</v>
      </c>
      <c r="I2193" s="642" t="s">
        <v>7622</v>
      </c>
      <c r="J2193" s="641" t="s">
        <v>915</v>
      </c>
      <c r="K2193" s="643">
        <v>4</v>
      </c>
      <c r="L2193" s="643">
        <v>12</v>
      </c>
      <c r="M2193" s="644">
        <v>156760.70379999999</v>
      </c>
      <c r="N2193" s="643">
        <v>2</v>
      </c>
      <c r="O2193" s="643">
        <v>6</v>
      </c>
      <c r="P2193" s="686">
        <v>82044.899999999994</v>
      </c>
    </row>
    <row r="2194" spans="1:16" ht="33.75" x14ac:dyDescent="0.2">
      <c r="A2194" s="637" t="s">
        <v>480</v>
      </c>
      <c r="B2194" s="638" t="s">
        <v>775</v>
      </c>
      <c r="C2194" s="638" t="s">
        <v>769</v>
      </c>
      <c r="D2194" s="639" t="s">
        <v>7646</v>
      </c>
      <c r="E2194" s="640">
        <v>7000</v>
      </c>
      <c r="F2194" s="638" t="s">
        <v>7663</v>
      </c>
      <c r="G2194" s="639" t="s">
        <v>7664</v>
      </c>
      <c r="H2194" s="641" t="s">
        <v>812</v>
      </c>
      <c r="I2194" s="642" t="s">
        <v>7622</v>
      </c>
      <c r="J2194" s="641" t="s">
        <v>915</v>
      </c>
      <c r="K2194" s="643" t="s">
        <v>701</v>
      </c>
      <c r="L2194" s="643" t="s">
        <v>701</v>
      </c>
      <c r="M2194" s="644">
        <v>0</v>
      </c>
      <c r="N2194" s="643">
        <v>2</v>
      </c>
      <c r="O2194" s="643">
        <v>4</v>
      </c>
      <c r="P2194" s="686">
        <v>27522.399999999998</v>
      </c>
    </row>
    <row r="2195" spans="1:16" ht="33.75" x14ac:dyDescent="0.2">
      <c r="A2195" s="637" t="s">
        <v>480</v>
      </c>
      <c r="B2195" s="638" t="s">
        <v>775</v>
      </c>
      <c r="C2195" s="638" t="s">
        <v>769</v>
      </c>
      <c r="D2195" s="639" t="s">
        <v>7665</v>
      </c>
      <c r="E2195" s="640">
        <v>10000</v>
      </c>
      <c r="F2195" s="638" t="s">
        <v>7666</v>
      </c>
      <c r="G2195" s="639" t="s">
        <v>7667</v>
      </c>
      <c r="H2195" s="641" t="s">
        <v>866</v>
      </c>
      <c r="I2195" s="642" t="s">
        <v>7622</v>
      </c>
      <c r="J2195" s="641" t="s">
        <v>1205</v>
      </c>
      <c r="K2195" s="643" t="s">
        <v>701</v>
      </c>
      <c r="L2195" s="643">
        <v>1</v>
      </c>
      <c r="M2195" s="644">
        <v>299.90379999998959</v>
      </c>
      <c r="N2195" s="643" t="s">
        <v>701</v>
      </c>
      <c r="O2195" s="643" t="s">
        <v>701</v>
      </c>
      <c r="P2195" s="686" t="s">
        <v>701</v>
      </c>
    </row>
    <row r="2196" spans="1:16" ht="45" x14ac:dyDescent="0.2">
      <c r="A2196" s="637" t="s">
        <v>480</v>
      </c>
      <c r="B2196" s="638" t="s">
        <v>775</v>
      </c>
      <c r="C2196" s="638" t="s">
        <v>769</v>
      </c>
      <c r="D2196" s="639" t="s">
        <v>7668</v>
      </c>
      <c r="E2196" s="640">
        <v>10000</v>
      </c>
      <c r="F2196" s="638" t="s">
        <v>7669</v>
      </c>
      <c r="G2196" s="639" t="s">
        <v>7670</v>
      </c>
      <c r="H2196" s="641" t="s">
        <v>919</v>
      </c>
      <c r="I2196" s="642" t="s">
        <v>7622</v>
      </c>
      <c r="J2196" s="641" t="s">
        <v>957</v>
      </c>
      <c r="K2196" s="643">
        <v>2</v>
      </c>
      <c r="L2196" s="643">
        <v>5</v>
      </c>
      <c r="M2196" s="644">
        <v>53314.183799999992</v>
      </c>
      <c r="N2196" s="643" t="s">
        <v>701</v>
      </c>
      <c r="O2196" s="643" t="s">
        <v>701</v>
      </c>
      <c r="P2196" s="686" t="s">
        <v>701</v>
      </c>
    </row>
    <row r="2197" spans="1:16" ht="45" x14ac:dyDescent="0.2">
      <c r="A2197" s="637" t="s">
        <v>480</v>
      </c>
      <c r="B2197" s="638" t="s">
        <v>775</v>
      </c>
      <c r="C2197" s="638" t="s">
        <v>769</v>
      </c>
      <c r="D2197" s="639" t="s">
        <v>7668</v>
      </c>
      <c r="E2197" s="640">
        <v>10000</v>
      </c>
      <c r="F2197" s="638" t="s">
        <v>7669</v>
      </c>
      <c r="G2197" s="639" t="s">
        <v>7670</v>
      </c>
      <c r="H2197" s="641" t="s">
        <v>919</v>
      </c>
      <c r="I2197" s="642" t="s">
        <v>7622</v>
      </c>
      <c r="J2197" s="641" t="s">
        <v>957</v>
      </c>
      <c r="K2197" s="643">
        <v>1</v>
      </c>
      <c r="L2197" s="643">
        <v>3</v>
      </c>
      <c r="M2197" s="644">
        <v>27440.10379999999</v>
      </c>
      <c r="N2197" s="643">
        <v>2</v>
      </c>
      <c r="O2197" s="643">
        <v>6</v>
      </c>
      <c r="P2197" s="686">
        <v>61044.9</v>
      </c>
    </row>
    <row r="2198" spans="1:16" ht="33.75" x14ac:dyDescent="0.2">
      <c r="A2198" s="637" t="s">
        <v>480</v>
      </c>
      <c r="B2198" s="638" t="s">
        <v>775</v>
      </c>
      <c r="C2198" s="638" t="s">
        <v>769</v>
      </c>
      <c r="D2198" s="639" t="s">
        <v>1705</v>
      </c>
      <c r="E2198" s="640">
        <v>10000</v>
      </c>
      <c r="F2198" s="638" t="s">
        <v>7671</v>
      </c>
      <c r="G2198" s="639" t="s">
        <v>7672</v>
      </c>
      <c r="H2198" s="641" t="s">
        <v>812</v>
      </c>
      <c r="I2198" s="642" t="s">
        <v>7622</v>
      </c>
      <c r="J2198" s="641" t="s">
        <v>915</v>
      </c>
      <c r="K2198" s="643" t="s">
        <v>701</v>
      </c>
      <c r="L2198" s="643" t="s">
        <v>701</v>
      </c>
      <c r="M2198" s="644">
        <v>0</v>
      </c>
      <c r="N2198" s="643">
        <v>2</v>
      </c>
      <c r="O2198" s="643">
        <v>5</v>
      </c>
      <c r="P2198" s="686">
        <v>42022.04</v>
      </c>
    </row>
    <row r="2199" spans="1:16" ht="33.75" x14ac:dyDescent="0.2">
      <c r="A2199" s="637" t="s">
        <v>480</v>
      </c>
      <c r="B2199" s="638" t="s">
        <v>775</v>
      </c>
      <c r="C2199" s="638" t="s">
        <v>769</v>
      </c>
      <c r="D2199" s="639" t="s">
        <v>7673</v>
      </c>
      <c r="E2199" s="640">
        <v>8000</v>
      </c>
      <c r="F2199" s="638" t="s">
        <v>7674</v>
      </c>
      <c r="G2199" s="639" t="s">
        <v>7675</v>
      </c>
      <c r="H2199" s="641" t="s">
        <v>812</v>
      </c>
      <c r="I2199" s="642" t="s">
        <v>7676</v>
      </c>
      <c r="J2199" s="641" t="s">
        <v>915</v>
      </c>
      <c r="K2199" s="643">
        <v>4</v>
      </c>
      <c r="L2199" s="643">
        <v>12</v>
      </c>
      <c r="M2199" s="644">
        <v>97521.433799999984</v>
      </c>
      <c r="N2199" s="643">
        <v>1</v>
      </c>
      <c r="O2199" s="643">
        <v>2</v>
      </c>
      <c r="P2199" s="686">
        <v>26583.23</v>
      </c>
    </row>
    <row r="2200" spans="1:16" ht="33.75" x14ac:dyDescent="0.2">
      <c r="A2200" s="637" t="s">
        <v>480</v>
      </c>
      <c r="B2200" s="638" t="s">
        <v>775</v>
      </c>
      <c r="C2200" s="638" t="s">
        <v>769</v>
      </c>
      <c r="D2200" s="639" t="s">
        <v>7677</v>
      </c>
      <c r="E2200" s="640">
        <v>10000</v>
      </c>
      <c r="F2200" s="638" t="s">
        <v>7674</v>
      </c>
      <c r="G2200" s="639" t="s">
        <v>7675</v>
      </c>
      <c r="H2200" s="641" t="s">
        <v>812</v>
      </c>
      <c r="I2200" s="642" t="s">
        <v>7676</v>
      </c>
      <c r="J2200" s="641" t="s">
        <v>915</v>
      </c>
      <c r="K2200" s="643" t="s">
        <v>701</v>
      </c>
      <c r="L2200" s="643" t="s">
        <v>701</v>
      </c>
      <c r="M2200" s="644">
        <v>0</v>
      </c>
      <c r="N2200" s="643">
        <v>2</v>
      </c>
      <c r="O2200" s="643">
        <v>4</v>
      </c>
      <c r="P2200" s="686">
        <v>36847.89</v>
      </c>
    </row>
    <row r="2201" spans="1:16" ht="33.75" x14ac:dyDescent="0.2">
      <c r="A2201" s="637" t="s">
        <v>480</v>
      </c>
      <c r="B2201" s="638" t="s">
        <v>775</v>
      </c>
      <c r="C2201" s="638" t="s">
        <v>769</v>
      </c>
      <c r="D2201" s="639" t="s">
        <v>7677</v>
      </c>
      <c r="E2201" s="640">
        <v>10000</v>
      </c>
      <c r="F2201" s="638" t="s">
        <v>7678</v>
      </c>
      <c r="G2201" s="639" t="s">
        <v>7679</v>
      </c>
      <c r="H2201" s="641" t="s">
        <v>2403</v>
      </c>
      <c r="I2201" s="642" t="s">
        <v>7622</v>
      </c>
      <c r="J2201" s="641" t="s">
        <v>6292</v>
      </c>
      <c r="K2201" s="643" t="s">
        <v>701</v>
      </c>
      <c r="L2201" s="643" t="s">
        <v>701</v>
      </c>
      <c r="M2201" s="644">
        <v>0</v>
      </c>
      <c r="N2201" s="643">
        <v>2</v>
      </c>
      <c r="O2201" s="643">
        <v>4</v>
      </c>
      <c r="P2201" s="686">
        <v>35696.6</v>
      </c>
    </row>
    <row r="2202" spans="1:16" ht="33.75" x14ac:dyDescent="0.2">
      <c r="A2202" s="637" t="s">
        <v>480</v>
      </c>
      <c r="B2202" s="638" t="s">
        <v>775</v>
      </c>
      <c r="C2202" s="638" t="s">
        <v>769</v>
      </c>
      <c r="D2202" s="639" t="s">
        <v>7680</v>
      </c>
      <c r="E2202" s="640">
        <v>3500</v>
      </c>
      <c r="F2202" s="638" t="s">
        <v>7681</v>
      </c>
      <c r="G2202" s="639" t="s">
        <v>7682</v>
      </c>
      <c r="H2202" s="641" t="s">
        <v>7683</v>
      </c>
      <c r="I2202" s="642" t="s">
        <v>7684</v>
      </c>
      <c r="J2202" s="641" t="s">
        <v>7685</v>
      </c>
      <c r="K2202" s="643">
        <v>4</v>
      </c>
      <c r="L2202" s="643">
        <v>12</v>
      </c>
      <c r="M2202" s="644">
        <v>43958.693799999994</v>
      </c>
      <c r="N2202" s="643">
        <v>2</v>
      </c>
      <c r="O2202" s="643">
        <v>6</v>
      </c>
      <c r="P2202" s="686">
        <v>22044.400000000001</v>
      </c>
    </row>
    <row r="2203" spans="1:16" ht="33.75" x14ac:dyDescent="0.2">
      <c r="A2203" s="637" t="s">
        <v>480</v>
      </c>
      <c r="B2203" s="638" t="s">
        <v>775</v>
      </c>
      <c r="C2203" s="638" t="s">
        <v>769</v>
      </c>
      <c r="D2203" s="639" t="s">
        <v>7686</v>
      </c>
      <c r="E2203" s="640">
        <v>3500</v>
      </c>
      <c r="F2203" s="638" t="s">
        <v>7687</v>
      </c>
      <c r="G2203" s="639" t="s">
        <v>7688</v>
      </c>
      <c r="H2203" s="641" t="s">
        <v>7689</v>
      </c>
      <c r="I2203" s="642" t="s">
        <v>7622</v>
      </c>
      <c r="J2203" s="641" t="s">
        <v>7690</v>
      </c>
      <c r="K2203" s="643">
        <v>1</v>
      </c>
      <c r="L2203" s="643">
        <v>3</v>
      </c>
      <c r="M2203" s="644">
        <v>11002.973799999991</v>
      </c>
      <c r="N2203" s="643">
        <v>2</v>
      </c>
      <c r="O2203" s="643">
        <v>6</v>
      </c>
      <c r="P2203" s="686">
        <v>21987.940000000002</v>
      </c>
    </row>
    <row r="2204" spans="1:16" ht="33.75" x14ac:dyDescent="0.2">
      <c r="A2204" s="637" t="s">
        <v>480</v>
      </c>
      <c r="B2204" s="638" t="s">
        <v>775</v>
      </c>
      <c r="C2204" s="638" t="s">
        <v>769</v>
      </c>
      <c r="D2204" s="639" t="s">
        <v>7691</v>
      </c>
      <c r="E2204" s="640">
        <v>14500</v>
      </c>
      <c r="F2204" s="638" t="s">
        <v>7692</v>
      </c>
      <c r="G2204" s="639" t="s">
        <v>7693</v>
      </c>
      <c r="H2204" s="641" t="s">
        <v>812</v>
      </c>
      <c r="I2204" s="642" t="s">
        <v>7622</v>
      </c>
      <c r="J2204" s="641" t="s">
        <v>915</v>
      </c>
      <c r="K2204" s="643">
        <v>4</v>
      </c>
      <c r="L2204" s="643">
        <v>12</v>
      </c>
      <c r="M2204" s="644">
        <v>175960.70379999999</v>
      </c>
      <c r="N2204" s="643">
        <v>2</v>
      </c>
      <c r="O2204" s="643">
        <v>6</v>
      </c>
      <c r="P2204" s="686">
        <v>88044.9</v>
      </c>
    </row>
    <row r="2205" spans="1:16" ht="33.75" x14ac:dyDescent="0.2">
      <c r="A2205" s="637" t="s">
        <v>480</v>
      </c>
      <c r="B2205" s="638" t="s">
        <v>775</v>
      </c>
      <c r="C2205" s="638" t="s">
        <v>769</v>
      </c>
      <c r="D2205" s="639" t="s">
        <v>3782</v>
      </c>
      <c r="E2205" s="640">
        <v>2500</v>
      </c>
      <c r="F2205" s="638">
        <v>46174221</v>
      </c>
      <c r="G2205" s="639" t="s">
        <v>7694</v>
      </c>
      <c r="H2205" s="641" t="s">
        <v>7683</v>
      </c>
      <c r="I2205" s="642" t="s">
        <v>7695</v>
      </c>
      <c r="J2205" s="641" t="s">
        <v>7696</v>
      </c>
      <c r="K2205" s="643">
        <v>4</v>
      </c>
      <c r="L2205" s="643">
        <v>12</v>
      </c>
      <c r="M2205" s="644">
        <v>31916.153799999993</v>
      </c>
      <c r="N2205" s="643">
        <v>2</v>
      </c>
      <c r="O2205" s="643">
        <v>6</v>
      </c>
      <c r="P2205" s="686">
        <v>16030.38</v>
      </c>
    </row>
    <row r="2206" spans="1:16" ht="33.75" x14ac:dyDescent="0.2">
      <c r="A2206" s="637" t="s">
        <v>480</v>
      </c>
      <c r="B2206" s="638" t="s">
        <v>775</v>
      </c>
      <c r="C2206" s="638" t="s">
        <v>769</v>
      </c>
      <c r="D2206" s="639" t="s">
        <v>3445</v>
      </c>
      <c r="E2206" s="640">
        <v>10000</v>
      </c>
      <c r="F2206" s="638" t="s">
        <v>7697</v>
      </c>
      <c r="G2206" s="639" t="s">
        <v>7698</v>
      </c>
      <c r="H2206" s="641" t="s">
        <v>3968</v>
      </c>
      <c r="I2206" s="642" t="s">
        <v>7622</v>
      </c>
      <c r="J2206" s="641" t="s">
        <v>3445</v>
      </c>
      <c r="K2206" s="643" t="s">
        <v>701</v>
      </c>
      <c r="L2206" s="643" t="s">
        <v>701</v>
      </c>
      <c r="M2206" s="644">
        <v>0</v>
      </c>
      <c r="N2206" s="643">
        <v>1</v>
      </c>
      <c r="O2206" s="643">
        <v>3</v>
      </c>
      <c r="P2206" s="686">
        <v>30522.45</v>
      </c>
    </row>
    <row r="2207" spans="1:16" ht="33.75" x14ac:dyDescent="0.2">
      <c r="A2207" s="637" t="s">
        <v>480</v>
      </c>
      <c r="B2207" s="638" t="s">
        <v>775</v>
      </c>
      <c r="C2207" s="638" t="s">
        <v>769</v>
      </c>
      <c r="D2207" s="639" t="s">
        <v>7699</v>
      </c>
      <c r="E2207" s="640">
        <v>10000</v>
      </c>
      <c r="F2207" s="638" t="s">
        <v>7700</v>
      </c>
      <c r="G2207" s="639" t="s">
        <v>7701</v>
      </c>
      <c r="H2207" s="641" t="s">
        <v>3968</v>
      </c>
      <c r="I2207" s="642" t="s">
        <v>7622</v>
      </c>
      <c r="J2207" s="641" t="s">
        <v>3445</v>
      </c>
      <c r="K2207" s="643">
        <v>6</v>
      </c>
      <c r="L2207" s="643">
        <v>12</v>
      </c>
      <c r="M2207" s="644">
        <v>121948.23379999999</v>
      </c>
      <c r="N2207" s="643" t="s">
        <v>701</v>
      </c>
      <c r="O2207" s="643">
        <v>1</v>
      </c>
      <c r="P2207" s="686">
        <v>22783.83</v>
      </c>
    </row>
    <row r="2208" spans="1:16" ht="33.75" x14ac:dyDescent="0.2">
      <c r="A2208" s="637" t="s">
        <v>480</v>
      </c>
      <c r="B2208" s="638" t="s">
        <v>775</v>
      </c>
      <c r="C2208" s="638" t="s">
        <v>769</v>
      </c>
      <c r="D2208" s="639" t="s">
        <v>7702</v>
      </c>
      <c r="E2208" s="640">
        <v>11000</v>
      </c>
      <c r="F2208" s="638" t="s">
        <v>3016</v>
      </c>
      <c r="G2208" s="639" t="s">
        <v>3017</v>
      </c>
      <c r="H2208" s="641" t="s">
        <v>816</v>
      </c>
      <c r="I2208" s="642" t="s">
        <v>7622</v>
      </c>
      <c r="J2208" s="641" t="s">
        <v>846</v>
      </c>
      <c r="K2208" s="643">
        <v>1</v>
      </c>
      <c r="L2208" s="643">
        <v>3</v>
      </c>
      <c r="M2208" s="644">
        <v>47925.723799999992</v>
      </c>
      <c r="N2208" s="643" t="s">
        <v>701</v>
      </c>
      <c r="O2208" s="643" t="s">
        <v>701</v>
      </c>
      <c r="P2208" s="686" t="s">
        <v>701</v>
      </c>
    </row>
    <row r="2209" spans="1:16" ht="45" x14ac:dyDescent="0.2">
      <c r="A2209" s="637" t="s">
        <v>480</v>
      </c>
      <c r="B2209" s="638" t="s">
        <v>775</v>
      </c>
      <c r="C2209" s="638" t="s">
        <v>769</v>
      </c>
      <c r="D2209" s="639" t="s">
        <v>7668</v>
      </c>
      <c r="E2209" s="640">
        <v>10000</v>
      </c>
      <c r="F2209" s="638">
        <v>10189309</v>
      </c>
      <c r="G2209" s="639" t="s">
        <v>7703</v>
      </c>
      <c r="H2209" s="641" t="s">
        <v>812</v>
      </c>
      <c r="I2209" s="642" t="s">
        <v>7622</v>
      </c>
      <c r="J2209" s="641" t="s">
        <v>915</v>
      </c>
      <c r="K2209" s="643">
        <v>1</v>
      </c>
      <c r="L2209" s="643">
        <v>1</v>
      </c>
      <c r="M2209" s="644">
        <v>3078.3037999999897</v>
      </c>
      <c r="N2209" s="643" t="s">
        <v>701</v>
      </c>
      <c r="O2209" s="643" t="s">
        <v>701</v>
      </c>
      <c r="P2209" s="686" t="s">
        <v>701</v>
      </c>
    </row>
    <row r="2210" spans="1:16" ht="45" x14ac:dyDescent="0.2">
      <c r="A2210" s="637" t="s">
        <v>480</v>
      </c>
      <c r="B2210" s="638" t="s">
        <v>775</v>
      </c>
      <c r="C2210" s="638" t="s">
        <v>769</v>
      </c>
      <c r="D2210" s="639" t="s">
        <v>1247</v>
      </c>
      <c r="E2210" s="640">
        <v>8000</v>
      </c>
      <c r="F2210" s="638">
        <v>44228543</v>
      </c>
      <c r="G2210" s="639" t="s">
        <v>7704</v>
      </c>
      <c r="H2210" s="641" t="s">
        <v>816</v>
      </c>
      <c r="I2210" s="642" t="s">
        <v>7622</v>
      </c>
      <c r="J2210" s="641" t="s">
        <v>846</v>
      </c>
      <c r="K2210" s="643">
        <v>1</v>
      </c>
      <c r="L2210" s="643">
        <v>2</v>
      </c>
      <c r="M2210" s="644">
        <v>13291.083799999989</v>
      </c>
      <c r="N2210" s="643">
        <v>2</v>
      </c>
      <c r="O2210" s="643">
        <v>6</v>
      </c>
      <c r="P2210" s="686">
        <v>49011.07</v>
      </c>
    </row>
    <row r="2211" spans="1:16" ht="33.75" x14ac:dyDescent="0.2">
      <c r="A2211" s="637" t="s">
        <v>480</v>
      </c>
      <c r="B2211" s="638" t="s">
        <v>775</v>
      </c>
      <c r="C2211" s="638" t="s">
        <v>769</v>
      </c>
      <c r="D2211" s="639" t="s">
        <v>7705</v>
      </c>
      <c r="E2211" s="640">
        <v>4500</v>
      </c>
      <c r="F2211" s="638" t="s">
        <v>7706</v>
      </c>
      <c r="G2211" s="639" t="s">
        <v>7707</v>
      </c>
      <c r="H2211" s="641" t="s">
        <v>7708</v>
      </c>
      <c r="I2211" s="642" t="s">
        <v>7684</v>
      </c>
      <c r="J2211" s="641" t="s">
        <v>7685</v>
      </c>
      <c r="K2211" s="643" t="s">
        <v>701</v>
      </c>
      <c r="L2211" s="643" t="s">
        <v>701</v>
      </c>
      <c r="M2211" s="644">
        <v>0</v>
      </c>
      <c r="N2211" s="643">
        <v>2</v>
      </c>
      <c r="O2211" s="643">
        <v>4</v>
      </c>
      <c r="P2211" s="686">
        <v>17046.599999999999</v>
      </c>
    </row>
    <row r="2212" spans="1:16" ht="33.75" x14ac:dyDescent="0.2">
      <c r="A2212" s="637" t="s">
        <v>480</v>
      </c>
      <c r="B2212" s="638" t="s">
        <v>775</v>
      </c>
      <c r="C2212" s="638" t="s">
        <v>769</v>
      </c>
      <c r="D2212" s="639" t="s">
        <v>7709</v>
      </c>
      <c r="E2212" s="640">
        <v>7000</v>
      </c>
      <c r="F2212" s="638" t="s">
        <v>7710</v>
      </c>
      <c r="G2212" s="639" t="s">
        <v>7711</v>
      </c>
      <c r="H2212" s="641" t="s">
        <v>866</v>
      </c>
      <c r="I2212" s="642" t="s">
        <v>7676</v>
      </c>
      <c r="J2212" s="641" t="s">
        <v>1205</v>
      </c>
      <c r="K2212" s="643" t="s">
        <v>701</v>
      </c>
      <c r="L2212" s="643" t="s">
        <v>701</v>
      </c>
      <c r="M2212" s="644">
        <v>0</v>
      </c>
      <c r="N2212" s="643">
        <v>2</v>
      </c>
      <c r="O2212" s="643">
        <v>4</v>
      </c>
      <c r="P2212" s="686">
        <v>26829.93</v>
      </c>
    </row>
    <row r="2213" spans="1:16" ht="33.75" x14ac:dyDescent="0.2">
      <c r="A2213" s="637" t="s">
        <v>480</v>
      </c>
      <c r="B2213" s="638" t="s">
        <v>775</v>
      </c>
      <c r="C2213" s="638" t="s">
        <v>769</v>
      </c>
      <c r="D2213" s="639" t="s">
        <v>7712</v>
      </c>
      <c r="E2213" s="640">
        <v>10000</v>
      </c>
      <c r="F2213" s="638" t="s">
        <v>7713</v>
      </c>
      <c r="G2213" s="639" t="s">
        <v>7714</v>
      </c>
      <c r="H2213" s="641" t="s">
        <v>812</v>
      </c>
      <c r="I2213" s="642" t="s">
        <v>7622</v>
      </c>
      <c r="J2213" s="641" t="s">
        <v>915</v>
      </c>
      <c r="K2213" s="643" t="s">
        <v>701</v>
      </c>
      <c r="L2213" s="643" t="s">
        <v>701</v>
      </c>
      <c r="M2213" s="644">
        <v>0</v>
      </c>
      <c r="N2213" s="643">
        <v>2</v>
      </c>
      <c r="O2213" s="643">
        <v>4</v>
      </c>
      <c r="P2213" s="686">
        <v>38029.93</v>
      </c>
    </row>
    <row r="2214" spans="1:16" ht="33.75" x14ac:dyDescent="0.2">
      <c r="A2214" s="637" t="s">
        <v>480</v>
      </c>
      <c r="B2214" s="638" t="s">
        <v>775</v>
      </c>
      <c r="C2214" s="638" t="s">
        <v>769</v>
      </c>
      <c r="D2214" s="639" t="s">
        <v>801</v>
      </c>
      <c r="E2214" s="640">
        <v>10000</v>
      </c>
      <c r="F2214" s="638" t="s">
        <v>7715</v>
      </c>
      <c r="G2214" s="639" t="s">
        <v>7716</v>
      </c>
      <c r="H2214" s="641" t="s">
        <v>812</v>
      </c>
      <c r="I2214" s="642" t="s">
        <v>7622</v>
      </c>
      <c r="J2214" s="641" t="s">
        <v>915</v>
      </c>
      <c r="K2214" s="643">
        <v>1</v>
      </c>
      <c r="L2214" s="643">
        <v>3</v>
      </c>
      <c r="M2214" s="644">
        <v>25763.393799999991</v>
      </c>
      <c r="N2214" s="643">
        <v>2</v>
      </c>
      <c r="O2214" s="643">
        <v>6</v>
      </c>
      <c r="P2214" s="686">
        <v>61014.080000000002</v>
      </c>
    </row>
    <row r="2215" spans="1:16" ht="33.75" x14ac:dyDescent="0.2">
      <c r="A2215" s="637" t="s">
        <v>480</v>
      </c>
      <c r="B2215" s="638" t="s">
        <v>775</v>
      </c>
      <c r="C2215" s="638" t="s">
        <v>769</v>
      </c>
      <c r="D2215" s="639" t="s">
        <v>1705</v>
      </c>
      <c r="E2215" s="640">
        <v>8000</v>
      </c>
      <c r="F2215" s="638" t="s">
        <v>7717</v>
      </c>
      <c r="G2215" s="639" t="s">
        <v>7718</v>
      </c>
      <c r="H2215" s="641" t="s">
        <v>812</v>
      </c>
      <c r="I2215" s="642" t="s">
        <v>7622</v>
      </c>
      <c r="J2215" s="641" t="s">
        <v>915</v>
      </c>
      <c r="K2215" s="643">
        <v>1</v>
      </c>
      <c r="L2215" s="643">
        <v>3</v>
      </c>
      <c r="M2215" s="644">
        <v>32578.383799999989</v>
      </c>
      <c r="N2215" s="643" t="s">
        <v>701</v>
      </c>
      <c r="O2215" s="643" t="s">
        <v>701</v>
      </c>
      <c r="P2215" s="686" t="s">
        <v>701</v>
      </c>
    </row>
    <row r="2216" spans="1:16" ht="33.75" x14ac:dyDescent="0.2">
      <c r="A2216" s="637" t="s">
        <v>480</v>
      </c>
      <c r="B2216" s="638" t="s">
        <v>775</v>
      </c>
      <c r="C2216" s="638" t="s">
        <v>769</v>
      </c>
      <c r="D2216" s="639" t="s">
        <v>7719</v>
      </c>
      <c r="E2216" s="640">
        <v>10000</v>
      </c>
      <c r="F2216" s="638">
        <v>43860327</v>
      </c>
      <c r="G2216" s="639" t="s">
        <v>7720</v>
      </c>
      <c r="H2216" s="641" t="s">
        <v>858</v>
      </c>
      <c r="I2216" s="642" t="s">
        <v>7622</v>
      </c>
      <c r="J2216" s="641" t="s">
        <v>1654</v>
      </c>
      <c r="K2216" s="643">
        <v>4</v>
      </c>
      <c r="L2216" s="643">
        <v>12</v>
      </c>
      <c r="M2216" s="644">
        <v>121627.37379999999</v>
      </c>
      <c r="N2216" s="643">
        <v>2</v>
      </c>
      <c r="O2216" s="643">
        <v>6</v>
      </c>
      <c r="P2216" s="686">
        <v>61044.9</v>
      </c>
    </row>
    <row r="2217" spans="1:16" ht="33.75" x14ac:dyDescent="0.2">
      <c r="A2217" s="637" t="s">
        <v>480</v>
      </c>
      <c r="B2217" s="638" t="s">
        <v>775</v>
      </c>
      <c r="C2217" s="638" t="s">
        <v>769</v>
      </c>
      <c r="D2217" s="639" t="s">
        <v>7721</v>
      </c>
      <c r="E2217" s="640">
        <v>12000</v>
      </c>
      <c r="F2217" s="638" t="s">
        <v>7722</v>
      </c>
      <c r="G2217" s="639" t="s">
        <v>7723</v>
      </c>
      <c r="H2217" s="641" t="s">
        <v>812</v>
      </c>
      <c r="I2217" s="642" t="s">
        <v>7622</v>
      </c>
      <c r="J2217" s="641" t="s">
        <v>915</v>
      </c>
      <c r="K2217" s="643" t="s">
        <v>701</v>
      </c>
      <c r="L2217" s="643" t="s">
        <v>701</v>
      </c>
      <c r="M2217" s="644">
        <v>0</v>
      </c>
      <c r="N2217" s="643">
        <v>2</v>
      </c>
      <c r="O2217" s="643">
        <v>5</v>
      </c>
      <c r="P2217" s="686">
        <v>50277.68</v>
      </c>
    </row>
    <row r="2218" spans="1:16" ht="33.75" x14ac:dyDescent="0.2">
      <c r="A2218" s="637" t="s">
        <v>480</v>
      </c>
      <c r="B2218" s="638" t="s">
        <v>775</v>
      </c>
      <c r="C2218" s="638" t="s">
        <v>769</v>
      </c>
      <c r="D2218" s="639" t="s">
        <v>7724</v>
      </c>
      <c r="E2218" s="640">
        <v>5000</v>
      </c>
      <c r="F2218" s="638">
        <v>40604288</v>
      </c>
      <c r="G2218" s="639" t="s">
        <v>7725</v>
      </c>
      <c r="H2218" s="641" t="s">
        <v>1794</v>
      </c>
      <c r="I2218" s="642" t="s">
        <v>7622</v>
      </c>
      <c r="J2218" s="641" t="s">
        <v>1019</v>
      </c>
      <c r="K2218" s="643">
        <v>4</v>
      </c>
      <c r="L2218" s="643">
        <v>12</v>
      </c>
      <c r="M2218" s="644">
        <v>61924.073799999991</v>
      </c>
      <c r="N2218" s="643">
        <v>2</v>
      </c>
      <c r="O2218" s="643">
        <v>6</v>
      </c>
      <c r="P2218" s="686">
        <v>31012.29</v>
      </c>
    </row>
    <row r="2219" spans="1:16" ht="33.75" x14ac:dyDescent="0.2">
      <c r="A2219" s="637" t="s">
        <v>480</v>
      </c>
      <c r="B2219" s="638" t="s">
        <v>775</v>
      </c>
      <c r="C2219" s="638" t="s">
        <v>769</v>
      </c>
      <c r="D2219" s="639" t="s">
        <v>7726</v>
      </c>
      <c r="E2219" s="640">
        <v>13500</v>
      </c>
      <c r="F2219" s="638">
        <v>41551781</v>
      </c>
      <c r="G2219" s="639" t="s">
        <v>7727</v>
      </c>
      <c r="H2219" s="641" t="s">
        <v>919</v>
      </c>
      <c r="I2219" s="642" t="s">
        <v>7622</v>
      </c>
      <c r="J2219" s="641" t="s">
        <v>957</v>
      </c>
      <c r="K2219" s="643">
        <v>2</v>
      </c>
      <c r="L2219" s="643">
        <v>6</v>
      </c>
      <c r="M2219" s="644">
        <v>85731.203799999988</v>
      </c>
      <c r="N2219" s="643" t="s">
        <v>701</v>
      </c>
      <c r="O2219" s="643" t="s">
        <v>701</v>
      </c>
      <c r="P2219" s="686" t="s">
        <v>701</v>
      </c>
    </row>
    <row r="2220" spans="1:16" ht="33.75" x14ac:dyDescent="0.2">
      <c r="A2220" s="637" t="s">
        <v>480</v>
      </c>
      <c r="B2220" s="638" t="s">
        <v>775</v>
      </c>
      <c r="C2220" s="638" t="s">
        <v>769</v>
      </c>
      <c r="D2220" s="639" t="s">
        <v>1008</v>
      </c>
      <c r="E2220" s="640">
        <v>3000</v>
      </c>
      <c r="F2220" s="638">
        <v>42160599</v>
      </c>
      <c r="G2220" s="645" t="s">
        <v>7728</v>
      </c>
      <c r="H2220" s="641" t="s">
        <v>1794</v>
      </c>
      <c r="I2220" s="642" t="s">
        <v>7684</v>
      </c>
      <c r="J2220" s="641" t="s">
        <v>1019</v>
      </c>
      <c r="K2220" s="643">
        <v>1</v>
      </c>
      <c r="L2220" s="643">
        <v>2</v>
      </c>
      <c r="M2220" s="644">
        <v>4424.7637999999888</v>
      </c>
      <c r="N2220" s="643">
        <v>1</v>
      </c>
      <c r="O2220" s="643">
        <v>2</v>
      </c>
      <c r="P2220" s="686">
        <v>7148.619999999999</v>
      </c>
    </row>
    <row r="2221" spans="1:16" ht="33.75" x14ac:dyDescent="0.2">
      <c r="A2221" s="637" t="s">
        <v>480</v>
      </c>
      <c r="B2221" s="638" t="s">
        <v>775</v>
      </c>
      <c r="C2221" s="638" t="s">
        <v>769</v>
      </c>
      <c r="D2221" s="639" t="s">
        <v>1008</v>
      </c>
      <c r="E2221" s="640">
        <v>3500</v>
      </c>
      <c r="F2221" s="638">
        <v>42160599</v>
      </c>
      <c r="G2221" s="639" t="s">
        <v>7728</v>
      </c>
      <c r="H2221" s="641" t="s">
        <v>1794</v>
      </c>
      <c r="I2221" s="642" t="s">
        <v>7684</v>
      </c>
      <c r="J2221" s="641" t="s">
        <v>1019</v>
      </c>
      <c r="K2221" s="643" t="s">
        <v>701</v>
      </c>
      <c r="L2221" s="643" t="s">
        <v>701</v>
      </c>
      <c r="M2221" s="644">
        <v>0</v>
      </c>
      <c r="N2221" s="643">
        <v>2</v>
      </c>
      <c r="O2221" s="643">
        <v>4</v>
      </c>
      <c r="P2221" s="686">
        <v>14579.93</v>
      </c>
    </row>
    <row r="2222" spans="1:16" ht="33.75" x14ac:dyDescent="0.2">
      <c r="A2222" s="637" t="s">
        <v>480</v>
      </c>
      <c r="B2222" s="638" t="s">
        <v>775</v>
      </c>
      <c r="C2222" s="638" t="s">
        <v>769</v>
      </c>
      <c r="D2222" s="639" t="s">
        <v>7729</v>
      </c>
      <c r="E2222" s="640">
        <v>10000</v>
      </c>
      <c r="F2222" s="638" t="s">
        <v>7730</v>
      </c>
      <c r="G2222" s="639" t="s">
        <v>7731</v>
      </c>
      <c r="H2222" s="641" t="s">
        <v>3968</v>
      </c>
      <c r="I2222" s="642" t="s">
        <v>7622</v>
      </c>
      <c r="J2222" s="641" t="s">
        <v>3445</v>
      </c>
      <c r="K2222" s="643" t="s">
        <v>701</v>
      </c>
      <c r="L2222" s="643" t="s">
        <v>701</v>
      </c>
      <c r="M2222" s="644">
        <v>0</v>
      </c>
      <c r="N2222" s="643">
        <v>2</v>
      </c>
      <c r="O2222" s="643">
        <v>4</v>
      </c>
      <c r="P2222" s="686">
        <v>37029.93</v>
      </c>
    </row>
    <row r="2223" spans="1:16" ht="33.75" x14ac:dyDescent="0.2">
      <c r="A2223" s="637" t="s">
        <v>480</v>
      </c>
      <c r="B2223" s="638" t="s">
        <v>775</v>
      </c>
      <c r="C2223" s="638" t="s">
        <v>769</v>
      </c>
      <c r="D2223" s="639" t="s">
        <v>7732</v>
      </c>
      <c r="E2223" s="640">
        <v>9500</v>
      </c>
      <c r="F2223" s="638">
        <v>23894251</v>
      </c>
      <c r="G2223" s="639" t="s">
        <v>7733</v>
      </c>
      <c r="H2223" s="641" t="s">
        <v>1071</v>
      </c>
      <c r="I2223" s="642" t="s">
        <v>7622</v>
      </c>
      <c r="J2223" s="641" t="s">
        <v>7578</v>
      </c>
      <c r="K2223" s="643">
        <v>4</v>
      </c>
      <c r="L2223" s="643">
        <v>12</v>
      </c>
      <c r="M2223" s="644">
        <v>115856.87379999999</v>
      </c>
      <c r="N2223" s="643">
        <v>2</v>
      </c>
      <c r="O2223" s="643">
        <v>6</v>
      </c>
      <c r="P2223" s="686">
        <v>58020.390000000007</v>
      </c>
    </row>
    <row r="2224" spans="1:16" ht="33.75" x14ac:dyDescent="0.2">
      <c r="A2224" s="637" t="s">
        <v>480</v>
      </c>
      <c r="B2224" s="638" t="s">
        <v>775</v>
      </c>
      <c r="C2224" s="638" t="s">
        <v>769</v>
      </c>
      <c r="D2224" s="639" t="s">
        <v>957</v>
      </c>
      <c r="E2224" s="640">
        <v>10000</v>
      </c>
      <c r="F2224" s="638" t="s">
        <v>7734</v>
      </c>
      <c r="G2224" s="639" t="s">
        <v>7735</v>
      </c>
      <c r="H2224" s="641" t="s">
        <v>7649</v>
      </c>
      <c r="I2224" s="642" t="s">
        <v>7622</v>
      </c>
      <c r="J2224" s="641" t="s">
        <v>957</v>
      </c>
      <c r="K2224" s="643" t="s">
        <v>701</v>
      </c>
      <c r="L2224" s="643" t="s">
        <v>701</v>
      </c>
      <c r="M2224" s="644">
        <v>0</v>
      </c>
      <c r="N2224" s="643">
        <v>1</v>
      </c>
      <c r="O2224" s="643">
        <v>3</v>
      </c>
      <c r="P2224" s="686">
        <v>30522.45</v>
      </c>
    </row>
    <row r="2225" spans="1:16" ht="33.75" x14ac:dyDescent="0.2">
      <c r="A2225" s="637" t="s">
        <v>480</v>
      </c>
      <c r="B2225" s="638" t="s">
        <v>775</v>
      </c>
      <c r="C2225" s="638" t="s">
        <v>769</v>
      </c>
      <c r="D2225" s="639" t="s">
        <v>1705</v>
      </c>
      <c r="E2225" s="640">
        <v>10000</v>
      </c>
      <c r="F2225" s="638" t="s">
        <v>7736</v>
      </c>
      <c r="G2225" s="639" t="s">
        <v>7737</v>
      </c>
      <c r="H2225" s="641" t="s">
        <v>812</v>
      </c>
      <c r="I2225" s="642" t="s">
        <v>7622</v>
      </c>
      <c r="J2225" s="641" t="s">
        <v>915</v>
      </c>
      <c r="K2225" s="643">
        <v>1</v>
      </c>
      <c r="L2225" s="643">
        <v>3</v>
      </c>
      <c r="M2225" s="644">
        <v>30520.743799999989</v>
      </c>
      <c r="N2225" s="643">
        <v>1</v>
      </c>
      <c r="O2225" s="643">
        <v>2</v>
      </c>
      <c r="P2225" s="686">
        <v>13619.269999999999</v>
      </c>
    </row>
    <row r="2226" spans="1:16" ht="33.75" x14ac:dyDescent="0.2">
      <c r="A2226" s="637" t="s">
        <v>480</v>
      </c>
      <c r="B2226" s="638" t="s">
        <v>775</v>
      </c>
      <c r="C2226" s="638" t="s">
        <v>769</v>
      </c>
      <c r="D2226" s="639" t="s">
        <v>7665</v>
      </c>
      <c r="E2226" s="640">
        <v>10000</v>
      </c>
      <c r="F2226" s="638">
        <v>80563947</v>
      </c>
      <c r="G2226" s="639" t="s">
        <v>7738</v>
      </c>
      <c r="H2226" s="641" t="s">
        <v>866</v>
      </c>
      <c r="I2226" s="642" t="s">
        <v>7622</v>
      </c>
      <c r="J2226" s="641" t="s">
        <v>1205</v>
      </c>
      <c r="K2226" s="643">
        <v>4</v>
      </c>
      <c r="L2226" s="643">
        <v>12</v>
      </c>
      <c r="M2226" s="644">
        <v>121588.66379999999</v>
      </c>
      <c r="N2226" s="643">
        <v>2</v>
      </c>
      <c r="O2226" s="643">
        <v>6</v>
      </c>
      <c r="P2226" s="686">
        <v>61039.170000000006</v>
      </c>
    </row>
    <row r="2227" spans="1:16" ht="33.75" x14ac:dyDescent="0.2">
      <c r="A2227" s="637" t="s">
        <v>480</v>
      </c>
      <c r="B2227" s="638" t="s">
        <v>775</v>
      </c>
      <c r="C2227" s="638" t="s">
        <v>769</v>
      </c>
      <c r="D2227" s="639" t="s">
        <v>7739</v>
      </c>
      <c r="E2227" s="640">
        <v>3500</v>
      </c>
      <c r="F2227" s="638" t="s">
        <v>7740</v>
      </c>
      <c r="G2227" s="639" t="s">
        <v>7741</v>
      </c>
      <c r="H2227" s="641" t="s">
        <v>1094</v>
      </c>
      <c r="I2227" s="642" t="s">
        <v>7676</v>
      </c>
      <c r="J2227" s="641" t="s">
        <v>2718</v>
      </c>
      <c r="K2227" s="643">
        <v>4</v>
      </c>
      <c r="L2227" s="643">
        <v>12</v>
      </c>
      <c r="M2227" s="644">
        <v>43960.703799999996</v>
      </c>
      <c r="N2227" s="643">
        <v>2</v>
      </c>
      <c r="O2227" s="643">
        <v>6</v>
      </c>
      <c r="P2227" s="686">
        <v>22044.9</v>
      </c>
    </row>
    <row r="2228" spans="1:16" ht="33.75" x14ac:dyDescent="0.2">
      <c r="A2228" s="637" t="s">
        <v>480</v>
      </c>
      <c r="B2228" s="638" t="s">
        <v>775</v>
      </c>
      <c r="C2228" s="638" t="s">
        <v>769</v>
      </c>
      <c r="D2228" s="639" t="s">
        <v>1008</v>
      </c>
      <c r="E2228" s="640">
        <v>4500</v>
      </c>
      <c r="F2228" s="638" t="s">
        <v>7742</v>
      </c>
      <c r="G2228" s="639" t="s">
        <v>7743</v>
      </c>
      <c r="H2228" s="641" t="s">
        <v>1794</v>
      </c>
      <c r="I2228" s="642" t="s">
        <v>7684</v>
      </c>
      <c r="J2228" s="641" t="s">
        <v>1019</v>
      </c>
      <c r="K2228" s="643" t="s">
        <v>701</v>
      </c>
      <c r="L2228" s="643" t="s">
        <v>701</v>
      </c>
      <c r="M2228" s="644">
        <v>0</v>
      </c>
      <c r="N2228" s="643">
        <v>2</v>
      </c>
      <c r="O2228" s="643">
        <v>4</v>
      </c>
      <c r="P2228" s="686">
        <v>17346.599999999999</v>
      </c>
    </row>
    <row r="2229" spans="1:16" ht="45" x14ac:dyDescent="0.2">
      <c r="A2229" s="637" t="s">
        <v>480</v>
      </c>
      <c r="B2229" s="638" t="s">
        <v>775</v>
      </c>
      <c r="C2229" s="638" t="s">
        <v>769</v>
      </c>
      <c r="D2229" s="639" t="s">
        <v>7623</v>
      </c>
      <c r="E2229" s="640">
        <v>13500</v>
      </c>
      <c r="F2229" s="638" t="s">
        <v>7744</v>
      </c>
      <c r="G2229" s="639" t="s">
        <v>7745</v>
      </c>
      <c r="H2229" s="641" t="s">
        <v>1094</v>
      </c>
      <c r="I2229" s="642" t="s">
        <v>7676</v>
      </c>
      <c r="J2229" s="641" t="s">
        <v>2718</v>
      </c>
      <c r="K2229" s="643">
        <v>1</v>
      </c>
      <c r="L2229" s="643">
        <v>3</v>
      </c>
      <c r="M2229" s="644">
        <v>34177.60379999999</v>
      </c>
      <c r="N2229" s="643" t="s">
        <v>701</v>
      </c>
      <c r="O2229" s="643" t="s">
        <v>701</v>
      </c>
      <c r="P2229" s="686" t="s">
        <v>701</v>
      </c>
    </row>
    <row r="2230" spans="1:16" ht="45" x14ac:dyDescent="0.2">
      <c r="A2230" s="637" t="s">
        <v>480</v>
      </c>
      <c r="B2230" s="638" t="s">
        <v>775</v>
      </c>
      <c r="C2230" s="638" t="s">
        <v>769</v>
      </c>
      <c r="D2230" s="639" t="s">
        <v>7623</v>
      </c>
      <c r="E2230" s="640">
        <v>13500</v>
      </c>
      <c r="F2230" s="638" t="s">
        <v>7744</v>
      </c>
      <c r="G2230" s="639" t="s">
        <v>7745</v>
      </c>
      <c r="H2230" s="641" t="s">
        <v>1094</v>
      </c>
      <c r="I2230" s="642" t="s">
        <v>7676</v>
      </c>
      <c r="J2230" s="641" t="s">
        <v>2718</v>
      </c>
      <c r="K2230" s="643">
        <v>1</v>
      </c>
      <c r="L2230" s="643">
        <v>4</v>
      </c>
      <c r="M2230" s="644">
        <v>47003.503799999991</v>
      </c>
      <c r="N2230" s="643">
        <v>1</v>
      </c>
      <c r="O2230" s="643">
        <v>1</v>
      </c>
      <c r="P2230" s="686">
        <v>13674.15</v>
      </c>
    </row>
    <row r="2231" spans="1:16" ht="33.75" x14ac:dyDescent="0.2">
      <c r="A2231" s="637" t="s">
        <v>480</v>
      </c>
      <c r="B2231" s="638" t="s">
        <v>775</v>
      </c>
      <c r="C2231" s="638" t="s">
        <v>769</v>
      </c>
      <c r="D2231" s="639" t="s">
        <v>1705</v>
      </c>
      <c r="E2231" s="640">
        <v>10000</v>
      </c>
      <c r="F2231" s="638" t="s">
        <v>7746</v>
      </c>
      <c r="G2231" s="639" t="s">
        <v>7747</v>
      </c>
      <c r="H2231" s="641" t="s">
        <v>1094</v>
      </c>
      <c r="I2231" s="642" t="s">
        <v>7676</v>
      </c>
      <c r="J2231" s="641" t="s">
        <v>2718</v>
      </c>
      <c r="K2231" s="643">
        <v>1</v>
      </c>
      <c r="L2231" s="643">
        <v>3</v>
      </c>
      <c r="M2231" s="644">
        <v>30533.653799999989</v>
      </c>
      <c r="N2231" s="643" t="s">
        <v>701</v>
      </c>
      <c r="O2231" s="643">
        <v>1</v>
      </c>
      <c r="P2231" s="686">
        <v>2666.98</v>
      </c>
    </row>
    <row r="2232" spans="1:16" ht="33.75" x14ac:dyDescent="0.2">
      <c r="A2232" s="637" t="s">
        <v>480</v>
      </c>
      <c r="B2232" s="638" t="s">
        <v>775</v>
      </c>
      <c r="C2232" s="638" t="s">
        <v>769</v>
      </c>
      <c r="D2232" s="639" t="s">
        <v>1705</v>
      </c>
      <c r="E2232" s="640">
        <v>10000</v>
      </c>
      <c r="F2232" s="638" t="s">
        <v>7748</v>
      </c>
      <c r="G2232" s="639" t="s">
        <v>7749</v>
      </c>
      <c r="H2232" s="641" t="s">
        <v>812</v>
      </c>
      <c r="I2232" s="642" t="s">
        <v>7622</v>
      </c>
      <c r="J2232" s="641" t="s">
        <v>915</v>
      </c>
      <c r="K2232" s="643" t="s">
        <v>701</v>
      </c>
      <c r="L2232" s="643" t="s">
        <v>701</v>
      </c>
      <c r="M2232" s="644">
        <v>0</v>
      </c>
      <c r="N2232" s="643">
        <v>2</v>
      </c>
      <c r="O2232" s="643">
        <v>4</v>
      </c>
      <c r="P2232" s="686">
        <v>39696.6</v>
      </c>
    </row>
    <row r="2233" spans="1:16" ht="33.75" x14ac:dyDescent="0.2">
      <c r="A2233" s="637" t="s">
        <v>480</v>
      </c>
      <c r="B2233" s="638" t="s">
        <v>775</v>
      </c>
      <c r="C2233" s="638" t="s">
        <v>769</v>
      </c>
      <c r="D2233" s="639" t="s">
        <v>7750</v>
      </c>
      <c r="E2233" s="640">
        <v>12000</v>
      </c>
      <c r="F2233" s="638" t="s">
        <v>7751</v>
      </c>
      <c r="G2233" s="639" t="s">
        <v>7752</v>
      </c>
      <c r="H2233" s="641" t="s">
        <v>3968</v>
      </c>
      <c r="I2233" s="642" t="s">
        <v>7622</v>
      </c>
      <c r="J2233" s="641" t="s">
        <v>3445</v>
      </c>
      <c r="K2233" s="643">
        <v>1</v>
      </c>
      <c r="L2233" s="643">
        <v>3</v>
      </c>
      <c r="M2233" s="644">
        <v>36030.643799999991</v>
      </c>
      <c r="N2233" s="643">
        <v>2</v>
      </c>
      <c r="O2233" s="643">
        <v>6</v>
      </c>
      <c r="P2233" s="686">
        <v>73040.599999999991</v>
      </c>
    </row>
    <row r="2234" spans="1:16" ht="33.75" x14ac:dyDescent="0.2">
      <c r="A2234" s="637" t="s">
        <v>480</v>
      </c>
      <c r="B2234" s="638" t="s">
        <v>775</v>
      </c>
      <c r="C2234" s="638" t="s">
        <v>769</v>
      </c>
      <c r="D2234" s="639" t="s">
        <v>7753</v>
      </c>
      <c r="E2234" s="640">
        <v>3500</v>
      </c>
      <c r="F2234" s="638" t="s">
        <v>7754</v>
      </c>
      <c r="G2234" s="639" t="s">
        <v>7755</v>
      </c>
      <c r="H2234" s="641" t="s">
        <v>1794</v>
      </c>
      <c r="I2234" s="642" t="s">
        <v>7622</v>
      </c>
      <c r="J2234" s="641" t="s">
        <v>1019</v>
      </c>
      <c r="K2234" s="643" t="s">
        <v>701</v>
      </c>
      <c r="L2234" s="643" t="s">
        <v>701</v>
      </c>
      <c r="M2234" s="644">
        <v>0</v>
      </c>
      <c r="N2234" s="643">
        <v>2</v>
      </c>
      <c r="O2234" s="643">
        <v>4</v>
      </c>
      <c r="P2234" s="686">
        <v>13761.51</v>
      </c>
    </row>
    <row r="2235" spans="1:16" ht="45" x14ac:dyDescent="0.2">
      <c r="A2235" s="637" t="s">
        <v>480</v>
      </c>
      <c r="B2235" s="638" t="s">
        <v>775</v>
      </c>
      <c r="C2235" s="638" t="s">
        <v>769</v>
      </c>
      <c r="D2235" s="639" t="s">
        <v>7623</v>
      </c>
      <c r="E2235" s="640">
        <v>13500</v>
      </c>
      <c r="F2235" s="638">
        <v>10022551</v>
      </c>
      <c r="G2235" s="639" t="s">
        <v>7756</v>
      </c>
      <c r="H2235" s="641" t="s">
        <v>866</v>
      </c>
      <c r="I2235" s="642" t="s">
        <v>7622</v>
      </c>
      <c r="J2235" s="641" t="s">
        <v>1205</v>
      </c>
      <c r="K2235" s="643">
        <v>1</v>
      </c>
      <c r="L2235" s="643">
        <v>2</v>
      </c>
      <c r="M2235" s="644">
        <v>14822.003799999989</v>
      </c>
      <c r="N2235" s="643" t="s">
        <v>701</v>
      </c>
      <c r="O2235" s="643" t="s">
        <v>701</v>
      </c>
      <c r="P2235" s="686" t="s">
        <v>701</v>
      </c>
    </row>
    <row r="2236" spans="1:16" ht="33.75" x14ac:dyDescent="0.2">
      <c r="A2236" s="637" t="s">
        <v>480</v>
      </c>
      <c r="B2236" s="638" t="s">
        <v>775</v>
      </c>
      <c r="C2236" s="638" t="s">
        <v>769</v>
      </c>
      <c r="D2236" s="639" t="s">
        <v>7757</v>
      </c>
      <c r="E2236" s="640">
        <v>3700</v>
      </c>
      <c r="F2236" s="638">
        <v>48060318</v>
      </c>
      <c r="G2236" s="639" t="s">
        <v>7758</v>
      </c>
      <c r="H2236" s="641" t="s">
        <v>7759</v>
      </c>
      <c r="I2236" s="642" t="s">
        <v>7676</v>
      </c>
      <c r="J2236" s="641" t="s">
        <v>7760</v>
      </c>
      <c r="K2236" s="643">
        <v>1</v>
      </c>
      <c r="L2236" s="643">
        <v>2</v>
      </c>
      <c r="M2236" s="644">
        <v>6020.7237999999898</v>
      </c>
      <c r="N2236" s="643">
        <v>2</v>
      </c>
      <c r="O2236" s="643">
        <v>6</v>
      </c>
      <c r="P2236" s="686">
        <v>23197.690000000002</v>
      </c>
    </row>
    <row r="2237" spans="1:16" ht="33.75" x14ac:dyDescent="0.2">
      <c r="A2237" s="637" t="s">
        <v>480</v>
      </c>
      <c r="B2237" s="638" t="s">
        <v>775</v>
      </c>
      <c r="C2237" s="638" t="s">
        <v>769</v>
      </c>
      <c r="D2237" s="639" t="s">
        <v>7761</v>
      </c>
      <c r="E2237" s="640">
        <v>5000</v>
      </c>
      <c r="F2237" s="638" t="s">
        <v>5959</v>
      </c>
      <c r="G2237" s="639" t="s">
        <v>5960</v>
      </c>
      <c r="H2237" s="641" t="s">
        <v>1094</v>
      </c>
      <c r="I2237" s="642" t="s">
        <v>7622</v>
      </c>
      <c r="J2237" s="641" t="s">
        <v>1879</v>
      </c>
      <c r="K2237" s="643" t="s">
        <v>701</v>
      </c>
      <c r="L2237" s="643" t="s">
        <v>701</v>
      </c>
      <c r="M2237" s="644">
        <v>0</v>
      </c>
      <c r="N2237" s="643">
        <v>2</v>
      </c>
      <c r="O2237" s="643">
        <v>4</v>
      </c>
      <c r="P2237" s="686">
        <v>19361.48</v>
      </c>
    </row>
    <row r="2238" spans="1:16" ht="33.75" x14ac:dyDescent="0.2">
      <c r="A2238" s="637" t="s">
        <v>480</v>
      </c>
      <c r="B2238" s="638" t="s">
        <v>775</v>
      </c>
      <c r="C2238" s="638" t="s">
        <v>769</v>
      </c>
      <c r="D2238" s="639" t="s">
        <v>1008</v>
      </c>
      <c r="E2238" s="640">
        <v>4500</v>
      </c>
      <c r="F2238" s="638">
        <v>45067407</v>
      </c>
      <c r="G2238" s="639" t="s">
        <v>7762</v>
      </c>
      <c r="H2238" s="641" t="s">
        <v>1094</v>
      </c>
      <c r="I2238" s="642" t="s">
        <v>7622</v>
      </c>
      <c r="J2238" s="641" t="s">
        <v>2718</v>
      </c>
      <c r="K2238" s="643">
        <v>1</v>
      </c>
      <c r="L2238" s="643">
        <v>3</v>
      </c>
      <c r="M2238" s="644">
        <v>17555.703799999988</v>
      </c>
      <c r="N2238" s="643" t="s">
        <v>701</v>
      </c>
      <c r="O2238" s="643" t="s">
        <v>701</v>
      </c>
      <c r="P2238" s="686" t="s">
        <v>701</v>
      </c>
    </row>
    <row r="2239" spans="1:16" ht="33.75" x14ac:dyDescent="0.2">
      <c r="A2239" s="637" t="s">
        <v>480</v>
      </c>
      <c r="B2239" s="638" t="s">
        <v>775</v>
      </c>
      <c r="C2239" s="638" t="s">
        <v>769</v>
      </c>
      <c r="D2239" s="639" t="s">
        <v>7619</v>
      </c>
      <c r="E2239" s="640">
        <v>10000</v>
      </c>
      <c r="F2239" s="638" t="s">
        <v>7763</v>
      </c>
      <c r="G2239" s="639" t="s">
        <v>7764</v>
      </c>
      <c r="H2239" s="641" t="s">
        <v>7765</v>
      </c>
      <c r="I2239" s="642" t="s">
        <v>7622</v>
      </c>
      <c r="J2239" s="641" t="s">
        <v>2718</v>
      </c>
      <c r="K2239" s="643" t="s">
        <v>701</v>
      </c>
      <c r="L2239" s="643" t="s">
        <v>701</v>
      </c>
      <c r="M2239" s="644">
        <v>0</v>
      </c>
      <c r="N2239" s="643">
        <v>2</v>
      </c>
      <c r="O2239" s="643">
        <v>4</v>
      </c>
      <c r="P2239" s="686">
        <v>38028.5</v>
      </c>
    </row>
    <row r="2240" spans="1:16" ht="33.75" x14ac:dyDescent="0.2">
      <c r="A2240" s="637" t="s">
        <v>480</v>
      </c>
      <c r="B2240" s="638" t="s">
        <v>775</v>
      </c>
      <c r="C2240" s="638" t="s">
        <v>769</v>
      </c>
      <c r="D2240" s="639" t="s">
        <v>7729</v>
      </c>
      <c r="E2240" s="640">
        <v>10000</v>
      </c>
      <c r="F2240" s="638" t="s">
        <v>7766</v>
      </c>
      <c r="G2240" s="639" t="s">
        <v>7767</v>
      </c>
      <c r="H2240" s="641" t="s">
        <v>1094</v>
      </c>
      <c r="I2240" s="642" t="s">
        <v>7676</v>
      </c>
      <c r="J2240" s="641" t="s">
        <v>2718</v>
      </c>
      <c r="K2240" s="643" t="s">
        <v>701</v>
      </c>
      <c r="L2240" s="643" t="s">
        <v>701</v>
      </c>
      <c r="M2240" s="644">
        <v>0</v>
      </c>
      <c r="N2240" s="643">
        <v>2</v>
      </c>
      <c r="O2240" s="643">
        <v>4</v>
      </c>
      <c r="P2240" s="686">
        <v>37029.93</v>
      </c>
    </row>
    <row r="2241" spans="1:16" ht="33.75" x14ac:dyDescent="0.2">
      <c r="A2241" s="637" t="s">
        <v>480</v>
      </c>
      <c r="B2241" s="638" t="s">
        <v>775</v>
      </c>
      <c r="C2241" s="638" t="s">
        <v>769</v>
      </c>
      <c r="D2241" s="639" t="s">
        <v>3445</v>
      </c>
      <c r="E2241" s="640">
        <v>10000</v>
      </c>
      <c r="F2241" s="638">
        <v>44416310</v>
      </c>
      <c r="G2241" s="639" t="s">
        <v>7768</v>
      </c>
      <c r="H2241" s="641" t="s">
        <v>3968</v>
      </c>
      <c r="I2241" s="642" t="s">
        <v>7622</v>
      </c>
      <c r="J2241" s="641" t="s">
        <v>3445</v>
      </c>
      <c r="K2241" s="643">
        <v>1</v>
      </c>
      <c r="L2241" s="643">
        <v>2</v>
      </c>
      <c r="M2241" s="644">
        <v>15226.703799999988</v>
      </c>
      <c r="N2241" s="643">
        <v>2</v>
      </c>
      <c r="O2241" s="643">
        <v>6</v>
      </c>
      <c r="P2241" s="686">
        <v>61012.639999999999</v>
      </c>
    </row>
    <row r="2242" spans="1:16" ht="33.75" x14ac:dyDescent="0.2">
      <c r="A2242" s="637" t="s">
        <v>480</v>
      </c>
      <c r="B2242" s="638" t="s">
        <v>775</v>
      </c>
      <c r="C2242" s="638" t="s">
        <v>769</v>
      </c>
      <c r="D2242" s="639" t="s">
        <v>7757</v>
      </c>
      <c r="E2242" s="640">
        <v>3700</v>
      </c>
      <c r="F2242" s="638">
        <v>47190452</v>
      </c>
      <c r="G2242" s="639" t="s">
        <v>7769</v>
      </c>
      <c r="H2242" s="641" t="s">
        <v>919</v>
      </c>
      <c r="I2242" s="642" t="s">
        <v>7622</v>
      </c>
      <c r="J2242" s="641" t="s">
        <v>957</v>
      </c>
      <c r="K2242" s="643">
        <v>1</v>
      </c>
      <c r="L2242" s="643">
        <v>2</v>
      </c>
      <c r="M2242" s="644">
        <v>6266.0537999999897</v>
      </c>
      <c r="N2242" s="643">
        <v>2</v>
      </c>
      <c r="O2242" s="643">
        <v>6</v>
      </c>
      <c r="P2242" s="686">
        <v>23225</v>
      </c>
    </row>
    <row r="2243" spans="1:16" ht="33.75" x14ac:dyDescent="0.2">
      <c r="A2243" s="637" t="s">
        <v>480</v>
      </c>
      <c r="B2243" s="638" t="s">
        <v>775</v>
      </c>
      <c r="C2243" s="638" t="s">
        <v>769</v>
      </c>
      <c r="D2243" s="639" t="s">
        <v>1110</v>
      </c>
      <c r="E2243" s="640">
        <v>12000</v>
      </c>
      <c r="F2243" s="638" t="s">
        <v>7770</v>
      </c>
      <c r="G2243" s="639" t="s">
        <v>7771</v>
      </c>
      <c r="H2243" s="641" t="s">
        <v>2403</v>
      </c>
      <c r="I2243" s="642" t="s">
        <v>7622</v>
      </c>
      <c r="J2243" s="641" t="s">
        <v>4614</v>
      </c>
      <c r="K2243" s="643">
        <v>5</v>
      </c>
      <c r="L2243" s="643">
        <v>8</v>
      </c>
      <c r="M2243" s="644">
        <v>113253.83379999999</v>
      </c>
      <c r="N2243" s="643" t="s">
        <v>701</v>
      </c>
      <c r="O2243" s="643" t="s">
        <v>701</v>
      </c>
      <c r="P2243" s="686" t="s">
        <v>701</v>
      </c>
    </row>
    <row r="2244" spans="1:16" ht="33.75" x14ac:dyDescent="0.2">
      <c r="A2244" s="637" t="s">
        <v>480</v>
      </c>
      <c r="B2244" s="638" t="s">
        <v>775</v>
      </c>
      <c r="C2244" s="638" t="s">
        <v>769</v>
      </c>
      <c r="D2244" s="639" t="s">
        <v>7772</v>
      </c>
      <c r="E2244" s="640">
        <v>3500</v>
      </c>
      <c r="F2244" s="638" t="s">
        <v>7773</v>
      </c>
      <c r="G2244" s="639" t="s">
        <v>7774</v>
      </c>
      <c r="H2244" s="641" t="s">
        <v>3820</v>
      </c>
      <c r="I2244" s="642" t="s">
        <v>7684</v>
      </c>
      <c r="J2244" s="641" t="s">
        <v>7772</v>
      </c>
      <c r="K2244" s="643">
        <v>1</v>
      </c>
      <c r="L2244" s="643">
        <v>3</v>
      </c>
      <c r="M2244" s="644">
        <v>11039.60379999999</v>
      </c>
      <c r="N2244" s="643">
        <v>2</v>
      </c>
      <c r="O2244" s="643">
        <v>6</v>
      </c>
      <c r="P2244" s="686">
        <v>22032.85</v>
      </c>
    </row>
    <row r="2245" spans="1:16" ht="33.75" x14ac:dyDescent="0.2">
      <c r="A2245" s="637" t="s">
        <v>480</v>
      </c>
      <c r="B2245" s="638" t="s">
        <v>775</v>
      </c>
      <c r="C2245" s="638" t="s">
        <v>769</v>
      </c>
      <c r="D2245" s="639" t="s">
        <v>846</v>
      </c>
      <c r="E2245" s="640">
        <v>10000</v>
      </c>
      <c r="F2245" s="638">
        <v>40218719</v>
      </c>
      <c r="G2245" s="639" t="s">
        <v>7775</v>
      </c>
      <c r="H2245" s="641" t="s">
        <v>816</v>
      </c>
      <c r="I2245" s="642" t="s">
        <v>7622</v>
      </c>
      <c r="J2245" s="641" t="s">
        <v>846</v>
      </c>
      <c r="K2245" s="643">
        <v>1</v>
      </c>
      <c r="L2245" s="643">
        <v>2</v>
      </c>
      <c r="M2245" s="644">
        <v>16516.303799999991</v>
      </c>
      <c r="N2245" s="643">
        <v>2</v>
      </c>
      <c r="O2245" s="643">
        <v>6</v>
      </c>
      <c r="P2245" s="686">
        <v>61042.03</v>
      </c>
    </row>
    <row r="2246" spans="1:16" ht="33.75" x14ac:dyDescent="0.2">
      <c r="A2246" s="637" t="s">
        <v>480</v>
      </c>
      <c r="B2246" s="638" t="s">
        <v>775</v>
      </c>
      <c r="C2246" s="638" t="s">
        <v>769</v>
      </c>
      <c r="D2246" s="639" t="s">
        <v>915</v>
      </c>
      <c r="E2246" s="640">
        <v>10000</v>
      </c>
      <c r="F2246" s="638" t="s">
        <v>7776</v>
      </c>
      <c r="G2246" s="639" t="s">
        <v>7777</v>
      </c>
      <c r="H2246" s="641" t="s">
        <v>812</v>
      </c>
      <c r="I2246" s="642" t="s">
        <v>7622</v>
      </c>
      <c r="J2246" s="641" t="s">
        <v>915</v>
      </c>
      <c r="K2246" s="643">
        <v>2</v>
      </c>
      <c r="L2246" s="643">
        <v>5</v>
      </c>
      <c r="M2246" s="644">
        <v>62296.803800000002</v>
      </c>
      <c r="N2246" s="643" t="s">
        <v>701</v>
      </c>
      <c r="O2246" s="643" t="s">
        <v>701</v>
      </c>
      <c r="P2246" s="686" t="s">
        <v>701</v>
      </c>
    </row>
    <row r="2247" spans="1:16" ht="33.75" x14ac:dyDescent="0.2">
      <c r="A2247" s="637" t="s">
        <v>480</v>
      </c>
      <c r="B2247" s="638" t="s">
        <v>775</v>
      </c>
      <c r="C2247" s="638" t="s">
        <v>769</v>
      </c>
      <c r="D2247" s="639" t="s">
        <v>7050</v>
      </c>
      <c r="E2247" s="640">
        <v>6000</v>
      </c>
      <c r="F2247" s="638">
        <v>44576232</v>
      </c>
      <c r="G2247" s="639" t="s">
        <v>7778</v>
      </c>
      <c r="H2247" s="641" t="s">
        <v>812</v>
      </c>
      <c r="I2247" s="642" t="s">
        <v>7622</v>
      </c>
      <c r="J2247" s="641" t="s">
        <v>915</v>
      </c>
      <c r="K2247" s="643">
        <v>1</v>
      </c>
      <c r="L2247" s="643">
        <v>3</v>
      </c>
      <c r="M2247" s="644">
        <v>22877.793799999989</v>
      </c>
      <c r="N2247" s="643" t="s">
        <v>701</v>
      </c>
      <c r="O2247" s="643" t="s">
        <v>701</v>
      </c>
      <c r="P2247" s="686" t="s">
        <v>701</v>
      </c>
    </row>
    <row r="2248" spans="1:16" ht="33.75" x14ac:dyDescent="0.2">
      <c r="A2248" s="637" t="s">
        <v>480</v>
      </c>
      <c r="B2248" s="638" t="s">
        <v>775</v>
      </c>
      <c r="C2248" s="638" t="s">
        <v>769</v>
      </c>
      <c r="D2248" s="639" t="s">
        <v>7779</v>
      </c>
      <c r="E2248" s="640">
        <v>7000</v>
      </c>
      <c r="F2248" s="638" t="s">
        <v>7780</v>
      </c>
      <c r="G2248" s="639" t="s">
        <v>7781</v>
      </c>
      <c r="H2248" s="641" t="s">
        <v>2849</v>
      </c>
      <c r="I2248" s="642" t="s">
        <v>7622</v>
      </c>
      <c r="J2248" s="641" t="s">
        <v>1205</v>
      </c>
      <c r="K2248" s="643" t="s">
        <v>701</v>
      </c>
      <c r="L2248" s="643" t="s">
        <v>701</v>
      </c>
      <c r="M2248" s="644">
        <v>0</v>
      </c>
      <c r="N2248" s="643">
        <v>2</v>
      </c>
      <c r="O2248" s="643">
        <v>4</v>
      </c>
      <c r="P2248" s="686">
        <v>27760.76</v>
      </c>
    </row>
    <row r="2249" spans="1:16" ht="33.75" x14ac:dyDescent="0.2">
      <c r="A2249" s="637" t="s">
        <v>480</v>
      </c>
      <c r="B2249" s="638" t="s">
        <v>775</v>
      </c>
      <c r="C2249" s="638" t="s">
        <v>769</v>
      </c>
      <c r="D2249" s="639" t="s">
        <v>7782</v>
      </c>
      <c r="E2249" s="640">
        <v>10000</v>
      </c>
      <c r="F2249" s="638" t="s">
        <v>7783</v>
      </c>
      <c r="G2249" s="639" t="s">
        <v>7784</v>
      </c>
      <c r="H2249" s="641" t="s">
        <v>3968</v>
      </c>
      <c r="I2249" s="642" t="s">
        <v>7622</v>
      </c>
      <c r="J2249" s="641" t="s">
        <v>7782</v>
      </c>
      <c r="K2249" s="643" t="s">
        <v>701</v>
      </c>
      <c r="L2249" s="643" t="s">
        <v>701</v>
      </c>
      <c r="M2249" s="644">
        <v>0</v>
      </c>
      <c r="N2249" s="643">
        <v>1</v>
      </c>
      <c r="O2249" s="643">
        <v>3</v>
      </c>
      <c r="P2249" s="686">
        <v>30522.91</v>
      </c>
    </row>
    <row r="2250" spans="1:16" ht="33.75" x14ac:dyDescent="0.2">
      <c r="A2250" s="637" t="s">
        <v>482</v>
      </c>
      <c r="B2250" s="638" t="s">
        <v>775</v>
      </c>
      <c r="C2250" s="638" t="s">
        <v>769</v>
      </c>
      <c r="D2250" s="639" t="s">
        <v>7785</v>
      </c>
      <c r="E2250" s="640">
        <v>930</v>
      </c>
      <c r="F2250" s="638" t="s">
        <v>7786</v>
      </c>
      <c r="G2250" s="639" t="s">
        <v>7787</v>
      </c>
      <c r="H2250" s="641"/>
      <c r="I2250" s="642"/>
      <c r="J2250" s="641" t="s">
        <v>1286</v>
      </c>
      <c r="K2250" s="643">
        <v>4</v>
      </c>
      <c r="L2250" s="643">
        <v>12</v>
      </c>
      <c r="M2250" s="644">
        <v>12817.230338983079</v>
      </c>
      <c r="N2250" s="643">
        <v>2</v>
      </c>
      <c r="O2250" s="643">
        <v>6</v>
      </c>
      <c r="P2250" s="686">
        <v>6035.4566049382938</v>
      </c>
    </row>
    <row r="2251" spans="1:16" ht="33.75" x14ac:dyDescent="0.2">
      <c r="A2251" s="637" t="s">
        <v>482</v>
      </c>
      <c r="B2251" s="638" t="s">
        <v>775</v>
      </c>
      <c r="C2251" s="638" t="s">
        <v>769</v>
      </c>
      <c r="D2251" s="639" t="s">
        <v>7788</v>
      </c>
      <c r="E2251" s="640">
        <v>9500</v>
      </c>
      <c r="F2251" s="638" t="s">
        <v>7789</v>
      </c>
      <c r="G2251" s="639" t="s">
        <v>7790</v>
      </c>
      <c r="H2251" s="641" t="s">
        <v>7791</v>
      </c>
      <c r="I2251" s="642" t="s">
        <v>7792</v>
      </c>
      <c r="J2251" s="641" t="s">
        <v>7793</v>
      </c>
      <c r="K2251" s="643">
        <v>4</v>
      </c>
      <c r="L2251" s="643">
        <v>12</v>
      </c>
      <c r="M2251" s="644">
        <v>115380.30033898304</v>
      </c>
      <c r="N2251" s="643">
        <v>2</v>
      </c>
      <c r="O2251" s="643">
        <v>6</v>
      </c>
      <c r="P2251" s="686">
        <v>57998.156604938296</v>
      </c>
    </row>
    <row r="2252" spans="1:16" ht="33.75" x14ac:dyDescent="0.2">
      <c r="A2252" s="637" t="s">
        <v>482</v>
      </c>
      <c r="B2252" s="638" t="s">
        <v>775</v>
      </c>
      <c r="C2252" s="638" t="s">
        <v>769</v>
      </c>
      <c r="D2252" s="639" t="s">
        <v>7794</v>
      </c>
      <c r="E2252" s="640">
        <v>2200</v>
      </c>
      <c r="F2252" s="638" t="s">
        <v>7795</v>
      </c>
      <c r="G2252" s="639" t="s">
        <v>7796</v>
      </c>
      <c r="H2252" s="641"/>
      <c r="I2252" s="642"/>
      <c r="J2252" s="641" t="s">
        <v>7797</v>
      </c>
      <c r="K2252" s="643">
        <v>4</v>
      </c>
      <c r="L2252" s="643">
        <v>12</v>
      </c>
      <c r="M2252" s="644">
        <v>28413.630338983083</v>
      </c>
      <c r="N2252" s="643">
        <v>2</v>
      </c>
      <c r="O2252" s="643">
        <v>6</v>
      </c>
      <c r="P2252" s="686">
        <v>14198.156604938293</v>
      </c>
    </row>
    <row r="2253" spans="1:16" ht="33.75" x14ac:dyDescent="0.2">
      <c r="A2253" s="637" t="s">
        <v>482</v>
      </c>
      <c r="B2253" s="638" t="s">
        <v>775</v>
      </c>
      <c r="C2253" s="638" t="s">
        <v>769</v>
      </c>
      <c r="D2253" s="639" t="s">
        <v>7798</v>
      </c>
      <c r="E2253" s="640">
        <v>2500</v>
      </c>
      <c r="F2253" s="638">
        <v>10325709</v>
      </c>
      <c r="G2253" s="639" t="s">
        <v>7799</v>
      </c>
      <c r="H2253" s="641" t="s">
        <v>5686</v>
      </c>
      <c r="I2253" s="642" t="s">
        <v>7676</v>
      </c>
      <c r="J2253" s="641" t="s">
        <v>5686</v>
      </c>
      <c r="K2253" s="643">
        <v>4</v>
      </c>
      <c r="L2253" s="643">
        <v>12</v>
      </c>
      <c r="M2253" s="644">
        <v>32013.630338983083</v>
      </c>
      <c r="N2253" s="643">
        <v>2</v>
      </c>
      <c r="O2253" s="643">
        <v>6</v>
      </c>
      <c r="P2253" s="686">
        <v>15998.156604938293</v>
      </c>
    </row>
    <row r="2254" spans="1:16" ht="45" x14ac:dyDescent="0.2">
      <c r="A2254" s="637" t="s">
        <v>482</v>
      </c>
      <c r="B2254" s="638" t="s">
        <v>775</v>
      </c>
      <c r="C2254" s="638" t="s">
        <v>769</v>
      </c>
      <c r="D2254" s="639" t="s">
        <v>7800</v>
      </c>
      <c r="E2254" s="640">
        <v>1500</v>
      </c>
      <c r="F2254" s="638">
        <v>15434042</v>
      </c>
      <c r="G2254" s="639" t="s">
        <v>7801</v>
      </c>
      <c r="H2254" s="641"/>
      <c r="I2254" s="642"/>
      <c r="J2254" s="641" t="s">
        <v>1286</v>
      </c>
      <c r="K2254" s="643">
        <v>4</v>
      </c>
      <c r="L2254" s="643">
        <v>12</v>
      </c>
      <c r="M2254" s="644">
        <v>20013.630338983079</v>
      </c>
      <c r="N2254" s="643">
        <v>2</v>
      </c>
      <c r="O2254" s="643">
        <v>6</v>
      </c>
      <c r="P2254" s="686">
        <v>9763.2566049382931</v>
      </c>
    </row>
    <row r="2255" spans="1:16" ht="33.75" x14ac:dyDescent="0.2">
      <c r="A2255" s="637" t="s">
        <v>482</v>
      </c>
      <c r="B2255" s="638" t="s">
        <v>775</v>
      </c>
      <c r="C2255" s="638" t="s">
        <v>769</v>
      </c>
      <c r="D2255" s="639" t="s">
        <v>7802</v>
      </c>
      <c r="E2255" s="640">
        <v>8500</v>
      </c>
      <c r="F2255" s="638">
        <v>16404133</v>
      </c>
      <c r="G2255" s="639" t="s">
        <v>7803</v>
      </c>
      <c r="H2255" s="641" t="s">
        <v>7804</v>
      </c>
      <c r="I2255" s="642" t="s">
        <v>7622</v>
      </c>
      <c r="J2255" s="641" t="s">
        <v>5980</v>
      </c>
      <c r="K2255" s="643">
        <v>4</v>
      </c>
      <c r="L2255" s="643">
        <v>12</v>
      </c>
      <c r="M2255" s="644">
        <v>104013.63033898304</v>
      </c>
      <c r="N2255" s="643">
        <v>2</v>
      </c>
      <c r="O2255" s="643">
        <v>6</v>
      </c>
      <c r="P2255" s="686">
        <v>51998.156604938296</v>
      </c>
    </row>
    <row r="2256" spans="1:16" ht="67.5" x14ac:dyDescent="0.2">
      <c r="A2256" s="637" t="s">
        <v>482</v>
      </c>
      <c r="B2256" s="638" t="s">
        <v>775</v>
      </c>
      <c r="C2256" s="638" t="s">
        <v>769</v>
      </c>
      <c r="D2256" s="639" t="s">
        <v>7805</v>
      </c>
      <c r="E2256" s="640">
        <v>2000</v>
      </c>
      <c r="F2256" s="638">
        <v>16416831</v>
      </c>
      <c r="G2256" s="639" t="s">
        <v>7806</v>
      </c>
      <c r="H2256" s="641"/>
      <c r="I2256" s="642"/>
      <c r="J2256" s="641" t="s">
        <v>1286</v>
      </c>
      <c r="K2256" s="643">
        <v>4</v>
      </c>
      <c r="L2256" s="643">
        <v>12</v>
      </c>
      <c r="M2256" s="644">
        <v>25473.630338983083</v>
      </c>
      <c r="N2256" s="643">
        <v>2</v>
      </c>
      <c r="O2256" s="643">
        <v>6</v>
      </c>
      <c r="P2256" s="686">
        <v>12998.156604938293</v>
      </c>
    </row>
    <row r="2257" spans="1:16" ht="33.75" x14ac:dyDescent="0.2">
      <c r="A2257" s="637" t="s">
        <v>482</v>
      </c>
      <c r="B2257" s="638" t="s">
        <v>775</v>
      </c>
      <c r="C2257" s="638" t="s">
        <v>769</v>
      </c>
      <c r="D2257" s="639" t="s">
        <v>2593</v>
      </c>
      <c r="E2257" s="640">
        <v>2000</v>
      </c>
      <c r="F2257" s="638">
        <v>16434457</v>
      </c>
      <c r="G2257" s="639" t="s">
        <v>7807</v>
      </c>
      <c r="H2257" s="641"/>
      <c r="I2257" s="642"/>
      <c r="J2257" s="641" t="s">
        <v>7808</v>
      </c>
      <c r="K2257" s="643">
        <v>4</v>
      </c>
      <c r="L2257" s="643">
        <v>12</v>
      </c>
      <c r="M2257" s="644">
        <v>26013.630338983083</v>
      </c>
      <c r="N2257" s="643">
        <v>2</v>
      </c>
      <c r="O2257" s="643">
        <v>6</v>
      </c>
      <c r="P2257" s="686">
        <v>12998.156604938293</v>
      </c>
    </row>
    <row r="2258" spans="1:16" ht="33.75" x14ac:dyDescent="0.2">
      <c r="A2258" s="637" t="s">
        <v>482</v>
      </c>
      <c r="B2258" s="638" t="s">
        <v>775</v>
      </c>
      <c r="C2258" s="638" t="s">
        <v>769</v>
      </c>
      <c r="D2258" s="639" t="s">
        <v>7809</v>
      </c>
      <c r="E2258" s="640">
        <v>930</v>
      </c>
      <c r="F2258" s="638">
        <v>16442201</v>
      </c>
      <c r="G2258" s="639" t="s">
        <v>7810</v>
      </c>
      <c r="H2258" s="641"/>
      <c r="I2258" s="642"/>
      <c r="J2258" s="641" t="s">
        <v>873</v>
      </c>
      <c r="K2258" s="643">
        <v>4</v>
      </c>
      <c r="L2258" s="643">
        <v>12</v>
      </c>
      <c r="M2258" s="644">
        <v>12718.110338983079</v>
      </c>
      <c r="N2258" s="643">
        <v>2</v>
      </c>
      <c r="O2258" s="643">
        <v>6</v>
      </c>
      <c r="P2258" s="686">
        <v>6004.4566049382938</v>
      </c>
    </row>
    <row r="2259" spans="1:16" ht="33.75" x14ac:dyDescent="0.2">
      <c r="A2259" s="637" t="s">
        <v>482</v>
      </c>
      <c r="B2259" s="638" t="s">
        <v>775</v>
      </c>
      <c r="C2259" s="638" t="s">
        <v>769</v>
      </c>
      <c r="D2259" s="639" t="s">
        <v>7811</v>
      </c>
      <c r="E2259" s="640">
        <v>8500</v>
      </c>
      <c r="F2259" s="638">
        <v>16450662</v>
      </c>
      <c r="G2259" s="639" t="s">
        <v>7812</v>
      </c>
      <c r="H2259" s="641" t="s">
        <v>788</v>
      </c>
      <c r="I2259" s="642" t="s">
        <v>7622</v>
      </c>
      <c r="J2259" s="641" t="s">
        <v>7813</v>
      </c>
      <c r="K2259" s="643">
        <v>4</v>
      </c>
      <c r="L2259" s="643">
        <v>12</v>
      </c>
      <c r="M2259" s="644">
        <v>67626.69033898307</v>
      </c>
      <c r="N2259" s="643">
        <v>2</v>
      </c>
      <c r="O2259" s="643">
        <v>6</v>
      </c>
      <c r="P2259" s="686">
        <v>51998.156604938296</v>
      </c>
    </row>
    <row r="2260" spans="1:16" ht="67.5" x14ac:dyDescent="0.2">
      <c r="A2260" s="637" t="s">
        <v>482</v>
      </c>
      <c r="B2260" s="638" t="s">
        <v>775</v>
      </c>
      <c r="C2260" s="638" t="s">
        <v>769</v>
      </c>
      <c r="D2260" s="639" t="s">
        <v>7814</v>
      </c>
      <c r="E2260" s="640">
        <v>9500</v>
      </c>
      <c r="F2260" s="638">
        <v>16465311</v>
      </c>
      <c r="G2260" s="639" t="s">
        <v>7815</v>
      </c>
      <c r="H2260" s="641" t="s">
        <v>7816</v>
      </c>
      <c r="I2260" s="642" t="s">
        <v>7817</v>
      </c>
      <c r="J2260" s="641" t="s">
        <v>7813</v>
      </c>
      <c r="K2260" s="643">
        <v>4</v>
      </c>
      <c r="L2260" s="643">
        <v>12</v>
      </c>
      <c r="M2260" s="644">
        <v>116013.63033898304</v>
      </c>
      <c r="N2260" s="643">
        <v>2</v>
      </c>
      <c r="O2260" s="643">
        <v>6</v>
      </c>
      <c r="P2260" s="686">
        <v>57998.156604938296</v>
      </c>
    </row>
    <row r="2261" spans="1:16" ht="33.75" x14ac:dyDescent="0.2">
      <c r="A2261" s="637" t="s">
        <v>482</v>
      </c>
      <c r="B2261" s="638" t="s">
        <v>775</v>
      </c>
      <c r="C2261" s="638" t="s">
        <v>769</v>
      </c>
      <c r="D2261" s="639" t="s">
        <v>7818</v>
      </c>
      <c r="E2261" s="640">
        <v>930</v>
      </c>
      <c r="F2261" s="638">
        <v>16473308</v>
      </c>
      <c r="G2261" s="639" t="s">
        <v>7819</v>
      </c>
      <c r="H2261" s="641"/>
      <c r="I2261" s="642"/>
      <c r="J2261" s="641" t="s">
        <v>1286</v>
      </c>
      <c r="K2261" s="643">
        <v>4</v>
      </c>
      <c r="L2261" s="643">
        <v>12</v>
      </c>
      <c r="M2261" s="644">
        <v>12817.230338983079</v>
      </c>
      <c r="N2261" s="643">
        <v>2</v>
      </c>
      <c r="O2261" s="643">
        <v>6</v>
      </c>
      <c r="P2261" s="686">
        <v>6035.4566049382938</v>
      </c>
    </row>
    <row r="2262" spans="1:16" ht="45" x14ac:dyDescent="0.2">
      <c r="A2262" s="637" t="s">
        <v>482</v>
      </c>
      <c r="B2262" s="638" t="s">
        <v>775</v>
      </c>
      <c r="C2262" s="638" t="s">
        <v>769</v>
      </c>
      <c r="D2262" s="639" t="s">
        <v>7820</v>
      </c>
      <c r="E2262" s="640">
        <v>1500</v>
      </c>
      <c r="F2262" s="638">
        <v>16476480</v>
      </c>
      <c r="G2262" s="639" t="s">
        <v>7821</v>
      </c>
      <c r="H2262" s="641"/>
      <c r="I2262" s="642"/>
      <c r="J2262" s="641" t="s">
        <v>1286</v>
      </c>
      <c r="K2262" s="643">
        <v>4</v>
      </c>
      <c r="L2262" s="643">
        <v>12</v>
      </c>
      <c r="M2262" s="644">
        <v>20013.630338983079</v>
      </c>
      <c r="N2262" s="643">
        <v>2</v>
      </c>
      <c r="O2262" s="643">
        <v>6</v>
      </c>
      <c r="P2262" s="686">
        <v>9763.2566049382931</v>
      </c>
    </row>
    <row r="2263" spans="1:16" ht="56.25" x14ac:dyDescent="0.2">
      <c r="A2263" s="637" t="s">
        <v>482</v>
      </c>
      <c r="B2263" s="638" t="s">
        <v>775</v>
      </c>
      <c r="C2263" s="638" t="s">
        <v>769</v>
      </c>
      <c r="D2263" s="639" t="s">
        <v>7822</v>
      </c>
      <c r="E2263" s="640">
        <v>3000</v>
      </c>
      <c r="F2263" s="638">
        <v>16479501</v>
      </c>
      <c r="G2263" s="639" t="s">
        <v>7823</v>
      </c>
      <c r="H2263" s="641"/>
      <c r="I2263" s="642"/>
      <c r="J2263" s="641" t="s">
        <v>6811</v>
      </c>
      <c r="K2263" s="643">
        <v>4</v>
      </c>
      <c r="L2263" s="643">
        <v>12</v>
      </c>
      <c r="M2263" s="644">
        <v>38013.630338983086</v>
      </c>
      <c r="N2263" s="643">
        <v>2</v>
      </c>
      <c r="O2263" s="643">
        <v>6</v>
      </c>
      <c r="P2263" s="686">
        <v>18998.156604938296</v>
      </c>
    </row>
    <row r="2264" spans="1:16" ht="33.75" x14ac:dyDescent="0.2">
      <c r="A2264" s="637" t="s">
        <v>482</v>
      </c>
      <c r="B2264" s="638" t="s">
        <v>775</v>
      </c>
      <c r="C2264" s="638" t="s">
        <v>769</v>
      </c>
      <c r="D2264" s="639" t="s">
        <v>7824</v>
      </c>
      <c r="E2264" s="640">
        <v>3500</v>
      </c>
      <c r="F2264" s="638">
        <v>16494950</v>
      </c>
      <c r="G2264" s="639" t="s">
        <v>7825</v>
      </c>
      <c r="H2264" s="641" t="s">
        <v>7826</v>
      </c>
      <c r="I2264" s="642" t="s">
        <v>7622</v>
      </c>
      <c r="J2264" s="641" t="s">
        <v>7827</v>
      </c>
      <c r="K2264" s="643">
        <v>4</v>
      </c>
      <c r="L2264" s="643">
        <v>12</v>
      </c>
      <c r="M2264" s="644">
        <v>44013.630338983086</v>
      </c>
      <c r="N2264" s="643">
        <v>2</v>
      </c>
      <c r="O2264" s="643">
        <v>6</v>
      </c>
      <c r="P2264" s="686">
        <v>21998.156604938296</v>
      </c>
    </row>
    <row r="2265" spans="1:16" ht="33.75" x14ac:dyDescent="0.2">
      <c r="A2265" s="637" t="s">
        <v>482</v>
      </c>
      <c r="B2265" s="638" t="s">
        <v>775</v>
      </c>
      <c r="C2265" s="638" t="s">
        <v>769</v>
      </c>
      <c r="D2265" s="639" t="s">
        <v>7818</v>
      </c>
      <c r="E2265" s="640">
        <v>1300</v>
      </c>
      <c r="F2265" s="638">
        <v>16505341</v>
      </c>
      <c r="G2265" s="639" t="s">
        <v>7828</v>
      </c>
      <c r="H2265" s="641"/>
      <c r="I2265" s="642"/>
      <c r="J2265" s="641" t="s">
        <v>1286</v>
      </c>
      <c r="K2265" s="643">
        <v>4</v>
      </c>
      <c r="L2265" s="643">
        <v>12</v>
      </c>
      <c r="M2265" s="644">
        <v>17613.630338983075</v>
      </c>
      <c r="N2265" s="643">
        <v>2</v>
      </c>
      <c r="O2265" s="643">
        <v>6</v>
      </c>
      <c r="P2265" s="686">
        <v>8455.2566049382931</v>
      </c>
    </row>
    <row r="2266" spans="1:16" ht="33.75" x14ac:dyDescent="0.2">
      <c r="A2266" s="637" t="s">
        <v>482</v>
      </c>
      <c r="B2266" s="638" t="s">
        <v>775</v>
      </c>
      <c r="C2266" s="638" t="s">
        <v>769</v>
      </c>
      <c r="D2266" s="639" t="s">
        <v>7829</v>
      </c>
      <c r="E2266" s="640">
        <v>1600</v>
      </c>
      <c r="F2266" s="638">
        <v>16518363</v>
      </c>
      <c r="G2266" s="639" t="s">
        <v>7830</v>
      </c>
      <c r="H2266" s="641" t="s">
        <v>7831</v>
      </c>
      <c r="I2266" s="642" t="s">
        <v>7622</v>
      </c>
      <c r="J2266" s="641" t="s">
        <v>7831</v>
      </c>
      <c r="K2266" s="643">
        <v>4</v>
      </c>
      <c r="L2266" s="643">
        <v>12</v>
      </c>
      <c r="M2266" s="644">
        <v>21213.630338983079</v>
      </c>
      <c r="N2266" s="643">
        <v>2</v>
      </c>
      <c r="O2266" s="643">
        <v>6</v>
      </c>
      <c r="P2266" s="686">
        <v>10417.256604938293</v>
      </c>
    </row>
    <row r="2267" spans="1:16" ht="33.75" x14ac:dyDescent="0.2">
      <c r="A2267" s="637" t="s">
        <v>482</v>
      </c>
      <c r="B2267" s="638" t="s">
        <v>775</v>
      </c>
      <c r="C2267" s="638" t="s">
        <v>769</v>
      </c>
      <c r="D2267" s="639" t="s">
        <v>7832</v>
      </c>
      <c r="E2267" s="640">
        <v>930</v>
      </c>
      <c r="F2267" s="638">
        <v>16549206</v>
      </c>
      <c r="G2267" s="639" t="s">
        <v>7833</v>
      </c>
      <c r="H2267" s="641"/>
      <c r="I2267" s="642"/>
      <c r="J2267" s="641" t="s">
        <v>1286</v>
      </c>
      <c r="K2267" s="643">
        <v>4</v>
      </c>
      <c r="L2267" s="643">
        <v>12</v>
      </c>
      <c r="M2267" s="644">
        <v>12817.230338983079</v>
      </c>
      <c r="N2267" s="643">
        <v>2</v>
      </c>
      <c r="O2267" s="643">
        <v>6</v>
      </c>
      <c r="P2267" s="686">
        <v>6035.4566049382938</v>
      </c>
    </row>
    <row r="2268" spans="1:16" ht="67.5" x14ac:dyDescent="0.2">
      <c r="A2268" s="637" t="s">
        <v>482</v>
      </c>
      <c r="B2268" s="638" t="s">
        <v>775</v>
      </c>
      <c r="C2268" s="638" t="s">
        <v>769</v>
      </c>
      <c r="D2268" s="639" t="s">
        <v>7805</v>
      </c>
      <c r="E2268" s="640">
        <v>2000</v>
      </c>
      <c r="F2268" s="638">
        <v>16551773</v>
      </c>
      <c r="G2268" s="639" t="s">
        <v>7834</v>
      </c>
      <c r="H2268" s="641"/>
      <c r="I2268" s="642"/>
      <c r="J2268" s="641" t="s">
        <v>1286</v>
      </c>
      <c r="K2268" s="643">
        <v>4</v>
      </c>
      <c r="L2268" s="643">
        <v>12</v>
      </c>
      <c r="M2268" s="644">
        <v>26013.630338983083</v>
      </c>
      <c r="N2268" s="643">
        <v>2</v>
      </c>
      <c r="O2268" s="643">
        <v>6</v>
      </c>
      <c r="P2268" s="686">
        <v>12998.156604938293</v>
      </c>
    </row>
    <row r="2269" spans="1:16" ht="45" x14ac:dyDescent="0.2">
      <c r="A2269" s="637" t="s">
        <v>482</v>
      </c>
      <c r="B2269" s="638" t="s">
        <v>775</v>
      </c>
      <c r="C2269" s="638" t="s">
        <v>769</v>
      </c>
      <c r="D2269" s="639" t="s">
        <v>7835</v>
      </c>
      <c r="E2269" s="640">
        <v>1200</v>
      </c>
      <c r="F2269" s="638">
        <v>16612753</v>
      </c>
      <c r="G2269" s="639" t="s">
        <v>7836</v>
      </c>
      <c r="H2269" s="641"/>
      <c r="I2269" s="642"/>
      <c r="J2269" s="641" t="s">
        <v>1286</v>
      </c>
      <c r="K2269" s="643">
        <v>4</v>
      </c>
      <c r="L2269" s="643">
        <v>12</v>
      </c>
      <c r="M2269" s="644">
        <v>16348.830338983076</v>
      </c>
      <c r="N2269" s="643">
        <v>2</v>
      </c>
      <c r="O2269" s="643">
        <v>6</v>
      </c>
      <c r="P2269" s="686">
        <v>7801.256604938294</v>
      </c>
    </row>
    <row r="2270" spans="1:16" ht="33.75" x14ac:dyDescent="0.2">
      <c r="A2270" s="637" t="s">
        <v>482</v>
      </c>
      <c r="B2270" s="638" t="s">
        <v>775</v>
      </c>
      <c r="C2270" s="638" t="s">
        <v>769</v>
      </c>
      <c r="D2270" s="639" t="s">
        <v>7837</v>
      </c>
      <c r="E2270" s="640">
        <v>1450</v>
      </c>
      <c r="F2270" s="638">
        <v>16622082</v>
      </c>
      <c r="G2270" s="639" t="s">
        <v>7838</v>
      </c>
      <c r="H2270" s="641"/>
      <c r="I2270" s="642"/>
      <c r="J2270" s="641" t="s">
        <v>1286</v>
      </c>
      <c r="K2270" s="643">
        <v>4</v>
      </c>
      <c r="L2270" s="643">
        <v>12</v>
      </c>
      <c r="M2270" s="644">
        <v>19413.630338983075</v>
      </c>
      <c r="N2270" s="643">
        <v>2</v>
      </c>
      <c r="O2270" s="643">
        <v>6</v>
      </c>
      <c r="P2270" s="686">
        <v>9436.2566049382931</v>
      </c>
    </row>
    <row r="2271" spans="1:16" ht="33.75" x14ac:dyDescent="0.2">
      <c r="A2271" s="637" t="s">
        <v>482</v>
      </c>
      <c r="B2271" s="638" t="s">
        <v>775</v>
      </c>
      <c r="C2271" s="638" t="s">
        <v>769</v>
      </c>
      <c r="D2271" s="639" t="s">
        <v>7839</v>
      </c>
      <c r="E2271" s="640">
        <v>1200</v>
      </c>
      <c r="F2271" s="638">
        <v>16631497</v>
      </c>
      <c r="G2271" s="639" t="s">
        <v>7840</v>
      </c>
      <c r="H2271" s="641"/>
      <c r="I2271" s="642"/>
      <c r="J2271" s="641" t="s">
        <v>873</v>
      </c>
      <c r="K2271" s="643">
        <v>4</v>
      </c>
      <c r="L2271" s="643">
        <v>12</v>
      </c>
      <c r="M2271" s="644">
        <v>16261.630338983075</v>
      </c>
      <c r="N2271" s="643">
        <v>2</v>
      </c>
      <c r="O2271" s="643">
        <v>6</v>
      </c>
      <c r="P2271" s="686">
        <v>7801.256604938294</v>
      </c>
    </row>
    <row r="2272" spans="1:16" ht="33.75" x14ac:dyDescent="0.2">
      <c r="A2272" s="637" t="s">
        <v>482</v>
      </c>
      <c r="B2272" s="638" t="s">
        <v>775</v>
      </c>
      <c r="C2272" s="638" t="s">
        <v>769</v>
      </c>
      <c r="D2272" s="639" t="s">
        <v>7841</v>
      </c>
      <c r="E2272" s="640">
        <v>930</v>
      </c>
      <c r="F2272" s="638">
        <v>16638792</v>
      </c>
      <c r="G2272" s="639" t="s">
        <v>7842</v>
      </c>
      <c r="H2272" s="641"/>
      <c r="I2272" s="642"/>
      <c r="J2272" s="641" t="s">
        <v>1286</v>
      </c>
      <c r="K2272" s="643">
        <v>4</v>
      </c>
      <c r="L2272" s="643">
        <v>12</v>
      </c>
      <c r="M2272" s="644">
        <v>12817.230338983079</v>
      </c>
      <c r="N2272" s="643">
        <v>2</v>
      </c>
      <c r="O2272" s="643">
        <v>6</v>
      </c>
      <c r="P2272" s="686">
        <v>6035.4566049382938</v>
      </c>
    </row>
    <row r="2273" spans="1:16" ht="33.75" x14ac:dyDescent="0.2">
      <c r="A2273" s="637" t="s">
        <v>482</v>
      </c>
      <c r="B2273" s="638" t="s">
        <v>775</v>
      </c>
      <c r="C2273" s="638" t="s">
        <v>769</v>
      </c>
      <c r="D2273" s="639" t="s">
        <v>7843</v>
      </c>
      <c r="E2273" s="640">
        <v>3500</v>
      </c>
      <c r="F2273" s="638">
        <v>16650860</v>
      </c>
      <c r="G2273" s="639" t="s">
        <v>7844</v>
      </c>
      <c r="H2273" s="641" t="s">
        <v>7845</v>
      </c>
      <c r="I2273" s="642" t="s">
        <v>7622</v>
      </c>
      <c r="J2273" s="641" t="s">
        <v>7813</v>
      </c>
      <c r="K2273" s="643">
        <v>4</v>
      </c>
      <c r="L2273" s="643">
        <v>12</v>
      </c>
      <c r="M2273" s="644">
        <v>44013.630338983086</v>
      </c>
      <c r="N2273" s="643">
        <v>2</v>
      </c>
      <c r="O2273" s="643">
        <v>6</v>
      </c>
      <c r="P2273" s="686">
        <v>21998.156604938296</v>
      </c>
    </row>
    <row r="2274" spans="1:16" ht="33.75" x14ac:dyDescent="0.2">
      <c r="A2274" s="637" t="s">
        <v>482</v>
      </c>
      <c r="B2274" s="638" t="s">
        <v>775</v>
      </c>
      <c r="C2274" s="638" t="s">
        <v>769</v>
      </c>
      <c r="D2274" s="639" t="s">
        <v>7785</v>
      </c>
      <c r="E2274" s="640">
        <v>930</v>
      </c>
      <c r="F2274" s="638">
        <v>16661961</v>
      </c>
      <c r="G2274" s="639" t="s">
        <v>7846</v>
      </c>
      <c r="H2274" s="641"/>
      <c r="I2274" s="642"/>
      <c r="J2274" s="641" t="s">
        <v>1286</v>
      </c>
      <c r="K2274" s="643">
        <v>4</v>
      </c>
      <c r="L2274" s="643">
        <v>12</v>
      </c>
      <c r="M2274" s="644">
        <v>12817.230338983079</v>
      </c>
      <c r="N2274" s="643">
        <v>2</v>
      </c>
      <c r="O2274" s="643">
        <v>6</v>
      </c>
      <c r="P2274" s="686">
        <v>6035.4566049382938</v>
      </c>
    </row>
    <row r="2275" spans="1:16" ht="33.75" x14ac:dyDescent="0.2">
      <c r="A2275" s="637" t="s">
        <v>482</v>
      </c>
      <c r="B2275" s="638" t="s">
        <v>775</v>
      </c>
      <c r="C2275" s="638" t="s">
        <v>769</v>
      </c>
      <c r="D2275" s="639" t="s">
        <v>7841</v>
      </c>
      <c r="E2275" s="640">
        <v>930</v>
      </c>
      <c r="F2275" s="638">
        <v>16688416</v>
      </c>
      <c r="G2275" s="639" t="s">
        <v>7847</v>
      </c>
      <c r="H2275" s="641"/>
      <c r="I2275" s="642"/>
      <c r="J2275" s="641" t="s">
        <v>7848</v>
      </c>
      <c r="K2275" s="643">
        <v>4</v>
      </c>
      <c r="L2275" s="643">
        <v>12</v>
      </c>
      <c r="M2275" s="644">
        <v>12817.230338983079</v>
      </c>
      <c r="N2275" s="643">
        <v>2</v>
      </c>
      <c r="O2275" s="643">
        <v>6</v>
      </c>
      <c r="P2275" s="686">
        <v>6035.4566049382938</v>
      </c>
    </row>
    <row r="2276" spans="1:16" ht="45" x14ac:dyDescent="0.2">
      <c r="A2276" s="637" t="s">
        <v>482</v>
      </c>
      <c r="B2276" s="638" t="s">
        <v>775</v>
      </c>
      <c r="C2276" s="638" t="s">
        <v>769</v>
      </c>
      <c r="D2276" s="639" t="s">
        <v>7849</v>
      </c>
      <c r="E2276" s="640">
        <v>3500</v>
      </c>
      <c r="F2276" s="638">
        <v>16704658</v>
      </c>
      <c r="G2276" s="639" t="s">
        <v>7850</v>
      </c>
      <c r="H2276" s="641" t="s">
        <v>1650</v>
      </c>
      <c r="I2276" s="642" t="s">
        <v>7622</v>
      </c>
      <c r="J2276" s="641" t="s">
        <v>7813</v>
      </c>
      <c r="K2276" s="643">
        <v>4</v>
      </c>
      <c r="L2276" s="643">
        <v>12</v>
      </c>
      <c r="M2276" s="644">
        <v>44013.630338983086</v>
      </c>
      <c r="N2276" s="643">
        <v>2</v>
      </c>
      <c r="O2276" s="643">
        <v>6</v>
      </c>
      <c r="P2276" s="686">
        <v>21998.156604938296</v>
      </c>
    </row>
    <row r="2277" spans="1:16" ht="33.75" x14ac:dyDescent="0.2">
      <c r="A2277" s="637" t="s">
        <v>482</v>
      </c>
      <c r="B2277" s="638" t="s">
        <v>775</v>
      </c>
      <c r="C2277" s="638" t="s">
        <v>769</v>
      </c>
      <c r="D2277" s="639" t="s">
        <v>7851</v>
      </c>
      <c r="E2277" s="640">
        <v>1300</v>
      </c>
      <c r="F2277" s="638">
        <v>16705545</v>
      </c>
      <c r="G2277" s="639" t="s">
        <v>7852</v>
      </c>
      <c r="H2277" s="641"/>
      <c r="I2277" s="642"/>
      <c r="J2277" s="641" t="s">
        <v>7853</v>
      </c>
      <c r="K2277" s="643">
        <v>4</v>
      </c>
      <c r="L2277" s="643">
        <v>12</v>
      </c>
      <c r="M2277" s="644">
        <v>17613.630338983075</v>
      </c>
      <c r="N2277" s="643">
        <v>2</v>
      </c>
      <c r="O2277" s="643">
        <v>6</v>
      </c>
      <c r="P2277" s="686">
        <v>8455.2566049382931</v>
      </c>
    </row>
    <row r="2278" spans="1:16" ht="33.75" x14ac:dyDescent="0.2">
      <c r="A2278" s="637" t="s">
        <v>482</v>
      </c>
      <c r="B2278" s="638" t="s">
        <v>775</v>
      </c>
      <c r="C2278" s="638" t="s">
        <v>769</v>
      </c>
      <c r="D2278" s="639" t="s">
        <v>7854</v>
      </c>
      <c r="E2278" s="640">
        <v>1500</v>
      </c>
      <c r="F2278" s="638">
        <v>16706736</v>
      </c>
      <c r="G2278" s="639" t="s">
        <v>7855</v>
      </c>
      <c r="H2278" s="641"/>
      <c r="I2278" s="642"/>
      <c r="J2278" s="641" t="s">
        <v>7856</v>
      </c>
      <c r="K2278" s="643">
        <v>4</v>
      </c>
      <c r="L2278" s="643">
        <v>12</v>
      </c>
      <c r="M2278" s="644">
        <v>20013.630338983079</v>
      </c>
      <c r="N2278" s="643">
        <v>2</v>
      </c>
      <c r="O2278" s="643">
        <v>6</v>
      </c>
      <c r="P2278" s="686">
        <v>9763.2566049382931</v>
      </c>
    </row>
    <row r="2279" spans="1:16" ht="33.75" x14ac:dyDescent="0.2">
      <c r="A2279" s="637" t="s">
        <v>482</v>
      </c>
      <c r="B2279" s="638" t="s">
        <v>775</v>
      </c>
      <c r="C2279" s="638" t="s">
        <v>769</v>
      </c>
      <c r="D2279" s="639" t="s">
        <v>7841</v>
      </c>
      <c r="E2279" s="640">
        <v>930</v>
      </c>
      <c r="F2279" s="638">
        <v>16728244</v>
      </c>
      <c r="G2279" s="639" t="s">
        <v>7857</v>
      </c>
      <c r="H2279" s="641"/>
      <c r="I2279" s="642"/>
      <c r="J2279" s="641" t="s">
        <v>1286</v>
      </c>
      <c r="K2279" s="643">
        <v>4</v>
      </c>
      <c r="L2279" s="643">
        <v>12</v>
      </c>
      <c r="M2279" s="644">
        <v>12817.230338983079</v>
      </c>
      <c r="N2279" s="643">
        <v>2</v>
      </c>
      <c r="O2279" s="643">
        <v>6</v>
      </c>
      <c r="P2279" s="686">
        <v>6035.4566049382938</v>
      </c>
    </row>
    <row r="2280" spans="1:16" ht="33.75" x14ac:dyDescent="0.2">
      <c r="A2280" s="637" t="s">
        <v>482</v>
      </c>
      <c r="B2280" s="638" t="s">
        <v>775</v>
      </c>
      <c r="C2280" s="638" t="s">
        <v>769</v>
      </c>
      <c r="D2280" s="639" t="s">
        <v>3782</v>
      </c>
      <c r="E2280" s="640">
        <v>1500</v>
      </c>
      <c r="F2280" s="638">
        <v>16738368</v>
      </c>
      <c r="G2280" s="639" t="s">
        <v>7858</v>
      </c>
      <c r="H2280" s="641"/>
      <c r="I2280" s="642"/>
      <c r="J2280" s="641" t="s">
        <v>7859</v>
      </c>
      <c r="K2280" s="643">
        <v>4</v>
      </c>
      <c r="L2280" s="643">
        <v>12</v>
      </c>
      <c r="M2280" s="644">
        <v>20013.630338983079</v>
      </c>
      <c r="N2280" s="643">
        <v>2</v>
      </c>
      <c r="O2280" s="643">
        <v>6</v>
      </c>
      <c r="P2280" s="686">
        <v>9763.2566049382931</v>
      </c>
    </row>
    <row r="2281" spans="1:16" ht="33.75" x14ac:dyDescent="0.2">
      <c r="A2281" s="637" t="s">
        <v>482</v>
      </c>
      <c r="B2281" s="638" t="s">
        <v>775</v>
      </c>
      <c r="C2281" s="638" t="s">
        <v>769</v>
      </c>
      <c r="D2281" s="639" t="s">
        <v>2118</v>
      </c>
      <c r="E2281" s="640">
        <v>2000</v>
      </c>
      <c r="F2281" s="638">
        <v>16738509</v>
      </c>
      <c r="G2281" s="639" t="s">
        <v>7860</v>
      </c>
      <c r="H2281" s="641"/>
      <c r="I2281" s="642"/>
      <c r="J2281" s="641" t="s">
        <v>7861</v>
      </c>
      <c r="K2281" s="643">
        <v>4</v>
      </c>
      <c r="L2281" s="643">
        <v>12</v>
      </c>
      <c r="M2281" s="644">
        <v>25943.630338983079</v>
      </c>
      <c r="N2281" s="643">
        <v>2</v>
      </c>
      <c r="O2281" s="643">
        <v>6</v>
      </c>
      <c r="P2281" s="686">
        <v>12998.156604938293</v>
      </c>
    </row>
    <row r="2282" spans="1:16" ht="33.75" x14ac:dyDescent="0.2">
      <c r="A2282" s="637" t="s">
        <v>482</v>
      </c>
      <c r="B2282" s="638" t="s">
        <v>775</v>
      </c>
      <c r="C2282" s="638" t="s">
        <v>769</v>
      </c>
      <c r="D2282" s="639" t="s">
        <v>7862</v>
      </c>
      <c r="E2282" s="640">
        <v>1300</v>
      </c>
      <c r="F2282" s="638">
        <v>16738666</v>
      </c>
      <c r="G2282" s="639" t="s">
        <v>7863</v>
      </c>
      <c r="H2282" s="641"/>
      <c r="I2282" s="642"/>
      <c r="J2282" s="641" t="s">
        <v>7864</v>
      </c>
      <c r="K2282" s="643">
        <v>4</v>
      </c>
      <c r="L2282" s="643">
        <v>12</v>
      </c>
      <c r="M2282" s="644">
        <v>17613.630338983075</v>
      </c>
      <c r="N2282" s="643">
        <v>2</v>
      </c>
      <c r="O2282" s="643">
        <v>6</v>
      </c>
      <c r="P2282" s="686">
        <v>8455.2566049382931</v>
      </c>
    </row>
    <row r="2283" spans="1:16" ht="33.75" x14ac:dyDescent="0.2">
      <c r="A2283" s="637" t="s">
        <v>482</v>
      </c>
      <c r="B2283" s="638" t="s">
        <v>775</v>
      </c>
      <c r="C2283" s="638" t="s">
        <v>769</v>
      </c>
      <c r="D2283" s="639" t="s">
        <v>3782</v>
      </c>
      <c r="E2283" s="640">
        <v>1500</v>
      </c>
      <c r="F2283" s="638">
        <v>16739370</v>
      </c>
      <c r="G2283" s="639" t="s">
        <v>7865</v>
      </c>
      <c r="H2283" s="641"/>
      <c r="I2283" s="642"/>
      <c r="J2283" s="641" t="s">
        <v>1458</v>
      </c>
      <c r="K2283" s="643">
        <v>4</v>
      </c>
      <c r="L2283" s="643">
        <v>12</v>
      </c>
      <c r="M2283" s="644">
        <v>20013.630338983079</v>
      </c>
      <c r="N2283" s="643">
        <v>2</v>
      </c>
      <c r="O2283" s="643">
        <v>6</v>
      </c>
      <c r="P2283" s="686">
        <v>9763.2566049382931</v>
      </c>
    </row>
    <row r="2284" spans="1:16" ht="56.25" x14ac:dyDescent="0.2">
      <c r="A2284" s="637" t="s">
        <v>482</v>
      </c>
      <c r="B2284" s="638" t="s">
        <v>775</v>
      </c>
      <c r="C2284" s="638" t="s">
        <v>769</v>
      </c>
      <c r="D2284" s="639" t="s">
        <v>7866</v>
      </c>
      <c r="E2284" s="640">
        <v>1600</v>
      </c>
      <c r="F2284" s="638">
        <v>16742474</v>
      </c>
      <c r="G2284" s="639" t="s">
        <v>7867</v>
      </c>
      <c r="H2284" s="641" t="s">
        <v>7868</v>
      </c>
      <c r="I2284" s="642" t="s">
        <v>7622</v>
      </c>
      <c r="J2284" s="641" t="s">
        <v>7869</v>
      </c>
      <c r="K2284" s="643">
        <v>4</v>
      </c>
      <c r="L2284" s="643">
        <v>12</v>
      </c>
      <c r="M2284" s="644">
        <v>21213.630338983079</v>
      </c>
      <c r="N2284" s="643">
        <v>2</v>
      </c>
      <c r="O2284" s="643">
        <v>6</v>
      </c>
      <c r="P2284" s="686">
        <v>10417.256604938293</v>
      </c>
    </row>
    <row r="2285" spans="1:16" ht="45" x14ac:dyDescent="0.2">
      <c r="A2285" s="637" t="s">
        <v>482</v>
      </c>
      <c r="B2285" s="638" t="s">
        <v>775</v>
      </c>
      <c r="C2285" s="638" t="s">
        <v>769</v>
      </c>
      <c r="D2285" s="639" t="s">
        <v>7870</v>
      </c>
      <c r="E2285" s="640">
        <v>1500</v>
      </c>
      <c r="F2285" s="638">
        <v>16755949</v>
      </c>
      <c r="G2285" s="639" t="s">
        <v>7871</v>
      </c>
      <c r="H2285" s="641"/>
      <c r="I2285" s="642"/>
      <c r="J2285" s="641" t="s">
        <v>1286</v>
      </c>
      <c r="K2285" s="643">
        <v>4</v>
      </c>
      <c r="L2285" s="643">
        <v>12</v>
      </c>
      <c r="M2285" s="644">
        <v>20013.630338983079</v>
      </c>
      <c r="N2285" s="643">
        <v>2</v>
      </c>
      <c r="O2285" s="643">
        <v>6</v>
      </c>
      <c r="P2285" s="686">
        <v>9763.2566049382931</v>
      </c>
    </row>
    <row r="2286" spans="1:16" ht="56.25" x14ac:dyDescent="0.2">
      <c r="A2286" s="637" t="s">
        <v>482</v>
      </c>
      <c r="B2286" s="638" t="s">
        <v>775</v>
      </c>
      <c r="C2286" s="638" t="s">
        <v>769</v>
      </c>
      <c r="D2286" s="639" t="s">
        <v>7872</v>
      </c>
      <c r="E2286" s="640">
        <v>1500</v>
      </c>
      <c r="F2286" s="638">
        <v>16792137</v>
      </c>
      <c r="G2286" s="639" t="s">
        <v>7873</v>
      </c>
      <c r="H2286" s="641"/>
      <c r="I2286" s="642"/>
      <c r="J2286" s="641" t="s">
        <v>7874</v>
      </c>
      <c r="K2286" s="643">
        <v>4</v>
      </c>
      <c r="L2286" s="643">
        <v>12</v>
      </c>
      <c r="M2286" s="644">
        <v>20013.630338983079</v>
      </c>
      <c r="N2286" s="643">
        <v>2</v>
      </c>
      <c r="O2286" s="643">
        <v>6</v>
      </c>
      <c r="P2286" s="686">
        <v>9763.2566049382931</v>
      </c>
    </row>
    <row r="2287" spans="1:16" ht="33.75" x14ac:dyDescent="0.2">
      <c r="A2287" s="637" t="s">
        <v>482</v>
      </c>
      <c r="B2287" s="638" t="s">
        <v>775</v>
      </c>
      <c r="C2287" s="638" t="s">
        <v>769</v>
      </c>
      <c r="D2287" s="639" t="s">
        <v>7875</v>
      </c>
      <c r="E2287" s="640">
        <v>2500</v>
      </c>
      <c r="F2287" s="638">
        <v>16792321</v>
      </c>
      <c r="G2287" s="639" t="s">
        <v>7876</v>
      </c>
      <c r="H2287" s="641" t="s">
        <v>7877</v>
      </c>
      <c r="I2287" s="642" t="s">
        <v>7622</v>
      </c>
      <c r="J2287" s="641" t="s">
        <v>846</v>
      </c>
      <c r="K2287" s="643">
        <v>4</v>
      </c>
      <c r="L2287" s="643">
        <v>12</v>
      </c>
      <c r="M2287" s="644">
        <v>32013.630338983083</v>
      </c>
      <c r="N2287" s="643">
        <v>2</v>
      </c>
      <c r="O2287" s="643">
        <v>6</v>
      </c>
      <c r="P2287" s="686">
        <v>15998.156604938293</v>
      </c>
    </row>
    <row r="2288" spans="1:16" ht="45" x14ac:dyDescent="0.2">
      <c r="A2288" s="637" t="s">
        <v>482</v>
      </c>
      <c r="B2288" s="638" t="s">
        <v>775</v>
      </c>
      <c r="C2288" s="638" t="s">
        <v>769</v>
      </c>
      <c r="D2288" s="639" t="s">
        <v>7878</v>
      </c>
      <c r="E2288" s="640">
        <v>2700</v>
      </c>
      <c r="F2288" s="638">
        <v>16801951</v>
      </c>
      <c r="G2288" s="639" t="s">
        <v>7879</v>
      </c>
      <c r="H2288" s="641" t="s">
        <v>788</v>
      </c>
      <c r="I2288" s="642" t="s">
        <v>7622</v>
      </c>
      <c r="J2288" s="641" t="s">
        <v>7813</v>
      </c>
      <c r="K2288" s="643">
        <v>4</v>
      </c>
      <c r="L2288" s="643">
        <v>12</v>
      </c>
      <c r="M2288" s="644">
        <v>34230.300338983085</v>
      </c>
      <c r="N2288" s="643">
        <v>2</v>
      </c>
      <c r="O2288" s="643">
        <v>6</v>
      </c>
      <c r="P2288" s="686">
        <v>17108.156604938296</v>
      </c>
    </row>
    <row r="2289" spans="1:16" ht="33.75" x14ac:dyDescent="0.2">
      <c r="A2289" s="637" t="s">
        <v>482</v>
      </c>
      <c r="B2289" s="638" t="s">
        <v>775</v>
      </c>
      <c r="C2289" s="638" t="s">
        <v>769</v>
      </c>
      <c r="D2289" s="639" t="s">
        <v>7880</v>
      </c>
      <c r="E2289" s="640">
        <v>4000</v>
      </c>
      <c r="F2289" s="638">
        <v>16805034</v>
      </c>
      <c r="G2289" s="639" t="s">
        <v>7881</v>
      </c>
      <c r="H2289" s="641" t="s">
        <v>7882</v>
      </c>
      <c r="I2289" s="642" t="s">
        <v>7622</v>
      </c>
      <c r="J2289" s="641" t="s">
        <v>7882</v>
      </c>
      <c r="K2289" s="643">
        <v>4</v>
      </c>
      <c r="L2289" s="643">
        <v>12</v>
      </c>
      <c r="M2289" s="644">
        <v>50013.630338983086</v>
      </c>
      <c r="N2289" s="643">
        <v>2</v>
      </c>
      <c r="O2289" s="643">
        <v>6</v>
      </c>
      <c r="P2289" s="686">
        <v>24998.156604938296</v>
      </c>
    </row>
    <row r="2290" spans="1:16" ht="33.75" x14ac:dyDescent="0.2">
      <c r="A2290" s="637" t="s">
        <v>482</v>
      </c>
      <c r="B2290" s="638" t="s">
        <v>775</v>
      </c>
      <c r="C2290" s="638" t="s">
        <v>769</v>
      </c>
      <c r="D2290" s="639" t="s">
        <v>7883</v>
      </c>
      <c r="E2290" s="640">
        <v>1600</v>
      </c>
      <c r="F2290" s="638">
        <v>17404360</v>
      </c>
      <c r="G2290" s="639" t="s">
        <v>7884</v>
      </c>
      <c r="H2290" s="641"/>
      <c r="I2290" s="642"/>
      <c r="J2290" s="641" t="s">
        <v>1286</v>
      </c>
      <c r="K2290" s="643">
        <v>4</v>
      </c>
      <c r="L2290" s="643">
        <v>12</v>
      </c>
      <c r="M2290" s="644">
        <v>21213.630338983079</v>
      </c>
      <c r="N2290" s="643">
        <v>2</v>
      </c>
      <c r="O2290" s="643">
        <v>6</v>
      </c>
      <c r="P2290" s="686">
        <v>10417.256604938293</v>
      </c>
    </row>
    <row r="2291" spans="1:16" ht="78.75" x14ac:dyDescent="0.2">
      <c r="A2291" s="637" t="s">
        <v>482</v>
      </c>
      <c r="B2291" s="638" t="s">
        <v>775</v>
      </c>
      <c r="C2291" s="638" t="s">
        <v>769</v>
      </c>
      <c r="D2291" s="639" t="s">
        <v>7885</v>
      </c>
      <c r="E2291" s="640">
        <v>1800</v>
      </c>
      <c r="F2291" s="638">
        <v>17409303</v>
      </c>
      <c r="G2291" s="639" t="s">
        <v>7886</v>
      </c>
      <c r="H2291" s="641"/>
      <c r="I2291" s="642"/>
      <c r="J2291" s="641" t="s">
        <v>7887</v>
      </c>
      <c r="K2291" s="643">
        <v>4</v>
      </c>
      <c r="L2291" s="643">
        <v>12</v>
      </c>
      <c r="M2291" s="644">
        <v>23613.630338983079</v>
      </c>
      <c r="N2291" s="643">
        <v>2</v>
      </c>
      <c r="O2291" s="643">
        <v>6</v>
      </c>
      <c r="P2291" s="686">
        <v>11725.256604938293</v>
      </c>
    </row>
    <row r="2292" spans="1:16" ht="45" x14ac:dyDescent="0.2">
      <c r="A2292" s="637" t="s">
        <v>482</v>
      </c>
      <c r="B2292" s="638" t="s">
        <v>775</v>
      </c>
      <c r="C2292" s="638" t="s">
        <v>769</v>
      </c>
      <c r="D2292" s="639" t="s">
        <v>7888</v>
      </c>
      <c r="E2292" s="640">
        <v>1200</v>
      </c>
      <c r="F2292" s="638">
        <v>17415332</v>
      </c>
      <c r="G2292" s="639" t="s">
        <v>7889</v>
      </c>
      <c r="H2292" s="641"/>
      <c r="I2292" s="642"/>
      <c r="J2292" s="641" t="s">
        <v>7890</v>
      </c>
      <c r="K2292" s="643">
        <v>4</v>
      </c>
      <c r="L2292" s="643">
        <v>12</v>
      </c>
      <c r="M2292" s="644">
        <v>16348.830338983076</v>
      </c>
      <c r="N2292" s="643">
        <v>2</v>
      </c>
      <c r="O2292" s="643">
        <v>6</v>
      </c>
      <c r="P2292" s="686">
        <v>7801.256604938294</v>
      </c>
    </row>
    <row r="2293" spans="1:16" ht="33.75" x14ac:dyDescent="0.2">
      <c r="A2293" s="637" t="s">
        <v>482</v>
      </c>
      <c r="B2293" s="638" t="s">
        <v>775</v>
      </c>
      <c r="C2293" s="638" t="s">
        <v>769</v>
      </c>
      <c r="D2293" s="639" t="s">
        <v>7891</v>
      </c>
      <c r="E2293" s="640">
        <v>1300</v>
      </c>
      <c r="F2293" s="638">
        <v>17423648</v>
      </c>
      <c r="G2293" s="639" t="s">
        <v>7892</v>
      </c>
      <c r="H2293" s="641"/>
      <c r="I2293" s="642"/>
      <c r="J2293" s="641" t="s">
        <v>873</v>
      </c>
      <c r="K2293" s="643">
        <v>4</v>
      </c>
      <c r="L2293" s="643">
        <v>12</v>
      </c>
      <c r="M2293" s="644">
        <v>17613.630338983075</v>
      </c>
      <c r="N2293" s="643">
        <v>2</v>
      </c>
      <c r="O2293" s="643">
        <v>6</v>
      </c>
      <c r="P2293" s="686">
        <v>8455.2566049382931</v>
      </c>
    </row>
    <row r="2294" spans="1:16" ht="45" x14ac:dyDescent="0.2">
      <c r="A2294" s="637" t="s">
        <v>482</v>
      </c>
      <c r="B2294" s="638" t="s">
        <v>775</v>
      </c>
      <c r="C2294" s="638" t="s">
        <v>769</v>
      </c>
      <c r="D2294" s="639" t="s">
        <v>7893</v>
      </c>
      <c r="E2294" s="640">
        <v>1300</v>
      </c>
      <c r="F2294" s="638">
        <v>17425526</v>
      </c>
      <c r="G2294" s="639" t="s">
        <v>7894</v>
      </c>
      <c r="H2294" s="641"/>
      <c r="I2294" s="642"/>
      <c r="J2294" s="641" t="s">
        <v>1286</v>
      </c>
      <c r="K2294" s="643">
        <v>4</v>
      </c>
      <c r="L2294" s="643">
        <v>12</v>
      </c>
      <c r="M2294" s="644">
        <v>17613.630338983075</v>
      </c>
      <c r="N2294" s="643">
        <v>2</v>
      </c>
      <c r="O2294" s="643">
        <v>6</v>
      </c>
      <c r="P2294" s="686">
        <v>8455.2566049382931</v>
      </c>
    </row>
    <row r="2295" spans="1:16" ht="90" x14ac:dyDescent="0.2">
      <c r="A2295" s="637" t="s">
        <v>482</v>
      </c>
      <c r="B2295" s="638" t="s">
        <v>775</v>
      </c>
      <c r="C2295" s="638" t="s">
        <v>769</v>
      </c>
      <c r="D2295" s="639" t="s">
        <v>7895</v>
      </c>
      <c r="E2295" s="640">
        <v>930</v>
      </c>
      <c r="F2295" s="638">
        <v>17425806</v>
      </c>
      <c r="G2295" s="639" t="s">
        <v>7896</v>
      </c>
      <c r="H2295" s="641"/>
      <c r="I2295" s="642"/>
      <c r="J2295" s="641" t="s">
        <v>873</v>
      </c>
      <c r="K2295" s="643">
        <v>4</v>
      </c>
      <c r="L2295" s="643">
        <v>12</v>
      </c>
      <c r="M2295" s="644">
        <v>12817.230338983079</v>
      </c>
      <c r="N2295" s="643">
        <v>2</v>
      </c>
      <c r="O2295" s="643">
        <v>6</v>
      </c>
      <c r="P2295" s="686">
        <v>6035.4566049382938</v>
      </c>
    </row>
    <row r="2296" spans="1:16" ht="90" x14ac:dyDescent="0.2">
      <c r="A2296" s="637" t="s">
        <v>482</v>
      </c>
      <c r="B2296" s="638" t="s">
        <v>775</v>
      </c>
      <c r="C2296" s="638" t="s">
        <v>769</v>
      </c>
      <c r="D2296" s="639" t="s">
        <v>7897</v>
      </c>
      <c r="E2296" s="640">
        <v>1500</v>
      </c>
      <c r="F2296" s="638">
        <v>17426346</v>
      </c>
      <c r="G2296" s="639" t="s">
        <v>7898</v>
      </c>
      <c r="H2296" s="641"/>
      <c r="I2296" s="642"/>
      <c r="J2296" s="641" t="s">
        <v>1286</v>
      </c>
      <c r="K2296" s="643">
        <v>4</v>
      </c>
      <c r="L2296" s="643">
        <v>12</v>
      </c>
      <c r="M2296" s="644">
        <v>20013.630338983079</v>
      </c>
      <c r="N2296" s="643">
        <v>2</v>
      </c>
      <c r="O2296" s="643">
        <v>6</v>
      </c>
      <c r="P2296" s="686">
        <v>9763.2566049382931</v>
      </c>
    </row>
    <row r="2297" spans="1:16" ht="45" x14ac:dyDescent="0.2">
      <c r="A2297" s="637" t="s">
        <v>482</v>
      </c>
      <c r="B2297" s="638" t="s">
        <v>775</v>
      </c>
      <c r="C2297" s="638" t="s">
        <v>769</v>
      </c>
      <c r="D2297" s="639" t="s">
        <v>7899</v>
      </c>
      <c r="E2297" s="640">
        <v>1300</v>
      </c>
      <c r="F2297" s="638">
        <v>17434344</v>
      </c>
      <c r="G2297" s="639" t="s">
        <v>7900</v>
      </c>
      <c r="H2297" s="641"/>
      <c r="I2297" s="642"/>
      <c r="J2297" s="641" t="s">
        <v>7901</v>
      </c>
      <c r="K2297" s="643">
        <v>4</v>
      </c>
      <c r="L2297" s="643">
        <v>12</v>
      </c>
      <c r="M2297" s="644">
        <v>17613.630338983075</v>
      </c>
      <c r="N2297" s="643">
        <v>2</v>
      </c>
      <c r="O2297" s="643">
        <v>6</v>
      </c>
      <c r="P2297" s="686">
        <v>8455.2566049382931</v>
      </c>
    </row>
    <row r="2298" spans="1:16" ht="45" x14ac:dyDescent="0.2">
      <c r="A2298" s="637" t="s">
        <v>482</v>
      </c>
      <c r="B2298" s="638" t="s">
        <v>775</v>
      </c>
      <c r="C2298" s="638" t="s">
        <v>769</v>
      </c>
      <c r="D2298" s="639" t="s">
        <v>7902</v>
      </c>
      <c r="E2298" s="640">
        <v>1600</v>
      </c>
      <c r="F2298" s="638">
        <v>17436541</v>
      </c>
      <c r="G2298" s="639" t="s">
        <v>7903</v>
      </c>
      <c r="H2298" s="641"/>
      <c r="I2298" s="642"/>
      <c r="J2298" s="641" t="s">
        <v>1458</v>
      </c>
      <c r="K2298" s="643">
        <v>4</v>
      </c>
      <c r="L2298" s="643">
        <v>12</v>
      </c>
      <c r="M2298" s="644">
        <v>21213.630338983079</v>
      </c>
      <c r="N2298" s="643">
        <v>2</v>
      </c>
      <c r="O2298" s="643">
        <v>6</v>
      </c>
      <c r="P2298" s="686">
        <v>10417.256604938293</v>
      </c>
    </row>
    <row r="2299" spans="1:16" ht="78.75" x14ac:dyDescent="0.2">
      <c r="A2299" s="637" t="s">
        <v>482</v>
      </c>
      <c r="B2299" s="638" t="s">
        <v>775</v>
      </c>
      <c r="C2299" s="638" t="s">
        <v>769</v>
      </c>
      <c r="D2299" s="639" t="s">
        <v>7904</v>
      </c>
      <c r="E2299" s="640">
        <v>930</v>
      </c>
      <c r="F2299" s="638">
        <v>17438315</v>
      </c>
      <c r="G2299" s="639" t="s">
        <v>7905</v>
      </c>
      <c r="H2299" s="641"/>
      <c r="I2299" s="642"/>
      <c r="J2299" s="641" t="s">
        <v>1286</v>
      </c>
      <c r="K2299" s="643">
        <v>4</v>
      </c>
      <c r="L2299" s="643">
        <v>12</v>
      </c>
      <c r="M2299" s="644">
        <v>12817.230338983079</v>
      </c>
      <c r="N2299" s="643">
        <v>2</v>
      </c>
      <c r="O2299" s="643">
        <v>6</v>
      </c>
      <c r="P2299" s="686">
        <v>6035.4566049382938</v>
      </c>
    </row>
    <row r="2300" spans="1:16" ht="67.5" x14ac:dyDescent="0.2">
      <c r="A2300" s="637" t="s">
        <v>482</v>
      </c>
      <c r="B2300" s="638" t="s">
        <v>775</v>
      </c>
      <c r="C2300" s="638" t="s">
        <v>769</v>
      </c>
      <c r="D2300" s="639" t="s">
        <v>7906</v>
      </c>
      <c r="E2300" s="640">
        <v>930</v>
      </c>
      <c r="F2300" s="638">
        <v>17443293</v>
      </c>
      <c r="G2300" s="639" t="s">
        <v>7907</v>
      </c>
      <c r="H2300" s="641"/>
      <c r="I2300" s="642"/>
      <c r="J2300" s="641" t="s">
        <v>7908</v>
      </c>
      <c r="K2300" s="643">
        <v>4</v>
      </c>
      <c r="L2300" s="643">
        <v>12</v>
      </c>
      <c r="M2300" s="644">
        <v>12817.230338983079</v>
      </c>
      <c r="N2300" s="643">
        <v>2</v>
      </c>
      <c r="O2300" s="643">
        <v>6</v>
      </c>
      <c r="P2300" s="686">
        <v>6035.4566049382938</v>
      </c>
    </row>
    <row r="2301" spans="1:16" ht="67.5" x14ac:dyDescent="0.2">
      <c r="A2301" s="637" t="s">
        <v>482</v>
      </c>
      <c r="B2301" s="638" t="s">
        <v>775</v>
      </c>
      <c r="C2301" s="638" t="s">
        <v>769</v>
      </c>
      <c r="D2301" s="639" t="s">
        <v>7909</v>
      </c>
      <c r="E2301" s="640">
        <v>930</v>
      </c>
      <c r="F2301" s="638">
        <v>17443418</v>
      </c>
      <c r="G2301" s="639" t="s">
        <v>7910</v>
      </c>
      <c r="H2301" s="641"/>
      <c r="I2301" s="642"/>
      <c r="J2301" s="641" t="s">
        <v>1286</v>
      </c>
      <c r="K2301" s="643">
        <v>4</v>
      </c>
      <c r="L2301" s="643">
        <v>12</v>
      </c>
      <c r="M2301" s="644">
        <v>12817.230338983079</v>
      </c>
      <c r="N2301" s="643">
        <v>2</v>
      </c>
      <c r="O2301" s="643">
        <v>6</v>
      </c>
      <c r="P2301" s="686">
        <v>6035.4566049382938</v>
      </c>
    </row>
    <row r="2302" spans="1:16" ht="33.75" x14ac:dyDescent="0.2">
      <c r="A2302" s="637" t="s">
        <v>482</v>
      </c>
      <c r="B2302" s="638" t="s">
        <v>775</v>
      </c>
      <c r="C2302" s="638" t="s">
        <v>769</v>
      </c>
      <c r="D2302" s="639" t="s">
        <v>7911</v>
      </c>
      <c r="E2302" s="640">
        <v>1200</v>
      </c>
      <c r="F2302" s="638">
        <v>17520950</v>
      </c>
      <c r="G2302" s="639" t="s">
        <v>7912</v>
      </c>
      <c r="H2302" s="641"/>
      <c r="I2302" s="642"/>
      <c r="J2302" s="641" t="s">
        <v>1286</v>
      </c>
      <c r="K2302" s="643">
        <v>4</v>
      </c>
      <c r="L2302" s="643">
        <v>12</v>
      </c>
      <c r="M2302" s="644">
        <v>16348.830338983076</v>
      </c>
      <c r="N2302" s="643">
        <v>2</v>
      </c>
      <c r="O2302" s="643">
        <v>6</v>
      </c>
      <c r="P2302" s="686">
        <v>7801.256604938294</v>
      </c>
    </row>
    <row r="2303" spans="1:16" ht="33.75" x14ac:dyDescent="0.2">
      <c r="A2303" s="637" t="s">
        <v>482</v>
      </c>
      <c r="B2303" s="638" t="s">
        <v>775</v>
      </c>
      <c r="C2303" s="638" t="s">
        <v>769</v>
      </c>
      <c r="D2303" s="639" t="s">
        <v>7913</v>
      </c>
      <c r="E2303" s="640">
        <v>3000</v>
      </c>
      <c r="F2303" s="638">
        <v>17521065</v>
      </c>
      <c r="G2303" s="639" t="s">
        <v>7914</v>
      </c>
      <c r="H2303" s="641" t="s">
        <v>2118</v>
      </c>
      <c r="I2303" s="642" t="s">
        <v>7622</v>
      </c>
      <c r="J2303" s="641" t="s">
        <v>774</v>
      </c>
      <c r="K2303" s="643">
        <v>4</v>
      </c>
      <c r="L2303" s="643">
        <v>12</v>
      </c>
      <c r="M2303" s="644">
        <v>38013.630338983086</v>
      </c>
      <c r="N2303" s="643">
        <v>2</v>
      </c>
      <c r="O2303" s="643">
        <v>6</v>
      </c>
      <c r="P2303" s="686">
        <v>18998.156604938296</v>
      </c>
    </row>
    <row r="2304" spans="1:16" ht="33.75" x14ac:dyDescent="0.2">
      <c r="A2304" s="637" t="s">
        <v>482</v>
      </c>
      <c r="B2304" s="638" t="s">
        <v>775</v>
      </c>
      <c r="C2304" s="638" t="s">
        <v>769</v>
      </c>
      <c r="D2304" s="639" t="s">
        <v>1975</v>
      </c>
      <c r="E2304" s="640">
        <v>1500</v>
      </c>
      <c r="F2304" s="638">
        <v>17522220</v>
      </c>
      <c r="G2304" s="639" t="s">
        <v>7915</v>
      </c>
      <c r="H2304" s="641"/>
      <c r="I2304" s="642"/>
      <c r="J2304" s="641" t="s">
        <v>1286</v>
      </c>
      <c r="K2304" s="643">
        <v>4</v>
      </c>
      <c r="L2304" s="643">
        <v>12</v>
      </c>
      <c r="M2304" s="644">
        <v>20013.630338983079</v>
      </c>
      <c r="N2304" s="643">
        <v>2</v>
      </c>
      <c r="O2304" s="643">
        <v>6</v>
      </c>
      <c r="P2304" s="686">
        <v>9763.2566049382931</v>
      </c>
    </row>
    <row r="2305" spans="1:16" ht="33.75" x14ac:dyDescent="0.2">
      <c r="A2305" s="637" t="s">
        <v>482</v>
      </c>
      <c r="B2305" s="638" t="s">
        <v>775</v>
      </c>
      <c r="C2305" s="638" t="s">
        <v>769</v>
      </c>
      <c r="D2305" s="639" t="s">
        <v>7916</v>
      </c>
      <c r="E2305" s="640">
        <v>3000</v>
      </c>
      <c r="F2305" s="638">
        <v>17522941</v>
      </c>
      <c r="G2305" s="639" t="s">
        <v>7917</v>
      </c>
      <c r="H2305" s="641"/>
      <c r="I2305" s="642"/>
      <c r="J2305" s="641" t="s">
        <v>1286</v>
      </c>
      <c r="K2305" s="643">
        <v>4</v>
      </c>
      <c r="L2305" s="643">
        <v>12</v>
      </c>
      <c r="M2305" s="644">
        <v>38013.630338983086</v>
      </c>
      <c r="N2305" s="643">
        <v>2</v>
      </c>
      <c r="O2305" s="643">
        <v>6</v>
      </c>
      <c r="P2305" s="686">
        <v>18998.156604938296</v>
      </c>
    </row>
    <row r="2306" spans="1:16" ht="45" x14ac:dyDescent="0.2">
      <c r="A2306" s="637" t="s">
        <v>482</v>
      </c>
      <c r="B2306" s="638" t="s">
        <v>775</v>
      </c>
      <c r="C2306" s="638" t="s">
        <v>769</v>
      </c>
      <c r="D2306" s="639" t="s">
        <v>7918</v>
      </c>
      <c r="E2306" s="640">
        <v>1000</v>
      </c>
      <c r="F2306" s="638">
        <v>17523364</v>
      </c>
      <c r="G2306" s="639" t="s">
        <v>7919</v>
      </c>
      <c r="H2306" s="641"/>
      <c r="I2306" s="642"/>
      <c r="J2306" s="641" t="s">
        <v>7920</v>
      </c>
      <c r="K2306" s="643">
        <v>4</v>
      </c>
      <c r="L2306" s="643">
        <v>12</v>
      </c>
      <c r="M2306" s="644">
        <v>13732.830338983076</v>
      </c>
      <c r="N2306" s="643">
        <v>2</v>
      </c>
      <c r="O2306" s="643">
        <v>6</v>
      </c>
      <c r="P2306" s="686">
        <v>6493.256604938294</v>
      </c>
    </row>
    <row r="2307" spans="1:16" ht="33.75" x14ac:dyDescent="0.2">
      <c r="A2307" s="637" t="s">
        <v>482</v>
      </c>
      <c r="B2307" s="638" t="s">
        <v>775</v>
      </c>
      <c r="C2307" s="638" t="s">
        <v>769</v>
      </c>
      <c r="D2307" s="639" t="s">
        <v>7921</v>
      </c>
      <c r="E2307" s="640">
        <v>1000</v>
      </c>
      <c r="F2307" s="638">
        <v>17524182</v>
      </c>
      <c r="G2307" s="639" t="s">
        <v>7922</v>
      </c>
      <c r="H2307" s="641"/>
      <c r="I2307" s="642"/>
      <c r="J2307" s="641" t="s">
        <v>873</v>
      </c>
      <c r="K2307" s="643">
        <v>4</v>
      </c>
      <c r="L2307" s="643">
        <v>12</v>
      </c>
      <c r="M2307" s="644">
        <v>13732.830338983076</v>
      </c>
      <c r="N2307" s="643">
        <v>2</v>
      </c>
      <c r="O2307" s="643">
        <v>6</v>
      </c>
      <c r="P2307" s="686">
        <v>6493.256604938294</v>
      </c>
    </row>
    <row r="2308" spans="1:16" ht="33.75" x14ac:dyDescent="0.2">
      <c r="A2308" s="637" t="s">
        <v>482</v>
      </c>
      <c r="B2308" s="638" t="s">
        <v>775</v>
      </c>
      <c r="C2308" s="638" t="s">
        <v>769</v>
      </c>
      <c r="D2308" s="639" t="s">
        <v>7923</v>
      </c>
      <c r="E2308" s="640">
        <v>1300</v>
      </c>
      <c r="F2308" s="638">
        <v>17531844</v>
      </c>
      <c r="G2308" s="639" t="s">
        <v>7924</v>
      </c>
      <c r="H2308" s="641"/>
      <c r="I2308" s="642"/>
      <c r="J2308" s="641" t="s">
        <v>1286</v>
      </c>
      <c r="K2308" s="643">
        <v>4</v>
      </c>
      <c r="L2308" s="643">
        <v>12</v>
      </c>
      <c r="M2308" s="644">
        <v>16219.000338983074</v>
      </c>
      <c r="N2308" s="643">
        <v>2</v>
      </c>
      <c r="O2308" s="643">
        <v>6</v>
      </c>
      <c r="P2308" s="686">
        <v>8455.2566049382931</v>
      </c>
    </row>
    <row r="2309" spans="1:16" ht="33.75" x14ac:dyDescent="0.2">
      <c r="A2309" s="637" t="s">
        <v>482</v>
      </c>
      <c r="B2309" s="638" t="s">
        <v>775</v>
      </c>
      <c r="C2309" s="638" t="s">
        <v>769</v>
      </c>
      <c r="D2309" s="639" t="s">
        <v>7925</v>
      </c>
      <c r="E2309" s="640">
        <v>2300</v>
      </c>
      <c r="F2309" s="638">
        <v>17534333</v>
      </c>
      <c r="G2309" s="639" t="s">
        <v>7926</v>
      </c>
      <c r="H2309" s="641"/>
      <c r="I2309" s="642"/>
      <c r="J2309" s="641" t="s">
        <v>7927</v>
      </c>
      <c r="K2309" s="643">
        <v>4</v>
      </c>
      <c r="L2309" s="643">
        <v>12</v>
      </c>
      <c r="M2309" s="644">
        <v>29613.630338983083</v>
      </c>
      <c r="N2309" s="643">
        <v>2</v>
      </c>
      <c r="O2309" s="643">
        <v>6</v>
      </c>
      <c r="P2309" s="686">
        <v>14798.156604938293</v>
      </c>
    </row>
    <row r="2310" spans="1:16" ht="33.75" x14ac:dyDescent="0.2">
      <c r="A2310" s="637" t="s">
        <v>482</v>
      </c>
      <c r="B2310" s="638" t="s">
        <v>775</v>
      </c>
      <c r="C2310" s="638" t="s">
        <v>769</v>
      </c>
      <c r="D2310" s="639" t="s">
        <v>7928</v>
      </c>
      <c r="E2310" s="640">
        <v>1200</v>
      </c>
      <c r="F2310" s="638">
        <v>17536226</v>
      </c>
      <c r="G2310" s="639" t="s">
        <v>7929</v>
      </c>
      <c r="H2310" s="641"/>
      <c r="I2310" s="642"/>
      <c r="J2310" s="641" t="s">
        <v>873</v>
      </c>
      <c r="K2310" s="643">
        <v>4</v>
      </c>
      <c r="L2310" s="643">
        <v>12</v>
      </c>
      <c r="M2310" s="644">
        <v>16348.830338983076</v>
      </c>
      <c r="N2310" s="643">
        <v>2</v>
      </c>
      <c r="O2310" s="643">
        <v>6</v>
      </c>
      <c r="P2310" s="686">
        <v>7801.256604938294</v>
      </c>
    </row>
    <row r="2311" spans="1:16" ht="33.75" x14ac:dyDescent="0.2">
      <c r="A2311" s="637" t="s">
        <v>482</v>
      </c>
      <c r="B2311" s="638" t="s">
        <v>775</v>
      </c>
      <c r="C2311" s="638" t="s">
        <v>769</v>
      </c>
      <c r="D2311" s="639" t="s">
        <v>6749</v>
      </c>
      <c r="E2311" s="640">
        <v>1600</v>
      </c>
      <c r="F2311" s="638">
        <v>17538282</v>
      </c>
      <c r="G2311" s="639" t="s">
        <v>7930</v>
      </c>
      <c r="H2311" s="641"/>
      <c r="I2311" s="642"/>
      <c r="J2311" s="641" t="s">
        <v>7931</v>
      </c>
      <c r="K2311" s="643">
        <v>4</v>
      </c>
      <c r="L2311" s="643">
        <v>12</v>
      </c>
      <c r="M2311" s="644">
        <v>21213.630338983079</v>
      </c>
      <c r="N2311" s="643">
        <v>2</v>
      </c>
      <c r="O2311" s="643">
        <v>6</v>
      </c>
      <c r="P2311" s="686">
        <v>10417.256604938293</v>
      </c>
    </row>
    <row r="2312" spans="1:16" ht="33.75" x14ac:dyDescent="0.2">
      <c r="A2312" s="637" t="s">
        <v>482</v>
      </c>
      <c r="B2312" s="638" t="s">
        <v>775</v>
      </c>
      <c r="C2312" s="638" t="s">
        <v>769</v>
      </c>
      <c r="D2312" s="639" t="s">
        <v>7932</v>
      </c>
      <c r="E2312" s="640">
        <v>1300</v>
      </c>
      <c r="F2312" s="638">
        <v>17540499</v>
      </c>
      <c r="G2312" s="639" t="s">
        <v>7933</v>
      </c>
      <c r="H2312" s="641"/>
      <c r="I2312" s="642"/>
      <c r="J2312" s="641" t="s">
        <v>1286</v>
      </c>
      <c r="K2312" s="643">
        <v>4</v>
      </c>
      <c r="L2312" s="643">
        <v>12</v>
      </c>
      <c r="M2312" s="644">
        <v>17428.570338983074</v>
      </c>
      <c r="N2312" s="643">
        <v>2</v>
      </c>
      <c r="O2312" s="643">
        <v>6</v>
      </c>
      <c r="P2312" s="686">
        <v>8455.2566049382931</v>
      </c>
    </row>
    <row r="2313" spans="1:16" ht="33.75" x14ac:dyDescent="0.2">
      <c r="A2313" s="637" t="s">
        <v>482</v>
      </c>
      <c r="B2313" s="638" t="s">
        <v>775</v>
      </c>
      <c r="C2313" s="638" t="s">
        <v>769</v>
      </c>
      <c r="D2313" s="639" t="s">
        <v>7934</v>
      </c>
      <c r="E2313" s="640">
        <v>3000</v>
      </c>
      <c r="F2313" s="638">
        <v>17540528</v>
      </c>
      <c r="G2313" s="639" t="s">
        <v>7935</v>
      </c>
      <c r="H2313" s="641" t="s">
        <v>788</v>
      </c>
      <c r="I2313" s="642" t="s">
        <v>7622</v>
      </c>
      <c r="J2313" s="641" t="s">
        <v>7813</v>
      </c>
      <c r="K2313" s="643">
        <v>4</v>
      </c>
      <c r="L2313" s="643">
        <v>12</v>
      </c>
      <c r="M2313" s="644">
        <v>38013.630338983086</v>
      </c>
      <c r="N2313" s="643">
        <v>2</v>
      </c>
      <c r="O2313" s="643">
        <v>6</v>
      </c>
      <c r="P2313" s="686">
        <v>18998.156604938296</v>
      </c>
    </row>
    <row r="2314" spans="1:16" ht="45" x14ac:dyDescent="0.2">
      <c r="A2314" s="637" t="s">
        <v>482</v>
      </c>
      <c r="B2314" s="638" t="s">
        <v>775</v>
      </c>
      <c r="C2314" s="638" t="s">
        <v>769</v>
      </c>
      <c r="D2314" s="639" t="s">
        <v>7936</v>
      </c>
      <c r="E2314" s="640">
        <v>3000</v>
      </c>
      <c r="F2314" s="638">
        <v>17540566</v>
      </c>
      <c r="G2314" s="639" t="s">
        <v>7937</v>
      </c>
      <c r="H2314" s="641"/>
      <c r="I2314" s="642"/>
      <c r="J2314" s="641" t="s">
        <v>7938</v>
      </c>
      <c r="K2314" s="643">
        <v>4</v>
      </c>
      <c r="L2314" s="643">
        <v>12</v>
      </c>
      <c r="M2314" s="644">
        <v>38013.630338983086</v>
      </c>
      <c r="N2314" s="643">
        <v>2</v>
      </c>
      <c r="O2314" s="643">
        <v>6</v>
      </c>
      <c r="P2314" s="686">
        <v>18998.156604938296</v>
      </c>
    </row>
    <row r="2315" spans="1:16" ht="33.75" x14ac:dyDescent="0.2">
      <c r="A2315" s="637" t="s">
        <v>482</v>
      </c>
      <c r="B2315" s="638" t="s">
        <v>775</v>
      </c>
      <c r="C2315" s="638" t="s">
        <v>769</v>
      </c>
      <c r="D2315" s="639" t="s">
        <v>7862</v>
      </c>
      <c r="E2315" s="640">
        <v>1200</v>
      </c>
      <c r="F2315" s="638">
        <v>17545044</v>
      </c>
      <c r="G2315" s="639" t="s">
        <v>7939</v>
      </c>
      <c r="H2315" s="641"/>
      <c r="I2315" s="642"/>
      <c r="J2315" s="641" t="s">
        <v>1286</v>
      </c>
      <c r="K2315" s="643">
        <v>4</v>
      </c>
      <c r="L2315" s="643">
        <v>12</v>
      </c>
      <c r="M2315" s="644">
        <v>16348.830338983076</v>
      </c>
      <c r="N2315" s="643">
        <v>2</v>
      </c>
      <c r="O2315" s="643">
        <v>6</v>
      </c>
      <c r="P2315" s="686">
        <v>7801.256604938294</v>
      </c>
    </row>
    <row r="2316" spans="1:16" ht="33.75" x14ac:dyDescent="0.2">
      <c r="A2316" s="637" t="s">
        <v>482</v>
      </c>
      <c r="B2316" s="638" t="s">
        <v>775</v>
      </c>
      <c r="C2316" s="638" t="s">
        <v>769</v>
      </c>
      <c r="D2316" s="639" t="s">
        <v>7940</v>
      </c>
      <c r="E2316" s="640">
        <v>1300</v>
      </c>
      <c r="F2316" s="638">
        <v>17555001</v>
      </c>
      <c r="G2316" s="639" t="s">
        <v>7941</v>
      </c>
      <c r="H2316" s="641"/>
      <c r="I2316" s="642"/>
      <c r="J2316" s="641" t="s">
        <v>7942</v>
      </c>
      <c r="K2316" s="643">
        <v>4</v>
      </c>
      <c r="L2316" s="643">
        <v>12</v>
      </c>
      <c r="M2316" s="644">
        <v>17613.630338983075</v>
      </c>
      <c r="N2316" s="643">
        <v>2</v>
      </c>
      <c r="O2316" s="643">
        <v>6</v>
      </c>
      <c r="P2316" s="686">
        <v>8455.2566049382931</v>
      </c>
    </row>
    <row r="2317" spans="1:16" ht="33.75" x14ac:dyDescent="0.2">
      <c r="A2317" s="637" t="s">
        <v>482</v>
      </c>
      <c r="B2317" s="638" t="s">
        <v>775</v>
      </c>
      <c r="C2317" s="638" t="s">
        <v>769</v>
      </c>
      <c r="D2317" s="639" t="s">
        <v>7943</v>
      </c>
      <c r="E2317" s="640">
        <v>1600</v>
      </c>
      <c r="F2317" s="638">
        <v>17576659</v>
      </c>
      <c r="G2317" s="639" t="s">
        <v>7944</v>
      </c>
      <c r="H2317" s="641"/>
      <c r="I2317" s="642"/>
      <c r="J2317" s="641" t="s">
        <v>940</v>
      </c>
      <c r="K2317" s="643">
        <v>4</v>
      </c>
      <c r="L2317" s="643">
        <v>12</v>
      </c>
      <c r="M2317" s="644">
        <v>21213.630338983079</v>
      </c>
      <c r="N2317" s="643">
        <v>2</v>
      </c>
      <c r="O2317" s="643">
        <v>6</v>
      </c>
      <c r="P2317" s="686">
        <v>10417.256604938293</v>
      </c>
    </row>
    <row r="2318" spans="1:16" ht="56.25" x14ac:dyDescent="0.2">
      <c r="A2318" s="637" t="s">
        <v>482</v>
      </c>
      <c r="B2318" s="638" t="s">
        <v>775</v>
      </c>
      <c r="C2318" s="638" t="s">
        <v>769</v>
      </c>
      <c r="D2318" s="639" t="s">
        <v>7945</v>
      </c>
      <c r="E2318" s="640">
        <v>930</v>
      </c>
      <c r="F2318" s="638">
        <v>17587854</v>
      </c>
      <c r="G2318" s="639" t="s">
        <v>7946</v>
      </c>
      <c r="H2318" s="641"/>
      <c r="I2318" s="642"/>
      <c r="J2318" s="641" t="s">
        <v>873</v>
      </c>
      <c r="K2318" s="643">
        <v>4</v>
      </c>
      <c r="L2318" s="643">
        <v>12</v>
      </c>
      <c r="M2318" s="644">
        <v>12817.230338983079</v>
      </c>
      <c r="N2318" s="643">
        <v>2</v>
      </c>
      <c r="O2318" s="643">
        <v>6</v>
      </c>
      <c r="P2318" s="686">
        <v>6035.4566049382938</v>
      </c>
    </row>
    <row r="2319" spans="1:16" ht="33.75" x14ac:dyDescent="0.2">
      <c r="A2319" s="637" t="s">
        <v>482</v>
      </c>
      <c r="B2319" s="638" t="s">
        <v>775</v>
      </c>
      <c r="C2319" s="638" t="s">
        <v>769</v>
      </c>
      <c r="D2319" s="639" t="s">
        <v>7947</v>
      </c>
      <c r="E2319" s="640">
        <v>3500</v>
      </c>
      <c r="F2319" s="638">
        <v>17593067</v>
      </c>
      <c r="G2319" s="639" t="s">
        <v>7948</v>
      </c>
      <c r="H2319" s="641" t="s">
        <v>7804</v>
      </c>
      <c r="I2319" s="642" t="s">
        <v>7622</v>
      </c>
      <c r="J2319" s="641" t="s">
        <v>7813</v>
      </c>
      <c r="K2319" s="643">
        <v>4</v>
      </c>
      <c r="L2319" s="643">
        <v>12</v>
      </c>
      <c r="M2319" s="644">
        <v>44013.630338983086</v>
      </c>
      <c r="N2319" s="643">
        <v>2</v>
      </c>
      <c r="O2319" s="643">
        <v>6</v>
      </c>
      <c r="P2319" s="686">
        <v>21998.156604938296</v>
      </c>
    </row>
    <row r="2320" spans="1:16" ht="33.75" x14ac:dyDescent="0.2">
      <c r="A2320" s="637" t="s">
        <v>482</v>
      </c>
      <c r="B2320" s="638" t="s">
        <v>775</v>
      </c>
      <c r="C2320" s="638" t="s">
        <v>769</v>
      </c>
      <c r="D2320" s="639" t="s">
        <v>7949</v>
      </c>
      <c r="E2320" s="640">
        <v>930</v>
      </c>
      <c r="F2320" s="638">
        <v>17594236</v>
      </c>
      <c r="G2320" s="639" t="s">
        <v>7950</v>
      </c>
      <c r="H2320" s="641"/>
      <c r="I2320" s="642"/>
      <c r="J2320" s="641" t="s">
        <v>7951</v>
      </c>
      <c r="K2320" s="643">
        <v>4</v>
      </c>
      <c r="L2320" s="643">
        <v>12</v>
      </c>
      <c r="M2320" s="644">
        <v>12817.230338983079</v>
      </c>
      <c r="N2320" s="643">
        <v>2</v>
      </c>
      <c r="O2320" s="643">
        <v>6</v>
      </c>
      <c r="P2320" s="686">
        <v>6035.4566049382938</v>
      </c>
    </row>
    <row r="2321" spans="1:16" ht="33.75" x14ac:dyDescent="0.2">
      <c r="A2321" s="637" t="s">
        <v>482</v>
      </c>
      <c r="B2321" s="638" t="s">
        <v>775</v>
      </c>
      <c r="C2321" s="638" t="s">
        <v>769</v>
      </c>
      <c r="D2321" s="639" t="s">
        <v>7952</v>
      </c>
      <c r="E2321" s="640">
        <v>1000</v>
      </c>
      <c r="F2321" s="638">
        <v>17596598</v>
      </c>
      <c r="G2321" s="639" t="s">
        <v>7953</v>
      </c>
      <c r="H2321" s="641"/>
      <c r="I2321" s="642"/>
      <c r="J2321" s="641" t="s">
        <v>873</v>
      </c>
      <c r="K2321" s="643">
        <v>4</v>
      </c>
      <c r="L2321" s="643">
        <v>12</v>
      </c>
      <c r="M2321" s="644">
        <v>13732.830338983076</v>
      </c>
      <c r="N2321" s="643">
        <v>2</v>
      </c>
      <c r="O2321" s="643">
        <v>6</v>
      </c>
      <c r="P2321" s="686">
        <v>6493.256604938294</v>
      </c>
    </row>
    <row r="2322" spans="1:16" ht="33.75" x14ac:dyDescent="0.2">
      <c r="A2322" s="637" t="s">
        <v>482</v>
      </c>
      <c r="B2322" s="638" t="s">
        <v>775</v>
      </c>
      <c r="C2322" s="638" t="s">
        <v>769</v>
      </c>
      <c r="D2322" s="639" t="s">
        <v>7954</v>
      </c>
      <c r="E2322" s="640">
        <v>1300</v>
      </c>
      <c r="F2322" s="638">
        <v>17597155</v>
      </c>
      <c r="G2322" s="639" t="s">
        <v>7955</v>
      </c>
      <c r="H2322" s="641"/>
      <c r="I2322" s="642"/>
      <c r="J2322" s="641" t="s">
        <v>7956</v>
      </c>
      <c r="K2322" s="643">
        <v>4</v>
      </c>
      <c r="L2322" s="643">
        <v>12</v>
      </c>
      <c r="M2322" s="644">
        <v>17613.630338983075</v>
      </c>
      <c r="N2322" s="643">
        <v>2</v>
      </c>
      <c r="O2322" s="643">
        <v>6</v>
      </c>
      <c r="P2322" s="686">
        <v>8455.2566049382931</v>
      </c>
    </row>
    <row r="2323" spans="1:16" ht="33.75" x14ac:dyDescent="0.2">
      <c r="A2323" s="637" t="s">
        <v>482</v>
      </c>
      <c r="B2323" s="638" t="s">
        <v>775</v>
      </c>
      <c r="C2323" s="638" t="s">
        <v>769</v>
      </c>
      <c r="D2323" s="639" t="s">
        <v>7862</v>
      </c>
      <c r="E2323" s="640">
        <v>1200</v>
      </c>
      <c r="F2323" s="638">
        <v>17597932</v>
      </c>
      <c r="G2323" s="639" t="s">
        <v>7957</v>
      </c>
      <c r="H2323" s="641"/>
      <c r="I2323" s="642"/>
      <c r="J2323" s="641" t="s">
        <v>1286</v>
      </c>
      <c r="K2323" s="643">
        <v>4</v>
      </c>
      <c r="L2323" s="643">
        <v>12</v>
      </c>
      <c r="M2323" s="644">
        <v>16348.830338983076</v>
      </c>
      <c r="N2323" s="643">
        <v>2</v>
      </c>
      <c r="O2323" s="643">
        <v>6</v>
      </c>
      <c r="P2323" s="686">
        <v>7801.256604938294</v>
      </c>
    </row>
    <row r="2324" spans="1:16" ht="33.75" x14ac:dyDescent="0.2">
      <c r="A2324" s="637" t="s">
        <v>482</v>
      </c>
      <c r="B2324" s="638" t="s">
        <v>775</v>
      </c>
      <c r="C2324" s="638" t="s">
        <v>769</v>
      </c>
      <c r="D2324" s="639" t="s">
        <v>7958</v>
      </c>
      <c r="E2324" s="640">
        <v>1200</v>
      </c>
      <c r="F2324" s="638">
        <v>17598505</v>
      </c>
      <c r="G2324" s="639" t="s">
        <v>7959</v>
      </c>
      <c r="H2324" s="641"/>
      <c r="I2324" s="642"/>
      <c r="J2324" s="641" t="s">
        <v>7956</v>
      </c>
      <c r="K2324" s="643">
        <v>4</v>
      </c>
      <c r="L2324" s="643">
        <v>12</v>
      </c>
      <c r="M2324" s="644">
        <v>16348.830338983076</v>
      </c>
      <c r="N2324" s="643">
        <v>2</v>
      </c>
      <c r="O2324" s="643">
        <v>6</v>
      </c>
      <c r="P2324" s="686">
        <v>7801.256604938294</v>
      </c>
    </row>
    <row r="2325" spans="1:16" ht="33.75" x14ac:dyDescent="0.2">
      <c r="A2325" s="637" t="s">
        <v>482</v>
      </c>
      <c r="B2325" s="638" t="s">
        <v>775</v>
      </c>
      <c r="C2325" s="638" t="s">
        <v>769</v>
      </c>
      <c r="D2325" s="639" t="s">
        <v>7960</v>
      </c>
      <c r="E2325" s="640">
        <v>930</v>
      </c>
      <c r="F2325" s="638">
        <v>17598643</v>
      </c>
      <c r="G2325" s="639" t="s">
        <v>7961</v>
      </c>
      <c r="H2325" s="641"/>
      <c r="I2325" s="642"/>
      <c r="J2325" s="641" t="s">
        <v>7956</v>
      </c>
      <c r="K2325" s="643">
        <v>4</v>
      </c>
      <c r="L2325" s="643">
        <v>12</v>
      </c>
      <c r="M2325" s="644">
        <v>12817.230338983079</v>
      </c>
      <c r="N2325" s="643">
        <v>2</v>
      </c>
      <c r="O2325" s="643">
        <v>6</v>
      </c>
      <c r="P2325" s="686">
        <v>5973.4566049382938</v>
      </c>
    </row>
    <row r="2326" spans="1:16" ht="33.75" x14ac:dyDescent="0.2">
      <c r="A2326" s="637" t="s">
        <v>482</v>
      </c>
      <c r="B2326" s="638" t="s">
        <v>775</v>
      </c>
      <c r="C2326" s="638" t="s">
        <v>769</v>
      </c>
      <c r="D2326" s="639" t="s">
        <v>3782</v>
      </c>
      <c r="E2326" s="640">
        <v>1500</v>
      </c>
      <c r="F2326" s="638">
        <v>17599192</v>
      </c>
      <c r="G2326" s="639" t="s">
        <v>7962</v>
      </c>
      <c r="H2326" s="641"/>
      <c r="I2326" s="642"/>
      <c r="J2326" s="641" t="s">
        <v>7963</v>
      </c>
      <c r="K2326" s="643">
        <v>4</v>
      </c>
      <c r="L2326" s="643">
        <v>12</v>
      </c>
      <c r="M2326" s="644">
        <v>20013.630338983079</v>
      </c>
      <c r="N2326" s="643">
        <v>2</v>
      </c>
      <c r="O2326" s="643">
        <v>6</v>
      </c>
      <c r="P2326" s="686">
        <v>9763.2566049382931</v>
      </c>
    </row>
    <row r="2327" spans="1:16" ht="33.75" x14ac:dyDescent="0.2">
      <c r="A2327" s="637" t="s">
        <v>482</v>
      </c>
      <c r="B2327" s="638" t="s">
        <v>775</v>
      </c>
      <c r="C2327" s="638" t="s">
        <v>769</v>
      </c>
      <c r="D2327" s="639" t="s">
        <v>7862</v>
      </c>
      <c r="E2327" s="640">
        <v>1200</v>
      </c>
      <c r="F2327" s="638">
        <v>17599291</v>
      </c>
      <c r="G2327" s="639" t="s">
        <v>7964</v>
      </c>
      <c r="H2327" s="641"/>
      <c r="I2327" s="642"/>
      <c r="J2327" s="641" t="s">
        <v>7956</v>
      </c>
      <c r="K2327" s="643">
        <v>4</v>
      </c>
      <c r="L2327" s="643">
        <v>12</v>
      </c>
      <c r="M2327" s="644">
        <v>16348.830338983076</v>
      </c>
      <c r="N2327" s="643">
        <v>2</v>
      </c>
      <c r="O2327" s="643">
        <v>6</v>
      </c>
      <c r="P2327" s="686">
        <v>7801.256604938294</v>
      </c>
    </row>
    <row r="2328" spans="1:16" ht="33.75" x14ac:dyDescent="0.2">
      <c r="A2328" s="637" t="s">
        <v>482</v>
      </c>
      <c r="B2328" s="638" t="s">
        <v>775</v>
      </c>
      <c r="C2328" s="638" t="s">
        <v>769</v>
      </c>
      <c r="D2328" s="639" t="s">
        <v>7965</v>
      </c>
      <c r="E2328" s="640">
        <v>930</v>
      </c>
      <c r="F2328" s="638">
        <v>17599731</v>
      </c>
      <c r="G2328" s="639" t="s">
        <v>7966</v>
      </c>
      <c r="H2328" s="641"/>
      <c r="I2328" s="642"/>
      <c r="J2328" s="641" t="s">
        <v>7956</v>
      </c>
      <c r="K2328" s="643">
        <v>4</v>
      </c>
      <c r="L2328" s="643">
        <v>12</v>
      </c>
      <c r="M2328" s="644">
        <v>12817.230338983079</v>
      </c>
      <c r="N2328" s="643">
        <v>2</v>
      </c>
      <c r="O2328" s="643">
        <v>6</v>
      </c>
      <c r="P2328" s="686">
        <v>6035.4566049382938</v>
      </c>
    </row>
    <row r="2329" spans="1:16" ht="33.75" x14ac:dyDescent="0.2">
      <c r="A2329" s="637" t="s">
        <v>482</v>
      </c>
      <c r="B2329" s="638" t="s">
        <v>775</v>
      </c>
      <c r="C2329" s="638" t="s">
        <v>769</v>
      </c>
      <c r="D2329" s="639" t="s">
        <v>7967</v>
      </c>
      <c r="E2329" s="640">
        <v>2000</v>
      </c>
      <c r="F2329" s="638">
        <v>17600355</v>
      </c>
      <c r="G2329" s="639" t="s">
        <v>7968</v>
      </c>
      <c r="H2329" s="641"/>
      <c r="I2329" s="642"/>
      <c r="J2329" s="641" t="s">
        <v>7969</v>
      </c>
      <c r="K2329" s="643">
        <v>4</v>
      </c>
      <c r="L2329" s="643">
        <v>12</v>
      </c>
      <c r="M2329" s="644">
        <v>24990.320338983081</v>
      </c>
      <c r="N2329" s="643">
        <v>2</v>
      </c>
      <c r="O2329" s="643">
        <v>6</v>
      </c>
      <c r="P2329" s="686">
        <v>11774.516604938291</v>
      </c>
    </row>
    <row r="2330" spans="1:16" ht="33.75" x14ac:dyDescent="0.2">
      <c r="A2330" s="637" t="s">
        <v>482</v>
      </c>
      <c r="B2330" s="638" t="s">
        <v>775</v>
      </c>
      <c r="C2330" s="638" t="s">
        <v>769</v>
      </c>
      <c r="D2330" s="639" t="s">
        <v>7965</v>
      </c>
      <c r="E2330" s="640">
        <v>930</v>
      </c>
      <c r="F2330" s="638">
        <v>17601081</v>
      </c>
      <c r="G2330" s="639" t="s">
        <v>7970</v>
      </c>
      <c r="H2330" s="641"/>
      <c r="I2330" s="642"/>
      <c r="J2330" s="641" t="s">
        <v>7956</v>
      </c>
      <c r="K2330" s="643">
        <v>4</v>
      </c>
      <c r="L2330" s="643">
        <v>12</v>
      </c>
      <c r="M2330" s="644">
        <v>12817.230338983079</v>
      </c>
      <c r="N2330" s="643">
        <v>2</v>
      </c>
      <c r="O2330" s="643">
        <v>6</v>
      </c>
      <c r="P2330" s="686">
        <v>6035.4566049382938</v>
      </c>
    </row>
    <row r="2331" spans="1:16" ht="33.75" x14ac:dyDescent="0.2">
      <c r="A2331" s="637" t="s">
        <v>482</v>
      </c>
      <c r="B2331" s="638" t="s">
        <v>775</v>
      </c>
      <c r="C2331" s="638" t="s">
        <v>769</v>
      </c>
      <c r="D2331" s="639" t="s">
        <v>7971</v>
      </c>
      <c r="E2331" s="640">
        <v>1200</v>
      </c>
      <c r="F2331" s="638">
        <v>17601519</v>
      </c>
      <c r="G2331" s="639" t="s">
        <v>7972</v>
      </c>
      <c r="H2331" s="641"/>
      <c r="I2331" s="642"/>
      <c r="J2331" s="641" t="s">
        <v>7956</v>
      </c>
      <c r="K2331" s="643">
        <v>4</v>
      </c>
      <c r="L2331" s="643">
        <v>12</v>
      </c>
      <c r="M2331" s="644">
        <v>16348.830338983076</v>
      </c>
      <c r="N2331" s="643">
        <v>2</v>
      </c>
      <c r="O2331" s="643">
        <v>6</v>
      </c>
      <c r="P2331" s="686">
        <v>7801.256604938294</v>
      </c>
    </row>
    <row r="2332" spans="1:16" ht="33.75" x14ac:dyDescent="0.2">
      <c r="A2332" s="637" t="s">
        <v>482</v>
      </c>
      <c r="B2332" s="638" t="s">
        <v>775</v>
      </c>
      <c r="C2332" s="638" t="s">
        <v>769</v>
      </c>
      <c r="D2332" s="639" t="s">
        <v>7973</v>
      </c>
      <c r="E2332" s="640">
        <v>1600</v>
      </c>
      <c r="F2332" s="638">
        <v>17602782</v>
      </c>
      <c r="G2332" s="639" t="s">
        <v>7974</v>
      </c>
      <c r="H2332" s="641"/>
      <c r="I2332" s="642"/>
      <c r="J2332" s="641" t="s">
        <v>7956</v>
      </c>
      <c r="K2332" s="643">
        <v>4</v>
      </c>
      <c r="L2332" s="643">
        <v>12</v>
      </c>
      <c r="M2332" s="644">
        <v>21213.630338983079</v>
      </c>
      <c r="N2332" s="643">
        <v>2</v>
      </c>
      <c r="O2332" s="643">
        <v>6</v>
      </c>
      <c r="P2332" s="686">
        <v>10417.256604938293</v>
      </c>
    </row>
    <row r="2333" spans="1:16" ht="33.75" x14ac:dyDescent="0.2">
      <c r="A2333" s="637" t="s">
        <v>482</v>
      </c>
      <c r="B2333" s="638" t="s">
        <v>775</v>
      </c>
      <c r="C2333" s="638" t="s">
        <v>769</v>
      </c>
      <c r="D2333" s="639" t="s">
        <v>7960</v>
      </c>
      <c r="E2333" s="640">
        <v>930</v>
      </c>
      <c r="F2333" s="638">
        <v>17603522</v>
      </c>
      <c r="G2333" s="639" t="s">
        <v>7975</v>
      </c>
      <c r="H2333" s="641"/>
      <c r="I2333" s="642"/>
      <c r="J2333" s="641" t="s">
        <v>7956</v>
      </c>
      <c r="K2333" s="643">
        <v>4</v>
      </c>
      <c r="L2333" s="643">
        <v>12</v>
      </c>
      <c r="M2333" s="644">
        <v>12817.230338983079</v>
      </c>
      <c r="N2333" s="643">
        <v>2</v>
      </c>
      <c r="O2333" s="643">
        <v>6</v>
      </c>
      <c r="P2333" s="686">
        <v>6035.4566049382938</v>
      </c>
    </row>
    <row r="2334" spans="1:16" ht="67.5" x14ac:dyDescent="0.2">
      <c r="A2334" s="637" t="s">
        <v>482</v>
      </c>
      <c r="B2334" s="638" t="s">
        <v>775</v>
      </c>
      <c r="C2334" s="638" t="s">
        <v>769</v>
      </c>
      <c r="D2334" s="639" t="s">
        <v>7976</v>
      </c>
      <c r="E2334" s="640">
        <v>1300</v>
      </c>
      <c r="F2334" s="638">
        <v>17603751</v>
      </c>
      <c r="G2334" s="639" t="s">
        <v>7977</v>
      </c>
      <c r="H2334" s="641"/>
      <c r="I2334" s="642"/>
      <c r="J2334" s="641" t="s">
        <v>7978</v>
      </c>
      <c r="K2334" s="643">
        <v>4</v>
      </c>
      <c r="L2334" s="643">
        <v>12</v>
      </c>
      <c r="M2334" s="644">
        <v>17613.630338983075</v>
      </c>
      <c r="N2334" s="643">
        <v>2</v>
      </c>
      <c r="O2334" s="643">
        <v>6</v>
      </c>
      <c r="P2334" s="686">
        <v>8455.2566049382931</v>
      </c>
    </row>
    <row r="2335" spans="1:16" ht="33.75" x14ac:dyDescent="0.2">
      <c r="A2335" s="637" t="s">
        <v>482</v>
      </c>
      <c r="B2335" s="638" t="s">
        <v>775</v>
      </c>
      <c r="C2335" s="638" t="s">
        <v>769</v>
      </c>
      <c r="D2335" s="639" t="s">
        <v>7841</v>
      </c>
      <c r="E2335" s="640">
        <v>1000</v>
      </c>
      <c r="F2335" s="638">
        <v>17609206</v>
      </c>
      <c r="G2335" s="639" t="s">
        <v>7979</v>
      </c>
      <c r="H2335" s="641"/>
      <c r="I2335" s="642"/>
      <c r="J2335" s="641" t="s">
        <v>1286</v>
      </c>
      <c r="K2335" s="643">
        <v>4</v>
      </c>
      <c r="L2335" s="643">
        <v>12</v>
      </c>
      <c r="M2335" s="644">
        <v>13732.830338983076</v>
      </c>
      <c r="N2335" s="643">
        <v>2</v>
      </c>
      <c r="O2335" s="643">
        <v>6</v>
      </c>
      <c r="P2335" s="686">
        <v>6493.256604938294</v>
      </c>
    </row>
    <row r="2336" spans="1:16" ht="33.75" x14ac:dyDescent="0.2">
      <c r="A2336" s="637" t="s">
        <v>482</v>
      </c>
      <c r="B2336" s="638" t="s">
        <v>775</v>
      </c>
      <c r="C2336" s="638" t="s">
        <v>769</v>
      </c>
      <c r="D2336" s="639" t="s">
        <v>7980</v>
      </c>
      <c r="E2336" s="640">
        <v>1500</v>
      </c>
      <c r="F2336" s="638">
        <v>17610991</v>
      </c>
      <c r="G2336" s="639" t="s">
        <v>7981</v>
      </c>
      <c r="H2336" s="641"/>
      <c r="I2336" s="642"/>
      <c r="J2336" s="641" t="s">
        <v>7869</v>
      </c>
      <c r="K2336" s="643">
        <v>4</v>
      </c>
      <c r="L2336" s="643">
        <v>12</v>
      </c>
      <c r="M2336" s="644">
        <v>20013.630338983079</v>
      </c>
      <c r="N2336" s="643">
        <v>2</v>
      </c>
      <c r="O2336" s="643">
        <v>6</v>
      </c>
      <c r="P2336" s="686">
        <v>9763.2566049382931</v>
      </c>
    </row>
    <row r="2337" spans="1:16" ht="33.75" x14ac:dyDescent="0.2">
      <c r="A2337" s="637" t="s">
        <v>482</v>
      </c>
      <c r="B2337" s="638" t="s">
        <v>775</v>
      </c>
      <c r="C2337" s="638" t="s">
        <v>769</v>
      </c>
      <c r="D2337" s="639" t="s">
        <v>7982</v>
      </c>
      <c r="E2337" s="640">
        <v>1300</v>
      </c>
      <c r="F2337" s="638">
        <v>17611446</v>
      </c>
      <c r="G2337" s="639" t="s">
        <v>7983</v>
      </c>
      <c r="H2337" s="641"/>
      <c r="I2337" s="642"/>
      <c r="J2337" s="641" t="s">
        <v>7984</v>
      </c>
      <c r="K2337" s="643">
        <v>4</v>
      </c>
      <c r="L2337" s="643">
        <v>12</v>
      </c>
      <c r="M2337" s="644">
        <v>17613.630338983075</v>
      </c>
      <c r="N2337" s="643">
        <v>2</v>
      </c>
      <c r="O2337" s="643">
        <v>6</v>
      </c>
      <c r="P2337" s="686">
        <v>8455.2566049382931</v>
      </c>
    </row>
    <row r="2338" spans="1:16" ht="33.75" x14ac:dyDescent="0.2">
      <c r="A2338" s="637" t="s">
        <v>482</v>
      </c>
      <c r="B2338" s="638" t="s">
        <v>775</v>
      </c>
      <c r="C2338" s="638" t="s">
        <v>769</v>
      </c>
      <c r="D2338" s="639" t="s">
        <v>7985</v>
      </c>
      <c r="E2338" s="640">
        <v>1300</v>
      </c>
      <c r="F2338" s="638">
        <v>17611963</v>
      </c>
      <c r="G2338" s="639" t="s">
        <v>7986</v>
      </c>
      <c r="H2338" s="641"/>
      <c r="I2338" s="642"/>
      <c r="J2338" s="641" t="s">
        <v>1286</v>
      </c>
      <c r="K2338" s="643">
        <v>4</v>
      </c>
      <c r="L2338" s="643">
        <v>12</v>
      </c>
      <c r="M2338" s="644">
        <v>17613.630338983075</v>
      </c>
      <c r="N2338" s="643">
        <v>2</v>
      </c>
      <c r="O2338" s="643">
        <v>6</v>
      </c>
      <c r="P2338" s="686">
        <v>8455.2566049382931</v>
      </c>
    </row>
    <row r="2339" spans="1:16" ht="33.75" x14ac:dyDescent="0.2">
      <c r="A2339" s="637" t="s">
        <v>482</v>
      </c>
      <c r="B2339" s="638" t="s">
        <v>775</v>
      </c>
      <c r="C2339" s="638" t="s">
        <v>769</v>
      </c>
      <c r="D2339" s="639" t="s">
        <v>7954</v>
      </c>
      <c r="E2339" s="640">
        <v>1300</v>
      </c>
      <c r="F2339" s="638">
        <v>17612849</v>
      </c>
      <c r="G2339" s="639" t="s">
        <v>7987</v>
      </c>
      <c r="H2339" s="641"/>
      <c r="I2339" s="642"/>
      <c r="J2339" s="641" t="s">
        <v>1286</v>
      </c>
      <c r="K2339" s="643">
        <v>4</v>
      </c>
      <c r="L2339" s="643">
        <v>12</v>
      </c>
      <c r="M2339" s="644">
        <v>17613.630338983075</v>
      </c>
      <c r="N2339" s="643">
        <v>2</v>
      </c>
      <c r="O2339" s="643">
        <v>6</v>
      </c>
      <c r="P2339" s="686">
        <v>8455.2566049382931</v>
      </c>
    </row>
    <row r="2340" spans="1:16" ht="33.75" x14ac:dyDescent="0.2">
      <c r="A2340" s="637" t="s">
        <v>482</v>
      </c>
      <c r="B2340" s="638" t="s">
        <v>775</v>
      </c>
      <c r="C2340" s="638" t="s">
        <v>769</v>
      </c>
      <c r="D2340" s="639" t="s">
        <v>7965</v>
      </c>
      <c r="E2340" s="640">
        <v>930</v>
      </c>
      <c r="F2340" s="638">
        <v>17619638</v>
      </c>
      <c r="G2340" s="639" t="s">
        <v>7988</v>
      </c>
      <c r="H2340" s="641"/>
      <c r="I2340" s="642"/>
      <c r="J2340" s="641" t="s">
        <v>7956</v>
      </c>
      <c r="K2340" s="643">
        <v>4</v>
      </c>
      <c r="L2340" s="643">
        <v>12</v>
      </c>
      <c r="M2340" s="644">
        <v>12817.230338983079</v>
      </c>
      <c r="N2340" s="643">
        <v>2</v>
      </c>
      <c r="O2340" s="643">
        <v>6</v>
      </c>
      <c r="P2340" s="686">
        <v>6035.4566049382938</v>
      </c>
    </row>
    <row r="2341" spans="1:16" ht="45" x14ac:dyDescent="0.2">
      <c r="A2341" s="637" t="s">
        <v>482</v>
      </c>
      <c r="B2341" s="638" t="s">
        <v>775</v>
      </c>
      <c r="C2341" s="638" t="s">
        <v>769</v>
      </c>
      <c r="D2341" s="639" t="s">
        <v>7989</v>
      </c>
      <c r="E2341" s="640">
        <v>930</v>
      </c>
      <c r="F2341" s="638">
        <v>17620216</v>
      </c>
      <c r="G2341" s="639" t="s">
        <v>7990</v>
      </c>
      <c r="H2341" s="641"/>
      <c r="I2341" s="642"/>
      <c r="J2341" s="641" t="s">
        <v>7956</v>
      </c>
      <c r="K2341" s="643">
        <v>4</v>
      </c>
      <c r="L2341" s="643">
        <v>12</v>
      </c>
      <c r="M2341" s="644">
        <v>12817.230338983079</v>
      </c>
      <c r="N2341" s="643">
        <v>2</v>
      </c>
      <c r="O2341" s="643">
        <v>6</v>
      </c>
      <c r="P2341" s="686">
        <v>6035.4566049382938</v>
      </c>
    </row>
    <row r="2342" spans="1:16" ht="33.75" x14ac:dyDescent="0.2">
      <c r="A2342" s="637" t="s">
        <v>482</v>
      </c>
      <c r="B2342" s="638" t="s">
        <v>775</v>
      </c>
      <c r="C2342" s="638" t="s">
        <v>769</v>
      </c>
      <c r="D2342" s="639" t="s">
        <v>7991</v>
      </c>
      <c r="E2342" s="640">
        <v>1200</v>
      </c>
      <c r="F2342" s="638">
        <v>17621797</v>
      </c>
      <c r="G2342" s="639" t="s">
        <v>7992</v>
      </c>
      <c r="H2342" s="641"/>
      <c r="I2342" s="642"/>
      <c r="J2342" s="641" t="s">
        <v>1286</v>
      </c>
      <c r="K2342" s="643">
        <v>4</v>
      </c>
      <c r="L2342" s="643">
        <v>12</v>
      </c>
      <c r="M2342" s="644">
        <v>16348.830338983076</v>
      </c>
      <c r="N2342" s="643">
        <v>2</v>
      </c>
      <c r="O2342" s="643">
        <v>6</v>
      </c>
      <c r="P2342" s="686">
        <v>7801.256604938294</v>
      </c>
    </row>
    <row r="2343" spans="1:16" ht="33.75" x14ac:dyDescent="0.2">
      <c r="A2343" s="637" t="s">
        <v>482</v>
      </c>
      <c r="B2343" s="638" t="s">
        <v>775</v>
      </c>
      <c r="C2343" s="638" t="s">
        <v>769</v>
      </c>
      <c r="D2343" s="639" t="s">
        <v>7993</v>
      </c>
      <c r="E2343" s="640">
        <v>1300</v>
      </c>
      <c r="F2343" s="638">
        <v>17632447</v>
      </c>
      <c r="G2343" s="639" t="s">
        <v>7994</v>
      </c>
      <c r="H2343" s="641"/>
      <c r="I2343" s="642"/>
      <c r="J2343" s="641" t="s">
        <v>1286</v>
      </c>
      <c r="K2343" s="643">
        <v>4</v>
      </c>
      <c r="L2343" s="643">
        <v>12</v>
      </c>
      <c r="M2343" s="644">
        <v>17425.510338983077</v>
      </c>
      <c r="N2343" s="643">
        <v>2</v>
      </c>
      <c r="O2343" s="643">
        <v>6</v>
      </c>
      <c r="P2343" s="686">
        <v>8455.2566049382931</v>
      </c>
    </row>
    <row r="2344" spans="1:16" ht="33.75" x14ac:dyDescent="0.2">
      <c r="A2344" s="637" t="s">
        <v>482</v>
      </c>
      <c r="B2344" s="638" t="s">
        <v>775</v>
      </c>
      <c r="C2344" s="638" t="s">
        <v>769</v>
      </c>
      <c r="D2344" s="639" t="s">
        <v>7965</v>
      </c>
      <c r="E2344" s="640">
        <v>930</v>
      </c>
      <c r="F2344" s="638">
        <v>17634326</v>
      </c>
      <c r="G2344" s="639" t="s">
        <v>7995</v>
      </c>
      <c r="H2344" s="641"/>
      <c r="I2344" s="642"/>
      <c r="J2344" s="641" t="s">
        <v>7956</v>
      </c>
      <c r="K2344" s="643">
        <v>4</v>
      </c>
      <c r="L2344" s="643">
        <v>12</v>
      </c>
      <c r="M2344" s="644">
        <v>12817.230338983079</v>
      </c>
      <c r="N2344" s="643">
        <v>2</v>
      </c>
      <c r="O2344" s="643">
        <v>6</v>
      </c>
      <c r="P2344" s="686">
        <v>6035.4566049382938</v>
      </c>
    </row>
    <row r="2345" spans="1:16" ht="56.25" x14ac:dyDescent="0.2">
      <c r="A2345" s="637" t="s">
        <v>482</v>
      </c>
      <c r="B2345" s="638" t="s">
        <v>775</v>
      </c>
      <c r="C2345" s="638" t="s">
        <v>769</v>
      </c>
      <c r="D2345" s="639" t="s">
        <v>1008</v>
      </c>
      <c r="E2345" s="640">
        <v>1800</v>
      </c>
      <c r="F2345" s="638">
        <v>17636534</v>
      </c>
      <c r="G2345" s="639" t="s">
        <v>7996</v>
      </c>
      <c r="H2345" s="641" t="s">
        <v>7997</v>
      </c>
      <c r="I2345" s="642" t="s">
        <v>7622</v>
      </c>
      <c r="J2345" s="641" t="s">
        <v>7997</v>
      </c>
      <c r="K2345" s="643">
        <v>4</v>
      </c>
      <c r="L2345" s="643">
        <v>12</v>
      </c>
      <c r="M2345" s="644">
        <v>23613.630338983079</v>
      </c>
      <c r="N2345" s="643">
        <v>2</v>
      </c>
      <c r="O2345" s="643">
        <v>6</v>
      </c>
      <c r="P2345" s="686">
        <v>11725.256604938293</v>
      </c>
    </row>
    <row r="2346" spans="1:16" ht="45" x14ac:dyDescent="0.2">
      <c r="A2346" s="637" t="s">
        <v>482</v>
      </c>
      <c r="B2346" s="638" t="s">
        <v>775</v>
      </c>
      <c r="C2346" s="638" t="s">
        <v>769</v>
      </c>
      <c r="D2346" s="639" t="s">
        <v>7998</v>
      </c>
      <c r="E2346" s="640">
        <v>1800</v>
      </c>
      <c r="F2346" s="638">
        <v>17893825</v>
      </c>
      <c r="G2346" s="639" t="s">
        <v>7999</v>
      </c>
      <c r="H2346" s="641" t="s">
        <v>8000</v>
      </c>
      <c r="I2346" s="642" t="s">
        <v>7622</v>
      </c>
      <c r="J2346" s="641" t="s">
        <v>8001</v>
      </c>
      <c r="K2346" s="643">
        <v>4</v>
      </c>
      <c r="L2346" s="643">
        <v>12</v>
      </c>
      <c r="M2346" s="644">
        <v>23613.630338983079</v>
      </c>
      <c r="N2346" s="643">
        <v>2</v>
      </c>
      <c r="O2346" s="643">
        <v>6</v>
      </c>
      <c r="P2346" s="686">
        <v>11725.256604938293</v>
      </c>
    </row>
    <row r="2347" spans="1:16" ht="33.75" x14ac:dyDescent="0.2">
      <c r="A2347" s="637" t="s">
        <v>482</v>
      </c>
      <c r="B2347" s="638" t="s">
        <v>775</v>
      </c>
      <c r="C2347" s="638" t="s">
        <v>769</v>
      </c>
      <c r="D2347" s="639" t="s">
        <v>8002</v>
      </c>
      <c r="E2347" s="640">
        <v>3500</v>
      </c>
      <c r="F2347" s="638">
        <v>17906641</v>
      </c>
      <c r="G2347" s="639" t="s">
        <v>8003</v>
      </c>
      <c r="H2347" s="641" t="s">
        <v>788</v>
      </c>
      <c r="I2347" s="642" t="s">
        <v>7622</v>
      </c>
      <c r="J2347" s="641" t="s">
        <v>5980</v>
      </c>
      <c r="K2347" s="643">
        <v>4</v>
      </c>
      <c r="L2347" s="643">
        <v>12</v>
      </c>
      <c r="M2347" s="644">
        <v>44013.630338983086</v>
      </c>
      <c r="N2347" s="643">
        <v>2</v>
      </c>
      <c r="O2347" s="643">
        <v>6</v>
      </c>
      <c r="P2347" s="686">
        <v>21998.156604938296</v>
      </c>
    </row>
    <row r="2348" spans="1:16" ht="33.75" x14ac:dyDescent="0.2">
      <c r="A2348" s="637" t="s">
        <v>482</v>
      </c>
      <c r="B2348" s="638" t="s">
        <v>775</v>
      </c>
      <c r="C2348" s="638" t="s">
        <v>769</v>
      </c>
      <c r="D2348" s="639" t="s">
        <v>8004</v>
      </c>
      <c r="E2348" s="640">
        <v>8500</v>
      </c>
      <c r="F2348" s="638">
        <v>17930907</v>
      </c>
      <c r="G2348" s="639" t="s">
        <v>8005</v>
      </c>
      <c r="H2348" s="641" t="s">
        <v>8006</v>
      </c>
      <c r="I2348" s="642" t="s">
        <v>7622</v>
      </c>
      <c r="J2348" s="641" t="s">
        <v>5980</v>
      </c>
      <c r="K2348" s="643">
        <v>4</v>
      </c>
      <c r="L2348" s="643">
        <v>12</v>
      </c>
      <c r="M2348" s="644">
        <v>104013.63033898304</v>
      </c>
      <c r="N2348" s="643">
        <v>2</v>
      </c>
      <c r="O2348" s="643">
        <v>6</v>
      </c>
      <c r="P2348" s="686">
        <v>51998.156604938296</v>
      </c>
    </row>
    <row r="2349" spans="1:16" ht="90" x14ac:dyDescent="0.2">
      <c r="A2349" s="637" t="s">
        <v>482</v>
      </c>
      <c r="B2349" s="638" t="s">
        <v>775</v>
      </c>
      <c r="C2349" s="638" t="s">
        <v>769</v>
      </c>
      <c r="D2349" s="639" t="s">
        <v>8007</v>
      </c>
      <c r="E2349" s="640">
        <v>3500</v>
      </c>
      <c r="F2349" s="638">
        <v>18109465</v>
      </c>
      <c r="G2349" s="639" t="s">
        <v>8008</v>
      </c>
      <c r="H2349" s="641" t="s">
        <v>8009</v>
      </c>
      <c r="I2349" s="642" t="s">
        <v>7817</v>
      </c>
      <c r="J2349" s="641" t="s">
        <v>5831</v>
      </c>
      <c r="K2349" s="643">
        <v>4</v>
      </c>
      <c r="L2349" s="643">
        <v>12</v>
      </c>
      <c r="M2349" s="644">
        <v>44013.630338983086</v>
      </c>
      <c r="N2349" s="643">
        <v>2</v>
      </c>
      <c r="O2349" s="643">
        <v>6</v>
      </c>
      <c r="P2349" s="686">
        <v>20916.726604938296</v>
      </c>
    </row>
    <row r="2350" spans="1:16" ht="78.75" x14ac:dyDescent="0.2">
      <c r="A2350" s="637" t="s">
        <v>482</v>
      </c>
      <c r="B2350" s="638" t="s">
        <v>775</v>
      </c>
      <c r="C2350" s="638" t="s">
        <v>769</v>
      </c>
      <c r="D2350" s="639" t="s">
        <v>8010</v>
      </c>
      <c r="E2350" s="640">
        <v>5000</v>
      </c>
      <c r="F2350" s="638">
        <v>18124864</v>
      </c>
      <c r="G2350" s="639" t="s">
        <v>8011</v>
      </c>
      <c r="H2350" s="641" t="s">
        <v>8012</v>
      </c>
      <c r="I2350" s="642" t="s">
        <v>7622</v>
      </c>
      <c r="J2350" s="641" t="s">
        <v>805</v>
      </c>
      <c r="K2350" s="643">
        <v>4</v>
      </c>
      <c r="L2350" s="643">
        <v>12</v>
      </c>
      <c r="M2350" s="644">
        <v>59127.010338983091</v>
      </c>
      <c r="N2350" s="643">
        <v>2</v>
      </c>
      <c r="O2350" s="643">
        <v>6</v>
      </c>
      <c r="P2350" s="686">
        <v>30998.156604938296</v>
      </c>
    </row>
    <row r="2351" spans="1:16" ht="45" x14ac:dyDescent="0.2">
      <c r="A2351" s="637" t="s">
        <v>482</v>
      </c>
      <c r="B2351" s="638" t="s">
        <v>775</v>
      </c>
      <c r="C2351" s="638" t="s">
        <v>769</v>
      </c>
      <c r="D2351" s="639" t="s">
        <v>8013</v>
      </c>
      <c r="E2351" s="640">
        <v>2800</v>
      </c>
      <c r="F2351" s="638">
        <v>18182116</v>
      </c>
      <c r="G2351" s="639" t="s">
        <v>8014</v>
      </c>
      <c r="H2351" s="641" t="s">
        <v>7804</v>
      </c>
      <c r="I2351" s="642" t="s">
        <v>7622</v>
      </c>
      <c r="J2351" s="641" t="s">
        <v>7813</v>
      </c>
      <c r="K2351" s="643">
        <v>4</v>
      </c>
      <c r="L2351" s="643">
        <v>12</v>
      </c>
      <c r="M2351" s="644">
        <v>35613.630338983086</v>
      </c>
      <c r="N2351" s="643">
        <v>2</v>
      </c>
      <c r="O2351" s="643">
        <v>6</v>
      </c>
      <c r="P2351" s="686">
        <v>17798.156604938296</v>
      </c>
    </row>
    <row r="2352" spans="1:16" ht="33.75" x14ac:dyDescent="0.2">
      <c r="A2352" s="637" t="s">
        <v>482</v>
      </c>
      <c r="B2352" s="638" t="s">
        <v>775</v>
      </c>
      <c r="C2352" s="638" t="s">
        <v>769</v>
      </c>
      <c r="D2352" s="639" t="s">
        <v>8002</v>
      </c>
      <c r="E2352" s="640">
        <v>3500</v>
      </c>
      <c r="F2352" s="638">
        <v>18212405</v>
      </c>
      <c r="G2352" s="639" t="s">
        <v>8015</v>
      </c>
      <c r="H2352" s="641" t="s">
        <v>8016</v>
      </c>
      <c r="I2352" s="642" t="s">
        <v>8017</v>
      </c>
      <c r="J2352" s="641" t="s">
        <v>5980</v>
      </c>
      <c r="K2352" s="643">
        <v>4</v>
      </c>
      <c r="L2352" s="643">
        <v>12</v>
      </c>
      <c r="M2352" s="644">
        <v>44013.630338983086</v>
      </c>
      <c r="N2352" s="643">
        <v>2</v>
      </c>
      <c r="O2352" s="643">
        <v>6</v>
      </c>
      <c r="P2352" s="686">
        <v>21998.156604938296</v>
      </c>
    </row>
    <row r="2353" spans="1:16" ht="33.75" x14ac:dyDescent="0.2">
      <c r="A2353" s="637" t="s">
        <v>482</v>
      </c>
      <c r="B2353" s="638" t="s">
        <v>775</v>
      </c>
      <c r="C2353" s="638" t="s">
        <v>769</v>
      </c>
      <c r="D2353" s="639" t="s">
        <v>8018</v>
      </c>
      <c r="E2353" s="640">
        <v>5000</v>
      </c>
      <c r="F2353" s="638">
        <v>18213450</v>
      </c>
      <c r="G2353" s="639" t="s">
        <v>8019</v>
      </c>
      <c r="H2353" s="641" t="s">
        <v>4614</v>
      </c>
      <c r="I2353" s="642" t="s">
        <v>7622</v>
      </c>
      <c r="J2353" s="641" t="s">
        <v>4614</v>
      </c>
      <c r="K2353" s="643">
        <v>4</v>
      </c>
      <c r="L2353" s="643">
        <v>12</v>
      </c>
      <c r="M2353" s="644">
        <v>61676.970338983083</v>
      </c>
      <c r="N2353" s="643">
        <v>2</v>
      </c>
      <c r="O2353" s="643">
        <v>6</v>
      </c>
      <c r="P2353" s="686">
        <v>30998.156604938296</v>
      </c>
    </row>
    <row r="2354" spans="1:16" ht="33.75" x14ac:dyDescent="0.2">
      <c r="A2354" s="637" t="s">
        <v>482</v>
      </c>
      <c r="B2354" s="638" t="s">
        <v>775</v>
      </c>
      <c r="C2354" s="638" t="s">
        <v>769</v>
      </c>
      <c r="D2354" s="639" t="s">
        <v>8020</v>
      </c>
      <c r="E2354" s="640">
        <v>2700</v>
      </c>
      <c r="F2354" s="638">
        <v>27432466</v>
      </c>
      <c r="G2354" s="639" t="s">
        <v>8021</v>
      </c>
      <c r="H2354" s="641" t="s">
        <v>7804</v>
      </c>
      <c r="I2354" s="642" t="s">
        <v>7622</v>
      </c>
      <c r="J2354" s="641" t="s">
        <v>7813</v>
      </c>
      <c r="K2354" s="643">
        <v>4</v>
      </c>
      <c r="L2354" s="643">
        <v>12</v>
      </c>
      <c r="M2354" s="644">
        <v>34413.630338983086</v>
      </c>
      <c r="N2354" s="643">
        <v>2</v>
      </c>
      <c r="O2354" s="643">
        <v>6</v>
      </c>
      <c r="P2354" s="686">
        <v>17198.156604938296</v>
      </c>
    </row>
    <row r="2355" spans="1:16" ht="33.75" x14ac:dyDescent="0.2">
      <c r="A2355" s="637" t="s">
        <v>482</v>
      </c>
      <c r="B2355" s="638" t="s">
        <v>775</v>
      </c>
      <c r="C2355" s="638" t="s">
        <v>769</v>
      </c>
      <c r="D2355" s="639" t="s">
        <v>3782</v>
      </c>
      <c r="E2355" s="640">
        <v>1800</v>
      </c>
      <c r="F2355" s="638">
        <v>33562667</v>
      </c>
      <c r="G2355" s="639" t="s">
        <v>8022</v>
      </c>
      <c r="H2355" s="641" t="s">
        <v>8023</v>
      </c>
      <c r="I2355" s="642" t="s">
        <v>7622</v>
      </c>
      <c r="J2355" s="641" t="s">
        <v>8023</v>
      </c>
      <c r="K2355" s="643">
        <v>4</v>
      </c>
      <c r="L2355" s="643">
        <v>12</v>
      </c>
      <c r="M2355" s="644">
        <v>23613.630338983079</v>
      </c>
      <c r="N2355" s="643">
        <v>2</v>
      </c>
      <c r="O2355" s="643">
        <v>6</v>
      </c>
      <c r="P2355" s="686">
        <v>11725.256604938293</v>
      </c>
    </row>
    <row r="2356" spans="1:16" ht="112.5" x14ac:dyDescent="0.2">
      <c r="A2356" s="637" t="s">
        <v>482</v>
      </c>
      <c r="B2356" s="638" t="s">
        <v>775</v>
      </c>
      <c r="C2356" s="638" t="s">
        <v>769</v>
      </c>
      <c r="D2356" s="639" t="s">
        <v>8024</v>
      </c>
      <c r="E2356" s="640">
        <v>1200</v>
      </c>
      <c r="F2356" s="638">
        <v>40124721</v>
      </c>
      <c r="G2356" s="639" t="s">
        <v>8025</v>
      </c>
      <c r="H2356" s="641"/>
      <c r="I2356" s="642"/>
      <c r="J2356" s="641" t="s">
        <v>1286</v>
      </c>
      <c r="K2356" s="643">
        <v>4</v>
      </c>
      <c r="L2356" s="643">
        <v>12</v>
      </c>
      <c r="M2356" s="644">
        <v>16348.830338983076</v>
      </c>
      <c r="N2356" s="643">
        <v>2</v>
      </c>
      <c r="O2356" s="643">
        <v>6</v>
      </c>
      <c r="P2356" s="686">
        <v>7801.256604938294</v>
      </c>
    </row>
    <row r="2357" spans="1:16" ht="33.75" x14ac:dyDescent="0.2">
      <c r="A2357" s="637" t="s">
        <v>482</v>
      </c>
      <c r="B2357" s="638" t="s">
        <v>775</v>
      </c>
      <c r="C2357" s="638" t="s">
        <v>769</v>
      </c>
      <c r="D2357" s="639" t="s">
        <v>8026</v>
      </c>
      <c r="E2357" s="640">
        <v>1000</v>
      </c>
      <c r="F2357" s="638">
        <v>40211530</v>
      </c>
      <c r="G2357" s="639" t="s">
        <v>8027</v>
      </c>
      <c r="H2357" s="641"/>
      <c r="I2357" s="642"/>
      <c r="J2357" s="641" t="s">
        <v>8028</v>
      </c>
      <c r="K2357" s="643">
        <v>4</v>
      </c>
      <c r="L2357" s="643">
        <v>12</v>
      </c>
      <c r="M2357" s="644">
        <v>13732.830338983076</v>
      </c>
      <c r="N2357" s="643">
        <v>2</v>
      </c>
      <c r="O2357" s="643">
        <v>6</v>
      </c>
      <c r="P2357" s="686">
        <v>6493.256604938294</v>
      </c>
    </row>
    <row r="2358" spans="1:16" ht="45" x14ac:dyDescent="0.2">
      <c r="A2358" s="637" t="s">
        <v>482</v>
      </c>
      <c r="B2358" s="638" t="s">
        <v>775</v>
      </c>
      <c r="C2358" s="638" t="s">
        <v>769</v>
      </c>
      <c r="D2358" s="639" t="s">
        <v>7936</v>
      </c>
      <c r="E2358" s="640">
        <v>3000</v>
      </c>
      <c r="F2358" s="638">
        <v>40233305</v>
      </c>
      <c r="G2358" s="639" t="s">
        <v>8029</v>
      </c>
      <c r="H2358" s="641" t="s">
        <v>2118</v>
      </c>
      <c r="I2358" s="642" t="s">
        <v>7622</v>
      </c>
      <c r="J2358" s="641" t="s">
        <v>7956</v>
      </c>
      <c r="K2358" s="643">
        <v>4</v>
      </c>
      <c r="L2358" s="643">
        <v>12</v>
      </c>
      <c r="M2358" s="644">
        <v>38013.630338983086</v>
      </c>
      <c r="N2358" s="643">
        <v>2</v>
      </c>
      <c r="O2358" s="643">
        <v>6</v>
      </c>
      <c r="P2358" s="686">
        <v>18998.156604938296</v>
      </c>
    </row>
    <row r="2359" spans="1:16" ht="33.75" x14ac:dyDescent="0.2">
      <c r="A2359" s="637" t="s">
        <v>482</v>
      </c>
      <c r="B2359" s="638" t="s">
        <v>775</v>
      </c>
      <c r="C2359" s="638" t="s">
        <v>769</v>
      </c>
      <c r="D2359" s="639" t="s">
        <v>3782</v>
      </c>
      <c r="E2359" s="640">
        <v>1600</v>
      </c>
      <c r="F2359" s="638">
        <v>40451035</v>
      </c>
      <c r="G2359" s="639" t="s">
        <v>8030</v>
      </c>
      <c r="H2359" s="641"/>
      <c r="I2359" s="642"/>
      <c r="J2359" s="641" t="s">
        <v>7927</v>
      </c>
      <c r="K2359" s="643">
        <v>4</v>
      </c>
      <c r="L2359" s="643">
        <v>12</v>
      </c>
      <c r="M2359" s="644">
        <v>21213.630338983079</v>
      </c>
      <c r="N2359" s="643">
        <v>2</v>
      </c>
      <c r="O2359" s="643">
        <v>6</v>
      </c>
      <c r="P2359" s="686">
        <v>10417.256604938293</v>
      </c>
    </row>
    <row r="2360" spans="1:16" ht="45" x14ac:dyDescent="0.2">
      <c r="A2360" s="637" t="s">
        <v>482</v>
      </c>
      <c r="B2360" s="638" t="s">
        <v>775</v>
      </c>
      <c r="C2360" s="638" t="s">
        <v>769</v>
      </c>
      <c r="D2360" s="639" t="s">
        <v>8031</v>
      </c>
      <c r="E2360" s="640">
        <v>1200</v>
      </c>
      <c r="F2360" s="638">
        <v>40470474</v>
      </c>
      <c r="G2360" s="639" t="s">
        <v>8032</v>
      </c>
      <c r="H2360" s="641" t="s">
        <v>8033</v>
      </c>
      <c r="I2360" s="642" t="s">
        <v>7622</v>
      </c>
      <c r="J2360" s="641" t="s">
        <v>8034</v>
      </c>
      <c r="K2360" s="643">
        <v>4</v>
      </c>
      <c r="L2360" s="643">
        <v>12</v>
      </c>
      <c r="M2360" s="644">
        <v>16301.900338983076</v>
      </c>
      <c r="N2360" s="643">
        <v>2</v>
      </c>
      <c r="O2360" s="643">
        <v>6</v>
      </c>
      <c r="P2360" s="686">
        <v>7801.256604938294</v>
      </c>
    </row>
    <row r="2361" spans="1:16" ht="33.75" x14ac:dyDescent="0.2">
      <c r="A2361" s="637" t="s">
        <v>482</v>
      </c>
      <c r="B2361" s="638" t="s">
        <v>775</v>
      </c>
      <c r="C2361" s="638" t="s">
        <v>769</v>
      </c>
      <c r="D2361" s="639" t="s">
        <v>8035</v>
      </c>
      <c r="E2361" s="640">
        <v>1300</v>
      </c>
      <c r="F2361" s="638">
        <v>40535048</v>
      </c>
      <c r="G2361" s="639" t="s">
        <v>8036</v>
      </c>
      <c r="H2361" s="641"/>
      <c r="I2361" s="642"/>
      <c r="J2361" s="641" t="s">
        <v>8037</v>
      </c>
      <c r="K2361" s="643">
        <v>4</v>
      </c>
      <c r="L2361" s="643">
        <v>12</v>
      </c>
      <c r="M2361" s="644">
        <v>17613.630338983075</v>
      </c>
      <c r="N2361" s="643">
        <v>2</v>
      </c>
      <c r="O2361" s="643">
        <v>6</v>
      </c>
      <c r="P2361" s="686">
        <v>8455.2566049382931</v>
      </c>
    </row>
    <row r="2362" spans="1:16" ht="33.75" x14ac:dyDescent="0.2">
      <c r="A2362" s="637" t="s">
        <v>482</v>
      </c>
      <c r="B2362" s="638" t="s">
        <v>775</v>
      </c>
      <c r="C2362" s="638" t="s">
        <v>769</v>
      </c>
      <c r="D2362" s="639" t="s">
        <v>8038</v>
      </c>
      <c r="E2362" s="640">
        <v>1500</v>
      </c>
      <c r="F2362" s="638">
        <v>40592174</v>
      </c>
      <c r="G2362" s="639" t="s">
        <v>8039</v>
      </c>
      <c r="H2362" s="641"/>
      <c r="I2362" s="642"/>
      <c r="J2362" s="641" t="s">
        <v>1286</v>
      </c>
      <c r="K2362" s="643">
        <v>4</v>
      </c>
      <c r="L2362" s="643">
        <v>12</v>
      </c>
      <c r="M2362" s="644">
        <v>20013.630338983079</v>
      </c>
      <c r="N2362" s="643">
        <v>2</v>
      </c>
      <c r="O2362" s="643">
        <v>6</v>
      </c>
      <c r="P2362" s="686">
        <v>9763.2566049382931</v>
      </c>
    </row>
    <row r="2363" spans="1:16" ht="45" x14ac:dyDescent="0.2">
      <c r="A2363" s="637" t="s">
        <v>482</v>
      </c>
      <c r="B2363" s="638" t="s">
        <v>775</v>
      </c>
      <c r="C2363" s="638" t="s">
        <v>769</v>
      </c>
      <c r="D2363" s="639" t="s">
        <v>7989</v>
      </c>
      <c r="E2363" s="640">
        <v>930</v>
      </c>
      <c r="F2363" s="638">
        <v>40674122</v>
      </c>
      <c r="G2363" s="639" t="s">
        <v>8040</v>
      </c>
      <c r="H2363" s="641"/>
      <c r="I2363" s="642"/>
      <c r="J2363" s="641" t="s">
        <v>7956</v>
      </c>
      <c r="K2363" s="643">
        <v>4</v>
      </c>
      <c r="L2363" s="643">
        <v>12</v>
      </c>
      <c r="M2363" s="644">
        <v>12817.230338983079</v>
      </c>
      <c r="N2363" s="643">
        <v>2</v>
      </c>
      <c r="O2363" s="643">
        <v>6</v>
      </c>
      <c r="P2363" s="686">
        <v>6035.4566049382938</v>
      </c>
    </row>
    <row r="2364" spans="1:16" ht="33.75" x14ac:dyDescent="0.2">
      <c r="A2364" s="637" t="s">
        <v>482</v>
      </c>
      <c r="B2364" s="638" t="s">
        <v>775</v>
      </c>
      <c r="C2364" s="638" t="s">
        <v>769</v>
      </c>
      <c r="D2364" s="639" t="s">
        <v>8041</v>
      </c>
      <c r="E2364" s="640">
        <v>1200</v>
      </c>
      <c r="F2364" s="638">
        <v>41052857</v>
      </c>
      <c r="G2364" s="639" t="s">
        <v>8042</v>
      </c>
      <c r="H2364" s="641"/>
      <c r="I2364" s="642"/>
      <c r="J2364" s="641" t="s">
        <v>1286</v>
      </c>
      <c r="K2364" s="643">
        <v>4</v>
      </c>
      <c r="L2364" s="643">
        <v>12</v>
      </c>
      <c r="M2364" s="644">
        <v>16348.830338983076</v>
      </c>
      <c r="N2364" s="643">
        <v>2</v>
      </c>
      <c r="O2364" s="643">
        <v>6</v>
      </c>
      <c r="P2364" s="686">
        <v>7801.256604938294</v>
      </c>
    </row>
    <row r="2365" spans="1:16" ht="33.75" x14ac:dyDescent="0.2">
      <c r="A2365" s="637" t="s">
        <v>482</v>
      </c>
      <c r="B2365" s="638" t="s">
        <v>775</v>
      </c>
      <c r="C2365" s="638" t="s">
        <v>769</v>
      </c>
      <c r="D2365" s="639" t="s">
        <v>8043</v>
      </c>
      <c r="E2365" s="640">
        <v>1300</v>
      </c>
      <c r="F2365" s="638">
        <v>41216252</v>
      </c>
      <c r="G2365" s="639" t="s">
        <v>8044</v>
      </c>
      <c r="H2365" s="641"/>
      <c r="I2365" s="642"/>
      <c r="J2365" s="641" t="s">
        <v>1286</v>
      </c>
      <c r="K2365" s="643">
        <v>4</v>
      </c>
      <c r="L2365" s="643">
        <v>12</v>
      </c>
      <c r="M2365" s="644">
        <v>16763.150338983076</v>
      </c>
      <c r="N2365" s="643">
        <v>2</v>
      </c>
      <c r="O2365" s="643">
        <v>6</v>
      </c>
      <c r="P2365" s="686">
        <v>8455.2566049382931</v>
      </c>
    </row>
    <row r="2366" spans="1:16" ht="33.75" x14ac:dyDescent="0.2">
      <c r="A2366" s="637" t="s">
        <v>482</v>
      </c>
      <c r="B2366" s="638" t="s">
        <v>775</v>
      </c>
      <c r="C2366" s="638" t="s">
        <v>769</v>
      </c>
      <c r="D2366" s="639" t="s">
        <v>7954</v>
      </c>
      <c r="E2366" s="640">
        <v>1300</v>
      </c>
      <c r="F2366" s="638">
        <v>41247667</v>
      </c>
      <c r="G2366" s="639" t="s">
        <v>8045</v>
      </c>
      <c r="H2366" s="641"/>
      <c r="I2366" s="642"/>
      <c r="J2366" s="641" t="s">
        <v>7908</v>
      </c>
      <c r="K2366" s="643">
        <v>4</v>
      </c>
      <c r="L2366" s="643">
        <v>12</v>
      </c>
      <c r="M2366" s="644">
        <v>17613.630338983075</v>
      </c>
      <c r="N2366" s="643">
        <v>2</v>
      </c>
      <c r="O2366" s="643">
        <v>6</v>
      </c>
      <c r="P2366" s="686">
        <v>8455.2566049382931</v>
      </c>
    </row>
    <row r="2367" spans="1:16" ht="33.75" x14ac:dyDescent="0.2">
      <c r="A2367" s="637" t="s">
        <v>482</v>
      </c>
      <c r="B2367" s="638" t="s">
        <v>775</v>
      </c>
      <c r="C2367" s="638" t="s">
        <v>769</v>
      </c>
      <c r="D2367" s="639" t="s">
        <v>8046</v>
      </c>
      <c r="E2367" s="640">
        <v>1300</v>
      </c>
      <c r="F2367" s="638">
        <v>41635800</v>
      </c>
      <c r="G2367" s="639" t="s">
        <v>8047</v>
      </c>
      <c r="H2367" s="641"/>
      <c r="I2367" s="642"/>
      <c r="J2367" s="641" t="s">
        <v>8048</v>
      </c>
      <c r="K2367" s="643">
        <v>4</v>
      </c>
      <c r="L2367" s="643">
        <v>12</v>
      </c>
      <c r="M2367" s="644">
        <v>17613.630338983075</v>
      </c>
      <c r="N2367" s="643">
        <v>2</v>
      </c>
      <c r="O2367" s="643">
        <v>6</v>
      </c>
      <c r="P2367" s="686">
        <v>8455.2566049382931</v>
      </c>
    </row>
    <row r="2368" spans="1:16" ht="33.75" x14ac:dyDescent="0.2">
      <c r="A2368" s="637" t="s">
        <v>482</v>
      </c>
      <c r="B2368" s="638" t="s">
        <v>775</v>
      </c>
      <c r="C2368" s="638" t="s">
        <v>769</v>
      </c>
      <c r="D2368" s="639" t="s">
        <v>7928</v>
      </c>
      <c r="E2368" s="640">
        <v>1200</v>
      </c>
      <c r="F2368" s="638">
        <v>41756034</v>
      </c>
      <c r="G2368" s="639" t="s">
        <v>8049</v>
      </c>
      <c r="H2368" s="641"/>
      <c r="I2368" s="642"/>
      <c r="J2368" s="641" t="s">
        <v>8050</v>
      </c>
      <c r="K2368" s="643">
        <v>4</v>
      </c>
      <c r="L2368" s="643">
        <v>12</v>
      </c>
      <c r="M2368" s="644">
        <v>16254.970338983076</v>
      </c>
      <c r="N2368" s="643">
        <v>2</v>
      </c>
      <c r="O2368" s="643">
        <v>6</v>
      </c>
      <c r="P2368" s="686">
        <v>7801.256604938294</v>
      </c>
    </row>
    <row r="2369" spans="1:16" ht="33.75" x14ac:dyDescent="0.2">
      <c r="A2369" s="637" t="s">
        <v>482</v>
      </c>
      <c r="B2369" s="638" t="s">
        <v>775</v>
      </c>
      <c r="C2369" s="638" t="s">
        <v>769</v>
      </c>
      <c r="D2369" s="639" t="s">
        <v>8051</v>
      </c>
      <c r="E2369" s="640">
        <v>2700</v>
      </c>
      <c r="F2369" s="638">
        <v>42258607</v>
      </c>
      <c r="G2369" s="639" t="s">
        <v>8052</v>
      </c>
      <c r="H2369" s="641" t="s">
        <v>788</v>
      </c>
      <c r="I2369" s="642" t="s">
        <v>7622</v>
      </c>
      <c r="J2369" s="641" t="s">
        <v>7813</v>
      </c>
      <c r="K2369" s="643">
        <v>4</v>
      </c>
      <c r="L2369" s="643">
        <v>12</v>
      </c>
      <c r="M2369" s="644">
        <v>33870.300338983085</v>
      </c>
      <c r="N2369" s="643">
        <v>2</v>
      </c>
      <c r="O2369" s="643">
        <v>6</v>
      </c>
      <c r="P2369" s="686">
        <v>17108.156604938296</v>
      </c>
    </row>
    <row r="2370" spans="1:16" ht="33.75" x14ac:dyDescent="0.2">
      <c r="A2370" s="637" t="s">
        <v>482</v>
      </c>
      <c r="B2370" s="638" t="s">
        <v>775</v>
      </c>
      <c r="C2370" s="638" t="s">
        <v>769</v>
      </c>
      <c r="D2370" s="639" t="s">
        <v>8053</v>
      </c>
      <c r="E2370" s="640">
        <v>2500</v>
      </c>
      <c r="F2370" s="638">
        <v>42541954</v>
      </c>
      <c r="G2370" s="639" t="s">
        <v>8054</v>
      </c>
      <c r="H2370" s="641" t="s">
        <v>8055</v>
      </c>
      <c r="I2370" s="642" t="s">
        <v>7622</v>
      </c>
      <c r="J2370" s="641" t="s">
        <v>8055</v>
      </c>
      <c r="K2370" s="643">
        <v>4</v>
      </c>
      <c r="L2370" s="643">
        <v>12</v>
      </c>
      <c r="M2370" s="644">
        <v>32013.630338983083</v>
      </c>
      <c r="N2370" s="643">
        <v>2</v>
      </c>
      <c r="O2370" s="643">
        <v>6</v>
      </c>
      <c r="P2370" s="686">
        <v>15998.156604938293</v>
      </c>
    </row>
    <row r="2371" spans="1:16" ht="67.5" x14ac:dyDescent="0.2">
      <c r="A2371" s="637" t="s">
        <v>482</v>
      </c>
      <c r="B2371" s="638" t="s">
        <v>775</v>
      </c>
      <c r="C2371" s="638" t="s">
        <v>769</v>
      </c>
      <c r="D2371" s="639" t="s">
        <v>8056</v>
      </c>
      <c r="E2371" s="640">
        <v>1000</v>
      </c>
      <c r="F2371" s="638">
        <v>42543806</v>
      </c>
      <c r="G2371" s="639" t="s">
        <v>8057</v>
      </c>
      <c r="H2371" s="641"/>
      <c r="I2371" s="642"/>
      <c r="J2371" s="641" t="s">
        <v>1286</v>
      </c>
      <c r="K2371" s="643">
        <v>4</v>
      </c>
      <c r="L2371" s="643">
        <v>12</v>
      </c>
      <c r="M2371" s="644">
        <v>13544.510338983077</v>
      </c>
      <c r="N2371" s="643">
        <v>2</v>
      </c>
      <c r="O2371" s="643">
        <v>6</v>
      </c>
      <c r="P2371" s="686">
        <v>6456.9266049382941</v>
      </c>
    </row>
    <row r="2372" spans="1:16" ht="45" x14ac:dyDescent="0.2">
      <c r="A2372" s="637" t="s">
        <v>482</v>
      </c>
      <c r="B2372" s="638" t="s">
        <v>775</v>
      </c>
      <c r="C2372" s="638" t="s">
        <v>769</v>
      </c>
      <c r="D2372" s="639" t="s">
        <v>8058</v>
      </c>
      <c r="E2372" s="640">
        <v>1600</v>
      </c>
      <c r="F2372" s="638">
        <v>42956155</v>
      </c>
      <c r="G2372" s="639" t="s">
        <v>8059</v>
      </c>
      <c r="H2372" s="641"/>
      <c r="I2372" s="642"/>
      <c r="J2372" s="641" t="s">
        <v>8060</v>
      </c>
      <c r="K2372" s="643">
        <v>4</v>
      </c>
      <c r="L2372" s="643">
        <v>12</v>
      </c>
      <c r="M2372" s="644">
        <v>21800.300338983077</v>
      </c>
      <c r="N2372" s="643">
        <v>2</v>
      </c>
      <c r="O2372" s="643">
        <v>6</v>
      </c>
      <c r="P2372" s="686">
        <v>10417.256604938293</v>
      </c>
    </row>
    <row r="2373" spans="1:16" ht="45" x14ac:dyDescent="0.2">
      <c r="A2373" s="637" t="s">
        <v>482</v>
      </c>
      <c r="B2373" s="638" t="s">
        <v>775</v>
      </c>
      <c r="C2373" s="638" t="s">
        <v>769</v>
      </c>
      <c r="D2373" s="639" t="s">
        <v>8061</v>
      </c>
      <c r="E2373" s="640">
        <v>1500</v>
      </c>
      <c r="F2373" s="638">
        <v>43318149</v>
      </c>
      <c r="G2373" s="639" t="s">
        <v>8062</v>
      </c>
      <c r="H2373" s="641"/>
      <c r="I2373" s="642"/>
      <c r="J2373" s="641" t="s">
        <v>1286</v>
      </c>
      <c r="K2373" s="643">
        <v>4</v>
      </c>
      <c r="L2373" s="643">
        <v>12</v>
      </c>
      <c r="M2373" s="644">
        <v>20013.630338983079</v>
      </c>
      <c r="N2373" s="643">
        <v>2</v>
      </c>
      <c r="O2373" s="643">
        <v>6</v>
      </c>
      <c r="P2373" s="686">
        <v>9763.2566049382931</v>
      </c>
    </row>
    <row r="2374" spans="1:16" ht="33.75" x14ac:dyDescent="0.2">
      <c r="A2374" s="637" t="s">
        <v>482</v>
      </c>
      <c r="B2374" s="638" t="s">
        <v>775</v>
      </c>
      <c r="C2374" s="638" t="s">
        <v>769</v>
      </c>
      <c r="D2374" s="639" t="s">
        <v>7862</v>
      </c>
      <c r="E2374" s="640">
        <v>1200</v>
      </c>
      <c r="F2374" s="638">
        <v>43735031</v>
      </c>
      <c r="G2374" s="639" t="s">
        <v>8063</v>
      </c>
      <c r="H2374" s="641"/>
      <c r="I2374" s="642"/>
      <c r="J2374" s="641" t="s">
        <v>1286</v>
      </c>
      <c r="K2374" s="643">
        <v>4</v>
      </c>
      <c r="L2374" s="643">
        <v>12</v>
      </c>
      <c r="M2374" s="644">
        <v>16348.830338983076</v>
      </c>
      <c r="N2374" s="643">
        <v>2</v>
      </c>
      <c r="O2374" s="643">
        <v>6</v>
      </c>
      <c r="P2374" s="686">
        <v>7801.256604938294</v>
      </c>
    </row>
    <row r="2375" spans="1:16" ht="33.75" x14ac:dyDescent="0.2">
      <c r="A2375" s="637" t="s">
        <v>482</v>
      </c>
      <c r="B2375" s="638" t="s">
        <v>775</v>
      </c>
      <c r="C2375" s="638" t="s">
        <v>769</v>
      </c>
      <c r="D2375" s="639" t="s">
        <v>8064</v>
      </c>
      <c r="E2375" s="640">
        <v>3000</v>
      </c>
      <c r="F2375" s="638">
        <v>43904796</v>
      </c>
      <c r="G2375" s="639" t="s">
        <v>8065</v>
      </c>
      <c r="H2375" s="641" t="s">
        <v>8066</v>
      </c>
      <c r="I2375" s="642" t="s">
        <v>7622</v>
      </c>
      <c r="J2375" s="641" t="s">
        <v>8066</v>
      </c>
      <c r="K2375" s="643">
        <v>4</v>
      </c>
      <c r="L2375" s="643">
        <v>12</v>
      </c>
      <c r="M2375" s="644">
        <v>38013.630338983086</v>
      </c>
      <c r="N2375" s="643">
        <v>2</v>
      </c>
      <c r="O2375" s="643">
        <v>6</v>
      </c>
      <c r="P2375" s="686">
        <v>18998.156604938296</v>
      </c>
    </row>
    <row r="2376" spans="1:16" ht="33.75" x14ac:dyDescent="0.2">
      <c r="A2376" s="637" t="s">
        <v>482</v>
      </c>
      <c r="B2376" s="638" t="s">
        <v>775</v>
      </c>
      <c r="C2376" s="638" t="s">
        <v>769</v>
      </c>
      <c r="D2376" s="639" t="s">
        <v>8067</v>
      </c>
      <c r="E2376" s="640">
        <v>1000</v>
      </c>
      <c r="F2376" s="638">
        <v>44046510</v>
      </c>
      <c r="G2376" s="639" t="s">
        <v>8068</v>
      </c>
      <c r="H2376" s="641"/>
      <c r="I2376" s="642"/>
      <c r="J2376" s="641" t="s">
        <v>1286</v>
      </c>
      <c r="K2376" s="643">
        <v>4</v>
      </c>
      <c r="L2376" s="643">
        <v>12</v>
      </c>
      <c r="M2376" s="644">
        <v>13732.830338983076</v>
      </c>
      <c r="N2376" s="643">
        <v>2</v>
      </c>
      <c r="O2376" s="643">
        <v>6</v>
      </c>
      <c r="P2376" s="686">
        <v>6493.256604938294</v>
      </c>
    </row>
    <row r="2377" spans="1:16" ht="45" x14ac:dyDescent="0.2">
      <c r="A2377" s="637" t="s">
        <v>482</v>
      </c>
      <c r="B2377" s="638" t="s">
        <v>775</v>
      </c>
      <c r="C2377" s="638" t="s">
        <v>769</v>
      </c>
      <c r="D2377" s="639" t="s">
        <v>8069</v>
      </c>
      <c r="E2377" s="640">
        <v>3000</v>
      </c>
      <c r="F2377" s="638">
        <v>44086683</v>
      </c>
      <c r="G2377" s="639" t="s">
        <v>8070</v>
      </c>
      <c r="H2377" s="641" t="s">
        <v>8012</v>
      </c>
      <c r="I2377" s="642" t="s">
        <v>7622</v>
      </c>
      <c r="J2377" s="641" t="s">
        <v>805</v>
      </c>
      <c r="K2377" s="643">
        <v>4</v>
      </c>
      <c r="L2377" s="643">
        <v>12</v>
      </c>
      <c r="M2377" s="644">
        <v>37810.300338983085</v>
      </c>
      <c r="N2377" s="643">
        <v>2</v>
      </c>
      <c r="O2377" s="643">
        <v>6</v>
      </c>
      <c r="P2377" s="686">
        <v>18998.156604938296</v>
      </c>
    </row>
    <row r="2378" spans="1:16" ht="33.75" x14ac:dyDescent="0.2">
      <c r="A2378" s="637" t="s">
        <v>482</v>
      </c>
      <c r="B2378" s="638" t="s">
        <v>775</v>
      </c>
      <c r="C2378" s="638" t="s">
        <v>769</v>
      </c>
      <c r="D2378" s="639" t="s">
        <v>8071</v>
      </c>
      <c r="E2378" s="640">
        <v>930</v>
      </c>
      <c r="F2378" s="638">
        <v>44089500</v>
      </c>
      <c r="G2378" s="639" t="s">
        <v>8072</v>
      </c>
      <c r="H2378" s="641"/>
      <c r="I2378" s="642"/>
      <c r="J2378" s="641" t="s">
        <v>1286</v>
      </c>
      <c r="K2378" s="643">
        <v>4</v>
      </c>
      <c r="L2378" s="643">
        <v>12</v>
      </c>
      <c r="M2378" s="644">
        <v>12817.230338983079</v>
      </c>
      <c r="N2378" s="643">
        <v>2</v>
      </c>
      <c r="O2378" s="643">
        <v>6</v>
      </c>
      <c r="P2378" s="686">
        <v>6035.4566049382938</v>
      </c>
    </row>
    <row r="2379" spans="1:16" ht="33.75" x14ac:dyDescent="0.2">
      <c r="A2379" s="637" t="s">
        <v>482</v>
      </c>
      <c r="B2379" s="638" t="s">
        <v>775</v>
      </c>
      <c r="C2379" s="638" t="s">
        <v>769</v>
      </c>
      <c r="D2379" s="639" t="s">
        <v>8073</v>
      </c>
      <c r="E2379" s="640">
        <v>3500</v>
      </c>
      <c r="F2379" s="638">
        <v>44129027</v>
      </c>
      <c r="G2379" s="639" t="s">
        <v>8074</v>
      </c>
      <c r="H2379" s="641" t="s">
        <v>2849</v>
      </c>
      <c r="I2379" s="642" t="s">
        <v>7622</v>
      </c>
      <c r="J2379" s="641" t="s">
        <v>2849</v>
      </c>
      <c r="K2379" s="643">
        <v>4</v>
      </c>
      <c r="L2379" s="643">
        <v>12</v>
      </c>
      <c r="M2379" s="644">
        <v>43893.630338983086</v>
      </c>
      <c r="N2379" s="643">
        <v>2</v>
      </c>
      <c r="O2379" s="643">
        <v>6</v>
      </c>
      <c r="P2379" s="686">
        <v>21998.156604938296</v>
      </c>
    </row>
    <row r="2380" spans="1:16" ht="67.5" x14ac:dyDescent="0.2">
      <c r="A2380" s="637" t="s">
        <v>482</v>
      </c>
      <c r="B2380" s="638" t="s">
        <v>775</v>
      </c>
      <c r="C2380" s="638" t="s">
        <v>769</v>
      </c>
      <c r="D2380" s="639" t="s">
        <v>8075</v>
      </c>
      <c r="E2380" s="640">
        <v>2500</v>
      </c>
      <c r="F2380" s="638">
        <v>44141482</v>
      </c>
      <c r="G2380" s="639" t="s">
        <v>8076</v>
      </c>
      <c r="H2380" s="641" t="s">
        <v>8006</v>
      </c>
      <c r="I2380" s="642" t="s">
        <v>7622</v>
      </c>
      <c r="J2380" s="641" t="s">
        <v>5980</v>
      </c>
      <c r="K2380" s="643">
        <v>4</v>
      </c>
      <c r="L2380" s="643">
        <v>12</v>
      </c>
      <c r="M2380" s="644">
        <v>27947.930338983082</v>
      </c>
      <c r="N2380" s="643">
        <v>2</v>
      </c>
      <c r="O2380" s="643">
        <v>6</v>
      </c>
      <c r="P2380" s="686">
        <v>15914.826604938293</v>
      </c>
    </row>
    <row r="2381" spans="1:16" ht="67.5" x14ac:dyDescent="0.2">
      <c r="A2381" s="637" t="s">
        <v>482</v>
      </c>
      <c r="B2381" s="638" t="s">
        <v>775</v>
      </c>
      <c r="C2381" s="638" t="s">
        <v>769</v>
      </c>
      <c r="D2381" s="639" t="s">
        <v>7909</v>
      </c>
      <c r="E2381" s="640">
        <v>930</v>
      </c>
      <c r="F2381" s="638">
        <v>44238633</v>
      </c>
      <c r="G2381" s="639" t="s">
        <v>8077</v>
      </c>
      <c r="H2381" s="641"/>
      <c r="I2381" s="642"/>
      <c r="J2381" s="641" t="s">
        <v>1286</v>
      </c>
      <c r="K2381" s="643">
        <v>4</v>
      </c>
      <c r="L2381" s="643">
        <v>12</v>
      </c>
      <c r="M2381" s="644">
        <v>12817.230338983079</v>
      </c>
      <c r="N2381" s="643">
        <v>2</v>
      </c>
      <c r="O2381" s="643">
        <v>6</v>
      </c>
      <c r="P2381" s="686">
        <v>6035.4566049382938</v>
      </c>
    </row>
    <row r="2382" spans="1:16" ht="45" x14ac:dyDescent="0.2">
      <c r="A2382" s="637" t="s">
        <v>482</v>
      </c>
      <c r="B2382" s="638" t="s">
        <v>775</v>
      </c>
      <c r="C2382" s="638" t="s">
        <v>769</v>
      </c>
      <c r="D2382" s="639" t="s">
        <v>8078</v>
      </c>
      <c r="E2382" s="640">
        <v>4400</v>
      </c>
      <c r="F2382" s="638">
        <v>44305436</v>
      </c>
      <c r="G2382" s="639" t="s">
        <v>8079</v>
      </c>
      <c r="H2382" s="641" t="s">
        <v>788</v>
      </c>
      <c r="I2382" s="642" t="s">
        <v>7622</v>
      </c>
      <c r="J2382" s="641" t="s">
        <v>7813</v>
      </c>
      <c r="K2382" s="643">
        <v>4</v>
      </c>
      <c r="L2382" s="643">
        <v>12</v>
      </c>
      <c r="M2382" s="644">
        <v>54813.630338983086</v>
      </c>
      <c r="N2382" s="643">
        <v>2</v>
      </c>
      <c r="O2382" s="643">
        <v>6</v>
      </c>
      <c r="P2382" s="686">
        <v>27398.156604938296</v>
      </c>
    </row>
    <row r="2383" spans="1:16" ht="33.75" x14ac:dyDescent="0.2">
      <c r="A2383" s="637" t="s">
        <v>482</v>
      </c>
      <c r="B2383" s="638" t="s">
        <v>775</v>
      </c>
      <c r="C2383" s="638" t="s">
        <v>769</v>
      </c>
      <c r="D2383" s="639" t="s">
        <v>8080</v>
      </c>
      <c r="E2383" s="640">
        <v>2500</v>
      </c>
      <c r="F2383" s="638">
        <v>44456906</v>
      </c>
      <c r="G2383" s="639" t="s">
        <v>8081</v>
      </c>
      <c r="H2383" s="641" t="s">
        <v>8016</v>
      </c>
      <c r="I2383" s="642" t="s">
        <v>7676</v>
      </c>
      <c r="J2383" s="641" t="s">
        <v>8082</v>
      </c>
      <c r="K2383" s="643">
        <v>4</v>
      </c>
      <c r="L2383" s="643">
        <v>12</v>
      </c>
      <c r="M2383" s="644">
        <v>32013.630338983083</v>
      </c>
      <c r="N2383" s="643">
        <v>2</v>
      </c>
      <c r="O2383" s="643">
        <v>6</v>
      </c>
      <c r="P2383" s="686">
        <v>15998.156604938293</v>
      </c>
    </row>
    <row r="2384" spans="1:16" ht="33.75" x14ac:dyDescent="0.2">
      <c r="A2384" s="637" t="s">
        <v>482</v>
      </c>
      <c r="B2384" s="638" t="s">
        <v>775</v>
      </c>
      <c r="C2384" s="638" t="s">
        <v>769</v>
      </c>
      <c r="D2384" s="639" t="s">
        <v>8083</v>
      </c>
      <c r="E2384" s="640">
        <v>2000</v>
      </c>
      <c r="F2384" s="638">
        <v>44947572</v>
      </c>
      <c r="G2384" s="639" t="s">
        <v>8084</v>
      </c>
      <c r="H2384" s="641"/>
      <c r="I2384" s="642"/>
      <c r="J2384" s="641" t="s">
        <v>940</v>
      </c>
      <c r="K2384" s="643">
        <v>4</v>
      </c>
      <c r="L2384" s="643">
        <v>12</v>
      </c>
      <c r="M2384" s="644">
        <v>25880.290338983079</v>
      </c>
      <c r="N2384" s="643">
        <v>2</v>
      </c>
      <c r="O2384" s="643">
        <v>6</v>
      </c>
      <c r="P2384" s="686">
        <v>12998.156604938293</v>
      </c>
    </row>
    <row r="2385" spans="1:16" ht="56.25" x14ac:dyDescent="0.2">
      <c r="A2385" s="637" t="s">
        <v>482</v>
      </c>
      <c r="B2385" s="638" t="s">
        <v>775</v>
      </c>
      <c r="C2385" s="638" t="s">
        <v>769</v>
      </c>
      <c r="D2385" s="639" t="s">
        <v>8085</v>
      </c>
      <c r="E2385" s="640">
        <v>1800</v>
      </c>
      <c r="F2385" s="638">
        <v>45086150</v>
      </c>
      <c r="G2385" s="639" t="s">
        <v>8086</v>
      </c>
      <c r="H2385" s="641"/>
      <c r="I2385" s="642"/>
      <c r="J2385" s="641" t="s">
        <v>1286</v>
      </c>
      <c r="K2385" s="643">
        <v>4</v>
      </c>
      <c r="L2385" s="643">
        <v>12</v>
      </c>
      <c r="M2385" s="644">
        <v>23553.630338983079</v>
      </c>
      <c r="N2385" s="643">
        <v>2</v>
      </c>
      <c r="O2385" s="643">
        <v>6</v>
      </c>
      <c r="P2385" s="686">
        <v>11725.256604938293</v>
      </c>
    </row>
    <row r="2386" spans="1:16" ht="33.75" x14ac:dyDescent="0.2">
      <c r="A2386" s="637" t="s">
        <v>482</v>
      </c>
      <c r="B2386" s="638" t="s">
        <v>775</v>
      </c>
      <c r="C2386" s="638" t="s">
        <v>769</v>
      </c>
      <c r="D2386" s="639" t="s">
        <v>8087</v>
      </c>
      <c r="E2386" s="640">
        <v>1500</v>
      </c>
      <c r="F2386" s="638">
        <v>45160978</v>
      </c>
      <c r="G2386" s="639" t="s">
        <v>8088</v>
      </c>
      <c r="H2386" s="641" t="s">
        <v>8089</v>
      </c>
      <c r="I2386" s="642" t="s">
        <v>7622</v>
      </c>
      <c r="J2386" s="641" t="s">
        <v>8090</v>
      </c>
      <c r="K2386" s="643">
        <v>4</v>
      </c>
      <c r="L2386" s="643">
        <v>12</v>
      </c>
      <c r="M2386" s="644">
        <v>19910.300338983077</v>
      </c>
      <c r="N2386" s="643">
        <v>2</v>
      </c>
      <c r="O2386" s="643">
        <v>6</v>
      </c>
      <c r="P2386" s="686">
        <v>9763.2566049382931</v>
      </c>
    </row>
    <row r="2387" spans="1:16" ht="33.75" x14ac:dyDescent="0.2">
      <c r="A2387" s="637" t="s">
        <v>482</v>
      </c>
      <c r="B2387" s="638" t="s">
        <v>775</v>
      </c>
      <c r="C2387" s="638" t="s">
        <v>769</v>
      </c>
      <c r="D2387" s="639" t="s">
        <v>7952</v>
      </c>
      <c r="E2387" s="640">
        <v>1000</v>
      </c>
      <c r="F2387" s="638">
        <v>45254216</v>
      </c>
      <c r="G2387" s="639" t="s">
        <v>8091</v>
      </c>
      <c r="H2387" s="641"/>
      <c r="I2387" s="642"/>
      <c r="J2387" s="641" t="s">
        <v>1286</v>
      </c>
      <c r="K2387" s="643">
        <v>4</v>
      </c>
      <c r="L2387" s="643">
        <v>12</v>
      </c>
      <c r="M2387" s="644">
        <v>13732.830338983076</v>
      </c>
      <c r="N2387" s="643">
        <v>2</v>
      </c>
      <c r="O2387" s="643">
        <v>6</v>
      </c>
      <c r="P2387" s="686">
        <v>6493.256604938294</v>
      </c>
    </row>
    <row r="2388" spans="1:16" ht="56.25" x14ac:dyDescent="0.2">
      <c r="A2388" s="637" t="s">
        <v>482</v>
      </c>
      <c r="B2388" s="638" t="s">
        <v>775</v>
      </c>
      <c r="C2388" s="638" t="s">
        <v>769</v>
      </c>
      <c r="D2388" s="639" t="s">
        <v>8092</v>
      </c>
      <c r="E2388" s="640">
        <v>1600</v>
      </c>
      <c r="F2388" s="638">
        <v>45410452</v>
      </c>
      <c r="G2388" s="639" t="s">
        <v>8093</v>
      </c>
      <c r="H2388" s="641"/>
      <c r="I2388" s="642"/>
      <c r="J2388" s="641" t="s">
        <v>1286</v>
      </c>
      <c r="K2388" s="643">
        <v>4</v>
      </c>
      <c r="L2388" s="643">
        <v>12</v>
      </c>
      <c r="M2388" s="644">
        <v>21213.630338983079</v>
      </c>
      <c r="N2388" s="643">
        <v>2</v>
      </c>
      <c r="O2388" s="643">
        <v>6</v>
      </c>
      <c r="P2388" s="686">
        <v>10417.256604938293</v>
      </c>
    </row>
    <row r="2389" spans="1:16" ht="45" x14ac:dyDescent="0.2">
      <c r="A2389" s="637" t="s">
        <v>482</v>
      </c>
      <c r="B2389" s="638" t="s">
        <v>775</v>
      </c>
      <c r="C2389" s="638" t="s">
        <v>769</v>
      </c>
      <c r="D2389" s="639" t="s">
        <v>8094</v>
      </c>
      <c r="E2389" s="640">
        <v>930</v>
      </c>
      <c r="F2389" s="638">
        <v>45443187</v>
      </c>
      <c r="G2389" s="639" t="s">
        <v>8095</v>
      </c>
      <c r="H2389" s="641"/>
      <c r="I2389" s="642"/>
      <c r="J2389" s="641" t="s">
        <v>7956</v>
      </c>
      <c r="K2389" s="643">
        <v>4</v>
      </c>
      <c r="L2389" s="643">
        <v>12</v>
      </c>
      <c r="M2389" s="644">
        <v>12817.230338983079</v>
      </c>
      <c r="N2389" s="643">
        <v>2</v>
      </c>
      <c r="O2389" s="643">
        <v>6</v>
      </c>
      <c r="P2389" s="686">
        <v>6035.4566049382938</v>
      </c>
    </row>
    <row r="2390" spans="1:16" ht="56.25" x14ac:dyDescent="0.2">
      <c r="A2390" s="637" t="s">
        <v>482</v>
      </c>
      <c r="B2390" s="638" t="s">
        <v>775</v>
      </c>
      <c r="C2390" s="638" t="s">
        <v>769</v>
      </c>
      <c r="D2390" s="639" t="s">
        <v>8096</v>
      </c>
      <c r="E2390" s="640">
        <v>1800</v>
      </c>
      <c r="F2390" s="638">
        <v>45985203</v>
      </c>
      <c r="G2390" s="639" t="s">
        <v>8097</v>
      </c>
      <c r="H2390" s="641"/>
      <c r="I2390" s="642" t="s">
        <v>7676</v>
      </c>
      <c r="J2390" s="641" t="s">
        <v>8098</v>
      </c>
      <c r="K2390" s="643">
        <v>4</v>
      </c>
      <c r="L2390" s="643">
        <v>12</v>
      </c>
      <c r="M2390" s="644">
        <v>23613.630338983079</v>
      </c>
      <c r="N2390" s="643">
        <v>2</v>
      </c>
      <c r="O2390" s="643">
        <v>6</v>
      </c>
      <c r="P2390" s="686">
        <v>11725.256604938293</v>
      </c>
    </row>
    <row r="2391" spans="1:16" ht="33.75" x14ac:dyDescent="0.2">
      <c r="A2391" s="637" t="s">
        <v>482</v>
      </c>
      <c r="B2391" s="638" t="s">
        <v>775</v>
      </c>
      <c r="C2391" s="638" t="s">
        <v>769</v>
      </c>
      <c r="D2391" s="639" t="s">
        <v>8099</v>
      </c>
      <c r="E2391" s="640">
        <v>2000</v>
      </c>
      <c r="F2391" s="638">
        <v>46929273</v>
      </c>
      <c r="G2391" s="639" t="s">
        <v>8100</v>
      </c>
      <c r="H2391" s="641"/>
      <c r="I2391" s="642"/>
      <c r="J2391" s="641" t="s">
        <v>773</v>
      </c>
      <c r="K2391" s="643">
        <v>4</v>
      </c>
      <c r="L2391" s="643">
        <v>12</v>
      </c>
      <c r="M2391" s="644">
        <v>26013.630338983083</v>
      </c>
      <c r="N2391" s="643">
        <v>2</v>
      </c>
      <c r="O2391" s="643">
        <v>6</v>
      </c>
      <c r="P2391" s="686">
        <v>12998.156604938293</v>
      </c>
    </row>
    <row r="2392" spans="1:16" ht="67.5" x14ac:dyDescent="0.2">
      <c r="A2392" s="637" t="s">
        <v>482</v>
      </c>
      <c r="B2392" s="638" t="s">
        <v>775</v>
      </c>
      <c r="C2392" s="638" t="s">
        <v>769</v>
      </c>
      <c r="D2392" s="639" t="s">
        <v>8056</v>
      </c>
      <c r="E2392" s="640">
        <v>1000</v>
      </c>
      <c r="F2392" s="638">
        <v>47264425</v>
      </c>
      <c r="G2392" s="639" t="s">
        <v>8101</v>
      </c>
      <c r="H2392" s="641"/>
      <c r="I2392" s="642"/>
      <c r="J2392" s="641" t="s">
        <v>1286</v>
      </c>
      <c r="K2392" s="643">
        <v>4</v>
      </c>
      <c r="L2392" s="643">
        <v>12</v>
      </c>
      <c r="M2392" s="644">
        <v>13656.840338983076</v>
      </c>
      <c r="N2392" s="643">
        <v>2</v>
      </c>
      <c r="O2392" s="643">
        <v>6</v>
      </c>
      <c r="P2392" s="686">
        <v>6456.9266049382941</v>
      </c>
    </row>
    <row r="2393" spans="1:16" ht="33.75" x14ac:dyDescent="0.2">
      <c r="A2393" s="637" t="s">
        <v>482</v>
      </c>
      <c r="B2393" s="638" t="s">
        <v>775</v>
      </c>
      <c r="C2393" s="638" t="s">
        <v>769</v>
      </c>
      <c r="D2393" s="639" t="s">
        <v>8102</v>
      </c>
      <c r="E2393" s="640">
        <v>2000</v>
      </c>
      <c r="F2393" s="638">
        <v>47400931</v>
      </c>
      <c r="G2393" s="639" t="s">
        <v>8103</v>
      </c>
      <c r="H2393" s="641"/>
      <c r="I2393" s="642"/>
      <c r="J2393" s="641" t="s">
        <v>8104</v>
      </c>
      <c r="K2393" s="643">
        <v>4</v>
      </c>
      <c r="L2393" s="643">
        <v>12</v>
      </c>
      <c r="M2393" s="644">
        <v>26013.630338983083</v>
      </c>
      <c r="N2393" s="643">
        <v>2</v>
      </c>
      <c r="O2393" s="643">
        <v>6</v>
      </c>
      <c r="P2393" s="686">
        <v>12998.156604938293</v>
      </c>
    </row>
    <row r="2394" spans="1:16" ht="78.75" x14ac:dyDescent="0.2">
      <c r="A2394" s="637" t="s">
        <v>482</v>
      </c>
      <c r="B2394" s="638" t="s">
        <v>775</v>
      </c>
      <c r="C2394" s="638" t="s">
        <v>769</v>
      </c>
      <c r="D2394" s="639" t="s">
        <v>8105</v>
      </c>
      <c r="E2394" s="640">
        <v>3200</v>
      </c>
      <c r="F2394" s="638">
        <v>73220185</v>
      </c>
      <c r="G2394" s="639" t="s">
        <v>8106</v>
      </c>
      <c r="H2394" s="641" t="s">
        <v>8107</v>
      </c>
      <c r="I2394" s="642" t="s">
        <v>8017</v>
      </c>
      <c r="J2394" s="641" t="s">
        <v>805</v>
      </c>
      <c r="K2394" s="643">
        <v>4</v>
      </c>
      <c r="L2394" s="643">
        <v>12</v>
      </c>
      <c r="M2394" s="644">
        <v>40200.300338983085</v>
      </c>
      <c r="N2394" s="643">
        <v>2</v>
      </c>
      <c r="O2394" s="643">
        <v>6</v>
      </c>
      <c r="P2394" s="686">
        <v>20198.156604938296</v>
      </c>
    </row>
    <row r="2395" spans="1:16" ht="33.75" x14ac:dyDescent="0.2">
      <c r="A2395" s="637" t="s">
        <v>482</v>
      </c>
      <c r="B2395" s="638" t="s">
        <v>775</v>
      </c>
      <c r="C2395" s="638" t="s">
        <v>769</v>
      </c>
      <c r="D2395" s="639" t="s">
        <v>8108</v>
      </c>
      <c r="E2395" s="640">
        <v>1800</v>
      </c>
      <c r="F2395" s="638">
        <v>75142864</v>
      </c>
      <c r="G2395" s="639" t="s">
        <v>8109</v>
      </c>
      <c r="H2395" s="641" t="s">
        <v>8110</v>
      </c>
      <c r="I2395" s="642" t="s">
        <v>7676</v>
      </c>
      <c r="J2395" s="641" t="s">
        <v>8110</v>
      </c>
      <c r="K2395" s="643">
        <v>4</v>
      </c>
      <c r="L2395" s="643">
        <v>12</v>
      </c>
      <c r="M2395" s="644">
        <v>23613.630338983079</v>
      </c>
      <c r="N2395" s="643">
        <v>2</v>
      </c>
      <c r="O2395" s="643">
        <v>6</v>
      </c>
      <c r="P2395" s="686">
        <v>11725.256604938293</v>
      </c>
    </row>
    <row r="2396" spans="1:16" ht="33.75" x14ac:dyDescent="0.2">
      <c r="A2396" s="637" t="s">
        <v>482</v>
      </c>
      <c r="B2396" s="638" t="s">
        <v>775</v>
      </c>
      <c r="C2396" s="638" t="s">
        <v>769</v>
      </c>
      <c r="D2396" s="639" t="s">
        <v>8099</v>
      </c>
      <c r="E2396" s="640">
        <v>2000</v>
      </c>
      <c r="F2396" s="638">
        <v>76415426</v>
      </c>
      <c r="G2396" s="639" t="s">
        <v>8111</v>
      </c>
      <c r="H2396" s="641"/>
      <c r="I2396" s="642"/>
      <c r="J2396" s="641" t="s">
        <v>773</v>
      </c>
      <c r="K2396" s="643">
        <v>4</v>
      </c>
      <c r="L2396" s="643">
        <v>12</v>
      </c>
      <c r="M2396" s="644">
        <v>26013.630338983083</v>
      </c>
      <c r="N2396" s="643">
        <v>2</v>
      </c>
      <c r="O2396" s="643">
        <v>6</v>
      </c>
      <c r="P2396" s="686">
        <v>12998.156604938293</v>
      </c>
    </row>
    <row r="2397" spans="1:16" ht="33.75" x14ac:dyDescent="0.2">
      <c r="A2397" s="637" t="s">
        <v>482</v>
      </c>
      <c r="B2397" s="638" t="s">
        <v>775</v>
      </c>
      <c r="C2397" s="638" t="s">
        <v>769</v>
      </c>
      <c r="D2397" s="639" t="s">
        <v>8112</v>
      </c>
      <c r="E2397" s="640">
        <v>5500</v>
      </c>
      <c r="F2397" s="638">
        <v>2672891</v>
      </c>
      <c r="G2397" s="639" t="s">
        <v>8113</v>
      </c>
      <c r="H2397" s="641" t="s">
        <v>8114</v>
      </c>
      <c r="I2397" s="642" t="s">
        <v>7622</v>
      </c>
      <c r="J2397" s="641" t="s">
        <v>7622</v>
      </c>
      <c r="K2397" s="643">
        <v>2</v>
      </c>
      <c r="L2397" s="643">
        <v>6</v>
      </c>
      <c r="M2397" s="644">
        <v>32383.230338983078</v>
      </c>
      <c r="N2397" s="643">
        <v>2</v>
      </c>
      <c r="O2397" s="643">
        <v>6</v>
      </c>
      <c r="P2397" s="686">
        <v>33998.156604938296</v>
      </c>
    </row>
    <row r="2398" spans="1:16" ht="33.75" x14ac:dyDescent="0.2">
      <c r="A2398" s="637" t="s">
        <v>482</v>
      </c>
      <c r="B2398" s="638" t="s">
        <v>775</v>
      </c>
      <c r="C2398" s="638" t="s">
        <v>769</v>
      </c>
      <c r="D2398" s="639" t="s">
        <v>8115</v>
      </c>
      <c r="E2398" s="640">
        <v>8000</v>
      </c>
      <c r="F2398" s="638">
        <v>16628642</v>
      </c>
      <c r="G2398" s="639" t="s">
        <v>8116</v>
      </c>
      <c r="H2398" s="641" t="s">
        <v>8117</v>
      </c>
      <c r="I2398" s="642" t="s">
        <v>7622</v>
      </c>
      <c r="J2398" s="641" t="s">
        <v>7622</v>
      </c>
      <c r="K2398" s="643">
        <v>2</v>
      </c>
      <c r="L2398" s="643">
        <v>6</v>
      </c>
      <c r="M2398" s="644">
        <v>45299.900338983076</v>
      </c>
      <c r="N2398" s="643">
        <v>2</v>
      </c>
      <c r="O2398" s="643">
        <v>6</v>
      </c>
      <c r="P2398" s="686">
        <v>48998.156604938296</v>
      </c>
    </row>
    <row r="2399" spans="1:16" ht="45" x14ac:dyDescent="0.2">
      <c r="A2399" s="637" t="s">
        <v>482</v>
      </c>
      <c r="B2399" s="638" t="s">
        <v>775</v>
      </c>
      <c r="C2399" s="638" t="s">
        <v>769</v>
      </c>
      <c r="D2399" s="639" t="s">
        <v>8118</v>
      </c>
      <c r="E2399" s="640">
        <v>8000</v>
      </c>
      <c r="F2399" s="638">
        <v>16691855</v>
      </c>
      <c r="G2399" s="639" t="s">
        <v>8119</v>
      </c>
      <c r="H2399" s="641" t="s">
        <v>2718</v>
      </c>
      <c r="I2399" s="642" t="s">
        <v>7622</v>
      </c>
      <c r="J2399" s="641" t="s">
        <v>7622</v>
      </c>
      <c r="K2399" s="643">
        <v>2</v>
      </c>
      <c r="L2399" s="643">
        <v>6</v>
      </c>
      <c r="M2399" s="644">
        <v>46633.230338983078</v>
      </c>
      <c r="N2399" s="643">
        <v>2</v>
      </c>
      <c r="O2399" s="643">
        <v>6</v>
      </c>
      <c r="P2399" s="686">
        <v>48998.156604938296</v>
      </c>
    </row>
    <row r="2400" spans="1:16" ht="33.75" x14ac:dyDescent="0.2">
      <c r="A2400" s="637" t="s">
        <v>482</v>
      </c>
      <c r="B2400" s="638" t="s">
        <v>775</v>
      </c>
      <c r="C2400" s="638" t="s">
        <v>769</v>
      </c>
      <c r="D2400" s="639" t="s">
        <v>8120</v>
      </c>
      <c r="E2400" s="640">
        <v>8000</v>
      </c>
      <c r="F2400" s="638">
        <v>40097637</v>
      </c>
      <c r="G2400" s="639" t="s">
        <v>8121</v>
      </c>
      <c r="H2400" s="641" t="s">
        <v>911</v>
      </c>
      <c r="I2400" s="642" t="s">
        <v>7622</v>
      </c>
      <c r="J2400" s="641" t="s">
        <v>7622</v>
      </c>
      <c r="K2400" s="643">
        <v>2</v>
      </c>
      <c r="L2400" s="643">
        <v>6</v>
      </c>
      <c r="M2400" s="644">
        <v>46993.150338983076</v>
      </c>
      <c r="N2400" s="643">
        <v>2</v>
      </c>
      <c r="O2400" s="643">
        <v>6</v>
      </c>
      <c r="P2400" s="686">
        <v>48998.156604938296</v>
      </c>
    </row>
    <row r="2401" spans="1:16" ht="33.75" x14ac:dyDescent="0.2">
      <c r="A2401" s="637" t="s">
        <v>482</v>
      </c>
      <c r="B2401" s="638" t="s">
        <v>775</v>
      </c>
      <c r="C2401" s="638" t="s">
        <v>769</v>
      </c>
      <c r="D2401" s="639" t="s">
        <v>8122</v>
      </c>
      <c r="E2401" s="640">
        <v>8000</v>
      </c>
      <c r="F2401" s="638">
        <v>41079109</v>
      </c>
      <c r="G2401" s="639" t="s">
        <v>8123</v>
      </c>
      <c r="H2401" s="641" t="s">
        <v>915</v>
      </c>
      <c r="I2401" s="642" t="s">
        <v>7622</v>
      </c>
      <c r="J2401" s="641" t="s">
        <v>7622</v>
      </c>
      <c r="K2401" s="643">
        <v>2</v>
      </c>
      <c r="L2401" s="643">
        <v>6</v>
      </c>
      <c r="M2401" s="644">
        <v>46099.900338983076</v>
      </c>
      <c r="N2401" s="643">
        <v>2</v>
      </c>
      <c r="O2401" s="643">
        <v>6</v>
      </c>
      <c r="P2401" s="686">
        <v>48998.156604938296</v>
      </c>
    </row>
    <row r="2402" spans="1:16" ht="33.75" x14ac:dyDescent="0.2">
      <c r="A2402" s="637" t="s">
        <v>482</v>
      </c>
      <c r="B2402" s="638" t="s">
        <v>775</v>
      </c>
      <c r="C2402" s="638" t="s">
        <v>769</v>
      </c>
      <c r="D2402" s="639" t="s">
        <v>8124</v>
      </c>
      <c r="E2402" s="640">
        <v>5500</v>
      </c>
      <c r="F2402" s="638">
        <v>40161911</v>
      </c>
      <c r="G2402" s="639" t="s">
        <v>8125</v>
      </c>
      <c r="H2402" s="641" t="s">
        <v>842</v>
      </c>
      <c r="I2402" s="642" t="s">
        <v>7622</v>
      </c>
      <c r="J2402" s="641" t="s">
        <v>7622</v>
      </c>
      <c r="K2402" s="643">
        <v>1</v>
      </c>
      <c r="L2402" s="643">
        <v>2</v>
      </c>
      <c r="M2402" s="644">
        <v>7796.3003389830747</v>
      </c>
      <c r="N2402" s="643">
        <v>2</v>
      </c>
      <c r="O2402" s="643">
        <v>6</v>
      </c>
      <c r="P2402" s="686">
        <v>33998.156604938296</v>
      </c>
    </row>
    <row r="2403" spans="1:16" ht="33.75" x14ac:dyDescent="0.2">
      <c r="A2403" s="637" t="s">
        <v>482</v>
      </c>
      <c r="B2403" s="638" t="s">
        <v>775</v>
      </c>
      <c r="C2403" s="638" t="s">
        <v>769</v>
      </c>
      <c r="D2403" s="639" t="s">
        <v>8126</v>
      </c>
      <c r="E2403" s="640">
        <v>5500</v>
      </c>
      <c r="F2403" s="638">
        <v>40415480</v>
      </c>
      <c r="G2403" s="639" t="s">
        <v>8127</v>
      </c>
      <c r="H2403" s="641"/>
      <c r="I2403" s="642" t="s">
        <v>7622</v>
      </c>
      <c r="J2403" s="641" t="s">
        <v>7622</v>
      </c>
      <c r="K2403" s="643">
        <v>1</v>
      </c>
      <c r="L2403" s="643">
        <v>2</v>
      </c>
      <c r="M2403" s="644">
        <v>7979.6303389830746</v>
      </c>
      <c r="N2403" s="643">
        <v>2</v>
      </c>
      <c r="O2403" s="643">
        <v>6</v>
      </c>
      <c r="P2403" s="686">
        <v>33998.156604938296</v>
      </c>
    </row>
    <row r="2404" spans="1:16" ht="56.25" x14ac:dyDescent="0.2">
      <c r="A2404" s="637" t="s">
        <v>482</v>
      </c>
      <c r="B2404" s="638" t="s">
        <v>775</v>
      </c>
      <c r="C2404" s="638" t="s">
        <v>769</v>
      </c>
      <c r="D2404" s="639" t="s">
        <v>8128</v>
      </c>
      <c r="E2404" s="640">
        <v>1800</v>
      </c>
      <c r="F2404" s="638">
        <v>41578267</v>
      </c>
      <c r="G2404" s="639" t="s">
        <v>8129</v>
      </c>
      <c r="H2404" s="641" t="s">
        <v>8130</v>
      </c>
      <c r="I2404" s="642" t="s">
        <v>7676</v>
      </c>
      <c r="J2404" s="641" t="s">
        <v>8131</v>
      </c>
      <c r="K2404" s="643">
        <v>1</v>
      </c>
      <c r="L2404" s="643">
        <v>2</v>
      </c>
      <c r="M2404" s="644">
        <v>3012.6303389830759</v>
      </c>
      <c r="N2404" s="643">
        <v>2</v>
      </c>
      <c r="O2404" s="643">
        <v>6</v>
      </c>
      <c r="P2404" s="686">
        <v>11725.256604938293</v>
      </c>
    </row>
    <row r="2405" spans="1:16" ht="33.75" x14ac:dyDescent="0.2">
      <c r="A2405" s="637" t="s">
        <v>482</v>
      </c>
      <c r="B2405" s="638" t="s">
        <v>775</v>
      </c>
      <c r="C2405" s="638" t="s">
        <v>769</v>
      </c>
      <c r="D2405" s="639" t="s">
        <v>8132</v>
      </c>
      <c r="E2405" s="640">
        <v>2500</v>
      </c>
      <c r="F2405" s="638">
        <v>42893250</v>
      </c>
      <c r="G2405" s="639" t="s">
        <v>8133</v>
      </c>
      <c r="H2405" s="641" t="s">
        <v>842</v>
      </c>
      <c r="I2405" s="642" t="s">
        <v>7622</v>
      </c>
      <c r="J2405" s="641" t="s">
        <v>7622</v>
      </c>
      <c r="K2405" s="643">
        <v>1</v>
      </c>
      <c r="L2405" s="643">
        <v>2</v>
      </c>
      <c r="M2405" s="644">
        <v>3756.2303389830759</v>
      </c>
      <c r="N2405" s="643">
        <v>2</v>
      </c>
      <c r="O2405" s="643">
        <v>6</v>
      </c>
      <c r="P2405" s="686">
        <v>15998.156604938293</v>
      </c>
    </row>
    <row r="2406" spans="1:16" ht="33.75" x14ac:dyDescent="0.2">
      <c r="A2406" s="637" t="s">
        <v>482</v>
      </c>
      <c r="B2406" s="638" t="s">
        <v>775</v>
      </c>
      <c r="C2406" s="638" t="s">
        <v>769</v>
      </c>
      <c r="D2406" s="639" t="s">
        <v>8134</v>
      </c>
      <c r="E2406" s="640">
        <v>1300</v>
      </c>
      <c r="F2406" s="638">
        <v>43949401</v>
      </c>
      <c r="G2406" s="639" t="s">
        <v>8135</v>
      </c>
      <c r="H2406" s="641" t="s">
        <v>8136</v>
      </c>
      <c r="I2406" s="642" t="s">
        <v>7622</v>
      </c>
      <c r="J2406" s="641" t="s">
        <v>7622</v>
      </c>
      <c r="K2406" s="643">
        <v>1</v>
      </c>
      <c r="L2406" s="643">
        <v>1</v>
      </c>
      <c r="M2406" s="644">
        <v>959.86033898307574</v>
      </c>
      <c r="N2406" s="643">
        <v>2</v>
      </c>
      <c r="O2406" s="643">
        <v>6</v>
      </c>
      <c r="P2406" s="686">
        <v>8455.2566049382931</v>
      </c>
    </row>
    <row r="2407" spans="1:16" ht="56.25" x14ac:dyDescent="0.2">
      <c r="A2407" s="637" t="s">
        <v>482</v>
      </c>
      <c r="B2407" s="638" t="s">
        <v>775</v>
      </c>
      <c r="C2407" s="638" t="s">
        <v>769</v>
      </c>
      <c r="D2407" s="639" t="s">
        <v>8137</v>
      </c>
      <c r="E2407" s="640">
        <v>3500</v>
      </c>
      <c r="F2407" s="638">
        <v>45241526</v>
      </c>
      <c r="G2407" s="639" t="s">
        <v>8138</v>
      </c>
      <c r="H2407" s="641" t="s">
        <v>830</v>
      </c>
      <c r="I2407" s="642" t="s">
        <v>7622</v>
      </c>
      <c r="J2407" s="641" t="s">
        <v>7622</v>
      </c>
      <c r="K2407" s="643">
        <v>1</v>
      </c>
      <c r="L2407" s="643">
        <v>1</v>
      </c>
      <c r="M2407" s="644">
        <v>952.83033898307565</v>
      </c>
      <c r="N2407" s="643">
        <v>2</v>
      </c>
      <c r="O2407" s="643">
        <v>6</v>
      </c>
      <c r="P2407" s="686">
        <v>26131.766604938297</v>
      </c>
    </row>
    <row r="2408" spans="1:16" ht="33.75" x14ac:dyDescent="0.2">
      <c r="A2408" s="637" t="s">
        <v>482</v>
      </c>
      <c r="B2408" s="638" t="s">
        <v>775</v>
      </c>
      <c r="C2408" s="638" t="s">
        <v>769</v>
      </c>
      <c r="D2408" s="639" t="s">
        <v>8139</v>
      </c>
      <c r="E2408" s="640">
        <v>1200</v>
      </c>
      <c r="F2408" s="638">
        <v>70004510</v>
      </c>
      <c r="G2408" s="639" t="s">
        <v>8140</v>
      </c>
      <c r="H2408" s="641" t="s">
        <v>2718</v>
      </c>
      <c r="I2408" s="642" t="s">
        <v>7622</v>
      </c>
      <c r="J2408" s="641" t="s">
        <v>7622</v>
      </c>
      <c r="K2408" s="643">
        <v>1</v>
      </c>
      <c r="L2408" s="643">
        <v>1</v>
      </c>
      <c r="M2408" s="644">
        <v>526.59033898307564</v>
      </c>
      <c r="N2408" s="643">
        <v>2</v>
      </c>
      <c r="O2408" s="643">
        <v>6</v>
      </c>
      <c r="P2408" s="686">
        <v>8280.8566049382935</v>
      </c>
    </row>
    <row r="2409" spans="1:16" ht="45" x14ac:dyDescent="0.2">
      <c r="A2409" s="637" t="s">
        <v>482</v>
      </c>
      <c r="B2409" s="638" t="s">
        <v>775</v>
      </c>
      <c r="C2409" s="638" t="s">
        <v>769</v>
      </c>
      <c r="D2409" s="639" t="s">
        <v>8141</v>
      </c>
      <c r="E2409" s="640">
        <v>1300</v>
      </c>
      <c r="F2409" s="638">
        <v>17552915</v>
      </c>
      <c r="G2409" s="639" t="s">
        <v>8142</v>
      </c>
      <c r="H2409" s="641"/>
      <c r="I2409" s="642"/>
      <c r="J2409" s="641" t="s">
        <v>8143</v>
      </c>
      <c r="K2409" s="643">
        <v>4</v>
      </c>
      <c r="L2409" s="643">
        <v>12</v>
      </c>
      <c r="M2409" s="644">
        <v>17613.630338983075</v>
      </c>
      <c r="N2409" s="643">
        <v>2</v>
      </c>
      <c r="O2409" s="643">
        <v>5</v>
      </c>
      <c r="P2409" s="686">
        <v>7038.256604938294</v>
      </c>
    </row>
    <row r="2410" spans="1:16" ht="67.5" x14ac:dyDescent="0.2">
      <c r="A2410" s="637" t="s">
        <v>482</v>
      </c>
      <c r="B2410" s="638" t="s">
        <v>775</v>
      </c>
      <c r="C2410" s="638" t="s">
        <v>769</v>
      </c>
      <c r="D2410" s="639" t="s">
        <v>8144</v>
      </c>
      <c r="E2410" s="640">
        <v>6000</v>
      </c>
      <c r="F2410" s="638">
        <v>40057411</v>
      </c>
      <c r="G2410" s="639" t="s">
        <v>8145</v>
      </c>
      <c r="H2410" s="641" t="s">
        <v>7877</v>
      </c>
      <c r="I2410" s="642" t="s">
        <v>7622</v>
      </c>
      <c r="J2410" s="641" t="s">
        <v>846</v>
      </c>
      <c r="K2410" s="643">
        <v>4</v>
      </c>
      <c r="L2410" s="643">
        <v>12</v>
      </c>
      <c r="M2410" s="644">
        <v>73613.630338983072</v>
      </c>
      <c r="N2410" s="643">
        <v>1</v>
      </c>
      <c r="O2410" s="643">
        <v>1</v>
      </c>
      <c r="P2410" s="686">
        <v>13601.556604938292</v>
      </c>
    </row>
    <row r="2411" spans="1:16" ht="33.75" x14ac:dyDescent="0.2">
      <c r="A2411" s="637" t="s">
        <v>482</v>
      </c>
      <c r="B2411" s="638" t="s">
        <v>775</v>
      </c>
      <c r="C2411" s="638" t="s">
        <v>769</v>
      </c>
      <c r="D2411" s="639" t="s">
        <v>7691</v>
      </c>
      <c r="E2411" s="640">
        <v>8000</v>
      </c>
      <c r="F2411" s="638" t="s">
        <v>8146</v>
      </c>
      <c r="G2411" s="639" t="s">
        <v>8147</v>
      </c>
      <c r="H2411" s="641" t="s">
        <v>4614</v>
      </c>
      <c r="I2411" s="642" t="s">
        <v>7817</v>
      </c>
      <c r="J2411" s="641" t="s">
        <v>8131</v>
      </c>
      <c r="K2411" s="643">
        <v>1</v>
      </c>
      <c r="L2411" s="643">
        <v>1</v>
      </c>
      <c r="M2411" s="644">
        <v>8944.0103389830765</v>
      </c>
      <c r="N2411" s="643"/>
      <c r="O2411" s="643"/>
      <c r="P2411" s="686"/>
    </row>
    <row r="2412" spans="1:16" ht="33.75" x14ac:dyDescent="0.2">
      <c r="A2412" s="637" t="s">
        <v>482</v>
      </c>
      <c r="B2412" s="638" t="s">
        <v>775</v>
      </c>
      <c r="C2412" s="638" t="s">
        <v>769</v>
      </c>
      <c r="D2412" s="639" t="s">
        <v>8148</v>
      </c>
      <c r="E2412" s="640">
        <v>5500</v>
      </c>
      <c r="F2412" s="638">
        <v>2857482</v>
      </c>
      <c r="G2412" s="639" t="s">
        <v>8149</v>
      </c>
      <c r="H2412" s="641" t="s">
        <v>4614</v>
      </c>
      <c r="I2412" s="642" t="s">
        <v>7622</v>
      </c>
      <c r="J2412" s="641" t="s">
        <v>8131</v>
      </c>
      <c r="K2412" s="643">
        <v>1</v>
      </c>
      <c r="L2412" s="643">
        <v>3</v>
      </c>
      <c r="M2412" s="644">
        <v>20077.270338983075</v>
      </c>
      <c r="N2412" s="643"/>
      <c r="O2412" s="643"/>
      <c r="P2412" s="686"/>
    </row>
    <row r="2413" spans="1:16" ht="33.75" x14ac:dyDescent="0.2">
      <c r="A2413" s="637" t="s">
        <v>482</v>
      </c>
      <c r="B2413" s="638" t="s">
        <v>775</v>
      </c>
      <c r="C2413" s="638" t="s">
        <v>769</v>
      </c>
      <c r="D2413" s="639" t="s">
        <v>7971</v>
      </c>
      <c r="E2413" s="640">
        <v>1200</v>
      </c>
      <c r="F2413" s="638">
        <v>16488172</v>
      </c>
      <c r="G2413" s="639" t="s">
        <v>8150</v>
      </c>
      <c r="H2413" s="641" t="s">
        <v>1286</v>
      </c>
      <c r="I2413" s="642" t="s">
        <v>1286</v>
      </c>
      <c r="J2413" s="641" t="s">
        <v>1286</v>
      </c>
      <c r="K2413" s="643">
        <v>1</v>
      </c>
      <c r="L2413" s="643">
        <v>2</v>
      </c>
      <c r="M2413" s="644">
        <v>2232.8303389830758</v>
      </c>
      <c r="N2413" s="643"/>
      <c r="O2413" s="643"/>
      <c r="P2413" s="686"/>
    </row>
    <row r="2414" spans="1:16" ht="112.5" x14ac:dyDescent="0.2">
      <c r="A2414" s="637" t="s">
        <v>482</v>
      </c>
      <c r="B2414" s="638" t="s">
        <v>775</v>
      </c>
      <c r="C2414" s="638" t="s">
        <v>769</v>
      </c>
      <c r="D2414" s="639" t="s">
        <v>8151</v>
      </c>
      <c r="E2414" s="640">
        <v>930</v>
      </c>
      <c r="F2414" s="638">
        <v>16498104</v>
      </c>
      <c r="G2414" s="639" t="s">
        <v>8152</v>
      </c>
      <c r="H2414" s="641"/>
      <c r="I2414" s="642"/>
      <c r="J2414" s="641" t="s">
        <v>1286</v>
      </c>
      <c r="K2414" s="643">
        <v>3</v>
      </c>
      <c r="L2414" s="643">
        <v>9</v>
      </c>
      <c r="M2414" s="644">
        <v>9476.1303389830773</v>
      </c>
      <c r="N2414" s="643"/>
      <c r="O2414" s="643"/>
      <c r="P2414" s="686"/>
    </row>
    <row r="2415" spans="1:16" ht="45" x14ac:dyDescent="0.2">
      <c r="A2415" s="637" t="s">
        <v>482</v>
      </c>
      <c r="B2415" s="638" t="s">
        <v>775</v>
      </c>
      <c r="C2415" s="638" t="s">
        <v>769</v>
      </c>
      <c r="D2415" s="639" t="s">
        <v>8153</v>
      </c>
      <c r="E2415" s="640">
        <v>1000</v>
      </c>
      <c r="F2415" s="638">
        <v>16549200</v>
      </c>
      <c r="G2415" s="639" t="s">
        <v>8154</v>
      </c>
      <c r="H2415" s="641" t="s">
        <v>1286</v>
      </c>
      <c r="I2415" s="642" t="s">
        <v>1286</v>
      </c>
      <c r="J2415" s="641" t="s">
        <v>1286</v>
      </c>
      <c r="K2415" s="643">
        <v>1</v>
      </c>
      <c r="L2415" s="643">
        <v>2</v>
      </c>
      <c r="M2415" s="644">
        <v>2668.8303389830758</v>
      </c>
      <c r="N2415" s="643"/>
      <c r="O2415" s="643"/>
      <c r="P2415" s="686"/>
    </row>
    <row r="2416" spans="1:16" ht="33.75" x14ac:dyDescent="0.2">
      <c r="A2416" s="637" t="s">
        <v>482</v>
      </c>
      <c r="B2416" s="638" t="s">
        <v>775</v>
      </c>
      <c r="C2416" s="638" t="s">
        <v>769</v>
      </c>
      <c r="D2416" s="639" t="s">
        <v>8155</v>
      </c>
      <c r="E2416" s="640">
        <v>3500</v>
      </c>
      <c r="F2416" s="638">
        <v>16668642</v>
      </c>
      <c r="G2416" s="639" t="s">
        <v>8156</v>
      </c>
      <c r="H2416" s="641" t="s">
        <v>7826</v>
      </c>
      <c r="I2416" s="642" t="s">
        <v>7622</v>
      </c>
      <c r="J2416" s="641" t="s">
        <v>8131</v>
      </c>
      <c r="K2416" s="643">
        <v>1</v>
      </c>
      <c r="L2416" s="643">
        <v>2</v>
      </c>
      <c r="M2416" s="644">
        <v>6279.6303389830755</v>
      </c>
      <c r="N2416" s="643"/>
      <c r="O2416" s="643"/>
      <c r="P2416" s="686">
        <v>5360.7366049382936</v>
      </c>
    </row>
    <row r="2417" spans="1:16" ht="67.5" x14ac:dyDescent="0.2">
      <c r="A2417" s="637" t="s">
        <v>482</v>
      </c>
      <c r="B2417" s="638" t="s">
        <v>775</v>
      </c>
      <c r="C2417" s="638" t="s">
        <v>769</v>
      </c>
      <c r="D2417" s="639" t="s">
        <v>8157</v>
      </c>
      <c r="E2417" s="640">
        <v>8000</v>
      </c>
      <c r="F2417" s="638">
        <v>16669995</v>
      </c>
      <c r="G2417" s="639" t="s">
        <v>8158</v>
      </c>
      <c r="H2417" s="641" t="s">
        <v>8159</v>
      </c>
      <c r="I2417" s="642" t="s">
        <v>7817</v>
      </c>
      <c r="J2417" s="641" t="s">
        <v>8131</v>
      </c>
      <c r="K2417" s="643">
        <v>1</v>
      </c>
      <c r="L2417" s="643">
        <v>2</v>
      </c>
      <c r="M2417" s="644">
        <v>21815.250338983074</v>
      </c>
      <c r="N2417" s="643"/>
      <c r="O2417" s="643"/>
      <c r="P2417" s="686"/>
    </row>
    <row r="2418" spans="1:16" ht="33.75" x14ac:dyDescent="0.2">
      <c r="A2418" s="637" t="s">
        <v>482</v>
      </c>
      <c r="B2418" s="638" t="s">
        <v>775</v>
      </c>
      <c r="C2418" s="638" t="s">
        <v>769</v>
      </c>
      <c r="D2418" s="639" t="s">
        <v>8160</v>
      </c>
      <c r="E2418" s="640">
        <v>5500</v>
      </c>
      <c r="F2418" s="638">
        <v>16792845</v>
      </c>
      <c r="G2418" s="639" t="s">
        <v>8161</v>
      </c>
      <c r="H2418" s="641" t="s">
        <v>8136</v>
      </c>
      <c r="I2418" s="642" t="s">
        <v>7622</v>
      </c>
      <c r="J2418" s="641" t="s">
        <v>8131</v>
      </c>
      <c r="K2418" s="643">
        <v>1</v>
      </c>
      <c r="L2418" s="643">
        <v>2</v>
      </c>
      <c r="M2418" s="644">
        <v>15647.560338983076</v>
      </c>
      <c r="N2418" s="643"/>
      <c r="O2418" s="643"/>
      <c r="P2418" s="686"/>
    </row>
    <row r="2419" spans="1:16" ht="33.75" x14ac:dyDescent="0.2">
      <c r="A2419" s="637" t="s">
        <v>482</v>
      </c>
      <c r="B2419" s="638" t="s">
        <v>775</v>
      </c>
      <c r="C2419" s="638" t="s">
        <v>769</v>
      </c>
      <c r="D2419" s="639" t="s">
        <v>8162</v>
      </c>
      <c r="E2419" s="640">
        <v>1000</v>
      </c>
      <c r="F2419" s="638">
        <v>17614322</v>
      </c>
      <c r="G2419" s="639" t="s">
        <v>8163</v>
      </c>
      <c r="H2419" s="641"/>
      <c r="I2419" s="642"/>
      <c r="J2419" s="641" t="s">
        <v>7956</v>
      </c>
      <c r="K2419" s="643">
        <v>3</v>
      </c>
      <c r="L2419" s="643">
        <v>8</v>
      </c>
      <c r="M2419" s="644">
        <v>8521.2003389830752</v>
      </c>
      <c r="N2419" s="643"/>
      <c r="O2419" s="643"/>
      <c r="P2419" s="686"/>
    </row>
    <row r="2420" spans="1:16" ht="33.75" x14ac:dyDescent="0.2">
      <c r="A2420" s="637" t="s">
        <v>482</v>
      </c>
      <c r="B2420" s="638" t="s">
        <v>775</v>
      </c>
      <c r="C2420" s="638" t="s">
        <v>769</v>
      </c>
      <c r="D2420" s="639" t="s">
        <v>8164</v>
      </c>
      <c r="E2420" s="640">
        <v>1300</v>
      </c>
      <c r="F2420" s="638">
        <v>17615608</v>
      </c>
      <c r="G2420" s="639" t="s">
        <v>8165</v>
      </c>
      <c r="H2420" s="641"/>
      <c r="I2420" s="642"/>
      <c r="J2420" s="641" t="s">
        <v>7927</v>
      </c>
      <c r="K2420" s="643">
        <v>4</v>
      </c>
      <c r="L2420" s="643">
        <v>10</v>
      </c>
      <c r="M2420" s="644">
        <v>15431.500338983074</v>
      </c>
      <c r="N2420" s="643"/>
      <c r="O2420" s="643"/>
      <c r="P2420" s="686"/>
    </row>
    <row r="2421" spans="1:16" ht="45" x14ac:dyDescent="0.2">
      <c r="A2421" s="637" t="s">
        <v>482</v>
      </c>
      <c r="B2421" s="638" t="s">
        <v>775</v>
      </c>
      <c r="C2421" s="638" t="s">
        <v>769</v>
      </c>
      <c r="D2421" s="639" t="s">
        <v>8166</v>
      </c>
      <c r="E2421" s="640">
        <v>3500</v>
      </c>
      <c r="F2421" s="638">
        <v>40097637</v>
      </c>
      <c r="G2421" s="639" t="s">
        <v>8121</v>
      </c>
      <c r="H2421" s="641" t="s">
        <v>8167</v>
      </c>
      <c r="I2421" s="642" t="s">
        <v>7622</v>
      </c>
      <c r="J2421" s="641" t="s">
        <v>8167</v>
      </c>
      <c r="K2421" s="643">
        <v>2</v>
      </c>
      <c r="L2421" s="643">
        <v>6</v>
      </c>
      <c r="M2421" s="644">
        <v>23911.010338983077</v>
      </c>
      <c r="N2421" s="643"/>
      <c r="O2421" s="643"/>
      <c r="P2421" s="686"/>
    </row>
    <row r="2422" spans="1:16" ht="90" x14ac:dyDescent="0.2">
      <c r="A2422" s="637" t="s">
        <v>482</v>
      </c>
      <c r="B2422" s="638" t="s">
        <v>775</v>
      </c>
      <c r="C2422" s="638" t="s">
        <v>769</v>
      </c>
      <c r="D2422" s="639" t="s">
        <v>8168</v>
      </c>
      <c r="E2422" s="640">
        <v>3000</v>
      </c>
      <c r="F2422" s="638">
        <v>40969066</v>
      </c>
      <c r="G2422" s="639" t="s">
        <v>8169</v>
      </c>
      <c r="H2422" s="641"/>
      <c r="I2422" s="642"/>
      <c r="J2422" s="641" t="s">
        <v>8170</v>
      </c>
      <c r="K2422" s="643">
        <v>3</v>
      </c>
      <c r="L2422" s="643">
        <v>9</v>
      </c>
      <c r="M2422" s="644">
        <v>22923.360338983079</v>
      </c>
      <c r="N2422" s="643"/>
      <c r="O2422" s="643"/>
      <c r="P2422" s="686"/>
    </row>
    <row r="2423" spans="1:16" ht="45" x14ac:dyDescent="0.2">
      <c r="A2423" s="637" t="s">
        <v>482</v>
      </c>
      <c r="B2423" s="638" t="s">
        <v>775</v>
      </c>
      <c r="C2423" s="638" t="s">
        <v>769</v>
      </c>
      <c r="D2423" s="639" t="s">
        <v>8171</v>
      </c>
      <c r="E2423" s="640">
        <v>930</v>
      </c>
      <c r="F2423" s="638">
        <v>41381774</v>
      </c>
      <c r="G2423" s="639" t="s">
        <v>8172</v>
      </c>
      <c r="H2423" s="641"/>
      <c r="I2423" s="642"/>
      <c r="J2423" s="641" t="s">
        <v>7956</v>
      </c>
      <c r="K2423" s="643">
        <v>4</v>
      </c>
      <c r="L2423" s="643">
        <v>12</v>
      </c>
      <c r="M2423" s="644">
        <v>1181.2303389830759</v>
      </c>
      <c r="N2423" s="643"/>
      <c r="O2423" s="643"/>
      <c r="P2423" s="686"/>
    </row>
    <row r="2424" spans="1:16" ht="33.75" x14ac:dyDescent="0.2">
      <c r="A2424" s="637" t="s">
        <v>482</v>
      </c>
      <c r="B2424" s="638" t="s">
        <v>775</v>
      </c>
      <c r="C2424" s="638" t="s">
        <v>769</v>
      </c>
      <c r="D2424" s="639" t="s">
        <v>8173</v>
      </c>
      <c r="E2424" s="640">
        <v>2300</v>
      </c>
      <c r="F2424" s="638">
        <v>45241526</v>
      </c>
      <c r="G2424" s="639" t="s">
        <v>8138</v>
      </c>
      <c r="H2424" s="641" t="s">
        <v>8174</v>
      </c>
      <c r="I2424" s="642" t="s">
        <v>7622</v>
      </c>
      <c r="J2424" s="641" t="s">
        <v>8174</v>
      </c>
      <c r="K2424" s="643">
        <v>4</v>
      </c>
      <c r="L2424" s="643">
        <v>11</v>
      </c>
      <c r="M2424" s="644">
        <v>29530.300338983081</v>
      </c>
      <c r="N2424" s="643"/>
      <c r="O2424" s="643"/>
      <c r="P2424" s="686"/>
    </row>
    <row r="2425" spans="1:16" ht="33.75" x14ac:dyDescent="0.2">
      <c r="A2425" s="637" t="s">
        <v>482</v>
      </c>
      <c r="B2425" s="638" t="s">
        <v>775</v>
      </c>
      <c r="C2425" s="638" t="s">
        <v>769</v>
      </c>
      <c r="D2425" s="639" t="s">
        <v>1008</v>
      </c>
      <c r="E2425" s="640">
        <v>3500</v>
      </c>
      <c r="F2425" s="638">
        <v>46112587</v>
      </c>
      <c r="G2425" s="639" t="s">
        <v>8175</v>
      </c>
      <c r="H2425" s="641" t="s">
        <v>8176</v>
      </c>
      <c r="I2425" s="642" t="s">
        <v>7622</v>
      </c>
      <c r="J2425" s="641" t="s">
        <v>8131</v>
      </c>
      <c r="K2425" s="643">
        <v>2</v>
      </c>
      <c r="L2425" s="643">
        <v>6</v>
      </c>
      <c r="M2425" s="644">
        <v>18291.560338983076</v>
      </c>
      <c r="N2425" s="643"/>
      <c r="O2425" s="643"/>
      <c r="P2425" s="686"/>
    </row>
    <row r="2426" spans="1:16" ht="33.75" x14ac:dyDescent="0.2">
      <c r="A2426" s="637" t="s">
        <v>482</v>
      </c>
      <c r="B2426" s="638" t="s">
        <v>775</v>
      </c>
      <c r="C2426" s="638" t="s">
        <v>769</v>
      </c>
      <c r="D2426" s="639" t="s">
        <v>8177</v>
      </c>
      <c r="E2426" s="640">
        <v>1100</v>
      </c>
      <c r="F2426" s="638" t="s">
        <v>8178</v>
      </c>
      <c r="G2426" s="639" t="s">
        <v>8179</v>
      </c>
      <c r="H2426" s="641"/>
      <c r="I2426" s="642" t="s">
        <v>8180</v>
      </c>
      <c r="J2426" s="641" t="s">
        <v>774</v>
      </c>
      <c r="K2426" s="643">
        <v>0</v>
      </c>
      <c r="L2426" s="643">
        <v>0</v>
      </c>
      <c r="M2426" s="644">
        <v>1446.5103389846404</v>
      </c>
      <c r="N2426" s="643"/>
      <c r="O2426" s="643"/>
      <c r="P2426" s="686"/>
    </row>
    <row r="2427" spans="1:16" ht="22.5" x14ac:dyDescent="0.2">
      <c r="A2427" s="637" t="s">
        <v>481</v>
      </c>
      <c r="B2427" s="638" t="s">
        <v>775</v>
      </c>
      <c r="C2427" s="638" t="s">
        <v>769</v>
      </c>
      <c r="D2427" s="639" t="s">
        <v>8181</v>
      </c>
      <c r="E2427" s="640">
        <v>3000</v>
      </c>
      <c r="F2427" s="638">
        <v>40641174</v>
      </c>
      <c r="G2427" s="639" t="s">
        <v>8182</v>
      </c>
      <c r="H2427" s="641" t="s">
        <v>8183</v>
      </c>
      <c r="I2427" s="642" t="s">
        <v>8184</v>
      </c>
      <c r="J2427" s="641" t="s">
        <v>8185</v>
      </c>
      <c r="K2427" s="643">
        <v>3</v>
      </c>
      <c r="L2427" s="643">
        <v>12</v>
      </c>
      <c r="M2427" s="644">
        <v>37960.800000000003</v>
      </c>
      <c r="N2427" s="643">
        <v>2</v>
      </c>
      <c r="O2427" s="643">
        <v>6</v>
      </c>
      <c r="P2427" s="686">
        <v>19045</v>
      </c>
    </row>
    <row r="2428" spans="1:16" ht="22.5" x14ac:dyDescent="0.2">
      <c r="A2428" s="637" t="s">
        <v>481</v>
      </c>
      <c r="B2428" s="638" t="s">
        <v>775</v>
      </c>
      <c r="C2428" s="638" t="s">
        <v>769</v>
      </c>
      <c r="D2428" s="639" t="s">
        <v>8186</v>
      </c>
      <c r="E2428" s="640">
        <v>7000</v>
      </c>
      <c r="F2428" s="638">
        <v>18120059</v>
      </c>
      <c r="G2428" s="639" t="s">
        <v>8187</v>
      </c>
      <c r="H2428" s="641" t="s">
        <v>8188</v>
      </c>
      <c r="I2428" s="642" t="s">
        <v>8189</v>
      </c>
      <c r="J2428" s="641" t="s">
        <v>8190</v>
      </c>
      <c r="K2428" s="643">
        <v>3</v>
      </c>
      <c r="L2428" s="643">
        <v>12</v>
      </c>
      <c r="M2428" s="644">
        <v>85960.8</v>
      </c>
      <c r="N2428" s="643">
        <v>2</v>
      </c>
      <c r="O2428" s="643">
        <v>6</v>
      </c>
      <c r="P2428" s="686">
        <v>43045</v>
      </c>
    </row>
    <row r="2429" spans="1:16" ht="22.5" x14ac:dyDescent="0.2">
      <c r="A2429" s="637" t="s">
        <v>481</v>
      </c>
      <c r="B2429" s="638" t="s">
        <v>775</v>
      </c>
      <c r="C2429" s="638" t="s">
        <v>769</v>
      </c>
      <c r="D2429" s="639" t="s">
        <v>8191</v>
      </c>
      <c r="E2429" s="640">
        <v>7000</v>
      </c>
      <c r="F2429" s="638">
        <v>43413886</v>
      </c>
      <c r="G2429" s="639" t="s">
        <v>8192</v>
      </c>
      <c r="H2429" s="641" t="s">
        <v>8193</v>
      </c>
      <c r="I2429" s="642" t="s">
        <v>8194</v>
      </c>
      <c r="J2429" s="641" t="s">
        <v>8190</v>
      </c>
      <c r="K2429" s="643">
        <v>3</v>
      </c>
      <c r="L2429" s="643">
        <v>12</v>
      </c>
      <c r="M2429" s="644">
        <v>85961</v>
      </c>
      <c r="N2429" s="643">
        <v>2</v>
      </c>
      <c r="O2429" s="643">
        <v>6</v>
      </c>
      <c r="P2429" s="686">
        <v>43045</v>
      </c>
    </row>
    <row r="2430" spans="1:16" ht="22.5" x14ac:dyDescent="0.2">
      <c r="A2430" s="637" t="s">
        <v>481</v>
      </c>
      <c r="B2430" s="638" t="s">
        <v>775</v>
      </c>
      <c r="C2430" s="638" t="s">
        <v>769</v>
      </c>
      <c r="D2430" s="639" t="s">
        <v>8195</v>
      </c>
      <c r="E2430" s="640">
        <v>5000</v>
      </c>
      <c r="F2430" s="638">
        <v>17907114</v>
      </c>
      <c r="G2430" s="639" t="s">
        <v>8196</v>
      </c>
      <c r="H2430" s="641" t="s">
        <v>8197</v>
      </c>
      <c r="I2430" s="642" t="s">
        <v>8198</v>
      </c>
      <c r="J2430" s="641" t="s">
        <v>8190</v>
      </c>
      <c r="K2430" s="643">
        <v>3</v>
      </c>
      <c r="L2430" s="643">
        <v>12</v>
      </c>
      <c r="M2430" s="644">
        <v>61960.800000000003</v>
      </c>
      <c r="N2430" s="643">
        <v>2</v>
      </c>
      <c r="O2430" s="643">
        <v>6</v>
      </c>
      <c r="P2430" s="686">
        <v>21845</v>
      </c>
    </row>
    <row r="2431" spans="1:16" ht="22.5" x14ac:dyDescent="0.2">
      <c r="A2431" s="637" t="s">
        <v>481</v>
      </c>
      <c r="B2431" s="638" t="s">
        <v>775</v>
      </c>
      <c r="C2431" s="638" t="s">
        <v>769</v>
      </c>
      <c r="D2431" s="639" t="s">
        <v>8199</v>
      </c>
      <c r="E2431" s="640">
        <v>3000</v>
      </c>
      <c r="F2431" s="638">
        <v>47081335</v>
      </c>
      <c r="G2431" s="639" t="s">
        <v>8200</v>
      </c>
      <c r="H2431" s="641" t="s">
        <v>8199</v>
      </c>
      <c r="I2431" s="642" t="s">
        <v>8184</v>
      </c>
      <c r="J2431" s="641" t="s">
        <v>8185</v>
      </c>
      <c r="K2431" s="643">
        <v>3</v>
      </c>
      <c r="L2431" s="643">
        <v>12</v>
      </c>
      <c r="M2431" s="644">
        <v>37961</v>
      </c>
      <c r="N2431" s="643">
        <v>2</v>
      </c>
      <c r="O2431" s="643">
        <v>6</v>
      </c>
      <c r="P2431" s="686">
        <v>19045</v>
      </c>
    </row>
    <row r="2432" spans="1:16" ht="22.5" x14ac:dyDescent="0.2">
      <c r="A2432" s="637" t="s">
        <v>481</v>
      </c>
      <c r="B2432" s="638" t="s">
        <v>775</v>
      </c>
      <c r="C2432" s="638" t="s">
        <v>769</v>
      </c>
      <c r="D2432" s="639" t="s">
        <v>8201</v>
      </c>
      <c r="E2432" s="640">
        <v>4000</v>
      </c>
      <c r="F2432" s="638">
        <v>18178411</v>
      </c>
      <c r="G2432" s="639" t="s">
        <v>8202</v>
      </c>
      <c r="H2432" s="641" t="s">
        <v>8203</v>
      </c>
      <c r="I2432" s="642"/>
      <c r="J2432" s="641" t="s">
        <v>8204</v>
      </c>
      <c r="K2432" s="643">
        <v>3</v>
      </c>
      <c r="L2432" s="643">
        <v>12</v>
      </c>
      <c r="M2432" s="644">
        <v>49960.800000000003</v>
      </c>
      <c r="N2432" s="643">
        <v>2</v>
      </c>
      <c r="O2432" s="643">
        <v>6</v>
      </c>
      <c r="P2432" s="686">
        <v>43045</v>
      </c>
    </row>
    <row r="2433" spans="1:16" ht="33.75" x14ac:dyDescent="0.2">
      <c r="A2433" s="637" t="s">
        <v>481</v>
      </c>
      <c r="B2433" s="638" t="s">
        <v>775</v>
      </c>
      <c r="C2433" s="638" t="s">
        <v>769</v>
      </c>
      <c r="D2433" s="639" t="s">
        <v>8205</v>
      </c>
      <c r="E2433" s="640">
        <v>1500</v>
      </c>
      <c r="F2433" s="638">
        <v>19523853</v>
      </c>
      <c r="G2433" s="639" t="s">
        <v>8206</v>
      </c>
      <c r="H2433" s="641"/>
      <c r="I2433" s="642"/>
      <c r="J2433" s="641" t="s">
        <v>8207</v>
      </c>
      <c r="K2433" s="643">
        <v>3</v>
      </c>
      <c r="L2433" s="643">
        <v>12</v>
      </c>
      <c r="M2433" s="644">
        <v>19960.8</v>
      </c>
      <c r="N2433" s="643">
        <v>2</v>
      </c>
      <c r="O2433" s="643">
        <v>6</v>
      </c>
      <c r="P2433" s="686">
        <v>10045</v>
      </c>
    </row>
    <row r="2434" spans="1:16" ht="22.5" x14ac:dyDescent="0.2">
      <c r="A2434" s="637" t="s">
        <v>481</v>
      </c>
      <c r="B2434" s="638" t="s">
        <v>775</v>
      </c>
      <c r="C2434" s="638" t="s">
        <v>769</v>
      </c>
      <c r="D2434" s="639" t="s">
        <v>8208</v>
      </c>
      <c r="E2434" s="640">
        <v>6000</v>
      </c>
      <c r="F2434" s="638">
        <v>18134759</v>
      </c>
      <c r="G2434" s="639" t="s">
        <v>8209</v>
      </c>
      <c r="H2434" s="641" t="s">
        <v>8210</v>
      </c>
      <c r="I2434" s="642" t="s">
        <v>8211</v>
      </c>
      <c r="J2434" s="641" t="s">
        <v>8190</v>
      </c>
      <c r="K2434" s="643">
        <v>3</v>
      </c>
      <c r="L2434" s="643">
        <v>12</v>
      </c>
      <c r="M2434" s="644">
        <v>73961</v>
      </c>
      <c r="N2434" s="643">
        <v>2</v>
      </c>
      <c r="O2434" s="643">
        <v>6</v>
      </c>
      <c r="P2434" s="686">
        <v>37045</v>
      </c>
    </row>
    <row r="2435" spans="1:16" ht="22.5" x14ac:dyDescent="0.2">
      <c r="A2435" s="637" t="s">
        <v>481</v>
      </c>
      <c r="B2435" s="638" t="s">
        <v>775</v>
      </c>
      <c r="C2435" s="638" t="s">
        <v>769</v>
      </c>
      <c r="D2435" s="639" t="s">
        <v>8212</v>
      </c>
      <c r="E2435" s="640">
        <v>3500</v>
      </c>
      <c r="F2435" s="638">
        <v>19520041</v>
      </c>
      <c r="G2435" s="639" t="s">
        <v>8213</v>
      </c>
      <c r="H2435" s="641"/>
      <c r="I2435" s="642"/>
      <c r="J2435" s="641" t="s">
        <v>8207</v>
      </c>
      <c r="K2435" s="643">
        <v>3</v>
      </c>
      <c r="L2435" s="643">
        <v>12</v>
      </c>
      <c r="M2435" s="644">
        <v>43961</v>
      </c>
      <c r="N2435" s="643">
        <v>2</v>
      </c>
      <c r="O2435" s="643">
        <v>6</v>
      </c>
      <c r="P2435" s="686">
        <v>22045</v>
      </c>
    </row>
    <row r="2436" spans="1:16" ht="45" x14ac:dyDescent="0.2">
      <c r="A2436" s="637" t="s">
        <v>481</v>
      </c>
      <c r="B2436" s="638" t="s">
        <v>775</v>
      </c>
      <c r="C2436" s="638" t="s">
        <v>769</v>
      </c>
      <c r="D2436" s="639" t="s">
        <v>8214</v>
      </c>
      <c r="E2436" s="640">
        <v>5000</v>
      </c>
      <c r="F2436" s="638">
        <v>42371689</v>
      </c>
      <c r="G2436" s="639" t="s">
        <v>8215</v>
      </c>
      <c r="H2436" s="641" t="s">
        <v>8216</v>
      </c>
      <c r="I2436" s="642" t="s">
        <v>8198</v>
      </c>
      <c r="J2436" s="641" t="s">
        <v>8190</v>
      </c>
      <c r="K2436" s="643">
        <v>3</v>
      </c>
      <c r="L2436" s="643">
        <v>12</v>
      </c>
      <c r="M2436" s="644">
        <v>61960.800000000003</v>
      </c>
      <c r="N2436" s="643">
        <v>2</v>
      </c>
      <c r="O2436" s="643">
        <v>6</v>
      </c>
      <c r="P2436" s="686">
        <v>31045</v>
      </c>
    </row>
    <row r="2437" spans="1:16" ht="22.5" x14ac:dyDescent="0.2">
      <c r="A2437" s="637" t="s">
        <v>481</v>
      </c>
      <c r="B2437" s="638" t="s">
        <v>775</v>
      </c>
      <c r="C2437" s="638" t="s">
        <v>769</v>
      </c>
      <c r="D2437" s="639" t="s">
        <v>8217</v>
      </c>
      <c r="E2437" s="640">
        <v>7000</v>
      </c>
      <c r="F2437" s="638">
        <v>19561203</v>
      </c>
      <c r="G2437" s="639" t="s">
        <v>8218</v>
      </c>
      <c r="H2437" s="641" t="s">
        <v>8219</v>
      </c>
      <c r="I2437" s="642" t="s">
        <v>8198</v>
      </c>
      <c r="J2437" s="641" t="s">
        <v>8190</v>
      </c>
      <c r="K2437" s="643">
        <v>3</v>
      </c>
      <c r="L2437" s="643">
        <v>12</v>
      </c>
      <c r="M2437" s="644">
        <v>85961</v>
      </c>
      <c r="N2437" s="643">
        <v>2</v>
      </c>
      <c r="O2437" s="643">
        <v>6</v>
      </c>
      <c r="P2437" s="686">
        <v>43045</v>
      </c>
    </row>
    <row r="2438" spans="1:16" ht="22.5" x14ac:dyDescent="0.2">
      <c r="A2438" s="637" t="s">
        <v>481</v>
      </c>
      <c r="B2438" s="638" t="s">
        <v>775</v>
      </c>
      <c r="C2438" s="638" t="s">
        <v>769</v>
      </c>
      <c r="D2438" s="639" t="s">
        <v>8220</v>
      </c>
      <c r="E2438" s="640">
        <v>7000</v>
      </c>
      <c r="F2438" s="638">
        <v>18096863</v>
      </c>
      <c r="G2438" s="639" t="s">
        <v>8221</v>
      </c>
      <c r="H2438" s="641" t="s">
        <v>8193</v>
      </c>
      <c r="I2438" s="642" t="s">
        <v>8211</v>
      </c>
      <c r="J2438" s="641" t="s">
        <v>8190</v>
      </c>
      <c r="K2438" s="643">
        <v>3</v>
      </c>
      <c r="L2438" s="643">
        <v>12</v>
      </c>
      <c r="M2438" s="644">
        <v>85961</v>
      </c>
      <c r="N2438" s="643">
        <v>2</v>
      </c>
      <c r="O2438" s="643">
        <v>6</v>
      </c>
      <c r="P2438" s="686">
        <v>43045</v>
      </c>
    </row>
    <row r="2439" spans="1:16" ht="22.5" x14ac:dyDescent="0.2">
      <c r="A2439" s="637" t="s">
        <v>481</v>
      </c>
      <c r="B2439" s="638" t="s">
        <v>775</v>
      </c>
      <c r="C2439" s="638" t="s">
        <v>769</v>
      </c>
      <c r="D2439" s="639" t="s">
        <v>8222</v>
      </c>
      <c r="E2439" s="640">
        <v>2500</v>
      </c>
      <c r="F2439" s="638">
        <v>41356162</v>
      </c>
      <c r="G2439" s="639" t="s">
        <v>8223</v>
      </c>
      <c r="H2439" s="641" t="s">
        <v>8224</v>
      </c>
      <c r="I2439" s="642" t="s">
        <v>8184</v>
      </c>
      <c r="J2439" s="641" t="s">
        <v>8185</v>
      </c>
      <c r="K2439" s="643">
        <v>3</v>
      </c>
      <c r="L2439" s="643">
        <v>12</v>
      </c>
      <c r="M2439" s="644">
        <v>37961</v>
      </c>
      <c r="N2439" s="643">
        <v>1</v>
      </c>
      <c r="O2439" s="643">
        <v>2</v>
      </c>
      <c r="P2439" s="686">
        <v>3000</v>
      </c>
    </row>
    <row r="2440" spans="1:16" ht="22.5" x14ac:dyDescent="0.2">
      <c r="A2440" s="637" t="s">
        <v>481</v>
      </c>
      <c r="B2440" s="638" t="s">
        <v>775</v>
      </c>
      <c r="C2440" s="638" t="s">
        <v>769</v>
      </c>
      <c r="D2440" s="639" t="s">
        <v>8225</v>
      </c>
      <c r="E2440" s="640">
        <v>2500</v>
      </c>
      <c r="F2440" s="638">
        <v>19562394</v>
      </c>
      <c r="G2440" s="639" t="s">
        <v>8226</v>
      </c>
      <c r="H2440" s="641" t="s">
        <v>8227</v>
      </c>
      <c r="I2440" s="642" t="s">
        <v>8198</v>
      </c>
      <c r="J2440" s="641" t="s">
        <v>8190</v>
      </c>
      <c r="K2440" s="643">
        <v>3</v>
      </c>
      <c r="L2440" s="643">
        <v>12</v>
      </c>
      <c r="M2440" s="644">
        <v>31961</v>
      </c>
      <c r="N2440" s="643">
        <v>2</v>
      </c>
      <c r="O2440" s="643">
        <v>6</v>
      </c>
      <c r="P2440" s="686">
        <v>16045</v>
      </c>
    </row>
    <row r="2441" spans="1:16" ht="33.75" x14ac:dyDescent="0.2">
      <c r="A2441" s="637" t="s">
        <v>481</v>
      </c>
      <c r="B2441" s="638" t="s">
        <v>775</v>
      </c>
      <c r="C2441" s="638" t="s">
        <v>769</v>
      </c>
      <c r="D2441" s="639" t="s">
        <v>8228</v>
      </c>
      <c r="E2441" s="640">
        <v>3500</v>
      </c>
      <c r="F2441" s="638">
        <v>42325108</v>
      </c>
      <c r="G2441" s="639" t="s">
        <v>8229</v>
      </c>
      <c r="H2441" s="641" t="s">
        <v>8230</v>
      </c>
      <c r="I2441" s="642" t="s">
        <v>8184</v>
      </c>
      <c r="J2441" s="641" t="s">
        <v>8185</v>
      </c>
      <c r="K2441" s="643">
        <v>3</v>
      </c>
      <c r="L2441" s="643">
        <v>12</v>
      </c>
      <c r="M2441" s="644">
        <v>43961</v>
      </c>
      <c r="N2441" s="643">
        <v>2</v>
      </c>
      <c r="O2441" s="643">
        <v>6</v>
      </c>
      <c r="P2441" s="686">
        <v>22045</v>
      </c>
    </row>
    <row r="2442" spans="1:16" ht="33.75" x14ac:dyDescent="0.2">
      <c r="A2442" s="637" t="s">
        <v>481</v>
      </c>
      <c r="B2442" s="638" t="s">
        <v>775</v>
      </c>
      <c r="C2442" s="638" t="s">
        <v>769</v>
      </c>
      <c r="D2442" s="639" t="s">
        <v>8231</v>
      </c>
      <c r="E2442" s="640">
        <v>4000</v>
      </c>
      <c r="F2442" s="638">
        <v>46383206</v>
      </c>
      <c r="G2442" s="639" t="s">
        <v>8232</v>
      </c>
      <c r="H2442" s="641" t="s">
        <v>8233</v>
      </c>
      <c r="I2442" s="642" t="s">
        <v>8198</v>
      </c>
      <c r="J2442" s="641" t="s">
        <v>8190</v>
      </c>
      <c r="K2442" s="643">
        <v>3</v>
      </c>
      <c r="L2442" s="643">
        <v>12</v>
      </c>
      <c r="M2442" s="644">
        <v>49961</v>
      </c>
      <c r="N2442" s="643">
        <v>2</v>
      </c>
      <c r="O2442" s="643">
        <v>6</v>
      </c>
      <c r="P2442" s="686">
        <v>25045</v>
      </c>
    </row>
    <row r="2443" spans="1:16" ht="22.5" x14ac:dyDescent="0.2">
      <c r="A2443" s="637" t="s">
        <v>481</v>
      </c>
      <c r="B2443" s="638" t="s">
        <v>775</v>
      </c>
      <c r="C2443" s="638" t="s">
        <v>769</v>
      </c>
      <c r="D2443" s="639" t="s">
        <v>8234</v>
      </c>
      <c r="E2443" s="640">
        <v>2500</v>
      </c>
      <c r="F2443" s="638">
        <v>73007854</v>
      </c>
      <c r="G2443" s="639" t="s">
        <v>8235</v>
      </c>
      <c r="H2443" s="641"/>
      <c r="I2443" s="642"/>
      <c r="J2443" s="641" t="s">
        <v>8204</v>
      </c>
      <c r="K2443" s="643">
        <v>1</v>
      </c>
      <c r="L2443" s="643">
        <v>2</v>
      </c>
      <c r="M2443" s="644">
        <v>5226.8</v>
      </c>
      <c r="N2443" s="643"/>
      <c r="O2443" s="643"/>
      <c r="P2443" s="686"/>
    </row>
    <row r="2444" spans="1:16" ht="22.5" x14ac:dyDescent="0.2">
      <c r="A2444" s="637" t="s">
        <v>481</v>
      </c>
      <c r="B2444" s="638" t="s">
        <v>775</v>
      </c>
      <c r="C2444" s="638" t="s">
        <v>769</v>
      </c>
      <c r="D2444" s="639" t="s">
        <v>8236</v>
      </c>
      <c r="E2444" s="640">
        <v>4000</v>
      </c>
      <c r="F2444" s="638">
        <v>19571435</v>
      </c>
      <c r="G2444" s="639" t="s">
        <v>8237</v>
      </c>
      <c r="H2444" s="641" t="s">
        <v>8219</v>
      </c>
      <c r="I2444" s="642" t="s">
        <v>8238</v>
      </c>
      <c r="J2444" s="641" t="s">
        <v>8239</v>
      </c>
      <c r="K2444" s="643">
        <v>3</v>
      </c>
      <c r="L2444" s="643">
        <v>9</v>
      </c>
      <c r="M2444" s="644">
        <v>37320.6</v>
      </c>
      <c r="N2444" s="643"/>
      <c r="O2444" s="643"/>
      <c r="P2444" s="686"/>
    </row>
    <row r="2445" spans="1:16" ht="22.5" x14ac:dyDescent="0.2">
      <c r="A2445" s="637" t="s">
        <v>481</v>
      </c>
      <c r="B2445" s="638" t="s">
        <v>775</v>
      </c>
      <c r="C2445" s="638" t="s">
        <v>769</v>
      </c>
      <c r="D2445" s="639" t="s">
        <v>8240</v>
      </c>
      <c r="E2445" s="640">
        <v>7000</v>
      </c>
      <c r="F2445" s="638">
        <v>19562897</v>
      </c>
      <c r="G2445" s="639" t="s">
        <v>8241</v>
      </c>
      <c r="H2445" s="641" t="s">
        <v>8233</v>
      </c>
      <c r="I2445" s="642" t="s">
        <v>8242</v>
      </c>
      <c r="J2445" s="641" t="s">
        <v>8190</v>
      </c>
      <c r="K2445" s="643">
        <v>3</v>
      </c>
      <c r="L2445" s="643">
        <v>4</v>
      </c>
      <c r="M2445" s="644">
        <v>28453.599999999999</v>
      </c>
      <c r="N2445" s="643"/>
      <c r="O2445" s="643"/>
      <c r="P2445" s="686"/>
    </row>
    <row r="2446" spans="1:16" ht="22.5" x14ac:dyDescent="0.2">
      <c r="A2446" s="637" t="s">
        <v>481</v>
      </c>
      <c r="B2446" s="638" t="s">
        <v>775</v>
      </c>
      <c r="C2446" s="638" t="s">
        <v>769</v>
      </c>
      <c r="D2446" s="639" t="s">
        <v>8243</v>
      </c>
      <c r="E2446" s="640">
        <v>4000</v>
      </c>
      <c r="F2446" s="638">
        <v>43740987</v>
      </c>
      <c r="G2446" s="639" t="s">
        <v>8244</v>
      </c>
      <c r="H2446" s="641" t="s">
        <v>8233</v>
      </c>
      <c r="I2446" s="642" t="s">
        <v>8238</v>
      </c>
      <c r="J2446" s="641" t="s">
        <v>8245</v>
      </c>
      <c r="K2446" s="643">
        <v>2</v>
      </c>
      <c r="L2446" s="643">
        <v>5</v>
      </c>
      <c r="M2446" s="644">
        <v>20567</v>
      </c>
      <c r="N2446" s="643"/>
      <c r="O2446" s="643"/>
      <c r="P2446" s="686"/>
    </row>
    <row r="2447" spans="1:16" ht="22.5" x14ac:dyDescent="0.2">
      <c r="A2447" s="637" t="s">
        <v>481</v>
      </c>
      <c r="B2447" s="638" t="s">
        <v>775</v>
      </c>
      <c r="C2447" s="638" t="s">
        <v>769</v>
      </c>
      <c r="D2447" s="639" t="s">
        <v>8246</v>
      </c>
      <c r="E2447" s="640">
        <v>1500</v>
      </c>
      <c r="F2447" s="638">
        <v>19561247</v>
      </c>
      <c r="G2447" s="639" t="s">
        <v>8247</v>
      </c>
      <c r="H2447" s="641"/>
      <c r="I2447" s="642"/>
      <c r="J2447" s="641" t="s">
        <v>8248</v>
      </c>
      <c r="K2447" s="643">
        <v>2</v>
      </c>
      <c r="L2447" s="643">
        <v>4</v>
      </c>
      <c r="M2447" s="644">
        <v>6453.6</v>
      </c>
      <c r="N2447" s="643"/>
      <c r="O2447" s="643"/>
      <c r="P2447" s="686"/>
    </row>
    <row r="2448" spans="1:16" ht="22.5" x14ac:dyDescent="0.2">
      <c r="A2448" s="637" t="s">
        <v>481</v>
      </c>
      <c r="B2448" s="638" t="s">
        <v>775</v>
      </c>
      <c r="C2448" s="638" t="s">
        <v>769</v>
      </c>
      <c r="D2448" s="639" t="s">
        <v>8249</v>
      </c>
      <c r="E2448" s="640">
        <v>5000</v>
      </c>
      <c r="F2448" s="638">
        <v>17907152</v>
      </c>
      <c r="G2448" s="639" t="s">
        <v>8250</v>
      </c>
      <c r="H2448" s="641" t="s">
        <v>8251</v>
      </c>
      <c r="I2448" s="642" t="s">
        <v>8242</v>
      </c>
      <c r="J2448" s="641" t="s">
        <v>8190</v>
      </c>
      <c r="K2448" s="643">
        <v>2</v>
      </c>
      <c r="L2448" s="643">
        <v>4</v>
      </c>
      <c r="M2448" s="644">
        <v>20567</v>
      </c>
      <c r="N2448" s="643"/>
      <c r="O2448" s="643"/>
      <c r="P2448" s="686"/>
    </row>
    <row r="2449" spans="1:16" ht="33.75" x14ac:dyDescent="0.2">
      <c r="A2449" s="637" t="s">
        <v>481</v>
      </c>
      <c r="B2449" s="638" t="s">
        <v>775</v>
      </c>
      <c r="C2449" s="638" t="s">
        <v>769</v>
      </c>
      <c r="D2449" s="639" t="s">
        <v>8252</v>
      </c>
      <c r="E2449" s="640">
        <v>1500</v>
      </c>
      <c r="F2449" s="638">
        <v>48397707</v>
      </c>
      <c r="G2449" s="639" t="s">
        <v>8253</v>
      </c>
      <c r="H2449" s="641"/>
      <c r="I2449" s="642"/>
      <c r="J2449" s="641" t="s">
        <v>8204</v>
      </c>
      <c r="K2449" s="643">
        <v>2</v>
      </c>
      <c r="L2449" s="643">
        <v>4</v>
      </c>
      <c r="M2449" s="644">
        <v>6454.1</v>
      </c>
      <c r="N2449" s="643"/>
      <c r="O2449" s="643"/>
      <c r="P2449" s="686"/>
    </row>
    <row r="2450" spans="1:16" ht="33.75" x14ac:dyDescent="0.2">
      <c r="A2450" s="637" t="s">
        <v>481</v>
      </c>
      <c r="B2450" s="638" t="s">
        <v>775</v>
      </c>
      <c r="C2450" s="638" t="s">
        <v>769</v>
      </c>
      <c r="D2450" s="639" t="s">
        <v>8254</v>
      </c>
      <c r="E2450" s="640">
        <v>5000</v>
      </c>
      <c r="F2450" s="638">
        <v>40680345</v>
      </c>
      <c r="G2450" s="639" t="s">
        <v>8255</v>
      </c>
      <c r="H2450" s="641" t="s">
        <v>8210</v>
      </c>
      <c r="I2450" s="642" t="s">
        <v>8198</v>
      </c>
      <c r="J2450" s="641" t="s">
        <v>8190</v>
      </c>
      <c r="K2450" s="643">
        <v>2</v>
      </c>
      <c r="L2450" s="643">
        <v>6</v>
      </c>
      <c r="M2450" s="644">
        <v>30980.400000000001</v>
      </c>
      <c r="N2450" s="643"/>
      <c r="O2450" s="643"/>
      <c r="P2450" s="686"/>
    </row>
    <row r="2451" spans="1:16" ht="33.75" x14ac:dyDescent="0.2">
      <c r="A2451" s="637" t="s">
        <v>481</v>
      </c>
      <c r="B2451" s="638" t="s">
        <v>775</v>
      </c>
      <c r="C2451" s="638" t="s">
        <v>769</v>
      </c>
      <c r="D2451" s="639" t="s">
        <v>8256</v>
      </c>
      <c r="E2451" s="640">
        <v>3000</v>
      </c>
      <c r="F2451" s="638">
        <v>47889508</v>
      </c>
      <c r="G2451" s="639" t="s">
        <v>8257</v>
      </c>
      <c r="H2451" s="641" t="s">
        <v>8210</v>
      </c>
      <c r="I2451" s="642" t="s">
        <v>8238</v>
      </c>
      <c r="J2451" s="641" t="s">
        <v>8238</v>
      </c>
      <c r="K2451" s="643">
        <v>2</v>
      </c>
      <c r="L2451" s="643">
        <v>10</v>
      </c>
      <c r="M2451" s="644">
        <v>26737.5</v>
      </c>
      <c r="N2451" s="643"/>
      <c r="O2451" s="643"/>
      <c r="P2451" s="686"/>
    </row>
    <row r="2452" spans="1:16" ht="33.75" x14ac:dyDescent="0.2">
      <c r="A2452" s="637" t="s">
        <v>481</v>
      </c>
      <c r="B2452" s="638" t="s">
        <v>775</v>
      </c>
      <c r="C2452" s="638" t="s">
        <v>769</v>
      </c>
      <c r="D2452" s="639" t="s">
        <v>8258</v>
      </c>
      <c r="E2452" s="640">
        <v>7000</v>
      </c>
      <c r="F2452" s="638">
        <v>18897679</v>
      </c>
      <c r="G2452" s="639" t="s">
        <v>8259</v>
      </c>
      <c r="H2452" s="641" t="s">
        <v>8260</v>
      </c>
      <c r="I2452" s="642" t="s">
        <v>8189</v>
      </c>
      <c r="J2452" s="641" t="s">
        <v>8190</v>
      </c>
      <c r="K2452" s="643">
        <v>2</v>
      </c>
      <c r="L2452" s="643">
        <v>8</v>
      </c>
      <c r="M2452" s="644">
        <v>57207.199999999997</v>
      </c>
      <c r="N2452" s="643"/>
      <c r="O2452" s="643"/>
      <c r="P2452" s="686"/>
    </row>
    <row r="2453" spans="1:16" ht="22.5" x14ac:dyDescent="0.2">
      <c r="A2453" s="637" t="s">
        <v>481</v>
      </c>
      <c r="B2453" s="638" t="s">
        <v>775</v>
      </c>
      <c r="C2453" s="638" t="s">
        <v>769</v>
      </c>
      <c r="D2453" s="639" t="s">
        <v>8261</v>
      </c>
      <c r="E2453" s="640">
        <v>1500</v>
      </c>
      <c r="F2453" s="638">
        <v>73139155</v>
      </c>
      <c r="G2453" s="639" t="s">
        <v>8262</v>
      </c>
      <c r="H2453" s="641"/>
      <c r="I2453" s="642"/>
      <c r="J2453" s="641" t="s">
        <v>8207</v>
      </c>
      <c r="K2453" s="643">
        <v>2</v>
      </c>
      <c r="L2453" s="643">
        <v>4</v>
      </c>
      <c r="M2453" s="644">
        <v>6453.6</v>
      </c>
      <c r="N2453" s="643"/>
      <c r="O2453" s="643"/>
      <c r="P2453" s="686"/>
    </row>
    <row r="2454" spans="1:16" ht="22.5" x14ac:dyDescent="0.2">
      <c r="A2454" s="637" t="s">
        <v>481</v>
      </c>
      <c r="B2454" s="638" t="s">
        <v>775</v>
      </c>
      <c r="C2454" s="638" t="s">
        <v>769</v>
      </c>
      <c r="D2454" s="639" t="s">
        <v>8263</v>
      </c>
      <c r="E2454" s="640">
        <v>1500</v>
      </c>
      <c r="F2454" s="638">
        <v>45420856</v>
      </c>
      <c r="G2454" s="639" t="s">
        <v>8264</v>
      </c>
      <c r="H2454" s="641"/>
      <c r="I2454" s="642"/>
      <c r="J2454" s="641" t="s">
        <v>8207</v>
      </c>
      <c r="K2454" s="643">
        <v>2</v>
      </c>
      <c r="L2454" s="643">
        <v>4</v>
      </c>
      <c r="M2454" s="644">
        <v>6453.6</v>
      </c>
      <c r="N2454" s="643"/>
      <c r="O2454" s="643"/>
      <c r="P2454" s="686"/>
    </row>
    <row r="2455" spans="1:16" ht="22.5" x14ac:dyDescent="0.2">
      <c r="A2455" s="637" t="s">
        <v>481</v>
      </c>
      <c r="B2455" s="638" t="s">
        <v>775</v>
      </c>
      <c r="C2455" s="638" t="s">
        <v>769</v>
      </c>
      <c r="D2455" s="639" t="s">
        <v>8243</v>
      </c>
      <c r="E2455" s="640">
        <v>4000</v>
      </c>
      <c r="F2455" s="638">
        <v>43632636</v>
      </c>
      <c r="G2455" s="639" t="s">
        <v>8265</v>
      </c>
      <c r="H2455" s="641" t="s">
        <v>8266</v>
      </c>
      <c r="I2455" s="642" t="s">
        <v>8198</v>
      </c>
      <c r="J2455" s="641" t="s">
        <v>8190</v>
      </c>
      <c r="K2455" s="643">
        <v>2</v>
      </c>
      <c r="L2455" s="643">
        <v>3</v>
      </c>
      <c r="M2455" s="644">
        <v>12340.2</v>
      </c>
      <c r="N2455" s="643"/>
      <c r="O2455" s="643"/>
      <c r="P2455" s="686"/>
    </row>
    <row r="2456" spans="1:16" ht="22.5" x14ac:dyDescent="0.2">
      <c r="A2456" s="637" t="s">
        <v>481</v>
      </c>
      <c r="B2456" s="638" t="s">
        <v>775</v>
      </c>
      <c r="C2456" s="638" t="s">
        <v>769</v>
      </c>
      <c r="D2456" s="639" t="s">
        <v>8267</v>
      </c>
      <c r="E2456" s="640">
        <v>2500</v>
      </c>
      <c r="F2456" s="638">
        <v>44968138</v>
      </c>
      <c r="G2456" s="639" t="s">
        <v>8268</v>
      </c>
      <c r="H2456" s="641" t="s">
        <v>8216</v>
      </c>
      <c r="I2456" s="642" t="s">
        <v>8198</v>
      </c>
      <c r="J2456" s="641" t="s">
        <v>8190</v>
      </c>
      <c r="K2456" s="643">
        <v>2</v>
      </c>
      <c r="L2456" s="643">
        <v>6</v>
      </c>
      <c r="M2456" s="644">
        <v>15980.4</v>
      </c>
      <c r="N2456" s="643"/>
      <c r="O2456" s="643"/>
      <c r="P2456" s="686"/>
    </row>
    <row r="2457" spans="1:16" ht="22.5" x14ac:dyDescent="0.2">
      <c r="A2457" s="637" t="s">
        <v>481</v>
      </c>
      <c r="B2457" s="638" t="s">
        <v>775</v>
      </c>
      <c r="C2457" s="638" t="s">
        <v>769</v>
      </c>
      <c r="D2457" s="639" t="s">
        <v>8269</v>
      </c>
      <c r="E2457" s="640">
        <v>1500</v>
      </c>
      <c r="F2457" s="638">
        <v>19572824</v>
      </c>
      <c r="G2457" s="639" t="s">
        <v>8270</v>
      </c>
      <c r="H2457" s="641"/>
      <c r="I2457" s="642"/>
      <c r="J2457" s="641" t="s">
        <v>8207</v>
      </c>
      <c r="K2457" s="643">
        <v>2</v>
      </c>
      <c r="L2457" s="643">
        <v>4</v>
      </c>
      <c r="M2457" s="644">
        <v>6453.6</v>
      </c>
      <c r="N2457" s="643"/>
      <c r="O2457" s="643"/>
      <c r="P2457" s="686"/>
    </row>
    <row r="2458" spans="1:16" ht="33.75" x14ac:dyDescent="0.2">
      <c r="A2458" s="637" t="s">
        <v>481</v>
      </c>
      <c r="B2458" s="638" t="s">
        <v>775</v>
      </c>
      <c r="C2458" s="638" t="s">
        <v>769</v>
      </c>
      <c r="D2458" s="639" t="s">
        <v>8271</v>
      </c>
      <c r="E2458" s="640">
        <v>10000</v>
      </c>
      <c r="F2458" s="638" t="s">
        <v>8272</v>
      </c>
      <c r="G2458" s="639" t="s">
        <v>8273</v>
      </c>
      <c r="H2458" s="641" t="s">
        <v>8210</v>
      </c>
      <c r="I2458" s="642" t="s">
        <v>8198</v>
      </c>
      <c r="J2458" s="641" t="s">
        <v>8190</v>
      </c>
      <c r="K2458" s="643">
        <v>2</v>
      </c>
      <c r="L2458" s="643"/>
      <c r="M2458" s="644">
        <v>61384</v>
      </c>
      <c r="N2458" s="643"/>
      <c r="O2458" s="643"/>
      <c r="P2458" s="686"/>
    </row>
    <row r="2459" spans="1:16" ht="22.5" x14ac:dyDescent="0.2">
      <c r="A2459" s="637" t="s">
        <v>481</v>
      </c>
      <c r="B2459" s="638" t="s">
        <v>775</v>
      </c>
      <c r="C2459" s="638" t="s">
        <v>769</v>
      </c>
      <c r="D2459" s="639" t="s">
        <v>8274</v>
      </c>
      <c r="E2459" s="640">
        <v>13000</v>
      </c>
      <c r="F2459" s="638">
        <v>18161907</v>
      </c>
      <c r="G2459" s="639" t="s">
        <v>8275</v>
      </c>
      <c r="H2459" s="641" t="s">
        <v>8210</v>
      </c>
      <c r="I2459" s="642" t="s">
        <v>8198</v>
      </c>
      <c r="J2459" s="641" t="s">
        <v>8190</v>
      </c>
      <c r="K2459" s="643">
        <v>1</v>
      </c>
      <c r="L2459" s="643">
        <v>10</v>
      </c>
      <c r="M2459" s="644">
        <v>131961</v>
      </c>
      <c r="N2459" s="643">
        <v>1</v>
      </c>
      <c r="O2459" s="643">
        <v>2</v>
      </c>
      <c r="P2459" s="686">
        <v>13561</v>
      </c>
    </row>
    <row r="2460" spans="1:16" ht="22.5" x14ac:dyDescent="0.2">
      <c r="A2460" s="637" t="s">
        <v>478</v>
      </c>
      <c r="B2460" s="638" t="s">
        <v>768</v>
      </c>
      <c r="C2460" s="638" t="s">
        <v>769</v>
      </c>
      <c r="D2460" s="639" t="s">
        <v>8276</v>
      </c>
      <c r="E2460" s="640">
        <v>2800</v>
      </c>
      <c r="F2460" s="638" t="s">
        <v>8277</v>
      </c>
      <c r="G2460" s="639" t="s">
        <v>8278</v>
      </c>
      <c r="H2460" s="641" t="s">
        <v>8279</v>
      </c>
      <c r="I2460" s="642" t="s">
        <v>8185</v>
      </c>
      <c r="J2460" s="641" t="s">
        <v>8279</v>
      </c>
      <c r="K2460" s="643">
        <v>1</v>
      </c>
      <c r="L2460" s="643">
        <v>12</v>
      </c>
      <c r="M2460" s="644">
        <v>35877.254186522412</v>
      </c>
      <c r="N2460" s="643">
        <v>1</v>
      </c>
      <c r="O2460" s="643">
        <v>6</v>
      </c>
      <c r="P2460" s="686">
        <v>18001.079556928918</v>
      </c>
    </row>
    <row r="2461" spans="1:16" ht="33.75" x14ac:dyDescent="0.2">
      <c r="A2461" s="637" t="s">
        <v>478</v>
      </c>
      <c r="B2461" s="638" t="s">
        <v>768</v>
      </c>
      <c r="C2461" s="638" t="s">
        <v>769</v>
      </c>
      <c r="D2461" s="639" t="s">
        <v>8280</v>
      </c>
      <c r="E2461" s="640">
        <v>3500</v>
      </c>
      <c r="F2461" s="638" t="s">
        <v>8281</v>
      </c>
      <c r="G2461" s="639" t="s">
        <v>8282</v>
      </c>
      <c r="H2461" s="641" t="s">
        <v>8283</v>
      </c>
      <c r="I2461" s="642" t="s">
        <v>8190</v>
      </c>
      <c r="J2461" s="641" t="s">
        <v>8283</v>
      </c>
      <c r="K2461" s="643">
        <v>1</v>
      </c>
      <c r="L2461" s="643">
        <v>12</v>
      </c>
      <c r="M2461" s="644">
        <v>44277.254186522412</v>
      </c>
      <c r="N2461" s="643">
        <v>1</v>
      </c>
      <c r="O2461" s="643">
        <v>6</v>
      </c>
      <c r="P2461" s="686">
        <v>22201.079556928918</v>
      </c>
    </row>
    <row r="2462" spans="1:16" ht="22.5" x14ac:dyDescent="0.2">
      <c r="A2462" s="637" t="s">
        <v>478</v>
      </c>
      <c r="B2462" s="638" t="s">
        <v>768</v>
      </c>
      <c r="C2462" s="638" t="s">
        <v>769</v>
      </c>
      <c r="D2462" s="639" t="s">
        <v>8284</v>
      </c>
      <c r="E2462" s="640">
        <v>3500</v>
      </c>
      <c r="F2462" s="638" t="s">
        <v>8285</v>
      </c>
      <c r="G2462" s="639" t="s">
        <v>8286</v>
      </c>
      <c r="H2462" s="641" t="s">
        <v>8287</v>
      </c>
      <c r="I2462" s="642" t="s">
        <v>8190</v>
      </c>
      <c r="J2462" s="641" t="s">
        <v>8287</v>
      </c>
      <c r="K2462" s="643">
        <v>1</v>
      </c>
      <c r="L2462" s="643">
        <v>10</v>
      </c>
      <c r="M2462" s="644">
        <v>37011.894186522411</v>
      </c>
      <c r="N2462" s="643">
        <v>1</v>
      </c>
      <c r="O2462" s="643">
        <v>6</v>
      </c>
      <c r="P2462" s="686">
        <v>22201.079556928918</v>
      </c>
    </row>
    <row r="2463" spans="1:16" ht="22.5" x14ac:dyDescent="0.2">
      <c r="A2463" s="637" t="s">
        <v>478</v>
      </c>
      <c r="B2463" s="638" t="s">
        <v>768</v>
      </c>
      <c r="C2463" s="638" t="s">
        <v>769</v>
      </c>
      <c r="D2463" s="639" t="s">
        <v>8288</v>
      </c>
      <c r="E2463" s="640">
        <v>1900</v>
      </c>
      <c r="F2463" s="638" t="s">
        <v>8289</v>
      </c>
      <c r="G2463" s="639" t="s">
        <v>8290</v>
      </c>
      <c r="H2463" s="641" t="s">
        <v>8291</v>
      </c>
      <c r="I2463" s="642" t="s">
        <v>8292</v>
      </c>
      <c r="J2463" s="641" t="s">
        <v>8291</v>
      </c>
      <c r="K2463" s="643">
        <v>1</v>
      </c>
      <c r="L2463" s="643">
        <v>12</v>
      </c>
      <c r="M2463" s="644">
        <v>25077.254186522405</v>
      </c>
      <c r="N2463" s="643">
        <v>1</v>
      </c>
      <c r="O2463" s="643">
        <v>6</v>
      </c>
      <c r="P2463" s="686">
        <v>12578.939556928915</v>
      </c>
    </row>
    <row r="2464" spans="1:16" ht="22.5" x14ac:dyDescent="0.2">
      <c r="A2464" s="637" t="s">
        <v>478</v>
      </c>
      <c r="B2464" s="638" t="s">
        <v>768</v>
      </c>
      <c r="C2464" s="638" t="s">
        <v>769</v>
      </c>
      <c r="D2464" s="639" t="s">
        <v>8293</v>
      </c>
      <c r="E2464" s="640">
        <v>2600</v>
      </c>
      <c r="F2464" s="638" t="s">
        <v>8294</v>
      </c>
      <c r="G2464" s="639" t="s">
        <v>8295</v>
      </c>
      <c r="H2464" s="641" t="s">
        <v>8296</v>
      </c>
      <c r="I2464" s="642" t="s">
        <v>8185</v>
      </c>
      <c r="J2464" s="641" t="s">
        <v>8296</v>
      </c>
      <c r="K2464" s="643">
        <v>1</v>
      </c>
      <c r="L2464" s="643">
        <v>12</v>
      </c>
      <c r="M2464" s="644">
        <v>33477.254186522412</v>
      </c>
      <c r="N2464" s="643">
        <v>1</v>
      </c>
      <c r="O2464" s="643">
        <v>5</v>
      </c>
      <c r="P2464" s="686">
        <v>13997.319556928915</v>
      </c>
    </row>
    <row r="2465" spans="1:16" ht="22.5" x14ac:dyDescent="0.2">
      <c r="A2465" s="637" t="s">
        <v>478</v>
      </c>
      <c r="B2465" s="638" t="s">
        <v>775</v>
      </c>
      <c r="C2465" s="638" t="s">
        <v>769</v>
      </c>
      <c r="D2465" s="639" t="s">
        <v>8293</v>
      </c>
      <c r="E2465" s="640">
        <v>2600</v>
      </c>
      <c r="F2465" s="638" t="s">
        <v>8294</v>
      </c>
      <c r="G2465" s="639" t="s">
        <v>8295</v>
      </c>
      <c r="H2465" s="641" t="s">
        <v>8296</v>
      </c>
      <c r="I2465" s="642" t="s">
        <v>8185</v>
      </c>
      <c r="J2465" s="641" t="s">
        <v>8296</v>
      </c>
      <c r="K2465" s="643"/>
      <c r="L2465" s="643"/>
      <c r="M2465" s="644">
        <v>0</v>
      </c>
      <c r="N2465" s="643">
        <v>1</v>
      </c>
      <c r="O2465" s="643">
        <v>1</v>
      </c>
      <c r="P2465" s="686">
        <v>2782.279556928916</v>
      </c>
    </row>
    <row r="2466" spans="1:16" ht="33.75" x14ac:dyDescent="0.2">
      <c r="A2466" s="637" t="s">
        <v>478</v>
      </c>
      <c r="B2466" s="638" t="s">
        <v>768</v>
      </c>
      <c r="C2466" s="638" t="s">
        <v>769</v>
      </c>
      <c r="D2466" s="639" t="s">
        <v>8297</v>
      </c>
      <c r="E2466" s="640">
        <v>3100</v>
      </c>
      <c r="F2466" s="638" t="s">
        <v>8298</v>
      </c>
      <c r="G2466" s="639" t="s">
        <v>8299</v>
      </c>
      <c r="H2466" s="641" t="s">
        <v>8300</v>
      </c>
      <c r="I2466" s="642" t="s">
        <v>8190</v>
      </c>
      <c r="J2466" s="641" t="s">
        <v>8300</v>
      </c>
      <c r="K2466" s="643">
        <v>1</v>
      </c>
      <c r="L2466" s="643">
        <v>12</v>
      </c>
      <c r="M2466" s="644">
        <v>39477.254186522412</v>
      </c>
      <c r="N2466" s="643">
        <v>1</v>
      </c>
      <c r="O2466" s="643">
        <v>6</v>
      </c>
      <c r="P2466" s="686">
        <v>19801.079556928918</v>
      </c>
    </row>
    <row r="2467" spans="1:16" ht="22.5" x14ac:dyDescent="0.2">
      <c r="A2467" s="637" t="s">
        <v>478</v>
      </c>
      <c r="B2467" s="638" t="s">
        <v>768</v>
      </c>
      <c r="C2467" s="638" t="s">
        <v>769</v>
      </c>
      <c r="D2467" s="639" t="s">
        <v>8288</v>
      </c>
      <c r="E2467" s="640">
        <v>1900</v>
      </c>
      <c r="F2467" s="638" t="s">
        <v>8301</v>
      </c>
      <c r="G2467" s="639" t="s">
        <v>8302</v>
      </c>
      <c r="H2467" s="641" t="s">
        <v>8303</v>
      </c>
      <c r="I2467" s="642" t="s">
        <v>8292</v>
      </c>
      <c r="J2467" s="641" t="s">
        <v>8303</v>
      </c>
      <c r="K2467" s="643">
        <v>1</v>
      </c>
      <c r="L2467" s="643">
        <v>12</v>
      </c>
      <c r="M2467" s="644">
        <v>25077.254186522405</v>
      </c>
      <c r="N2467" s="643">
        <v>1</v>
      </c>
      <c r="O2467" s="643">
        <v>6</v>
      </c>
      <c r="P2467" s="686">
        <v>12578.939556928915</v>
      </c>
    </row>
    <row r="2468" spans="1:16" ht="22.5" x14ac:dyDescent="0.2">
      <c r="A2468" s="637" t="s">
        <v>478</v>
      </c>
      <c r="B2468" s="638" t="s">
        <v>768</v>
      </c>
      <c r="C2468" s="638" t="s">
        <v>769</v>
      </c>
      <c r="D2468" s="639" t="s">
        <v>8288</v>
      </c>
      <c r="E2468" s="640">
        <v>1900</v>
      </c>
      <c r="F2468" s="638" t="s">
        <v>8304</v>
      </c>
      <c r="G2468" s="639" t="s">
        <v>8305</v>
      </c>
      <c r="H2468" s="641" t="s">
        <v>8306</v>
      </c>
      <c r="I2468" s="642" t="s">
        <v>8292</v>
      </c>
      <c r="J2468" s="641" t="s">
        <v>8306</v>
      </c>
      <c r="K2468" s="643">
        <v>1</v>
      </c>
      <c r="L2468" s="643">
        <v>12</v>
      </c>
      <c r="M2468" s="644">
        <v>25077.254186522405</v>
      </c>
      <c r="N2468" s="643">
        <v>1</v>
      </c>
      <c r="O2468" s="643">
        <v>6</v>
      </c>
      <c r="P2468" s="686">
        <v>12578.939556928915</v>
      </c>
    </row>
    <row r="2469" spans="1:16" ht="22.5" x14ac:dyDescent="0.2">
      <c r="A2469" s="637" t="s">
        <v>478</v>
      </c>
      <c r="B2469" s="638" t="s">
        <v>768</v>
      </c>
      <c r="C2469" s="638" t="s">
        <v>769</v>
      </c>
      <c r="D2469" s="639" t="s">
        <v>8288</v>
      </c>
      <c r="E2469" s="640">
        <v>1900</v>
      </c>
      <c r="F2469" s="638" t="s">
        <v>8307</v>
      </c>
      <c r="G2469" s="639" t="s">
        <v>8308</v>
      </c>
      <c r="H2469" s="641" t="s">
        <v>8303</v>
      </c>
      <c r="I2469" s="642" t="s">
        <v>8292</v>
      </c>
      <c r="J2469" s="641" t="s">
        <v>8303</v>
      </c>
      <c r="K2469" s="643">
        <v>1</v>
      </c>
      <c r="L2469" s="643">
        <v>12</v>
      </c>
      <c r="M2469" s="644">
        <v>25077.254186522405</v>
      </c>
      <c r="N2469" s="643">
        <v>1</v>
      </c>
      <c r="O2469" s="643">
        <v>6</v>
      </c>
      <c r="P2469" s="686">
        <v>12578.939556928915</v>
      </c>
    </row>
    <row r="2470" spans="1:16" ht="22.5" x14ac:dyDescent="0.2">
      <c r="A2470" s="637" t="s">
        <v>478</v>
      </c>
      <c r="B2470" s="638" t="s">
        <v>768</v>
      </c>
      <c r="C2470" s="638" t="s">
        <v>769</v>
      </c>
      <c r="D2470" s="639" t="s">
        <v>4940</v>
      </c>
      <c r="E2470" s="640">
        <v>3300</v>
      </c>
      <c r="F2470" s="638" t="s">
        <v>8309</v>
      </c>
      <c r="G2470" s="639" t="s">
        <v>8310</v>
      </c>
      <c r="H2470" s="641" t="s">
        <v>8311</v>
      </c>
      <c r="I2470" s="642" t="s">
        <v>8190</v>
      </c>
      <c r="J2470" s="641" t="s">
        <v>8311</v>
      </c>
      <c r="K2470" s="643">
        <v>1</v>
      </c>
      <c r="L2470" s="643">
        <v>12</v>
      </c>
      <c r="M2470" s="644">
        <v>41877.254186522412</v>
      </c>
      <c r="N2470" s="643">
        <v>1</v>
      </c>
      <c r="O2470" s="643">
        <v>6</v>
      </c>
      <c r="P2470" s="686">
        <v>21001.079556928918</v>
      </c>
    </row>
    <row r="2471" spans="1:16" ht="33.75" x14ac:dyDescent="0.2">
      <c r="A2471" s="637" t="s">
        <v>478</v>
      </c>
      <c r="B2471" s="638" t="s">
        <v>768</v>
      </c>
      <c r="C2471" s="638" t="s">
        <v>769</v>
      </c>
      <c r="D2471" s="639" t="s">
        <v>8288</v>
      </c>
      <c r="E2471" s="640">
        <v>1900</v>
      </c>
      <c r="F2471" s="638" t="s">
        <v>8312</v>
      </c>
      <c r="G2471" s="639" t="s">
        <v>8313</v>
      </c>
      <c r="H2471" s="641" t="s">
        <v>8314</v>
      </c>
      <c r="I2471" s="642" t="s">
        <v>8292</v>
      </c>
      <c r="J2471" s="641" t="s">
        <v>8314</v>
      </c>
      <c r="K2471" s="643">
        <v>1</v>
      </c>
      <c r="L2471" s="643">
        <v>12</v>
      </c>
      <c r="M2471" s="644">
        <v>25077.254186522405</v>
      </c>
      <c r="N2471" s="643">
        <v>1</v>
      </c>
      <c r="O2471" s="643">
        <v>6</v>
      </c>
      <c r="P2471" s="686">
        <v>12578.939556928915</v>
      </c>
    </row>
    <row r="2472" spans="1:16" ht="22.5" x14ac:dyDescent="0.2">
      <c r="A2472" s="637" t="s">
        <v>478</v>
      </c>
      <c r="B2472" s="638" t="s">
        <v>768</v>
      </c>
      <c r="C2472" s="638" t="s">
        <v>769</v>
      </c>
      <c r="D2472" s="639" t="s">
        <v>8315</v>
      </c>
      <c r="E2472" s="640">
        <v>8000</v>
      </c>
      <c r="F2472" s="638" t="s">
        <v>8316</v>
      </c>
      <c r="G2472" s="639" t="s">
        <v>8317</v>
      </c>
      <c r="H2472" s="641" t="s">
        <v>8318</v>
      </c>
      <c r="I2472" s="642" t="s">
        <v>8190</v>
      </c>
      <c r="J2472" s="641" t="s">
        <v>8318</v>
      </c>
      <c r="K2472" s="643">
        <v>1</v>
      </c>
      <c r="L2472" s="643">
        <v>6</v>
      </c>
      <c r="M2472" s="644">
        <v>49481.17418652241</v>
      </c>
      <c r="N2472" s="643"/>
      <c r="O2472" s="643"/>
      <c r="P2472" s="686">
        <v>0</v>
      </c>
    </row>
    <row r="2473" spans="1:16" ht="22.5" x14ac:dyDescent="0.2">
      <c r="A2473" s="637" t="s">
        <v>478</v>
      </c>
      <c r="B2473" s="638" t="s">
        <v>768</v>
      </c>
      <c r="C2473" s="638" t="s">
        <v>769</v>
      </c>
      <c r="D2473" s="639" t="s">
        <v>8319</v>
      </c>
      <c r="E2473" s="640">
        <v>4300</v>
      </c>
      <c r="F2473" s="638" t="s">
        <v>8320</v>
      </c>
      <c r="G2473" s="639" t="s">
        <v>8321</v>
      </c>
      <c r="H2473" s="641" t="s">
        <v>8322</v>
      </c>
      <c r="I2473" s="642" t="s">
        <v>8190</v>
      </c>
      <c r="J2473" s="641" t="s">
        <v>8322</v>
      </c>
      <c r="K2473" s="643">
        <v>1</v>
      </c>
      <c r="L2473" s="643">
        <v>12</v>
      </c>
      <c r="M2473" s="644">
        <v>53877.254186522412</v>
      </c>
      <c r="N2473" s="643">
        <v>1</v>
      </c>
      <c r="O2473" s="643">
        <v>6</v>
      </c>
      <c r="P2473" s="686">
        <v>27001.079556928918</v>
      </c>
    </row>
    <row r="2474" spans="1:16" ht="22.5" x14ac:dyDescent="0.2">
      <c r="A2474" s="637" t="s">
        <v>478</v>
      </c>
      <c r="B2474" s="638" t="s">
        <v>768</v>
      </c>
      <c r="C2474" s="638" t="s">
        <v>769</v>
      </c>
      <c r="D2474" s="639" t="s">
        <v>8323</v>
      </c>
      <c r="E2474" s="640">
        <v>1900</v>
      </c>
      <c r="F2474" s="638" t="s">
        <v>8324</v>
      </c>
      <c r="G2474" s="639" t="s">
        <v>8325</v>
      </c>
      <c r="H2474" s="641" t="s">
        <v>8326</v>
      </c>
      <c r="I2474" s="642" t="s">
        <v>8292</v>
      </c>
      <c r="J2474" s="641" t="s">
        <v>8326</v>
      </c>
      <c r="K2474" s="643">
        <v>1</v>
      </c>
      <c r="L2474" s="643">
        <v>12</v>
      </c>
      <c r="M2474" s="644">
        <v>25077.254186522405</v>
      </c>
      <c r="N2474" s="643">
        <v>1</v>
      </c>
      <c r="O2474" s="643">
        <v>6</v>
      </c>
      <c r="P2474" s="686">
        <v>12578.939556928915</v>
      </c>
    </row>
    <row r="2475" spans="1:16" ht="22.5" x14ac:dyDescent="0.2">
      <c r="A2475" s="637" t="s">
        <v>478</v>
      </c>
      <c r="B2475" s="638" t="s">
        <v>768</v>
      </c>
      <c r="C2475" s="638" t="s">
        <v>769</v>
      </c>
      <c r="D2475" s="639" t="s">
        <v>8327</v>
      </c>
      <c r="E2475" s="640">
        <v>1900</v>
      </c>
      <c r="F2475" s="638" t="s">
        <v>8328</v>
      </c>
      <c r="G2475" s="639" t="s">
        <v>8329</v>
      </c>
      <c r="H2475" s="641" t="s">
        <v>8330</v>
      </c>
      <c r="I2475" s="642" t="s">
        <v>8292</v>
      </c>
      <c r="J2475" s="641" t="s">
        <v>8330</v>
      </c>
      <c r="K2475" s="643">
        <v>1</v>
      </c>
      <c r="L2475" s="643">
        <v>12</v>
      </c>
      <c r="M2475" s="644">
        <v>25077.254186522405</v>
      </c>
      <c r="N2475" s="643">
        <v>1</v>
      </c>
      <c r="O2475" s="643">
        <v>6</v>
      </c>
      <c r="P2475" s="686">
        <v>12578.939556928915</v>
      </c>
    </row>
    <row r="2476" spans="1:16" x14ac:dyDescent="0.2">
      <c r="A2476" s="637" t="s">
        <v>478</v>
      </c>
      <c r="B2476" s="638" t="s">
        <v>768</v>
      </c>
      <c r="C2476" s="638" t="s">
        <v>769</v>
      </c>
      <c r="D2476" s="639" t="s">
        <v>8331</v>
      </c>
      <c r="E2476" s="640">
        <v>2600</v>
      </c>
      <c r="F2476" s="638" t="s">
        <v>8332</v>
      </c>
      <c r="G2476" s="639" t="s">
        <v>8333</v>
      </c>
      <c r="H2476" s="641" t="s">
        <v>8334</v>
      </c>
      <c r="I2476" s="642" t="s">
        <v>8185</v>
      </c>
      <c r="J2476" s="641" t="s">
        <v>8334</v>
      </c>
      <c r="K2476" s="643">
        <v>1</v>
      </c>
      <c r="L2476" s="643">
        <v>12</v>
      </c>
      <c r="M2476" s="644">
        <v>33477.254186522412</v>
      </c>
      <c r="N2476" s="643">
        <v>1</v>
      </c>
      <c r="O2476" s="643">
        <v>6</v>
      </c>
      <c r="P2476" s="686">
        <v>16801.079556928918</v>
      </c>
    </row>
    <row r="2477" spans="1:16" ht="33.75" x14ac:dyDescent="0.2">
      <c r="A2477" s="637" t="s">
        <v>478</v>
      </c>
      <c r="B2477" s="638" t="s">
        <v>768</v>
      </c>
      <c r="C2477" s="638" t="s">
        <v>769</v>
      </c>
      <c r="D2477" s="639" t="s">
        <v>8335</v>
      </c>
      <c r="E2477" s="640">
        <v>1900</v>
      </c>
      <c r="F2477" s="638" t="s">
        <v>8336</v>
      </c>
      <c r="G2477" s="639" t="s">
        <v>8337</v>
      </c>
      <c r="H2477" s="641" t="s">
        <v>8291</v>
      </c>
      <c r="I2477" s="642" t="s">
        <v>8292</v>
      </c>
      <c r="J2477" s="641" t="s">
        <v>8291</v>
      </c>
      <c r="K2477" s="643">
        <v>1</v>
      </c>
      <c r="L2477" s="643">
        <v>12</v>
      </c>
      <c r="M2477" s="644">
        <v>25077.254186522405</v>
      </c>
      <c r="N2477" s="643">
        <v>1</v>
      </c>
      <c r="O2477" s="643">
        <v>6</v>
      </c>
      <c r="P2477" s="686">
        <v>12578.939556928915</v>
      </c>
    </row>
    <row r="2478" spans="1:16" ht="22.5" x14ac:dyDescent="0.2">
      <c r="A2478" s="637" t="s">
        <v>478</v>
      </c>
      <c r="B2478" s="638" t="s">
        <v>768</v>
      </c>
      <c r="C2478" s="638" t="s">
        <v>769</v>
      </c>
      <c r="D2478" s="639" t="s">
        <v>8338</v>
      </c>
      <c r="E2478" s="640">
        <v>2300</v>
      </c>
      <c r="F2478" s="638" t="s">
        <v>8339</v>
      </c>
      <c r="G2478" s="639" t="s">
        <v>8340</v>
      </c>
      <c r="H2478" s="641" t="s">
        <v>8341</v>
      </c>
      <c r="I2478" s="642" t="s">
        <v>8185</v>
      </c>
      <c r="J2478" s="641" t="s">
        <v>8341</v>
      </c>
      <c r="K2478" s="643">
        <v>1</v>
      </c>
      <c r="L2478" s="643">
        <v>12</v>
      </c>
      <c r="M2478" s="644">
        <v>29877.254186522405</v>
      </c>
      <c r="N2478" s="643">
        <v>1</v>
      </c>
      <c r="O2478" s="643">
        <v>6</v>
      </c>
      <c r="P2478" s="686">
        <v>15001.079556928915</v>
      </c>
    </row>
    <row r="2479" spans="1:16" ht="22.5" x14ac:dyDescent="0.2">
      <c r="A2479" s="637" t="s">
        <v>478</v>
      </c>
      <c r="B2479" s="638" t="s">
        <v>768</v>
      </c>
      <c r="C2479" s="638" t="s">
        <v>769</v>
      </c>
      <c r="D2479" s="639" t="s">
        <v>8342</v>
      </c>
      <c r="E2479" s="640">
        <v>5000</v>
      </c>
      <c r="F2479" s="638" t="s">
        <v>8343</v>
      </c>
      <c r="G2479" s="639" t="s">
        <v>8344</v>
      </c>
      <c r="H2479" s="641" t="s">
        <v>8345</v>
      </c>
      <c r="I2479" s="642" t="s">
        <v>8190</v>
      </c>
      <c r="J2479" s="641" t="s">
        <v>8345</v>
      </c>
      <c r="K2479" s="643">
        <v>1</v>
      </c>
      <c r="L2479" s="643">
        <v>12</v>
      </c>
      <c r="M2479" s="644">
        <v>62277.254186522412</v>
      </c>
      <c r="N2479" s="643">
        <v>1</v>
      </c>
      <c r="O2479" s="643">
        <v>6</v>
      </c>
      <c r="P2479" s="686">
        <v>31201.079556928918</v>
      </c>
    </row>
    <row r="2480" spans="1:16" ht="22.5" x14ac:dyDescent="0.2">
      <c r="A2480" s="637" t="s">
        <v>478</v>
      </c>
      <c r="B2480" s="638" t="s">
        <v>768</v>
      </c>
      <c r="C2480" s="638" t="s">
        <v>769</v>
      </c>
      <c r="D2480" s="639" t="s">
        <v>8346</v>
      </c>
      <c r="E2480" s="640">
        <v>1795</v>
      </c>
      <c r="F2480" s="638" t="s">
        <v>8347</v>
      </c>
      <c r="G2480" s="639" t="s">
        <v>8348</v>
      </c>
      <c r="H2480" s="641" t="s">
        <v>8349</v>
      </c>
      <c r="I2480" s="642" t="s">
        <v>8185</v>
      </c>
      <c r="J2480" s="641" t="s">
        <v>8349</v>
      </c>
      <c r="K2480" s="643">
        <v>1</v>
      </c>
      <c r="L2480" s="643">
        <v>12</v>
      </c>
      <c r="M2480" s="644">
        <v>23817.254186522405</v>
      </c>
      <c r="N2480" s="643">
        <v>1</v>
      </c>
      <c r="O2480" s="643">
        <v>6</v>
      </c>
      <c r="P2480" s="686">
        <v>11882.600556928915</v>
      </c>
    </row>
    <row r="2481" spans="1:16" ht="22.5" x14ac:dyDescent="0.2">
      <c r="A2481" s="637" t="s">
        <v>478</v>
      </c>
      <c r="B2481" s="638" t="s">
        <v>768</v>
      </c>
      <c r="C2481" s="638" t="s">
        <v>769</v>
      </c>
      <c r="D2481" s="639" t="s">
        <v>8288</v>
      </c>
      <c r="E2481" s="640">
        <v>1900</v>
      </c>
      <c r="F2481" s="638" t="s">
        <v>8350</v>
      </c>
      <c r="G2481" s="639" t="s">
        <v>8351</v>
      </c>
      <c r="H2481" s="641" t="s">
        <v>8303</v>
      </c>
      <c r="I2481" s="642" t="s">
        <v>8292</v>
      </c>
      <c r="J2481" s="641" t="s">
        <v>8303</v>
      </c>
      <c r="K2481" s="643">
        <v>1</v>
      </c>
      <c r="L2481" s="643">
        <v>12</v>
      </c>
      <c r="M2481" s="644">
        <v>25077.254186522405</v>
      </c>
      <c r="N2481" s="643">
        <v>1</v>
      </c>
      <c r="O2481" s="643">
        <v>6</v>
      </c>
      <c r="P2481" s="686">
        <v>12578.939556928915</v>
      </c>
    </row>
    <row r="2482" spans="1:16" ht="33.75" x14ac:dyDescent="0.2">
      <c r="A2482" s="637" t="s">
        <v>478</v>
      </c>
      <c r="B2482" s="638" t="s">
        <v>768</v>
      </c>
      <c r="C2482" s="638" t="s">
        <v>769</v>
      </c>
      <c r="D2482" s="639" t="s">
        <v>8335</v>
      </c>
      <c r="E2482" s="640">
        <v>1900</v>
      </c>
      <c r="F2482" s="638" t="s">
        <v>8352</v>
      </c>
      <c r="G2482" s="639" t="s">
        <v>8353</v>
      </c>
      <c r="H2482" s="641" t="s">
        <v>8291</v>
      </c>
      <c r="I2482" s="642" t="s">
        <v>8292</v>
      </c>
      <c r="J2482" s="641" t="s">
        <v>8291</v>
      </c>
      <c r="K2482" s="643">
        <v>1</v>
      </c>
      <c r="L2482" s="643">
        <v>12</v>
      </c>
      <c r="M2482" s="644">
        <v>25077.254186522405</v>
      </c>
      <c r="N2482" s="643">
        <v>1</v>
      </c>
      <c r="O2482" s="643">
        <v>6</v>
      </c>
      <c r="P2482" s="686">
        <v>12578.939556928915</v>
      </c>
    </row>
    <row r="2483" spans="1:16" ht="22.5" x14ac:dyDescent="0.2">
      <c r="A2483" s="637" t="s">
        <v>478</v>
      </c>
      <c r="B2483" s="638" t="s">
        <v>768</v>
      </c>
      <c r="C2483" s="638" t="s">
        <v>769</v>
      </c>
      <c r="D2483" s="639" t="s">
        <v>8354</v>
      </c>
      <c r="E2483" s="640">
        <v>1900</v>
      </c>
      <c r="F2483" s="638" t="s">
        <v>8355</v>
      </c>
      <c r="G2483" s="639" t="s">
        <v>8356</v>
      </c>
      <c r="H2483" s="641" t="s">
        <v>8303</v>
      </c>
      <c r="I2483" s="642" t="s">
        <v>8292</v>
      </c>
      <c r="J2483" s="641" t="s">
        <v>8303</v>
      </c>
      <c r="K2483" s="643">
        <v>1</v>
      </c>
      <c r="L2483" s="643">
        <v>12</v>
      </c>
      <c r="M2483" s="644">
        <v>25077.254186522405</v>
      </c>
      <c r="N2483" s="643">
        <v>1</v>
      </c>
      <c r="O2483" s="643">
        <v>6</v>
      </c>
      <c r="P2483" s="686">
        <v>12578.939556928915</v>
      </c>
    </row>
    <row r="2484" spans="1:16" ht="22.5" x14ac:dyDescent="0.2">
      <c r="A2484" s="637" t="s">
        <v>478</v>
      </c>
      <c r="B2484" s="638" t="s">
        <v>768</v>
      </c>
      <c r="C2484" s="638" t="s">
        <v>769</v>
      </c>
      <c r="D2484" s="639" t="s">
        <v>8288</v>
      </c>
      <c r="E2484" s="640">
        <v>1900</v>
      </c>
      <c r="F2484" s="638" t="s">
        <v>8357</v>
      </c>
      <c r="G2484" s="639" t="s">
        <v>8358</v>
      </c>
      <c r="H2484" s="641" t="s">
        <v>8303</v>
      </c>
      <c r="I2484" s="642" t="s">
        <v>8292</v>
      </c>
      <c r="J2484" s="641" t="s">
        <v>8303</v>
      </c>
      <c r="K2484" s="643">
        <v>1</v>
      </c>
      <c r="L2484" s="643">
        <v>12</v>
      </c>
      <c r="M2484" s="644">
        <v>25077.254186522405</v>
      </c>
      <c r="N2484" s="643">
        <v>1</v>
      </c>
      <c r="O2484" s="643">
        <v>6</v>
      </c>
      <c r="P2484" s="686">
        <v>12578.939556928915</v>
      </c>
    </row>
    <row r="2485" spans="1:16" ht="22.5" x14ac:dyDescent="0.2">
      <c r="A2485" s="637" t="s">
        <v>478</v>
      </c>
      <c r="B2485" s="638" t="s">
        <v>768</v>
      </c>
      <c r="C2485" s="638" t="s">
        <v>769</v>
      </c>
      <c r="D2485" s="639" t="s">
        <v>8359</v>
      </c>
      <c r="E2485" s="640">
        <v>1900</v>
      </c>
      <c r="F2485" s="638" t="s">
        <v>8360</v>
      </c>
      <c r="G2485" s="639" t="s">
        <v>8361</v>
      </c>
      <c r="H2485" s="641" t="s">
        <v>8303</v>
      </c>
      <c r="I2485" s="642" t="s">
        <v>8292</v>
      </c>
      <c r="J2485" s="641" t="s">
        <v>8303</v>
      </c>
      <c r="K2485" s="643">
        <v>1</v>
      </c>
      <c r="L2485" s="643">
        <v>12</v>
      </c>
      <c r="M2485" s="644">
        <v>25077.254186522405</v>
      </c>
      <c r="N2485" s="643">
        <v>1</v>
      </c>
      <c r="O2485" s="643">
        <v>6</v>
      </c>
      <c r="P2485" s="686">
        <v>12578.939556928915</v>
      </c>
    </row>
    <row r="2486" spans="1:16" ht="22.5" x14ac:dyDescent="0.2">
      <c r="A2486" s="637" t="s">
        <v>478</v>
      </c>
      <c r="B2486" s="638" t="s">
        <v>768</v>
      </c>
      <c r="C2486" s="638" t="s">
        <v>769</v>
      </c>
      <c r="D2486" s="639" t="s">
        <v>8292</v>
      </c>
      <c r="E2486" s="640">
        <v>1900</v>
      </c>
      <c r="F2486" s="638" t="s">
        <v>8362</v>
      </c>
      <c r="G2486" s="639" t="s">
        <v>8363</v>
      </c>
      <c r="H2486" s="641" t="s">
        <v>8291</v>
      </c>
      <c r="I2486" s="642" t="s">
        <v>8292</v>
      </c>
      <c r="J2486" s="641" t="s">
        <v>8291</v>
      </c>
      <c r="K2486" s="643">
        <v>1</v>
      </c>
      <c r="L2486" s="643">
        <v>1</v>
      </c>
      <c r="M2486" s="644">
        <v>2217.7741865224061</v>
      </c>
      <c r="N2486" s="643">
        <v>1</v>
      </c>
      <c r="O2486" s="643">
        <v>6</v>
      </c>
      <c r="P2486" s="686">
        <v>12578.939556928915</v>
      </c>
    </row>
    <row r="2487" spans="1:16" ht="22.5" x14ac:dyDescent="0.2">
      <c r="A2487" s="637" t="s">
        <v>478</v>
      </c>
      <c r="B2487" s="638" t="s">
        <v>768</v>
      </c>
      <c r="C2487" s="638" t="s">
        <v>769</v>
      </c>
      <c r="D2487" s="639" t="s">
        <v>8288</v>
      </c>
      <c r="E2487" s="640">
        <v>1900</v>
      </c>
      <c r="F2487" s="638" t="s">
        <v>8364</v>
      </c>
      <c r="G2487" s="639" t="s">
        <v>8365</v>
      </c>
      <c r="H2487" s="641" t="s">
        <v>8366</v>
      </c>
      <c r="I2487" s="642" t="s">
        <v>8292</v>
      </c>
      <c r="J2487" s="641" t="s">
        <v>8366</v>
      </c>
      <c r="K2487" s="643">
        <v>1</v>
      </c>
      <c r="L2487" s="643">
        <v>12</v>
      </c>
      <c r="M2487" s="644">
        <v>25077.254186522405</v>
      </c>
      <c r="N2487" s="643">
        <v>1</v>
      </c>
      <c r="O2487" s="643">
        <v>6</v>
      </c>
      <c r="P2487" s="686">
        <v>12578.939556928915</v>
      </c>
    </row>
    <row r="2488" spans="1:16" ht="22.5" x14ac:dyDescent="0.2">
      <c r="A2488" s="637" t="s">
        <v>478</v>
      </c>
      <c r="B2488" s="638" t="s">
        <v>768</v>
      </c>
      <c r="C2488" s="638" t="s">
        <v>769</v>
      </c>
      <c r="D2488" s="639" t="s">
        <v>8367</v>
      </c>
      <c r="E2488" s="640">
        <v>2700</v>
      </c>
      <c r="F2488" s="638" t="s">
        <v>8368</v>
      </c>
      <c r="G2488" s="639" t="s">
        <v>8369</v>
      </c>
      <c r="H2488" s="641" t="s">
        <v>8370</v>
      </c>
      <c r="I2488" s="642" t="s">
        <v>8185</v>
      </c>
      <c r="J2488" s="641" t="s">
        <v>8370</v>
      </c>
      <c r="K2488" s="643">
        <v>1</v>
      </c>
      <c r="L2488" s="643">
        <v>12</v>
      </c>
      <c r="M2488" s="644">
        <v>34677.254186522412</v>
      </c>
      <c r="N2488" s="643">
        <v>1</v>
      </c>
      <c r="O2488" s="643">
        <v>6</v>
      </c>
      <c r="P2488" s="686">
        <v>17401.079556928918</v>
      </c>
    </row>
    <row r="2489" spans="1:16" ht="22.5" x14ac:dyDescent="0.2">
      <c r="A2489" s="637" t="s">
        <v>478</v>
      </c>
      <c r="B2489" s="638" t="s">
        <v>768</v>
      </c>
      <c r="C2489" s="638" t="s">
        <v>769</v>
      </c>
      <c r="D2489" s="639" t="s">
        <v>8371</v>
      </c>
      <c r="E2489" s="640">
        <v>3500</v>
      </c>
      <c r="F2489" s="638" t="s">
        <v>8372</v>
      </c>
      <c r="G2489" s="639" t="s">
        <v>8373</v>
      </c>
      <c r="H2489" s="641" t="s">
        <v>4940</v>
      </c>
      <c r="I2489" s="642" t="s">
        <v>8190</v>
      </c>
      <c r="J2489" s="641" t="s">
        <v>4940</v>
      </c>
      <c r="K2489" s="643">
        <v>1</v>
      </c>
      <c r="L2489" s="643">
        <v>1</v>
      </c>
      <c r="M2489" s="644">
        <v>3817.7741865224061</v>
      </c>
      <c r="N2489" s="643"/>
      <c r="O2489" s="643"/>
      <c r="P2489" s="686">
        <v>0</v>
      </c>
    </row>
    <row r="2490" spans="1:16" ht="22.5" x14ac:dyDescent="0.2">
      <c r="A2490" s="637" t="s">
        <v>478</v>
      </c>
      <c r="B2490" s="638" t="s">
        <v>768</v>
      </c>
      <c r="C2490" s="638" t="s">
        <v>769</v>
      </c>
      <c r="D2490" s="639" t="s">
        <v>8371</v>
      </c>
      <c r="E2490" s="640">
        <v>3500</v>
      </c>
      <c r="F2490" s="638" t="s">
        <v>8372</v>
      </c>
      <c r="G2490" s="639" t="s">
        <v>8374</v>
      </c>
      <c r="H2490" s="641" t="s">
        <v>4940</v>
      </c>
      <c r="I2490" s="642" t="s">
        <v>8190</v>
      </c>
      <c r="J2490" s="641" t="s">
        <v>4940</v>
      </c>
      <c r="K2490" s="643">
        <v>1</v>
      </c>
      <c r="L2490" s="643">
        <v>9</v>
      </c>
      <c r="M2490" s="644">
        <v>33379.214186522411</v>
      </c>
      <c r="N2490" s="643">
        <v>1</v>
      </c>
      <c r="O2490" s="643">
        <v>6</v>
      </c>
      <c r="P2490" s="686">
        <v>22201.079556928918</v>
      </c>
    </row>
    <row r="2491" spans="1:16" ht="22.5" x14ac:dyDescent="0.2">
      <c r="A2491" s="637" t="s">
        <v>478</v>
      </c>
      <c r="B2491" s="638" t="s">
        <v>768</v>
      </c>
      <c r="C2491" s="638" t="s">
        <v>769</v>
      </c>
      <c r="D2491" s="639" t="s">
        <v>8288</v>
      </c>
      <c r="E2491" s="640">
        <v>1900</v>
      </c>
      <c r="F2491" s="638" t="s">
        <v>8375</v>
      </c>
      <c r="G2491" s="639" t="s">
        <v>8376</v>
      </c>
      <c r="H2491" s="641" t="s">
        <v>8377</v>
      </c>
      <c r="I2491" s="642" t="s">
        <v>8292</v>
      </c>
      <c r="J2491" s="641" t="s">
        <v>8377</v>
      </c>
      <c r="K2491" s="643">
        <v>1</v>
      </c>
      <c r="L2491" s="643">
        <v>12</v>
      </c>
      <c r="M2491" s="644">
        <v>25077.254186522405</v>
      </c>
      <c r="N2491" s="643">
        <v>1</v>
      </c>
      <c r="O2491" s="643">
        <v>6</v>
      </c>
      <c r="P2491" s="686">
        <v>12578.939556928915</v>
      </c>
    </row>
    <row r="2492" spans="1:16" ht="22.5" x14ac:dyDescent="0.2">
      <c r="A2492" s="637" t="s">
        <v>478</v>
      </c>
      <c r="B2492" s="638" t="s">
        <v>768</v>
      </c>
      <c r="C2492" s="638" t="s">
        <v>769</v>
      </c>
      <c r="D2492" s="639" t="s">
        <v>4940</v>
      </c>
      <c r="E2492" s="640">
        <v>3500</v>
      </c>
      <c r="F2492" s="638" t="s">
        <v>8378</v>
      </c>
      <c r="G2492" s="639" t="s">
        <v>8379</v>
      </c>
      <c r="H2492" s="641" t="s">
        <v>8380</v>
      </c>
      <c r="I2492" s="642" t="s">
        <v>8190</v>
      </c>
      <c r="J2492" s="641" t="s">
        <v>8380</v>
      </c>
      <c r="K2492" s="643">
        <v>1</v>
      </c>
      <c r="L2492" s="643">
        <v>12</v>
      </c>
      <c r="M2492" s="644">
        <v>44277.254186522412</v>
      </c>
      <c r="N2492" s="643">
        <v>1</v>
      </c>
      <c r="O2492" s="643">
        <v>6</v>
      </c>
      <c r="P2492" s="686">
        <v>22201.079556928918</v>
      </c>
    </row>
    <row r="2493" spans="1:16" ht="22.5" x14ac:dyDescent="0.2">
      <c r="A2493" s="637" t="s">
        <v>478</v>
      </c>
      <c r="B2493" s="638" t="s">
        <v>768</v>
      </c>
      <c r="C2493" s="638" t="s">
        <v>769</v>
      </c>
      <c r="D2493" s="639" t="s">
        <v>8381</v>
      </c>
      <c r="E2493" s="640">
        <v>4500</v>
      </c>
      <c r="F2493" s="638" t="s">
        <v>8382</v>
      </c>
      <c r="G2493" s="639" t="s">
        <v>8383</v>
      </c>
      <c r="H2493" s="641" t="s">
        <v>8384</v>
      </c>
      <c r="I2493" s="642" t="s">
        <v>8190</v>
      </c>
      <c r="J2493" s="641" t="s">
        <v>8384</v>
      </c>
      <c r="K2493" s="643">
        <v>1</v>
      </c>
      <c r="L2493" s="643">
        <v>12</v>
      </c>
      <c r="M2493" s="644">
        <v>56277.254186522412</v>
      </c>
      <c r="N2493" s="643">
        <v>1</v>
      </c>
      <c r="O2493" s="643">
        <v>5</v>
      </c>
      <c r="P2493" s="686">
        <v>23497.319556928916</v>
      </c>
    </row>
    <row r="2494" spans="1:16" ht="22.5" x14ac:dyDescent="0.2">
      <c r="A2494" s="637" t="s">
        <v>478</v>
      </c>
      <c r="B2494" s="638" t="s">
        <v>775</v>
      </c>
      <c r="C2494" s="638" t="s">
        <v>769</v>
      </c>
      <c r="D2494" s="639" t="s">
        <v>8381</v>
      </c>
      <c r="E2494" s="640">
        <v>4500</v>
      </c>
      <c r="F2494" s="638" t="s">
        <v>8382</v>
      </c>
      <c r="G2494" s="639" t="s">
        <v>8383</v>
      </c>
      <c r="H2494" s="641" t="s">
        <v>8384</v>
      </c>
      <c r="I2494" s="642" t="s">
        <v>8190</v>
      </c>
      <c r="J2494" s="641" t="s">
        <v>8384</v>
      </c>
      <c r="K2494" s="643"/>
      <c r="L2494" s="643"/>
      <c r="M2494" s="644">
        <v>0</v>
      </c>
      <c r="N2494" s="643">
        <v>1</v>
      </c>
      <c r="O2494" s="643">
        <v>1</v>
      </c>
      <c r="P2494" s="686">
        <v>4682.2795569289156</v>
      </c>
    </row>
    <row r="2495" spans="1:16" ht="22.5" x14ac:dyDescent="0.2">
      <c r="A2495" s="637" t="s">
        <v>478</v>
      </c>
      <c r="B2495" s="638" t="s">
        <v>768</v>
      </c>
      <c r="C2495" s="638" t="s">
        <v>769</v>
      </c>
      <c r="D2495" s="639" t="s">
        <v>8190</v>
      </c>
      <c r="E2495" s="640">
        <v>3300</v>
      </c>
      <c r="F2495" s="638" t="s">
        <v>8385</v>
      </c>
      <c r="G2495" s="639" t="s">
        <v>8386</v>
      </c>
      <c r="H2495" s="641" t="s">
        <v>8251</v>
      </c>
      <c r="I2495" s="642" t="s">
        <v>8190</v>
      </c>
      <c r="J2495" s="641" t="s">
        <v>8251</v>
      </c>
      <c r="K2495" s="643">
        <v>1</v>
      </c>
      <c r="L2495" s="643">
        <v>1</v>
      </c>
      <c r="M2495" s="644">
        <v>3617.7741865224061</v>
      </c>
      <c r="N2495" s="643">
        <v>1</v>
      </c>
      <c r="O2495" s="643">
        <v>6</v>
      </c>
      <c r="P2495" s="686">
        <v>21001.079556928918</v>
      </c>
    </row>
    <row r="2496" spans="1:16" ht="22.5" x14ac:dyDescent="0.2">
      <c r="A2496" s="637" t="s">
        <v>478</v>
      </c>
      <c r="B2496" s="638" t="s">
        <v>768</v>
      </c>
      <c r="C2496" s="638" t="s">
        <v>769</v>
      </c>
      <c r="D2496" s="639" t="s">
        <v>8288</v>
      </c>
      <c r="E2496" s="640">
        <v>1900</v>
      </c>
      <c r="F2496" s="638" t="s">
        <v>8387</v>
      </c>
      <c r="G2496" s="639" t="s">
        <v>8388</v>
      </c>
      <c r="H2496" s="641" t="s">
        <v>8303</v>
      </c>
      <c r="I2496" s="642" t="s">
        <v>8292</v>
      </c>
      <c r="J2496" s="641" t="s">
        <v>8303</v>
      </c>
      <c r="K2496" s="643">
        <v>1</v>
      </c>
      <c r="L2496" s="643">
        <v>12</v>
      </c>
      <c r="M2496" s="644">
        <v>25077.254186522405</v>
      </c>
      <c r="N2496" s="643">
        <v>1</v>
      </c>
      <c r="O2496" s="643">
        <v>6</v>
      </c>
      <c r="P2496" s="686">
        <v>12578.939556928915</v>
      </c>
    </row>
    <row r="2497" spans="1:16" ht="22.5" x14ac:dyDescent="0.2">
      <c r="A2497" s="637" t="s">
        <v>478</v>
      </c>
      <c r="B2497" s="638" t="s">
        <v>768</v>
      </c>
      <c r="C2497" s="638" t="s">
        <v>769</v>
      </c>
      <c r="D2497" s="639" t="s">
        <v>8288</v>
      </c>
      <c r="E2497" s="640">
        <v>1900</v>
      </c>
      <c r="F2497" s="638" t="s">
        <v>8389</v>
      </c>
      <c r="G2497" s="639" t="s">
        <v>8390</v>
      </c>
      <c r="H2497" s="641" t="s">
        <v>8303</v>
      </c>
      <c r="I2497" s="642" t="s">
        <v>8292</v>
      </c>
      <c r="J2497" s="641" t="s">
        <v>8303</v>
      </c>
      <c r="K2497" s="643">
        <v>1</v>
      </c>
      <c r="L2497" s="643">
        <v>12</v>
      </c>
      <c r="M2497" s="644">
        <v>25077.254186522405</v>
      </c>
      <c r="N2497" s="643">
        <v>1</v>
      </c>
      <c r="O2497" s="643">
        <v>6</v>
      </c>
      <c r="P2497" s="686">
        <v>12578.939556928915</v>
      </c>
    </row>
    <row r="2498" spans="1:16" ht="22.5" x14ac:dyDescent="0.2">
      <c r="A2498" s="637" t="s">
        <v>478</v>
      </c>
      <c r="B2498" s="638" t="s">
        <v>768</v>
      </c>
      <c r="C2498" s="638" t="s">
        <v>769</v>
      </c>
      <c r="D2498" s="639" t="s">
        <v>8391</v>
      </c>
      <c r="E2498" s="640">
        <v>1900</v>
      </c>
      <c r="F2498" s="638" t="s">
        <v>8392</v>
      </c>
      <c r="G2498" s="639" t="s">
        <v>8393</v>
      </c>
      <c r="H2498" s="641" t="s">
        <v>8291</v>
      </c>
      <c r="I2498" s="642" t="s">
        <v>8292</v>
      </c>
      <c r="J2498" s="641" t="s">
        <v>8291</v>
      </c>
      <c r="K2498" s="643">
        <v>1</v>
      </c>
      <c r="L2498" s="643">
        <v>12</v>
      </c>
      <c r="M2498" s="644">
        <v>25077.254186522405</v>
      </c>
      <c r="N2498" s="643">
        <v>1</v>
      </c>
      <c r="O2498" s="643">
        <v>6</v>
      </c>
      <c r="P2498" s="686">
        <v>12578.939556928915</v>
      </c>
    </row>
    <row r="2499" spans="1:16" ht="22.5" x14ac:dyDescent="0.2">
      <c r="A2499" s="637" t="s">
        <v>478</v>
      </c>
      <c r="B2499" s="638" t="s">
        <v>768</v>
      </c>
      <c r="C2499" s="638" t="s">
        <v>769</v>
      </c>
      <c r="D2499" s="639" t="s">
        <v>8394</v>
      </c>
      <c r="E2499" s="640">
        <v>1900</v>
      </c>
      <c r="F2499" s="638" t="s">
        <v>8395</v>
      </c>
      <c r="G2499" s="639" t="s">
        <v>8396</v>
      </c>
      <c r="H2499" s="641" t="s">
        <v>8291</v>
      </c>
      <c r="I2499" s="642" t="s">
        <v>8292</v>
      </c>
      <c r="J2499" s="641" t="s">
        <v>8291</v>
      </c>
      <c r="K2499" s="643">
        <v>1</v>
      </c>
      <c r="L2499" s="643">
        <v>12</v>
      </c>
      <c r="M2499" s="644">
        <v>25077.254186522405</v>
      </c>
      <c r="N2499" s="643">
        <v>1</v>
      </c>
      <c r="O2499" s="643">
        <v>6</v>
      </c>
      <c r="P2499" s="686">
        <v>12578.939556928915</v>
      </c>
    </row>
    <row r="2500" spans="1:16" ht="22.5" x14ac:dyDescent="0.2">
      <c r="A2500" s="637" t="s">
        <v>478</v>
      </c>
      <c r="B2500" s="638" t="s">
        <v>768</v>
      </c>
      <c r="C2500" s="638" t="s">
        <v>769</v>
      </c>
      <c r="D2500" s="639" t="s">
        <v>8288</v>
      </c>
      <c r="E2500" s="640">
        <v>1900</v>
      </c>
      <c r="F2500" s="638" t="s">
        <v>8397</v>
      </c>
      <c r="G2500" s="639" t="s">
        <v>8398</v>
      </c>
      <c r="H2500" s="641" t="s">
        <v>8291</v>
      </c>
      <c r="I2500" s="642" t="s">
        <v>8292</v>
      </c>
      <c r="J2500" s="641" t="s">
        <v>8291</v>
      </c>
      <c r="K2500" s="643">
        <v>1</v>
      </c>
      <c r="L2500" s="643">
        <v>12</v>
      </c>
      <c r="M2500" s="644">
        <v>25077.254186522405</v>
      </c>
      <c r="N2500" s="643">
        <v>1</v>
      </c>
      <c r="O2500" s="643">
        <v>6</v>
      </c>
      <c r="P2500" s="686">
        <v>12578.939556928915</v>
      </c>
    </row>
    <row r="2501" spans="1:16" ht="22.5" x14ac:dyDescent="0.2">
      <c r="A2501" s="637" t="s">
        <v>478</v>
      </c>
      <c r="B2501" s="638" t="s">
        <v>768</v>
      </c>
      <c r="C2501" s="638" t="s">
        <v>769</v>
      </c>
      <c r="D2501" s="639" t="s">
        <v>8399</v>
      </c>
      <c r="E2501" s="640">
        <v>8000</v>
      </c>
      <c r="F2501" s="638" t="s">
        <v>8400</v>
      </c>
      <c r="G2501" s="639" t="s">
        <v>8401</v>
      </c>
      <c r="H2501" s="641" t="s">
        <v>8188</v>
      </c>
      <c r="I2501" s="642" t="s">
        <v>8190</v>
      </c>
      <c r="J2501" s="641" t="s">
        <v>8188</v>
      </c>
      <c r="K2501" s="643">
        <v>1</v>
      </c>
      <c r="L2501" s="643">
        <v>12</v>
      </c>
      <c r="M2501" s="644">
        <v>98277.254186522405</v>
      </c>
      <c r="N2501" s="643">
        <v>1</v>
      </c>
      <c r="O2501" s="643">
        <v>6</v>
      </c>
      <c r="P2501" s="686">
        <v>49201.079556928911</v>
      </c>
    </row>
    <row r="2502" spans="1:16" ht="33.75" x14ac:dyDescent="0.2">
      <c r="A2502" s="637" t="s">
        <v>478</v>
      </c>
      <c r="B2502" s="638" t="s">
        <v>768</v>
      </c>
      <c r="C2502" s="638" t="s">
        <v>769</v>
      </c>
      <c r="D2502" s="639" t="s">
        <v>8402</v>
      </c>
      <c r="E2502" s="640">
        <v>3300</v>
      </c>
      <c r="F2502" s="638" t="s">
        <v>8403</v>
      </c>
      <c r="G2502" s="639" t="s">
        <v>8404</v>
      </c>
      <c r="H2502" s="641" t="s">
        <v>8405</v>
      </c>
      <c r="I2502" s="642" t="s">
        <v>8190</v>
      </c>
      <c r="J2502" s="641" t="s">
        <v>8405</v>
      </c>
      <c r="K2502" s="643">
        <v>1</v>
      </c>
      <c r="L2502" s="643">
        <v>12</v>
      </c>
      <c r="M2502" s="644">
        <v>41877.254186522412</v>
      </c>
      <c r="N2502" s="643">
        <v>1</v>
      </c>
      <c r="O2502" s="643">
        <v>6</v>
      </c>
      <c r="P2502" s="686">
        <v>21001.079556928918</v>
      </c>
    </row>
    <row r="2503" spans="1:16" ht="22.5" x14ac:dyDescent="0.2">
      <c r="A2503" s="637" t="s">
        <v>478</v>
      </c>
      <c r="B2503" s="638" t="s">
        <v>768</v>
      </c>
      <c r="C2503" s="638" t="s">
        <v>769</v>
      </c>
      <c r="D2503" s="639" t="s">
        <v>8292</v>
      </c>
      <c r="E2503" s="640">
        <v>1900</v>
      </c>
      <c r="F2503" s="638" t="s">
        <v>8406</v>
      </c>
      <c r="G2503" s="639" t="s">
        <v>8407</v>
      </c>
      <c r="H2503" s="641" t="s">
        <v>8408</v>
      </c>
      <c r="I2503" s="642" t="s">
        <v>8292</v>
      </c>
      <c r="J2503" s="641" t="s">
        <v>8408</v>
      </c>
      <c r="K2503" s="643">
        <v>1</v>
      </c>
      <c r="L2503" s="643">
        <v>1</v>
      </c>
      <c r="M2503" s="644">
        <v>2217.7741865224061</v>
      </c>
      <c r="N2503" s="643">
        <v>1</v>
      </c>
      <c r="O2503" s="643">
        <v>6</v>
      </c>
      <c r="P2503" s="686">
        <v>12578.939556928915</v>
      </c>
    </row>
    <row r="2504" spans="1:16" ht="22.5" x14ac:dyDescent="0.2">
      <c r="A2504" s="637" t="s">
        <v>478</v>
      </c>
      <c r="B2504" s="638" t="s">
        <v>768</v>
      </c>
      <c r="C2504" s="638" t="s">
        <v>769</v>
      </c>
      <c r="D2504" s="639" t="s">
        <v>8409</v>
      </c>
      <c r="E2504" s="640">
        <v>2300</v>
      </c>
      <c r="F2504" s="638" t="s">
        <v>8410</v>
      </c>
      <c r="G2504" s="639" t="s">
        <v>8411</v>
      </c>
      <c r="H2504" s="641" t="s">
        <v>8412</v>
      </c>
      <c r="I2504" s="642" t="s">
        <v>8185</v>
      </c>
      <c r="J2504" s="641" t="s">
        <v>8412</v>
      </c>
      <c r="K2504" s="643">
        <v>1</v>
      </c>
      <c r="L2504" s="643">
        <v>12</v>
      </c>
      <c r="M2504" s="644">
        <v>29877.254186522405</v>
      </c>
      <c r="N2504" s="643"/>
      <c r="O2504" s="643"/>
      <c r="P2504" s="686">
        <v>0</v>
      </c>
    </row>
    <row r="2505" spans="1:16" ht="56.25" x14ac:dyDescent="0.2">
      <c r="A2505" s="637" t="s">
        <v>478</v>
      </c>
      <c r="B2505" s="638" t="s">
        <v>768</v>
      </c>
      <c r="C2505" s="638" t="s">
        <v>769</v>
      </c>
      <c r="D2505" s="639" t="s">
        <v>8413</v>
      </c>
      <c r="E2505" s="640">
        <v>2800</v>
      </c>
      <c r="F2505" s="638" t="s">
        <v>8414</v>
      </c>
      <c r="G2505" s="639" t="s">
        <v>8415</v>
      </c>
      <c r="H2505" s="641" t="s">
        <v>8416</v>
      </c>
      <c r="I2505" s="642" t="s">
        <v>8185</v>
      </c>
      <c r="J2505" s="641" t="s">
        <v>8416</v>
      </c>
      <c r="K2505" s="643">
        <v>1</v>
      </c>
      <c r="L2505" s="643">
        <v>12</v>
      </c>
      <c r="M2505" s="644">
        <v>35877.254186522412</v>
      </c>
      <c r="N2505" s="643">
        <v>1</v>
      </c>
      <c r="O2505" s="643">
        <v>5</v>
      </c>
      <c r="P2505" s="686">
        <v>14997.319556928915</v>
      </c>
    </row>
    <row r="2506" spans="1:16" ht="56.25" x14ac:dyDescent="0.2">
      <c r="A2506" s="637" t="s">
        <v>478</v>
      </c>
      <c r="B2506" s="638" t="s">
        <v>775</v>
      </c>
      <c r="C2506" s="638" t="s">
        <v>769</v>
      </c>
      <c r="D2506" s="639" t="s">
        <v>8413</v>
      </c>
      <c r="E2506" s="640">
        <v>2800</v>
      </c>
      <c r="F2506" s="638" t="s">
        <v>8414</v>
      </c>
      <c r="G2506" s="639" t="s">
        <v>8415</v>
      </c>
      <c r="H2506" s="641" t="s">
        <v>8416</v>
      </c>
      <c r="I2506" s="642" t="s">
        <v>8185</v>
      </c>
      <c r="J2506" s="641" t="s">
        <v>8416</v>
      </c>
      <c r="K2506" s="643"/>
      <c r="L2506" s="643"/>
      <c r="M2506" s="644">
        <v>0</v>
      </c>
      <c r="N2506" s="643">
        <v>1</v>
      </c>
      <c r="O2506" s="643">
        <v>1</v>
      </c>
      <c r="P2506" s="686">
        <v>2982.279556928916</v>
      </c>
    </row>
    <row r="2507" spans="1:16" ht="22.5" x14ac:dyDescent="0.2">
      <c r="A2507" s="637" t="s">
        <v>478</v>
      </c>
      <c r="B2507" s="638" t="s">
        <v>768</v>
      </c>
      <c r="C2507" s="638" t="s">
        <v>769</v>
      </c>
      <c r="D2507" s="639" t="s">
        <v>8288</v>
      </c>
      <c r="E2507" s="640">
        <v>1900</v>
      </c>
      <c r="F2507" s="638" t="s">
        <v>8417</v>
      </c>
      <c r="G2507" s="639" t="s">
        <v>8418</v>
      </c>
      <c r="H2507" s="641" t="s">
        <v>8306</v>
      </c>
      <c r="I2507" s="642" t="s">
        <v>8292</v>
      </c>
      <c r="J2507" s="641" t="s">
        <v>8306</v>
      </c>
      <c r="K2507" s="643">
        <v>1</v>
      </c>
      <c r="L2507" s="643">
        <v>12</v>
      </c>
      <c r="M2507" s="644">
        <v>25077.254186522405</v>
      </c>
      <c r="N2507" s="643">
        <v>1</v>
      </c>
      <c r="O2507" s="643">
        <v>6</v>
      </c>
      <c r="P2507" s="686">
        <v>12578.939556928915</v>
      </c>
    </row>
    <row r="2508" spans="1:16" x14ac:dyDescent="0.2">
      <c r="A2508" s="637" t="s">
        <v>478</v>
      </c>
      <c r="B2508" s="638" t="s">
        <v>768</v>
      </c>
      <c r="C2508" s="638" t="s">
        <v>769</v>
      </c>
      <c r="D2508" s="639" t="s">
        <v>8288</v>
      </c>
      <c r="E2508" s="640">
        <v>1900</v>
      </c>
      <c r="F2508" s="638" t="s">
        <v>8419</v>
      </c>
      <c r="G2508" s="639" t="s">
        <v>8420</v>
      </c>
      <c r="H2508" s="641" t="s">
        <v>8303</v>
      </c>
      <c r="I2508" s="642" t="s">
        <v>8292</v>
      </c>
      <c r="J2508" s="641" t="s">
        <v>8303</v>
      </c>
      <c r="K2508" s="643">
        <v>1</v>
      </c>
      <c r="L2508" s="643">
        <v>12</v>
      </c>
      <c r="M2508" s="644">
        <v>25077.254186522405</v>
      </c>
      <c r="N2508" s="643">
        <v>1</v>
      </c>
      <c r="O2508" s="643">
        <v>6</v>
      </c>
      <c r="P2508" s="686">
        <v>12578.939556928915</v>
      </c>
    </row>
    <row r="2509" spans="1:16" ht="22.5" x14ac:dyDescent="0.2">
      <c r="A2509" s="637" t="s">
        <v>478</v>
      </c>
      <c r="B2509" s="638" t="s">
        <v>768</v>
      </c>
      <c r="C2509" s="638" t="s">
        <v>769</v>
      </c>
      <c r="D2509" s="639" t="s">
        <v>8421</v>
      </c>
      <c r="E2509" s="640">
        <v>3500</v>
      </c>
      <c r="F2509" s="638" t="s">
        <v>8422</v>
      </c>
      <c r="G2509" s="639" t="s">
        <v>8423</v>
      </c>
      <c r="H2509" s="641" t="s">
        <v>8283</v>
      </c>
      <c r="I2509" s="642" t="s">
        <v>8190</v>
      </c>
      <c r="J2509" s="641" t="s">
        <v>8283</v>
      </c>
      <c r="K2509" s="643">
        <v>1</v>
      </c>
      <c r="L2509" s="643">
        <v>12</v>
      </c>
      <c r="M2509" s="644">
        <v>44277.254186522412</v>
      </c>
      <c r="N2509" s="643">
        <v>1</v>
      </c>
      <c r="O2509" s="643">
        <v>6</v>
      </c>
      <c r="P2509" s="686">
        <v>22201.079556928918</v>
      </c>
    </row>
    <row r="2510" spans="1:16" ht="22.5" x14ac:dyDescent="0.2">
      <c r="A2510" s="637" t="s">
        <v>478</v>
      </c>
      <c r="B2510" s="638" t="s">
        <v>768</v>
      </c>
      <c r="C2510" s="638" t="s">
        <v>769</v>
      </c>
      <c r="D2510" s="639" t="s">
        <v>8424</v>
      </c>
      <c r="E2510" s="640">
        <v>3800</v>
      </c>
      <c r="F2510" s="638" t="s">
        <v>8425</v>
      </c>
      <c r="G2510" s="639" t="s">
        <v>8426</v>
      </c>
      <c r="H2510" s="641" t="s">
        <v>8427</v>
      </c>
      <c r="I2510" s="642" t="s">
        <v>8190</v>
      </c>
      <c r="J2510" s="641" t="s">
        <v>8427</v>
      </c>
      <c r="K2510" s="643">
        <v>1</v>
      </c>
      <c r="L2510" s="643">
        <v>12</v>
      </c>
      <c r="M2510" s="644">
        <v>47877.254186522412</v>
      </c>
      <c r="N2510" s="643">
        <v>1</v>
      </c>
      <c r="O2510" s="643">
        <v>6</v>
      </c>
      <c r="P2510" s="686">
        <v>24001.079556928918</v>
      </c>
    </row>
    <row r="2511" spans="1:16" ht="22.5" x14ac:dyDescent="0.2">
      <c r="A2511" s="637" t="s">
        <v>478</v>
      </c>
      <c r="B2511" s="638" t="s">
        <v>768</v>
      </c>
      <c r="C2511" s="638" t="s">
        <v>769</v>
      </c>
      <c r="D2511" s="639" t="s">
        <v>8428</v>
      </c>
      <c r="E2511" s="640">
        <v>1900</v>
      </c>
      <c r="F2511" s="638" t="s">
        <v>8429</v>
      </c>
      <c r="G2511" s="639" t="s">
        <v>8430</v>
      </c>
      <c r="H2511" s="641" t="s">
        <v>8405</v>
      </c>
      <c r="I2511" s="642" t="s">
        <v>8292</v>
      </c>
      <c r="J2511" s="641" t="s">
        <v>8405</v>
      </c>
      <c r="K2511" s="643">
        <v>1</v>
      </c>
      <c r="L2511" s="643">
        <v>12</v>
      </c>
      <c r="M2511" s="644">
        <v>25077.254186522405</v>
      </c>
      <c r="N2511" s="643">
        <v>1</v>
      </c>
      <c r="O2511" s="643">
        <v>6</v>
      </c>
      <c r="P2511" s="686">
        <v>12578.939556928915</v>
      </c>
    </row>
    <row r="2512" spans="1:16" ht="22.5" x14ac:dyDescent="0.2">
      <c r="A2512" s="637" t="s">
        <v>478</v>
      </c>
      <c r="B2512" s="638" t="s">
        <v>768</v>
      </c>
      <c r="C2512" s="638" t="s">
        <v>769</v>
      </c>
      <c r="D2512" s="639" t="s">
        <v>8431</v>
      </c>
      <c r="E2512" s="640">
        <v>1900</v>
      </c>
      <c r="F2512" s="638" t="s">
        <v>8432</v>
      </c>
      <c r="G2512" s="639" t="s">
        <v>8433</v>
      </c>
      <c r="H2512" s="641" t="s">
        <v>8291</v>
      </c>
      <c r="I2512" s="642" t="s">
        <v>8292</v>
      </c>
      <c r="J2512" s="641" t="s">
        <v>8291</v>
      </c>
      <c r="K2512" s="643">
        <v>1</v>
      </c>
      <c r="L2512" s="643">
        <v>10</v>
      </c>
      <c r="M2512" s="644">
        <v>21011.894186522404</v>
      </c>
      <c r="N2512" s="643">
        <v>1</v>
      </c>
      <c r="O2512" s="643">
        <v>6</v>
      </c>
      <c r="P2512" s="686">
        <v>12578.939556928915</v>
      </c>
    </row>
    <row r="2513" spans="1:16" ht="22.5" x14ac:dyDescent="0.2">
      <c r="A2513" s="637" t="s">
        <v>478</v>
      </c>
      <c r="B2513" s="638" t="s">
        <v>768</v>
      </c>
      <c r="C2513" s="638" t="s">
        <v>769</v>
      </c>
      <c r="D2513" s="639" t="s">
        <v>8416</v>
      </c>
      <c r="E2513" s="640">
        <v>2600</v>
      </c>
      <c r="F2513" s="638" t="s">
        <v>8434</v>
      </c>
      <c r="G2513" s="639" t="s">
        <v>8435</v>
      </c>
      <c r="H2513" s="641" t="s">
        <v>8416</v>
      </c>
      <c r="I2513" s="642" t="s">
        <v>8185</v>
      </c>
      <c r="J2513" s="641" t="s">
        <v>8416</v>
      </c>
      <c r="K2513" s="643">
        <v>1</v>
      </c>
      <c r="L2513" s="643">
        <v>12</v>
      </c>
      <c r="M2513" s="644">
        <v>33477.254186522412</v>
      </c>
      <c r="N2513" s="643">
        <v>1</v>
      </c>
      <c r="O2513" s="643">
        <v>6</v>
      </c>
      <c r="P2513" s="686">
        <v>16801.079556928918</v>
      </c>
    </row>
    <row r="2514" spans="1:16" ht="22.5" x14ac:dyDescent="0.2">
      <c r="A2514" s="637" t="s">
        <v>478</v>
      </c>
      <c r="B2514" s="638" t="s">
        <v>768</v>
      </c>
      <c r="C2514" s="638" t="s">
        <v>769</v>
      </c>
      <c r="D2514" s="639" t="s">
        <v>4940</v>
      </c>
      <c r="E2514" s="640">
        <v>3500</v>
      </c>
      <c r="F2514" s="638" t="s">
        <v>8436</v>
      </c>
      <c r="G2514" s="639" t="s">
        <v>8437</v>
      </c>
      <c r="H2514" s="641" t="s">
        <v>4940</v>
      </c>
      <c r="I2514" s="642" t="s">
        <v>8190</v>
      </c>
      <c r="J2514" s="641" t="s">
        <v>4940</v>
      </c>
      <c r="K2514" s="643">
        <v>1</v>
      </c>
      <c r="L2514" s="643">
        <v>12</v>
      </c>
      <c r="M2514" s="644">
        <v>44277.254186522412</v>
      </c>
      <c r="N2514" s="643">
        <v>1</v>
      </c>
      <c r="O2514" s="643">
        <v>6</v>
      </c>
      <c r="P2514" s="686">
        <v>22201.079556928918</v>
      </c>
    </row>
    <row r="2515" spans="1:16" ht="22.5" x14ac:dyDescent="0.2">
      <c r="A2515" s="637" t="s">
        <v>478</v>
      </c>
      <c r="B2515" s="638" t="s">
        <v>768</v>
      </c>
      <c r="C2515" s="638" t="s">
        <v>769</v>
      </c>
      <c r="D2515" s="639" t="s">
        <v>8438</v>
      </c>
      <c r="E2515" s="640">
        <v>3500</v>
      </c>
      <c r="F2515" s="638" t="s">
        <v>8439</v>
      </c>
      <c r="G2515" s="639" t="s">
        <v>8440</v>
      </c>
      <c r="H2515" s="641" t="s">
        <v>8441</v>
      </c>
      <c r="I2515" s="642" t="s">
        <v>8190</v>
      </c>
      <c r="J2515" s="641" t="s">
        <v>8441</v>
      </c>
      <c r="K2515" s="643">
        <v>1</v>
      </c>
      <c r="L2515" s="643">
        <v>12</v>
      </c>
      <c r="M2515" s="644">
        <v>44277.254186522412</v>
      </c>
      <c r="N2515" s="643">
        <v>1</v>
      </c>
      <c r="O2515" s="643">
        <v>5</v>
      </c>
      <c r="P2515" s="686">
        <v>18497.319556928916</v>
      </c>
    </row>
    <row r="2516" spans="1:16" ht="22.5" x14ac:dyDescent="0.2">
      <c r="A2516" s="637" t="s">
        <v>478</v>
      </c>
      <c r="B2516" s="638" t="s">
        <v>775</v>
      </c>
      <c r="C2516" s="638" t="s">
        <v>769</v>
      </c>
      <c r="D2516" s="639" t="s">
        <v>8438</v>
      </c>
      <c r="E2516" s="640">
        <v>3500</v>
      </c>
      <c r="F2516" s="638" t="s">
        <v>8439</v>
      </c>
      <c r="G2516" s="639" t="s">
        <v>8440</v>
      </c>
      <c r="H2516" s="641" t="s">
        <v>8441</v>
      </c>
      <c r="I2516" s="642" t="s">
        <v>8190</v>
      </c>
      <c r="J2516" s="641" t="s">
        <v>8441</v>
      </c>
      <c r="K2516" s="643"/>
      <c r="L2516" s="643"/>
      <c r="M2516" s="644">
        <v>0</v>
      </c>
      <c r="N2516" s="643">
        <v>1</v>
      </c>
      <c r="O2516" s="643">
        <v>1</v>
      </c>
      <c r="P2516" s="686">
        <v>3682.279556928916</v>
      </c>
    </row>
    <row r="2517" spans="1:16" ht="22.5" x14ac:dyDescent="0.2">
      <c r="A2517" s="637" t="s">
        <v>478</v>
      </c>
      <c r="B2517" s="638" t="s">
        <v>768</v>
      </c>
      <c r="C2517" s="638" t="s">
        <v>769</v>
      </c>
      <c r="D2517" s="639" t="s">
        <v>8181</v>
      </c>
      <c r="E2517" s="640">
        <v>2600</v>
      </c>
      <c r="F2517" s="638" t="s">
        <v>8442</v>
      </c>
      <c r="G2517" s="639" t="s">
        <v>8443</v>
      </c>
      <c r="H2517" s="641" t="s">
        <v>8444</v>
      </c>
      <c r="I2517" s="642" t="s">
        <v>8185</v>
      </c>
      <c r="J2517" s="641" t="s">
        <v>8444</v>
      </c>
      <c r="K2517" s="643">
        <v>1</v>
      </c>
      <c r="L2517" s="643">
        <v>12</v>
      </c>
      <c r="M2517" s="644">
        <v>33477.254186522412</v>
      </c>
      <c r="N2517" s="643">
        <v>1</v>
      </c>
      <c r="O2517" s="643">
        <v>6</v>
      </c>
      <c r="P2517" s="686">
        <v>16801.079556928918</v>
      </c>
    </row>
    <row r="2518" spans="1:16" ht="22.5" x14ac:dyDescent="0.2">
      <c r="A2518" s="637" t="s">
        <v>478</v>
      </c>
      <c r="B2518" s="638" t="s">
        <v>768</v>
      </c>
      <c r="C2518" s="638" t="s">
        <v>769</v>
      </c>
      <c r="D2518" s="639" t="s">
        <v>8445</v>
      </c>
      <c r="E2518" s="640">
        <v>3500</v>
      </c>
      <c r="F2518" s="638" t="s">
        <v>8446</v>
      </c>
      <c r="G2518" s="639" t="s">
        <v>8447</v>
      </c>
      <c r="H2518" s="641" t="s">
        <v>8251</v>
      </c>
      <c r="I2518" s="642" t="s">
        <v>8190</v>
      </c>
      <c r="J2518" s="641" t="s">
        <v>8251</v>
      </c>
      <c r="K2518" s="643">
        <v>1</v>
      </c>
      <c r="L2518" s="643">
        <v>12</v>
      </c>
      <c r="M2518" s="644">
        <v>44277.254186522412</v>
      </c>
      <c r="N2518" s="643">
        <v>1</v>
      </c>
      <c r="O2518" s="643">
        <v>6</v>
      </c>
      <c r="P2518" s="686">
        <v>22201.079556928918</v>
      </c>
    </row>
    <row r="2519" spans="1:16" ht="22.5" x14ac:dyDescent="0.2">
      <c r="A2519" s="637" t="s">
        <v>478</v>
      </c>
      <c r="B2519" s="638" t="s">
        <v>768</v>
      </c>
      <c r="C2519" s="638" t="s">
        <v>769</v>
      </c>
      <c r="D2519" s="639" t="s">
        <v>8292</v>
      </c>
      <c r="E2519" s="640">
        <v>1900</v>
      </c>
      <c r="F2519" s="638" t="s">
        <v>8448</v>
      </c>
      <c r="G2519" s="639" t="s">
        <v>8449</v>
      </c>
      <c r="H2519" s="641" t="s">
        <v>8291</v>
      </c>
      <c r="I2519" s="642" t="s">
        <v>8292</v>
      </c>
      <c r="J2519" s="641" t="s">
        <v>8291</v>
      </c>
      <c r="K2519" s="643">
        <v>1</v>
      </c>
      <c r="L2519" s="643">
        <v>1</v>
      </c>
      <c r="M2519" s="644">
        <v>2217.7741865224061</v>
      </c>
      <c r="N2519" s="643">
        <v>1</v>
      </c>
      <c r="O2519" s="643">
        <v>6</v>
      </c>
      <c r="P2519" s="686">
        <v>12578.939556928915</v>
      </c>
    </row>
    <row r="2520" spans="1:16" ht="22.5" x14ac:dyDescent="0.2">
      <c r="A2520" s="637" t="s">
        <v>478</v>
      </c>
      <c r="B2520" s="638" t="s">
        <v>768</v>
      </c>
      <c r="C2520" s="638" t="s">
        <v>769</v>
      </c>
      <c r="D2520" s="639" t="s">
        <v>792</v>
      </c>
      <c r="E2520" s="640">
        <v>5000</v>
      </c>
      <c r="F2520" s="638" t="s">
        <v>8450</v>
      </c>
      <c r="G2520" s="639" t="s">
        <v>8451</v>
      </c>
      <c r="H2520" s="641" t="s">
        <v>8452</v>
      </c>
      <c r="I2520" s="642" t="s">
        <v>8190</v>
      </c>
      <c r="J2520" s="641" t="s">
        <v>8452</v>
      </c>
      <c r="K2520" s="643">
        <v>1</v>
      </c>
      <c r="L2520" s="643">
        <v>12</v>
      </c>
      <c r="M2520" s="644">
        <v>62277.254186522412</v>
      </c>
      <c r="N2520" s="643">
        <v>1</v>
      </c>
      <c r="O2520" s="643">
        <v>6</v>
      </c>
      <c r="P2520" s="686">
        <v>31201.079556928918</v>
      </c>
    </row>
    <row r="2521" spans="1:16" ht="22.5" x14ac:dyDescent="0.2">
      <c r="A2521" s="637" t="s">
        <v>478</v>
      </c>
      <c r="B2521" s="638" t="s">
        <v>768</v>
      </c>
      <c r="C2521" s="638" t="s">
        <v>769</v>
      </c>
      <c r="D2521" s="639" t="s">
        <v>8288</v>
      </c>
      <c r="E2521" s="640">
        <v>1900</v>
      </c>
      <c r="F2521" s="638" t="s">
        <v>8453</v>
      </c>
      <c r="G2521" s="639" t="s">
        <v>8454</v>
      </c>
      <c r="H2521" s="641" t="s">
        <v>8303</v>
      </c>
      <c r="I2521" s="642" t="s">
        <v>8292</v>
      </c>
      <c r="J2521" s="641" t="s">
        <v>8303</v>
      </c>
      <c r="K2521" s="643">
        <v>1</v>
      </c>
      <c r="L2521" s="643">
        <v>12</v>
      </c>
      <c r="M2521" s="644">
        <v>25077.254186522405</v>
      </c>
      <c r="N2521" s="643">
        <v>1</v>
      </c>
      <c r="O2521" s="643">
        <v>6</v>
      </c>
      <c r="P2521" s="686">
        <v>12578.939556928915</v>
      </c>
    </row>
    <row r="2522" spans="1:16" ht="22.5" x14ac:dyDescent="0.2">
      <c r="A2522" s="637" t="s">
        <v>478</v>
      </c>
      <c r="B2522" s="638" t="s">
        <v>768</v>
      </c>
      <c r="C2522" s="638" t="s">
        <v>769</v>
      </c>
      <c r="D2522" s="639" t="s">
        <v>8288</v>
      </c>
      <c r="E2522" s="640">
        <v>1900</v>
      </c>
      <c r="F2522" s="638" t="s">
        <v>8455</v>
      </c>
      <c r="G2522" s="639" t="s">
        <v>8456</v>
      </c>
      <c r="H2522" s="641" t="s">
        <v>8306</v>
      </c>
      <c r="I2522" s="642" t="s">
        <v>8292</v>
      </c>
      <c r="J2522" s="641" t="s">
        <v>8306</v>
      </c>
      <c r="K2522" s="643">
        <v>1</v>
      </c>
      <c r="L2522" s="643">
        <v>12</v>
      </c>
      <c r="M2522" s="644">
        <v>25077.254186522405</v>
      </c>
      <c r="N2522" s="643">
        <v>1</v>
      </c>
      <c r="O2522" s="643">
        <v>6</v>
      </c>
      <c r="P2522" s="686">
        <v>12578.939556928915</v>
      </c>
    </row>
    <row r="2523" spans="1:16" ht="22.5" x14ac:dyDescent="0.2">
      <c r="A2523" s="637" t="s">
        <v>478</v>
      </c>
      <c r="B2523" s="638" t="s">
        <v>768</v>
      </c>
      <c r="C2523" s="638" t="s">
        <v>769</v>
      </c>
      <c r="D2523" s="639" t="s">
        <v>8288</v>
      </c>
      <c r="E2523" s="640">
        <v>1900</v>
      </c>
      <c r="F2523" s="638" t="s">
        <v>8457</v>
      </c>
      <c r="G2523" s="639" t="s">
        <v>8458</v>
      </c>
      <c r="H2523" s="641" t="s">
        <v>8303</v>
      </c>
      <c r="I2523" s="642" t="s">
        <v>8292</v>
      </c>
      <c r="J2523" s="641" t="s">
        <v>8303</v>
      </c>
      <c r="K2523" s="643">
        <v>1</v>
      </c>
      <c r="L2523" s="643">
        <v>12</v>
      </c>
      <c r="M2523" s="644">
        <v>25077.254186522405</v>
      </c>
      <c r="N2523" s="643">
        <v>1</v>
      </c>
      <c r="O2523" s="643">
        <v>6</v>
      </c>
      <c r="P2523" s="686">
        <v>12578.939556928915</v>
      </c>
    </row>
    <row r="2524" spans="1:16" ht="22.5" x14ac:dyDescent="0.2">
      <c r="A2524" s="637" t="s">
        <v>478</v>
      </c>
      <c r="B2524" s="638" t="s">
        <v>768</v>
      </c>
      <c r="C2524" s="638" t="s">
        <v>769</v>
      </c>
      <c r="D2524" s="639" t="s">
        <v>8338</v>
      </c>
      <c r="E2524" s="640">
        <v>2600</v>
      </c>
      <c r="F2524" s="638" t="s">
        <v>8459</v>
      </c>
      <c r="G2524" s="639" t="s">
        <v>8460</v>
      </c>
      <c r="H2524" s="641" t="s">
        <v>8461</v>
      </c>
      <c r="I2524" s="642" t="s">
        <v>8185</v>
      </c>
      <c r="J2524" s="641" t="s">
        <v>8461</v>
      </c>
      <c r="K2524" s="643">
        <v>1</v>
      </c>
      <c r="L2524" s="643">
        <v>12</v>
      </c>
      <c r="M2524" s="644">
        <v>33477.254186522412</v>
      </c>
      <c r="N2524" s="643">
        <v>1</v>
      </c>
      <c r="O2524" s="643">
        <v>6</v>
      </c>
      <c r="P2524" s="686">
        <v>16801.079556928918</v>
      </c>
    </row>
    <row r="2525" spans="1:16" x14ac:dyDescent="0.2">
      <c r="A2525" s="637" t="s">
        <v>478</v>
      </c>
      <c r="B2525" s="638" t="s">
        <v>768</v>
      </c>
      <c r="C2525" s="638" t="s">
        <v>769</v>
      </c>
      <c r="D2525" s="639" t="s">
        <v>8288</v>
      </c>
      <c r="E2525" s="640">
        <v>1900</v>
      </c>
      <c r="F2525" s="638" t="s">
        <v>8462</v>
      </c>
      <c r="G2525" s="639" t="s">
        <v>8463</v>
      </c>
      <c r="H2525" s="641" t="s">
        <v>8303</v>
      </c>
      <c r="I2525" s="642" t="s">
        <v>8292</v>
      </c>
      <c r="J2525" s="641" t="s">
        <v>8303</v>
      </c>
      <c r="K2525" s="643">
        <v>1</v>
      </c>
      <c r="L2525" s="643">
        <v>12</v>
      </c>
      <c r="M2525" s="644">
        <v>25077.254186522405</v>
      </c>
      <c r="N2525" s="643">
        <v>1</v>
      </c>
      <c r="O2525" s="643">
        <v>6</v>
      </c>
      <c r="P2525" s="686">
        <v>12578.939556928915</v>
      </c>
    </row>
    <row r="2526" spans="1:16" ht="33.75" x14ac:dyDescent="0.2">
      <c r="A2526" s="637" t="s">
        <v>478</v>
      </c>
      <c r="B2526" s="638" t="s">
        <v>768</v>
      </c>
      <c r="C2526" s="638" t="s">
        <v>769</v>
      </c>
      <c r="D2526" s="639" t="s">
        <v>8464</v>
      </c>
      <c r="E2526" s="640">
        <v>2600</v>
      </c>
      <c r="F2526" s="638" t="s">
        <v>8465</v>
      </c>
      <c r="G2526" s="639" t="s">
        <v>8466</v>
      </c>
      <c r="H2526" s="641" t="s">
        <v>8467</v>
      </c>
      <c r="I2526" s="642" t="s">
        <v>8185</v>
      </c>
      <c r="J2526" s="641" t="s">
        <v>8467</v>
      </c>
      <c r="K2526" s="643">
        <v>1</v>
      </c>
      <c r="L2526" s="643">
        <v>12</v>
      </c>
      <c r="M2526" s="644">
        <v>33477.254186522412</v>
      </c>
      <c r="N2526" s="643">
        <v>1</v>
      </c>
      <c r="O2526" s="643">
        <v>6</v>
      </c>
      <c r="P2526" s="686">
        <v>16801.079556928918</v>
      </c>
    </row>
    <row r="2527" spans="1:16" ht="22.5" x14ac:dyDescent="0.2">
      <c r="A2527" s="637" t="s">
        <v>478</v>
      </c>
      <c r="B2527" s="638" t="s">
        <v>768</v>
      </c>
      <c r="C2527" s="638" t="s">
        <v>769</v>
      </c>
      <c r="D2527" s="639" t="s">
        <v>8288</v>
      </c>
      <c r="E2527" s="640">
        <v>1900</v>
      </c>
      <c r="F2527" s="638" t="s">
        <v>8468</v>
      </c>
      <c r="G2527" s="639" t="s">
        <v>8469</v>
      </c>
      <c r="H2527" s="641" t="s">
        <v>8291</v>
      </c>
      <c r="I2527" s="642" t="s">
        <v>8292</v>
      </c>
      <c r="J2527" s="641" t="s">
        <v>8291</v>
      </c>
      <c r="K2527" s="643">
        <v>1</v>
      </c>
      <c r="L2527" s="643">
        <v>12</v>
      </c>
      <c r="M2527" s="644">
        <v>25077.254186522405</v>
      </c>
      <c r="N2527" s="643">
        <v>1</v>
      </c>
      <c r="O2527" s="643">
        <v>6</v>
      </c>
      <c r="P2527" s="686">
        <v>12578.939556928915</v>
      </c>
    </row>
    <row r="2528" spans="1:16" x14ac:dyDescent="0.2">
      <c r="A2528" s="637" t="s">
        <v>478</v>
      </c>
      <c r="B2528" s="638" t="s">
        <v>768</v>
      </c>
      <c r="C2528" s="638" t="s">
        <v>769</v>
      </c>
      <c r="D2528" s="639" t="s">
        <v>8288</v>
      </c>
      <c r="E2528" s="640">
        <v>1900</v>
      </c>
      <c r="F2528" s="638" t="s">
        <v>8470</v>
      </c>
      <c r="G2528" s="639" t="s">
        <v>8471</v>
      </c>
      <c r="H2528" s="641" t="s">
        <v>8291</v>
      </c>
      <c r="I2528" s="642" t="s">
        <v>8292</v>
      </c>
      <c r="J2528" s="641" t="s">
        <v>8291</v>
      </c>
      <c r="K2528" s="643">
        <v>1</v>
      </c>
      <c r="L2528" s="643">
        <v>12</v>
      </c>
      <c r="M2528" s="644">
        <v>25077.254186522405</v>
      </c>
      <c r="N2528" s="643">
        <v>1</v>
      </c>
      <c r="O2528" s="643">
        <v>6</v>
      </c>
      <c r="P2528" s="686">
        <v>12578.939556928915</v>
      </c>
    </row>
    <row r="2529" spans="1:16" ht="22.5" x14ac:dyDescent="0.2">
      <c r="A2529" s="637" t="s">
        <v>478</v>
      </c>
      <c r="B2529" s="638" t="s">
        <v>768</v>
      </c>
      <c r="C2529" s="638" t="s">
        <v>769</v>
      </c>
      <c r="D2529" s="639" t="s">
        <v>8472</v>
      </c>
      <c r="E2529" s="640">
        <v>1900</v>
      </c>
      <c r="F2529" s="638" t="s">
        <v>8473</v>
      </c>
      <c r="G2529" s="639" t="s">
        <v>8474</v>
      </c>
      <c r="H2529" s="641" t="s">
        <v>8475</v>
      </c>
      <c r="I2529" s="642" t="s">
        <v>8292</v>
      </c>
      <c r="J2529" s="641" t="s">
        <v>8475</v>
      </c>
      <c r="K2529" s="643">
        <v>1</v>
      </c>
      <c r="L2529" s="643">
        <v>6</v>
      </c>
      <c r="M2529" s="644">
        <v>12881.174186522407</v>
      </c>
      <c r="N2529" s="643">
        <v>1</v>
      </c>
      <c r="O2529" s="643">
        <v>6</v>
      </c>
      <c r="P2529" s="686">
        <v>12578.939556928915</v>
      </c>
    </row>
    <row r="2530" spans="1:16" ht="22.5" x14ac:dyDescent="0.2">
      <c r="A2530" s="637" t="s">
        <v>478</v>
      </c>
      <c r="B2530" s="638" t="s">
        <v>768</v>
      </c>
      <c r="C2530" s="638" t="s">
        <v>769</v>
      </c>
      <c r="D2530" s="639" t="s">
        <v>8476</v>
      </c>
      <c r="E2530" s="640">
        <v>3500</v>
      </c>
      <c r="F2530" s="638" t="s">
        <v>8477</v>
      </c>
      <c r="G2530" s="639" t="s">
        <v>8478</v>
      </c>
      <c r="H2530" s="641" t="s">
        <v>8384</v>
      </c>
      <c r="I2530" s="642" t="s">
        <v>8190</v>
      </c>
      <c r="J2530" s="641" t="s">
        <v>8384</v>
      </c>
      <c r="K2530" s="643">
        <v>1</v>
      </c>
      <c r="L2530" s="643">
        <v>12</v>
      </c>
      <c r="M2530" s="644">
        <v>44277.254186522412</v>
      </c>
      <c r="N2530" s="643">
        <v>1</v>
      </c>
      <c r="O2530" s="643">
        <v>5</v>
      </c>
      <c r="P2530" s="686">
        <v>18497.319556928916</v>
      </c>
    </row>
    <row r="2531" spans="1:16" ht="22.5" x14ac:dyDescent="0.2">
      <c r="A2531" s="637" t="s">
        <v>478</v>
      </c>
      <c r="B2531" s="638" t="s">
        <v>775</v>
      </c>
      <c r="C2531" s="638" t="s">
        <v>769</v>
      </c>
      <c r="D2531" s="639" t="s">
        <v>8476</v>
      </c>
      <c r="E2531" s="640">
        <v>3500</v>
      </c>
      <c r="F2531" s="638" t="s">
        <v>8477</v>
      </c>
      <c r="G2531" s="639" t="s">
        <v>8478</v>
      </c>
      <c r="H2531" s="641" t="s">
        <v>8384</v>
      </c>
      <c r="I2531" s="642" t="s">
        <v>8190</v>
      </c>
      <c r="J2531" s="641" t="s">
        <v>8384</v>
      </c>
      <c r="K2531" s="643"/>
      <c r="L2531" s="643"/>
      <c r="M2531" s="644">
        <v>0</v>
      </c>
      <c r="N2531" s="643">
        <v>1</v>
      </c>
      <c r="O2531" s="643">
        <v>1</v>
      </c>
      <c r="P2531" s="686">
        <v>3682.279556928916</v>
      </c>
    </row>
    <row r="2532" spans="1:16" ht="22.5" x14ac:dyDescent="0.2">
      <c r="A2532" s="637" t="s">
        <v>478</v>
      </c>
      <c r="B2532" s="638" t="s">
        <v>768</v>
      </c>
      <c r="C2532" s="638" t="s">
        <v>769</v>
      </c>
      <c r="D2532" s="639" t="s">
        <v>8479</v>
      </c>
      <c r="E2532" s="640">
        <v>2600</v>
      </c>
      <c r="F2532" s="638" t="s">
        <v>8480</v>
      </c>
      <c r="G2532" s="639" t="s">
        <v>8481</v>
      </c>
      <c r="H2532" s="641" t="s">
        <v>8482</v>
      </c>
      <c r="I2532" s="642" t="s">
        <v>8185</v>
      </c>
      <c r="J2532" s="641" t="s">
        <v>8482</v>
      </c>
      <c r="K2532" s="643">
        <v>1</v>
      </c>
      <c r="L2532" s="643">
        <v>12</v>
      </c>
      <c r="M2532" s="644">
        <v>33477.254186522412</v>
      </c>
      <c r="N2532" s="643">
        <v>1</v>
      </c>
      <c r="O2532" s="643">
        <v>6</v>
      </c>
      <c r="P2532" s="686">
        <v>16801.079556928918</v>
      </c>
    </row>
    <row r="2533" spans="1:16" ht="45" x14ac:dyDescent="0.2">
      <c r="A2533" s="637" t="s">
        <v>478</v>
      </c>
      <c r="B2533" s="638" t="s">
        <v>768</v>
      </c>
      <c r="C2533" s="638" t="s">
        <v>769</v>
      </c>
      <c r="D2533" s="639" t="s">
        <v>8483</v>
      </c>
      <c r="E2533" s="640">
        <v>2300</v>
      </c>
      <c r="F2533" s="638" t="s">
        <v>8484</v>
      </c>
      <c r="G2533" s="639" t="s">
        <v>8485</v>
      </c>
      <c r="H2533" s="641" t="s">
        <v>8486</v>
      </c>
      <c r="I2533" s="642" t="s">
        <v>8185</v>
      </c>
      <c r="J2533" s="641" t="s">
        <v>8486</v>
      </c>
      <c r="K2533" s="643">
        <v>1</v>
      </c>
      <c r="L2533" s="643">
        <v>12</v>
      </c>
      <c r="M2533" s="644">
        <v>29877.254186522405</v>
      </c>
      <c r="N2533" s="643">
        <v>1</v>
      </c>
      <c r="O2533" s="643">
        <v>6</v>
      </c>
      <c r="P2533" s="686">
        <v>15001.079556928915</v>
      </c>
    </row>
    <row r="2534" spans="1:16" ht="67.5" x14ac:dyDescent="0.2">
      <c r="A2534" s="637" t="s">
        <v>478</v>
      </c>
      <c r="B2534" s="638" t="s">
        <v>768</v>
      </c>
      <c r="C2534" s="638" t="s">
        <v>769</v>
      </c>
      <c r="D2534" s="639" t="s">
        <v>8487</v>
      </c>
      <c r="E2534" s="640">
        <v>3500</v>
      </c>
      <c r="F2534" s="638" t="s">
        <v>8488</v>
      </c>
      <c r="G2534" s="639" t="s">
        <v>8489</v>
      </c>
      <c r="H2534" s="641" t="s">
        <v>8283</v>
      </c>
      <c r="I2534" s="642" t="s">
        <v>8190</v>
      </c>
      <c r="J2534" s="641" t="s">
        <v>8283</v>
      </c>
      <c r="K2534" s="643">
        <v>1</v>
      </c>
      <c r="L2534" s="643">
        <v>12</v>
      </c>
      <c r="M2534" s="644">
        <v>44277.254186522412</v>
      </c>
      <c r="N2534" s="643">
        <v>1</v>
      </c>
      <c r="O2534" s="643">
        <v>6</v>
      </c>
      <c r="P2534" s="686">
        <v>22201.079556928918</v>
      </c>
    </row>
    <row r="2535" spans="1:16" ht="22.5" x14ac:dyDescent="0.2">
      <c r="A2535" s="637" t="s">
        <v>478</v>
      </c>
      <c r="B2535" s="638" t="s">
        <v>768</v>
      </c>
      <c r="C2535" s="638" t="s">
        <v>769</v>
      </c>
      <c r="D2535" s="639" t="s">
        <v>8490</v>
      </c>
      <c r="E2535" s="640">
        <v>2300</v>
      </c>
      <c r="F2535" s="638" t="s">
        <v>8491</v>
      </c>
      <c r="G2535" s="639" t="s">
        <v>8492</v>
      </c>
      <c r="H2535" s="641" t="s">
        <v>8493</v>
      </c>
      <c r="I2535" s="642" t="s">
        <v>8185</v>
      </c>
      <c r="J2535" s="641" t="s">
        <v>8493</v>
      </c>
      <c r="K2535" s="643">
        <v>1</v>
      </c>
      <c r="L2535" s="643">
        <v>12</v>
      </c>
      <c r="M2535" s="644">
        <v>29877.254186522405</v>
      </c>
      <c r="N2535" s="643">
        <v>1</v>
      </c>
      <c r="O2535" s="643">
        <v>6</v>
      </c>
      <c r="P2535" s="686">
        <v>15001.079556928915</v>
      </c>
    </row>
    <row r="2536" spans="1:16" x14ac:dyDescent="0.2">
      <c r="A2536" s="637" t="s">
        <v>478</v>
      </c>
      <c r="B2536" s="638" t="s">
        <v>768</v>
      </c>
      <c r="C2536" s="638" t="s">
        <v>769</v>
      </c>
      <c r="D2536" s="639" t="s">
        <v>8288</v>
      </c>
      <c r="E2536" s="640">
        <v>1900</v>
      </c>
      <c r="F2536" s="638" t="s">
        <v>8494</v>
      </c>
      <c r="G2536" s="639" t="s">
        <v>8495</v>
      </c>
      <c r="H2536" s="641" t="s">
        <v>8341</v>
      </c>
      <c r="I2536" s="642" t="s">
        <v>8292</v>
      </c>
      <c r="J2536" s="641" t="s">
        <v>8341</v>
      </c>
      <c r="K2536" s="643">
        <v>1</v>
      </c>
      <c r="L2536" s="643">
        <v>12</v>
      </c>
      <c r="M2536" s="644">
        <v>25077.254186522405</v>
      </c>
      <c r="N2536" s="643">
        <v>1</v>
      </c>
      <c r="O2536" s="643">
        <v>6</v>
      </c>
      <c r="P2536" s="686">
        <v>12578.939556928915</v>
      </c>
    </row>
    <row r="2537" spans="1:16" ht="33.75" x14ac:dyDescent="0.2">
      <c r="A2537" s="637" t="s">
        <v>478</v>
      </c>
      <c r="B2537" s="638" t="s">
        <v>768</v>
      </c>
      <c r="C2537" s="638" t="s">
        <v>769</v>
      </c>
      <c r="D2537" s="639" t="s">
        <v>8496</v>
      </c>
      <c r="E2537" s="640">
        <v>5700</v>
      </c>
      <c r="F2537" s="638" t="s">
        <v>8497</v>
      </c>
      <c r="G2537" s="639" t="s">
        <v>8498</v>
      </c>
      <c r="H2537" s="641" t="s">
        <v>8499</v>
      </c>
      <c r="I2537" s="642" t="s">
        <v>8190</v>
      </c>
      <c r="J2537" s="641" t="s">
        <v>8499</v>
      </c>
      <c r="K2537" s="643">
        <v>1</v>
      </c>
      <c r="L2537" s="643">
        <v>12</v>
      </c>
      <c r="M2537" s="644">
        <v>70677.254186522405</v>
      </c>
      <c r="N2537" s="643">
        <v>1</v>
      </c>
      <c r="O2537" s="643">
        <v>6</v>
      </c>
      <c r="P2537" s="686">
        <v>35401.079556928911</v>
      </c>
    </row>
    <row r="2538" spans="1:16" ht="22.5" x14ac:dyDescent="0.2">
      <c r="A2538" s="637" t="s">
        <v>478</v>
      </c>
      <c r="B2538" s="638" t="s">
        <v>768</v>
      </c>
      <c r="C2538" s="638" t="s">
        <v>769</v>
      </c>
      <c r="D2538" s="639" t="s">
        <v>8288</v>
      </c>
      <c r="E2538" s="640">
        <v>1900</v>
      </c>
      <c r="F2538" s="638" t="s">
        <v>8500</v>
      </c>
      <c r="G2538" s="639" t="s">
        <v>8501</v>
      </c>
      <c r="H2538" s="641" t="s">
        <v>8303</v>
      </c>
      <c r="I2538" s="642" t="s">
        <v>8292</v>
      </c>
      <c r="J2538" s="641" t="s">
        <v>8303</v>
      </c>
      <c r="K2538" s="643">
        <v>1</v>
      </c>
      <c r="L2538" s="643">
        <v>12</v>
      </c>
      <c r="M2538" s="644">
        <v>25077.254186522405</v>
      </c>
      <c r="N2538" s="643">
        <v>1</v>
      </c>
      <c r="O2538" s="643">
        <v>6</v>
      </c>
      <c r="P2538" s="686">
        <v>12578.939556928915</v>
      </c>
    </row>
    <row r="2539" spans="1:16" ht="67.5" x14ac:dyDescent="0.2">
      <c r="A2539" s="637" t="s">
        <v>478</v>
      </c>
      <c r="B2539" s="638" t="s">
        <v>768</v>
      </c>
      <c r="C2539" s="638" t="s">
        <v>769</v>
      </c>
      <c r="D2539" s="639" t="s">
        <v>8502</v>
      </c>
      <c r="E2539" s="640">
        <v>4100</v>
      </c>
      <c r="F2539" s="638" t="s">
        <v>8503</v>
      </c>
      <c r="G2539" s="639" t="s">
        <v>8504</v>
      </c>
      <c r="H2539" s="641" t="s">
        <v>8441</v>
      </c>
      <c r="I2539" s="642" t="s">
        <v>8190</v>
      </c>
      <c r="J2539" s="641" t="s">
        <v>8441</v>
      </c>
      <c r="K2539" s="643">
        <v>1</v>
      </c>
      <c r="L2539" s="643">
        <v>12</v>
      </c>
      <c r="M2539" s="644">
        <v>51477.254186522412</v>
      </c>
      <c r="N2539" s="643">
        <v>1</v>
      </c>
      <c r="O2539" s="643">
        <v>5</v>
      </c>
      <c r="P2539" s="686">
        <v>21497.319556928916</v>
      </c>
    </row>
    <row r="2540" spans="1:16" ht="67.5" x14ac:dyDescent="0.2">
      <c r="A2540" s="637" t="s">
        <v>478</v>
      </c>
      <c r="B2540" s="638" t="s">
        <v>775</v>
      </c>
      <c r="C2540" s="638" t="s">
        <v>769</v>
      </c>
      <c r="D2540" s="639" t="s">
        <v>8502</v>
      </c>
      <c r="E2540" s="640">
        <v>4100</v>
      </c>
      <c r="F2540" s="638" t="s">
        <v>8503</v>
      </c>
      <c r="G2540" s="639" t="s">
        <v>8504</v>
      </c>
      <c r="H2540" s="641" t="s">
        <v>8441</v>
      </c>
      <c r="I2540" s="642" t="s">
        <v>8190</v>
      </c>
      <c r="J2540" s="641" t="s">
        <v>8441</v>
      </c>
      <c r="K2540" s="643"/>
      <c r="L2540" s="643"/>
      <c r="M2540" s="644">
        <v>0</v>
      </c>
      <c r="N2540" s="643">
        <v>1</v>
      </c>
      <c r="O2540" s="643">
        <v>1</v>
      </c>
      <c r="P2540" s="686">
        <v>4282.2795569289156</v>
      </c>
    </row>
    <row r="2541" spans="1:16" ht="22.5" x14ac:dyDescent="0.2">
      <c r="A2541" s="637" t="s">
        <v>478</v>
      </c>
      <c r="B2541" s="638" t="s">
        <v>768</v>
      </c>
      <c r="C2541" s="638" t="s">
        <v>769</v>
      </c>
      <c r="D2541" s="639" t="s">
        <v>8505</v>
      </c>
      <c r="E2541" s="640">
        <v>1900</v>
      </c>
      <c r="F2541" s="638" t="s">
        <v>8506</v>
      </c>
      <c r="G2541" s="639" t="s">
        <v>8507</v>
      </c>
      <c r="H2541" s="641" t="s">
        <v>8291</v>
      </c>
      <c r="I2541" s="642" t="s">
        <v>8292</v>
      </c>
      <c r="J2541" s="641" t="s">
        <v>8291</v>
      </c>
      <c r="K2541" s="643">
        <v>1</v>
      </c>
      <c r="L2541" s="643">
        <v>12</v>
      </c>
      <c r="M2541" s="644">
        <v>25077.254186522405</v>
      </c>
      <c r="N2541" s="643">
        <v>1</v>
      </c>
      <c r="O2541" s="643">
        <v>6</v>
      </c>
      <c r="P2541" s="686">
        <v>12578.939556928915</v>
      </c>
    </row>
    <row r="2542" spans="1:16" ht="22.5" x14ac:dyDescent="0.2">
      <c r="A2542" s="637" t="s">
        <v>478</v>
      </c>
      <c r="B2542" s="638" t="s">
        <v>768</v>
      </c>
      <c r="C2542" s="638" t="s">
        <v>769</v>
      </c>
      <c r="D2542" s="639" t="s">
        <v>8508</v>
      </c>
      <c r="E2542" s="640">
        <v>2600</v>
      </c>
      <c r="F2542" s="638" t="s">
        <v>8509</v>
      </c>
      <c r="G2542" s="639" t="s">
        <v>8510</v>
      </c>
      <c r="H2542" s="641" t="s">
        <v>8291</v>
      </c>
      <c r="I2542" s="642" t="s">
        <v>8185</v>
      </c>
      <c r="J2542" s="641" t="s">
        <v>8291</v>
      </c>
      <c r="K2542" s="643">
        <v>1</v>
      </c>
      <c r="L2542" s="643">
        <v>12</v>
      </c>
      <c r="M2542" s="644">
        <v>33477.254186522412</v>
      </c>
      <c r="N2542" s="643">
        <v>1</v>
      </c>
      <c r="O2542" s="643">
        <v>5</v>
      </c>
      <c r="P2542" s="686">
        <v>13997.319556928915</v>
      </c>
    </row>
    <row r="2543" spans="1:16" ht="22.5" x14ac:dyDescent="0.2">
      <c r="A2543" s="637" t="s">
        <v>478</v>
      </c>
      <c r="B2543" s="638" t="s">
        <v>775</v>
      </c>
      <c r="C2543" s="638" t="s">
        <v>769</v>
      </c>
      <c r="D2543" s="639" t="s">
        <v>8508</v>
      </c>
      <c r="E2543" s="640">
        <v>2600</v>
      </c>
      <c r="F2543" s="638" t="s">
        <v>8509</v>
      </c>
      <c r="G2543" s="639" t="s">
        <v>8510</v>
      </c>
      <c r="H2543" s="641" t="s">
        <v>8291</v>
      </c>
      <c r="I2543" s="642" t="s">
        <v>8185</v>
      </c>
      <c r="J2543" s="641" t="s">
        <v>8291</v>
      </c>
      <c r="K2543" s="643"/>
      <c r="L2543" s="643"/>
      <c r="M2543" s="644">
        <v>0</v>
      </c>
      <c r="N2543" s="643">
        <v>1</v>
      </c>
      <c r="O2543" s="643">
        <v>1</v>
      </c>
      <c r="P2543" s="686">
        <v>2782.279556928916</v>
      </c>
    </row>
    <row r="2544" spans="1:16" ht="22.5" x14ac:dyDescent="0.2">
      <c r="A2544" s="637" t="s">
        <v>478</v>
      </c>
      <c r="B2544" s="638" t="s">
        <v>768</v>
      </c>
      <c r="C2544" s="638" t="s">
        <v>769</v>
      </c>
      <c r="D2544" s="639" t="s">
        <v>8511</v>
      </c>
      <c r="E2544" s="640">
        <v>1900</v>
      </c>
      <c r="F2544" s="638" t="s">
        <v>8512</v>
      </c>
      <c r="G2544" s="639" t="s">
        <v>8513</v>
      </c>
      <c r="H2544" s="641" t="s">
        <v>8291</v>
      </c>
      <c r="I2544" s="642" t="s">
        <v>8292</v>
      </c>
      <c r="J2544" s="641" t="s">
        <v>8291</v>
      </c>
      <c r="K2544" s="643">
        <v>1</v>
      </c>
      <c r="L2544" s="643">
        <v>12</v>
      </c>
      <c r="M2544" s="644">
        <v>25077.254186522405</v>
      </c>
      <c r="N2544" s="643">
        <v>1</v>
      </c>
      <c r="O2544" s="643">
        <v>6</v>
      </c>
      <c r="P2544" s="686">
        <v>12578.939556928915</v>
      </c>
    </row>
    <row r="2545" spans="1:16" ht="22.5" x14ac:dyDescent="0.2">
      <c r="A2545" s="637" t="s">
        <v>478</v>
      </c>
      <c r="B2545" s="638" t="s">
        <v>768</v>
      </c>
      <c r="C2545" s="638" t="s">
        <v>769</v>
      </c>
      <c r="D2545" s="639" t="s">
        <v>8514</v>
      </c>
      <c r="E2545" s="640">
        <v>3300</v>
      </c>
      <c r="F2545" s="638" t="s">
        <v>8515</v>
      </c>
      <c r="G2545" s="639" t="s">
        <v>8516</v>
      </c>
      <c r="H2545" s="641" t="s">
        <v>4940</v>
      </c>
      <c r="I2545" s="642" t="s">
        <v>8190</v>
      </c>
      <c r="J2545" s="641" t="s">
        <v>4940</v>
      </c>
      <c r="K2545" s="643">
        <v>1</v>
      </c>
      <c r="L2545" s="643">
        <v>12</v>
      </c>
      <c r="M2545" s="644">
        <v>41877.254186522412</v>
      </c>
      <c r="N2545" s="643">
        <v>1</v>
      </c>
      <c r="O2545" s="643">
        <v>6</v>
      </c>
      <c r="P2545" s="686">
        <v>21001.079556928918</v>
      </c>
    </row>
    <row r="2546" spans="1:16" ht="22.5" x14ac:dyDescent="0.2">
      <c r="A2546" s="637" t="s">
        <v>478</v>
      </c>
      <c r="B2546" s="638" t="s">
        <v>768</v>
      </c>
      <c r="C2546" s="638" t="s">
        <v>769</v>
      </c>
      <c r="D2546" s="639" t="s">
        <v>8288</v>
      </c>
      <c r="E2546" s="640">
        <v>1900</v>
      </c>
      <c r="F2546" s="638" t="s">
        <v>8517</v>
      </c>
      <c r="G2546" s="639" t="s">
        <v>8518</v>
      </c>
      <c r="H2546" s="641" t="s">
        <v>8303</v>
      </c>
      <c r="I2546" s="642" t="s">
        <v>8292</v>
      </c>
      <c r="J2546" s="641" t="s">
        <v>8303</v>
      </c>
      <c r="K2546" s="643">
        <v>1</v>
      </c>
      <c r="L2546" s="643">
        <v>12</v>
      </c>
      <c r="M2546" s="644">
        <v>25077.254186522405</v>
      </c>
      <c r="N2546" s="643">
        <v>1</v>
      </c>
      <c r="O2546" s="643">
        <v>6</v>
      </c>
      <c r="P2546" s="686">
        <v>12578.939556928915</v>
      </c>
    </row>
    <row r="2547" spans="1:16" ht="45" x14ac:dyDescent="0.2">
      <c r="A2547" s="637" t="s">
        <v>478</v>
      </c>
      <c r="B2547" s="638" t="s">
        <v>768</v>
      </c>
      <c r="C2547" s="638" t="s">
        <v>769</v>
      </c>
      <c r="D2547" s="639" t="s">
        <v>8519</v>
      </c>
      <c r="E2547" s="640">
        <v>2600</v>
      </c>
      <c r="F2547" s="638" t="s">
        <v>8520</v>
      </c>
      <c r="G2547" s="639" t="s">
        <v>8521</v>
      </c>
      <c r="H2547" s="641" t="s">
        <v>8522</v>
      </c>
      <c r="I2547" s="642" t="s">
        <v>8185</v>
      </c>
      <c r="J2547" s="641" t="s">
        <v>8522</v>
      </c>
      <c r="K2547" s="643">
        <v>1</v>
      </c>
      <c r="L2547" s="643">
        <v>10</v>
      </c>
      <c r="M2547" s="644">
        <v>28011.894186522404</v>
      </c>
      <c r="N2547" s="643"/>
      <c r="O2547" s="643"/>
      <c r="P2547" s="686">
        <v>0</v>
      </c>
    </row>
    <row r="2548" spans="1:16" ht="22.5" x14ac:dyDescent="0.2">
      <c r="A2548" s="637" t="s">
        <v>478</v>
      </c>
      <c r="B2548" s="638" t="s">
        <v>768</v>
      </c>
      <c r="C2548" s="638" t="s">
        <v>769</v>
      </c>
      <c r="D2548" s="639" t="s">
        <v>8523</v>
      </c>
      <c r="E2548" s="640">
        <v>3500</v>
      </c>
      <c r="F2548" s="638" t="s">
        <v>8524</v>
      </c>
      <c r="G2548" s="639" t="s">
        <v>8525</v>
      </c>
      <c r="H2548" s="641" t="s">
        <v>8526</v>
      </c>
      <c r="I2548" s="642" t="s">
        <v>8190</v>
      </c>
      <c r="J2548" s="641" t="s">
        <v>8526</v>
      </c>
      <c r="K2548" s="643">
        <v>1</v>
      </c>
      <c r="L2548" s="643">
        <v>4</v>
      </c>
      <c r="M2548" s="644">
        <v>15015.814186522406</v>
      </c>
      <c r="N2548" s="643"/>
      <c r="O2548" s="643"/>
      <c r="P2548" s="686">
        <v>0</v>
      </c>
    </row>
    <row r="2549" spans="1:16" ht="22.5" x14ac:dyDescent="0.2">
      <c r="A2549" s="637" t="s">
        <v>478</v>
      </c>
      <c r="B2549" s="638" t="s">
        <v>768</v>
      </c>
      <c r="C2549" s="638" t="s">
        <v>769</v>
      </c>
      <c r="D2549" s="639" t="s">
        <v>8527</v>
      </c>
      <c r="E2549" s="640">
        <v>2400</v>
      </c>
      <c r="F2549" s="638" t="s">
        <v>8528</v>
      </c>
      <c r="G2549" s="639" t="s">
        <v>8529</v>
      </c>
      <c r="H2549" s="641" t="s">
        <v>8530</v>
      </c>
      <c r="I2549" s="642" t="s">
        <v>8185</v>
      </c>
      <c r="J2549" s="641" t="s">
        <v>8530</v>
      </c>
      <c r="K2549" s="643">
        <v>1</v>
      </c>
      <c r="L2549" s="643">
        <v>9</v>
      </c>
      <c r="M2549" s="644">
        <v>23479.214186522404</v>
      </c>
      <c r="N2549" s="643"/>
      <c r="O2549" s="643"/>
      <c r="P2549" s="686">
        <v>0</v>
      </c>
    </row>
    <row r="2550" spans="1:16" ht="22.5" x14ac:dyDescent="0.2">
      <c r="A2550" s="637" t="s">
        <v>478</v>
      </c>
      <c r="B2550" s="638" t="s">
        <v>768</v>
      </c>
      <c r="C2550" s="638" t="s">
        <v>769</v>
      </c>
      <c r="D2550" s="639" t="s">
        <v>8531</v>
      </c>
      <c r="E2550" s="640">
        <v>3800</v>
      </c>
      <c r="F2550" s="638" t="s">
        <v>8532</v>
      </c>
      <c r="G2550" s="639" t="s">
        <v>8533</v>
      </c>
      <c r="H2550" s="641" t="s">
        <v>8534</v>
      </c>
      <c r="I2550" s="642" t="s">
        <v>8190</v>
      </c>
      <c r="J2550" s="641" t="s">
        <v>8534</v>
      </c>
      <c r="K2550" s="643">
        <v>1</v>
      </c>
      <c r="L2550" s="643">
        <v>12</v>
      </c>
      <c r="M2550" s="644">
        <v>47877.254186522412</v>
      </c>
      <c r="N2550" s="643">
        <v>1</v>
      </c>
      <c r="O2550" s="643">
        <v>5</v>
      </c>
      <c r="P2550" s="686">
        <v>19997.319556928916</v>
      </c>
    </row>
    <row r="2551" spans="1:16" ht="22.5" x14ac:dyDescent="0.2">
      <c r="A2551" s="637" t="s">
        <v>478</v>
      </c>
      <c r="B2551" s="638" t="s">
        <v>775</v>
      </c>
      <c r="C2551" s="638" t="s">
        <v>769</v>
      </c>
      <c r="D2551" s="639" t="s">
        <v>8535</v>
      </c>
      <c r="E2551" s="640">
        <v>3800</v>
      </c>
      <c r="F2551" s="638" t="s">
        <v>8532</v>
      </c>
      <c r="G2551" s="639" t="s">
        <v>8533</v>
      </c>
      <c r="H2551" s="641" t="s">
        <v>8534</v>
      </c>
      <c r="I2551" s="642" t="s">
        <v>8190</v>
      </c>
      <c r="J2551" s="641" t="s">
        <v>8534</v>
      </c>
      <c r="K2551" s="643"/>
      <c r="L2551" s="643"/>
      <c r="M2551" s="644">
        <v>0</v>
      </c>
      <c r="N2551" s="643">
        <v>1</v>
      </c>
      <c r="O2551" s="643">
        <v>1</v>
      </c>
      <c r="P2551" s="686">
        <v>3982.279556928916</v>
      </c>
    </row>
    <row r="2552" spans="1:16" ht="33.75" x14ac:dyDescent="0.2">
      <c r="A2552" s="637" t="s">
        <v>478</v>
      </c>
      <c r="B2552" s="638" t="s">
        <v>768</v>
      </c>
      <c r="C2552" s="638" t="s">
        <v>769</v>
      </c>
      <c r="D2552" s="639" t="s">
        <v>8536</v>
      </c>
      <c r="E2552" s="640">
        <v>2600</v>
      </c>
      <c r="F2552" s="638" t="s">
        <v>8537</v>
      </c>
      <c r="G2552" s="639" t="s">
        <v>8538</v>
      </c>
      <c r="H2552" s="641" t="s">
        <v>8539</v>
      </c>
      <c r="I2552" s="642" t="s">
        <v>8185</v>
      </c>
      <c r="J2552" s="641" t="s">
        <v>8539</v>
      </c>
      <c r="K2552" s="643">
        <v>1</v>
      </c>
      <c r="L2552" s="643">
        <v>12</v>
      </c>
      <c r="M2552" s="644">
        <v>33477.254186522412</v>
      </c>
      <c r="N2552" s="643">
        <v>1</v>
      </c>
      <c r="O2552" s="643">
        <v>6</v>
      </c>
      <c r="P2552" s="686">
        <v>16801.079556928918</v>
      </c>
    </row>
    <row r="2553" spans="1:16" ht="22.5" x14ac:dyDescent="0.2">
      <c r="A2553" s="637" t="s">
        <v>478</v>
      </c>
      <c r="B2553" s="638" t="s">
        <v>768</v>
      </c>
      <c r="C2553" s="638" t="s">
        <v>769</v>
      </c>
      <c r="D2553" s="639" t="s">
        <v>8288</v>
      </c>
      <c r="E2553" s="640">
        <v>1900</v>
      </c>
      <c r="F2553" s="638" t="s">
        <v>8540</v>
      </c>
      <c r="G2553" s="639" t="s">
        <v>8541</v>
      </c>
      <c r="H2553" s="641" t="s">
        <v>8303</v>
      </c>
      <c r="I2553" s="642" t="s">
        <v>8292</v>
      </c>
      <c r="J2553" s="641" t="s">
        <v>8303</v>
      </c>
      <c r="K2553" s="643">
        <v>1</v>
      </c>
      <c r="L2553" s="643">
        <v>12</v>
      </c>
      <c r="M2553" s="644">
        <v>25077.254186522405</v>
      </c>
      <c r="N2553" s="643">
        <v>1</v>
      </c>
      <c r="O2553" s="643">
        <v>6</v>
      </c>
      <c r="P2553" s="686">
        <v>12578.939556928915</v>
      </c>
    </row>
    <row r="2554" spans="1:16" ht="22.5" x14ac:dyDescent="0.2">
      <c r="A2554" s="637" t="s">
        <v>478</v>
      </c>
      <c r="B2554" s="638" t="s">
        <v>768</v>
      </c>
      <c r="C2554" s="638" t="s">
        <v>769</v>
      </c>
      <c r="D2554" s="639" t="s">
        <v>8542</v>
      </c>
      <c r="E2554" s="640">
        <v>8000</v>
      </c>
      <c r="F2554" s="638" t="s">
        <v>8543</v>
      </c>
      <c r="G2554" s="639" t="s">
        <v>8544</v>
      </c>
      <c r="H2554" s="641" t="s">
        <v>8380</v>
      </c>
      <c r="I2554" s="642" t="s">
        <v>8190</v>
      </c>
      <c r="J2554" s="641" t="s">
        <v>8380</v>
      </c>
      <c r="K2554" s="643">
        <v>1</v>
      </c>
      <c r="L2554" s="643">
        <v>12</v>
      </c>
      <c r="M2554" s="644">
        <v>98277.254186522405</v>
      </c>
      <c r="N2554" s="643"/>
      <c r="O2554" s="643"/>
      <c r="P2554" s="686">
        <v>0</v>
      </c>
    </row>
    <row r="2555" spans="1:16" ht="33.75" x14ac:dyDescent="0.2">
      <c r="A2555" s="637" t="s">
        <v>478</v>
      </c>
      <c r="B2555" s="638" t="s">
        <v>768</v>
      </c>
      <c r="C2555" s="638" t="s">
        <v>769</v>
      </c>
      <c r="D2555" s="639" t="s">
        <v>8545</v>
      </c>
      <c r="E2555" s="640">
        <v>1900</v>
      </c>
      <c r="F2555" s="638" t="s">
        <v>8546</v>
      </c>
      <c r="G2555" s="639" t="s">
        <v>8547</v>
      </c>
      <c r="H2555" s="641" t="s">
        <v>8548</v>
      </c>
      <c r="I2555" s="642" t="s">
        <v>8292</v>
      </c>
      <c r="J2555" s="641" t="s">
        <v>8548</v>
      </c>
      <c r="K2555" s="643">
        <v>1</v>
      </c>
      <c r="L2555" s="643">
        <v>12</v>
      </c>
      <c r="M2555" s="644">
        <v>25077.254186522405</v>
      </c>
      <c r="N2555" s="643">
        <v>1</v>
      </c>
      <c r="O2555" s="643">
        <v>6</v>
      </c>
      <c r="P2555" s="686">
        <v>12578.939556928915</v>
      </c>
    </row>
    <row r="2556" spans="1:16" ht="22.5" x14ac:dyDescent="0.2">
      <c r="A2556" s="637" t="s">
        <v>478</v>
      </c>
      <c r="B2556" s="638" t="s">
        <v>768</v>
      </c>
      <c r="C2556" s="638" t="s">
        <v>769</v>
      </c>
      <c r="D2556" s="639" t="s">
        <v>8288</v>
      </c>
      <c r="E2556" s="640">
        <v>1900</v>
      </c>
      <c r="F2556" s="638" t="s">
        <v>8549</v>
      </c>
      <c r="G2556" s="639" t="s">
        <v>8550</v>
      </c>
      <c r="H2556" s="641" t="s">
        <v>8291</v>
      </c>
      <c r="I2556" s="642" t="s">
        <v>8292</v>
      </c>
      <c r="J2556" s="641" t="s">
        <v>8291</v>
      </c>
      <c r="K2556" s="643">
        <v>1</v>
      </c>
      <c r="L2556" s="643">
        <v>12</v>
      </c>
      <c r="M2556" s="644">
        <v>25077.254186522405</v>
      </c>
      <c r="N2556" s="643">
        <v>1</v>
      </c>
      <c r="O2556" s="643">
        <v>6</v>
      </c>
      <c r="P2556" s="686">
        <v>12578.939556928915</v>
      </c>
    </row>
    <row r="2557" spans="1:16" ht="22.5" x14ac:dyDescent="0.2">
      <c r="A2557" s="637" t="s">
        <v>478</v>
      </c>
      <c r="B2557" s="638" t="s">
        <v>768</v>
      </c>
      <c r="C2557" s="638" t="s">
        <v>769</v>
      </c>
      <c r="D2557" s="639" t="s">
        <v>8551</v>
      </c>
      <c r="E2557" s="640">
        <v>1900</v>
      </c>
      <c r="F2557" s="638" t="s">
        <v>8552</v>
      </c>
      <c r="G2557" s="639" t="s">
        <v>8553</v>
      </c>
      <c r="H2557" s="641" t="s">
        <v>8554</v>
      </c>
      <c r="I2557" s="642" t="s">
        <v>8292</v>
      </c>
      <c r="J2557" s="641" t="s">
        <v>8554</v>
      </c>
      <c r="K2557" s="643">
        <v>1</v>
      </c>
      <c r="L2557" s="643">
        <v>12</v>
      </c>
      <c r="M2557" s="644">
        <v>25077.254186522405</v>
      </c>
      <c r="N2557" s="643">
        <v>1</v>
      </c>
      <c r="O2557" s="643">
        <v>6</v>
      </c>
      <c r="P2557" s="686">
        <v>12578.939556928915</v>
      </c>
    </row>
    <row r="2558" spans="1:16" ht="22.5" x14ac:dyDescent="0.2">
      <c r="A2558" s="637" t="s">
        <v>478</v>
      </c>
      <c r="B2558" s="638" t="s">
        <v>768</v>
      </c>
      <c r="C2558" s="638" t="s">
        <v>769</v>
      </c>
      <c r="D2558" s="639" t="s">
        <v>8288</v>
      </c>
      <c r="E2558" s="640">
        <v>1900</v>
      </c>
      <c r="F2558" s="638" t="s">
        <v>8555</v>
      </c>
      <c r="G2558" s="639" t="s">
        <v>8556</v>
      </c>
      <c r="H2558" s="641" t="s">
        <v>8303</v>
      </c>
      <c r="I2558" s="642" t="s">
        <v>8292</v>
      </c>
      <c r="J2558" s="641" t="s">
        <v>8303</v>
      </c>
      <c r="K2558" s="643">
        <v>1</v>
      </c>
      <c r="L2558" s="643">
        <v>12</v>
      </c>
      <c r="M2558" s="644">
        <v>25077.254186522405</v>
      </c>
      <c r="N2558" s="643">
        <v>1</v>
      </c>
      <c r="O2558" s="643">
        <v>6</v>
      </c>
      <c r="P2558" s="686">
        <v>12578.939556928915</v>
      </c>
    </row>
    <row r="2559" spans="1:16" ht="22.5" x14ac:dyDescent="0.2">
      <c r="A2559" s="637" t="s">
        <v>478</v>
      </c>
      <c r="B2559" s="638" t="s">
        <v>768</v>
      </c>
      <c r="C2559" s="638" t="s">
        <v>769</v>
      </c>
      <c r="D2559" s="639" t="s">
        <v>8557</v>
      </c>
      <c r="E2559" s="640">
        <v>5000</v>
      </c>
      <c r="F2559" s="638" t="s">
        <v>8558</v>
      </c>
      <c r="G2559" s="639" t="s">
        <v>8559</v>
      </c>
      <c r="H2559" s="641" t="s">
        <v>8560</v>
      </c>
      <c r="I2559" s="642" t="s">
        <v>8190</v>
      </c>
      <c r="J2559" s="641" t="s">
        <v>8560</v>
      </c>
      <c r="K2559" s="643">
        <v>1</v>
      </c>
      <c r="L2559" s="643">
        <v>12</v>
      </c>
      <c r="M2559" s="644">
        <v>62277.254186522412</v>
      </c>
      <c r="N2559" s="643">
        <v>1</v>
      </c>
      <c r="O2559" s="643">
        <v>6</v>
      </c>
      <c r="P2559" s="686">
        <v>31201.079556928918</v>
      </c>
    </row>
    <row r="2560" spans="1:16" ht="22.5" x14ac:dyDescent="0.2">
      <c r="A2560" s="637" t="s">
        <v>478</v>
      </c>
      <c r="B2560" s="638" t="s">
        <v>768</v>
      </c>
      <c r="C2560" s="638" t="s">
        <v>769</v>
      </c>
      <c r="D2560" s="639" t="s">
        <v>8288</v>
      </c>
      <c r="E2560" s="640">
        <v>1900</v>
      </c>
      <c r="F2560" s="638" t="s">
        <v>8561</v>
      </c>
      <c r="G2560" s="639" t="s">
        <v>8562</v>
      </c>
      <c r="H2560" s="641" t="s">
        <v>8563</v>
      </c>
      <c r="I2560" s="642" t="s">
        <v>8292</v>
      </c>
      <c r="J2560" s="641" t="s">
        <v>8563</v>
      </c>
      <c r="K2560" s="643">
        <v>1</v>
      </c>
      <c r="L2560" s="643">
        <v>12</v>
      </c>
      <c r="M2560" s="644">
        <v>25077.254186522405</v>
      </c>
      <c r="N2560" s="643">
        <v>1</v>
      </c>
      <c r="O2560" s="643">
        <v>6</v>
      </c>
      <c r="P2560" s="686">
        <v>12578.939556928915</v>
      </c>
    </row>
    <row r="2561" spans="1:16" x14ac:dyDescent="0.2">
      <c r="A2561" s="637" t="s">
        <v>478</v>
      </c>
      <c r="B2561" s="638" t="s">
        <v>768</v>
      </c>
      <c r="C2561" s="638" t="s">
        <v>769</v>
      </c>
      <c r="D2561" s="639" t="s">
        <v>8288</v>
      </c>
      <c r="E2561" s="640">
        <v>1900</v>
      </c>
      <c r="F2561" s="638" t="s">
        <v>8564</v>
      </c>
      <c r="G2561" s="639" t="s">
        <v>8565</v>
      </c>
      <c r="H2561" s="641" t="s">
        <v>8291</v>
      </c>
      <c r="I2561" s="642" t="s">
        <v>8292</v>
      </c>
      <c r="J2561" s="641" t="s">
        <v>8291</v>
      </c>
      <c r="K2561" s="643">
        <v>1</v>
      </c>
      <c r="L2561" s="643">
        <v>12</v>
      </c>
      <c r="M2561" s="644">
        <v>25077.254186522405</v>
      </c>
      <c r="N2561" s="643">
        <v>1</v>
      </c>
      <c r="O2561" s="643">
        <v>6</v>
      </c>
      <c r="P2561" s="686">
        <v>12578.939556928915</v>
      </c>
    </row>
    <row r="2562" spans="1:16" x14ac:dyDescent="0.2">
      <c r="A2562" s="637" t="s">
        <v>478</v>
      </c>
      <c r="B2562" s="638" t="s">
        <v>768</v>
      </c>
      <c r="C2562" s="638" t="s">
        <v>769</v>
      </c>
      <c r="D2562" s="639" t="s">
        <v>8566</v>
      </c>
      <c r="E2562" s="640">
        <v>5000</v>
      </c>
      <c r="F2562" s="638" t="s">
        <v>8567</v>
      </c>
      <c r="G2562" s="639" t="s">
        <v>8568</v>
      </c>
      <c r="H2562" s="641" t="s">
        <v>8569</v>
      </c>
      <c r="I2562" s="642" t="s">
        <v>8190</v>
      </c>
      <c r="J2562" s="641" t="s">
        <v>8569</v>
      </c>
      <c r="K2562" s="643">
        <v>1</v>
      </c>
      <c r="L2562" s="643">
        <v>12</v>
      </c>
      <c r="M2562" s="644">
        <v>62277.254186522412</v>
      </c>
      <c r="N2562" s="643">
        <v>1</v>
      </c>
      <c r="O2562" s="643">
        <v>6</v>
      </c>
      <c r="P2562" s="686">
        <v>31201.079556928918</v>
      </c>
    </row>
    <row r="2563" spans="1:16" ht="22.5" x14ac:dyDescent="0.2">
      <c r="A2563" s="637" t="s">
        <v>478</v>
      </c>
      <c r="B2563" s="638" t="s">
        <v>768</v>
      </c>
      <c r="C2563" s="638" t="s">
        <v>769</v>
      </c>
      <c r="D2563" s="639" t="s">
        <v>8288</v>
      </c>
      <c r="E2563" s="640">
        <v>1900</v>
      </c>
      <c r="F2563" s="638" t="s">
        <v>8570</v>
      </c>
      <c r="G2563" s="639" t="s">
        <v>8571</v>
      </c>
      <c r="H2563" s="641" t="s">
        <v>8303</v>
      </c>
      <c r="I2563" s="642" t="s">
        <v>8292</v>
      </c>
      <c r="J2563" s="641" t="s">
        <v>8303</v>
      </c>
      <c r="K2563" s="643">
        <v>1</v>
      </c>
      <c r="L2563" s="643">
        <v>12</v>
      </c>
      <c r="M2563" s="644">
        <v>25077.254186522405</v>
      </c>
      <c r="N2563" s="643">
        <v>1</v>
      </c>
      <c r="O2563" s="643">
        <v>6</v>
      </c>
      <c r="P2563" s="686">
        <v>12578.939556928915</v>
      </c>
    </row>
    <row r="2564" spans="1:16" ht="22.5" x14ac:dyDescent="0.2">
      <c r="A2564" s="637" t="s">
        <v>478</v>
      </c>
      <c r="B2564" s="638" t="s">
        <v>768</v>
      </c>
      <c r="C2564" s="638" t="s">
        <v>769</v>
      </c>
      <c r="D2564" s="639" t="s">
        <v>8572</v>
      </c>
      <c r="E2564" s="640">
        <v>6500</v>
      </c>
      <c r="F2564" s="638" t="s">
        <v>8573</v>
      </c>
      <c r="G2564" s="639" t="s">
        <v>8574</v>
      </c>
      <c r="H2564" s="641" t="s">
        <v>8575</v>
      </c>
      <c r="I2564" s="642" t="s">
        <v>8190</v>
      </c>
      <c r="J2564" s="641" t="s">
        <v>8575</v>
      </c>
      <c r="K2564" s="643">
        <v>1</v>
      </c>
      <c r="L2564" s="643">
        <v>12</v>
      </c>
      <c r="M2564" s="644">
        <v>80277.254186522405</v>
      </c>
      <c r="N2564" s="643">
        <v>1</v>
      </c>
      <c r="O2564" s="643">
        <v>6</v>
      </c>
      <c r="P2564" s="686">
        <v>40201.079556928911</v>
      </c>
    </row>
    <row r="2565" spans="1:16" ht="22.5" x14ac:dyDescent="0.2">
      <c r="A2565" s="637" t="s">
        <v>478</v>
      </c>
      <c r="B2565" s="638" t="s">
        <v>768</v>
      </c>
      <c r="C2565" s="638" t="s">
        <v>769</v>
      </c>
      <c r="D2565" s="639" t="s">
        <v>1500</v>
      </c>
      <c r="E2565" s="640">
        <v>4500</v>
      </c>
      <c r="F2565" s="638" t="s">
        <v>8576</v>
      </c>
      <c r="G2565" s="639" t="s">
        <v>8577</v>
      </c>
      <c r="H2565" s="641" t="s">
        <v>8251</v>
      </c>
      <c r="I2565" s="642" t="s">
        <v>8190</v>
      </c>
      <c r="J2565" s="641" t="s">
        <v>8251</v>
      </c>
      <c r="K2565" s="643"/>
      <c r="L2565" s="643"/>
      <c r="M2565" s="644">
        <v>0</v>
      </c>
      <c r="N2565" s="643">
        <v>1</v>
      </c>
      <c r="O2565" s="643">
        <v>6</v>
      </c>
      <c r="P2565" s="686">
        <v>28201.079556928918</v>
      </c>
    </row>
    <row r="2566" spans="1:16" ht="45" x14ac:dyDescent="0.2">
      <c r="A2566" s="637" t="s">
        <v>478</v>
      </c>
      <c r="B2566" s="638" t="s">
        <v>768</v>
      </c>
      <c r="C2566" s="638" t="s">
        <v>769</v>
      </c>
      <c r="D2566" s="639" t="s">
        <v>8578</v>
      </c>
      <c r="E2566" s="640">
        <v>1900</v>
      </c>
      <c r="F2566" s="638" t="s">
        <v>8579</v>
      </c>
      <c r="G2566" s="639" t="s">
        <v>8580</v>
      </c>
      <c r="H2566" s="641" t="s">
        <v>8291</v>
      </c>
      <c r="I2566" s="642" t="s">
        <v>8292</v>
      </c>
      <c r="J2566" s="641" t="s">
        <v>8291</v>
      </c>
      <c r="K2566" s="643"/>
      <c r="L2566" s="643"/>
      <c r="M2566" s="644">
        <v>0</v>
      </c>
      <c r="N2566" s="643">
        <v>1</v>
      </c>
      <c r="O2566" s="643">
        <v>6</v>
      </c>
      <c r="P2566" s="686">
        <v>12578.939556928915</v>
      </c>
    </row>
    <row r="2567" spans="1:16" ht="22.5" x14ac:dyDescent="0.2">
      <c r="A2567" s="637" t="s">
        <v>478</v>
      </c>
      <c r="B2567" s="638" t="s">
        <v>768</v>
      </c>
      <c r="C2567" s="638" t="s">
        <v>769</v>
      </c>
      <c r="D2567" s="639" t="s">
        <v>8581</v>
      </c>
      <c r="E2567" s="640">
        <v>3500</v>
      </c>
      <c r="F2567" s="638" t="s">
        <v>8582</v>
      </c>
      <c r="G2567" s="639" t="s">
        <v>8583</v>
      </c>
      <c r="H2567" s="641" t="s">
        <v>8380</v>
      </c>
      <c r="I2567" s="642" t="s">
        <v>8190</v>
      </c>
      <c r="J2567" s="641" t="s">
        <v>8380</v>
      </c>
      <c r="K2567" s="643">
        <v>1</v>
      </c>
      <c r="L2567" s="643">
        <v>12</v>
      </c>
      <c r="M2567" s="644">
        <v>44277.254186522412</v>
      </c>
      <c r="N2567" s="643">
        <v>1</v>
      </c>
      <c r="O2567" s="643">
        <v>6</v>
      </c>
      <c r="P2567" s="686">
        <v>22201.079556928918</v>
      </c>
    </row>
    <row r="2568" spans="1:16" ht="22.5" x14ac:dyDescent="0.2">
      <c r="A2568" s="637" t="s">
        <v>478</v>
      </c>
      <c r="B2568" s="638" t="s">
        <v>768</v>
      </c>
      <c r="C2568" s="638" t="s">
        <v>769</v>
      </c>
      <c r="D2568" s="639" t="s">
        <v>8584</v>
      </c>
      <c r="E2568" s="640">
        <v>1900</v>
      </c>
      <c r="F2568" s="638" t="s">
        <v>8585</v>
      </c>
      <c r="G2568" s="639" t="s">
        <v>8586</v>
      </c>
      <c r="H2568" s="641" t="s">
        <v>8587</v>
      </c>
      <c r="I2568" s="642" t="s">
        <v>8292</v>
      </c>
      <c r="J2568" s="641" t="s">
        <v>8587</v>
      </c>
      <c r="K2568" s="643">
        <v>1</v>
      </c>
      <c r="L2568" s="643">
        <v>12</v>
      </c>
      <c r="M2568" s="644">
        <v>25077.254186522405</v>
      </c>
      <c r="N2568" s="643">
        <v>1</v>
      </c>
      <c r="O2568" s="643">
        <v>6</v>
      </c>
      <c r="P2568" s="686">
        <v>12578.939556928915</v>
      </c>
    </row>
    <row r="2569" spans="1:16" x14ac:dyDescent="0.2">
      <c r="A2569" s="637" t="s">
        <v>478</v>
      </c>
      <c r="B2569" s="638" t="s">
        <v>768</v>
      </c>
      <c r="C2569" s="638" t="s">
        <v>769</v>
      </c>
      <c r="D2569" s="639" t="s">
        <v>8288</v>
      </c>
      <c r="E2569" s="640">
        <v>1900</v>
      </c>
      <c r="F2569" s="638" t="s">
        <v>8588</v>
      </c>
      <c r="G2569" s="639" t="s">
        <v>8589</v>
      </c>
      <c r="H2569" s="641" t="s">
        <v>8303</v>
      </c>
      <c r="I2569" s="642" t="s">
        <v>8292</v>
      </c>
      <c r="J2569" s="641" t="s">
        <v>8303</v>
      </c>
      <c r="K2569" s="643">
        <v>1</v>
      </c>
      <c r="L2569" s="643">
        <v>12</v>
      </c>
      <c r="M2569" s="644">
        <v>25077.254186522405</v>
      </c>
      <c r="N2569" s="643">
        <v>1</v>
      </c>
      <c r="O2569" s="643">
        <v>6</v>
      </c>
      <c r="P2569" s="686">
        <v>12578.939556928915</v>
      </c>
    </row>
    <row r="2570" spans="1:16" ht="22.5" x14ac:dyDescent="0.2">
      <c r="A2570" s="637" t="s">
        <v>478</v>
      </c>
      <c r="B2570" s="638" t="s">
        <v>768</v>
      </c>
      <c r="C2570" s="638" t="s">
        <v>769</v>
      </c>
      <c r="D2570" s="639" t="s">
        <v>8590</v>
      </c>
      <c r="E2570" s="640">
        <v>6500</v>
      </c>
      <c r="F2570" s="638" t="s">
        <v>8591</v>
      </c>
      <c r="G2570" s="639" t="s">
        <v>8592</v>
      </c>
      <c r="H2570" s="641" t="s">
        <v>4940</v>
      </c>
      <c r="I2570" s="642" t="s">
        <v>8190</v>
      </c>
      <c r="J2570" s="641" t="s">
        <v>4940</v>
      </c>
      <c r="K2570" s="643">
        <v>1</v>
      </c>
      <c r="L2570" s="643">
        <v>12</v>
      </c>
      <c r="M2570" s="644">
        <v>80277.254186522405</v>
      </c>
      <c r="N2570" s="643"/>
      <c r="O2570" s="643"/>
      <c r="P2570" s="686">
        <v>0</v>
      </c>
    </row>
    <row r="2571" spans="1:16" ht="22.5" x14ac:dyDescent="0.2">
      <c r="A2571" s="637" t="s">
        <v>478</v>
      </c>
      <c r="B2571" s="638" t="s">
        <v>768</v>
      </c>
      <c r="C2571" s="638" t="s">
        <v>769</v>
      </c>
      <c r="D2571" s="639" t="s">
        <v>8593</v>
      </c>
      <c r="E2571" s="640">
        <v>8000</v>
      </c>
      <c r="F2571" s="638" t="s">
        <v>8591</v>
      </c>
      <c r="G2571" s="639" t="s">
        <v>8592</v>
      </c>
      <c r="H2571" s="641" t="s">
        <v>4940</v>
      </c>
      <c r="I2571" s="642" t="s">
        <v>8190</v>
      </c>
      <c r="J2571" s="641" t="s">
        <v>4940</v>
      </c>
      <c r="K2571" s="643"/>
      <c r="L2571" s="643"/>
      <c r="M2571" s="644">
        <v>0</v>
      </c>
      <c r="N2571" s="643">
        <v>1</v>
      </c>
      <c r="O2571" s="643">
        <v>6</v>
      </c>
      <c r="P2571" s="686">
        <v>49201.079556928911</v>
      </c>
    </row>
    <row r="2572" spans="1:16" ht="22.5" x14ac:dyDescent="0.2">
      <c r="A2572" s="637" t="s">
        <v>478</v>
      </c>
      <c r="B2572" s="638" t="s">
        <v>768</v>
      </c>
      <c r="C2572" s="638" t="s">
        <v>769</v>
      </c>
      <c r="D2572" s="639" t="s">
        <v>8594</v>
      </c>
      <c r="E2572" s="640">
        <v>4300</v>
      </c>
      <c r="F2572" s="638" t="s">
        <v>8595</v>
      </c>
      <c r="G2572" s="639" t="s">
        <v>8596</v>
      </c>
      <c r="H2572" s="641" t="s">
        <v>957</v>
      </c>
      <c r="I2572" s="642" t="s">
        <v>8190</v>
      </c>
      <c r="J2572" s="641" t="s">
        <v>957</v>
      </c>
      <c r="K2572" s="643">
        <v>1</v>
      </c>
      <c r="L2572" s="643">
        <v>12</v>
      </c>
      <c r="M2572" s="644">
        <v>53877.254186522412</v>
      </c>
      <c r="N2572" s="643">
        <v>1</v>
      </c>
      <c r="O2572" s="643">
        <v>5</v>
      </c>
      <c r="P2572" s="686">
        <v>22497.319556928916</v>
      </c>
    </row>
    <row r="2573" spans="1:16" x14ac:dyDescent="0.2">
      <c r="A2573" s="637" t="s">
        <v>478</v>
      </c>
      <c r="B2573" s="638" t="s">
        <v>768</v>
      </c>
      <c r="C2573" s="638" t="s">
        <v>769</v>
      </c>
      <c r="D2573" s="639" t="s">
        <v>8597</v>
      </c>
      <c r="E2573" s="640">
        <v>3500</v>
      </c>
      <c r="F2573" s="638" t="s">
        <v>8598</v>
      </c>
      <c r="G2573" s="639" t="s">
        <v>8599</v>
      </c>
      <c r="H2573" s="641" t="s">
        <v>8283</v>
      </c>
      <c r="I2573" s="642" t="s">
        <v>8190</v>
      </c>
      <c r="J2573" s="641" t="s">
        <v>8283</v>
      </c>
      <c r="K2573" s="643">
        <v>1</v>
      </c>
      <c r="L2573" s="643">
        <v>12</v>
      </c>
      <c r="M2573" s="644">
        <v>44277.254186522412</v>
      </c>
      <c r="N2573" s="643">
        <v>1</v>
      </c>
      <c r="O2573" s="643">
        <v>6</v>
      </c>
      <c r="P2573" s="686">
        <v>22201.079556928918</v>
      </c>
    </row>
    <row r="2574" spans="1:16" ht="22.5" x14ac:dyDescent="0.2">
      <c r="A2574" s="637" t="s">
        <v>478</v>
      </c>
      <c r="B2574" s="638" t="s">
        <v>768</v>
      </c>
      <c r="C2574" s="638" t="s">
        <v>769</v>
      </c>
      <c r="D2574" s="639" t="s">
        <v>8600</v>
      </c>
      <c r="E2574" s="640">
        <v>4600</v>
      </c>
      <c r="F2574" s="638" t="s">
        <v>8601</v>
      </c>
      <c r="G2574" s="639" t="s">
        <v>8602</v>
      </c>
      <c r="H2574" s="641" t="s">
        <v>8188</v>
      </c>
      <c r="I2574" s="642" t="s">
        <v>8190</v>
      </c>
      <c r="J2574" s="641" t="s">
        <v>8188</v>
      </c>
      <c r="K2574" s="643">
        <v>1</v>
      </c>
      <c r="L2574" s="643">
        <v>12</v>
      </c>
      <c r="M2574" s="644">
        <v>57477.254186522412</v>
      </c>
      <c r="N2574" s="643">
        <v>1</v>
      </c>
      <c r="O2574" s="643">
        <v>6</v>
      </c>
      <c r="P2574" s="686">
        <v>28801.079556928918</v>
      </c>
    </row>
    <row r="2575" spans="1:16" ht="22.5" x14ac:dyDescent="0.2">
      <c r="A2575" s="637" t="s">
        <v>478</v>
      </c>
      <c r="B2575" s="638" t="s">
        <v>768</v>
      </c>
      <c r="C2575" s="638" t="s">
        <v>769</v>
      </c>
      <c r="D2575" s="639" t="s">
        <v>8603</v>
      </c>
      <c r="E2575" s="640">
        <v>3100</v>
      </c>
      <c r="F2575" s="638" t="s">
        <v>8604</v>
      </c>
      <c r="G2575" s="639" t="s">
        <v>8605</v>
      </c>
      <c r="H2575" s="641" t="s">
        <v>8606</v>
      </c>
      <c r="I2575" s="642" t="s">
        <v>8190</v>
      </c>
      <c r="J2575" s="641" t="s">
        <v>8606</v>
      </c>
      <c r="K2575" s="643">
        <v>1</v>
      </c>
      <c r="L2575" s="643">
        <v>12</v>
      </c>
      <c r="M2575" s="644">
        <v>39477.254186522412</v>
      </c>
      <c r="N2575" s="643">
        <v>1</v>
      </c>
      <c r="O2575" s="643">
        <v>6</v>
      </c>
      <c r="P2575" s="686">
        <v>19801.079556928918</v>
      </c>
    </row>
    <row r="2576" spans="1:16" ht="22.5" x14ac:dyDescent="0.2">
      <c r="A2576" s="637" t="s">
        <v>478</v>
      </c>
      <c r="B2576" s="638" t="s">
        <v>768</v>
      </c>
      <c r="C2576" s="638" t="s">
        <v>769</v>
      </c>
      <c r="D2576" s="639" t="s">
        <v>8607</v>
      </c>
      <c r="E2576" s="640">
        <v>4300</v>
      </c>
      <c r="F2576" s="638" t="s">
        <v>8608</v>
      </c>
      <c r="G2576" s="639" t="s">
        <v>8609</v>
      </c>
      <c r="H2576" s="641" t="s">
        <v>8610</v>
      </c>
      <c r="I2576" s="642" t="s">
        <v>8190</v>
      </c>
      <c r="J2576" s="641" t="s">
        <v>8610</v>
      </c>
      <c r="K2576" s="643">
        <v>1</v>
      </c>
      <c r="L2576" s="643">
        <v>10</v>
      </c>
      <c r="M2576" s="644">
        <v>45011.894186522411</v>
      </c>
      <c r="N2576" s="643">
        <v>1</v>
      </c>
      <c r="O2576" s="643">
        <v>2</v>
      </c>
      <c r="P2576" s="686">
        <v>8986.0395569289158</v>
      </c>
    </row>
    <row r="2577" spans="1:16" ht="22.5" x14ac:dyDescent="0.2">
      <c r="A2577" s="637" t="s">
        <v>478</v>
      </c>
      <c r="B2577" s="638" t="s">
        <v>768</v>
      </c>
      <c r="C2577" s="638" t="s">
        <v>769</v>
      </c>
      <c r="D2577" s="639" t="s">
        <v>8611</v>
      </c>
      <c r="E2577" s="640">
        <v>3500</v>
      </c>
      <c r="F2577" s="638" t="s">
        <v>8612</v>
      </c>
      <c r="G2577" s="639" t="s">
        <v>8613</v>
      </c>
      <c r="H2577" s="641" t="s">
        <v>8614</v>
      </c>
      <c r="I2577" s="642" t="s">
        <v>8190</v>
      </c>
      <c r="J2577" s="641" t="s">
        <v>8614</v>
      </c>
      <c r="K2577" s="643">
        <v>1</v>
      </c>
      <c r="L2577" s="643">
        <v>1</v>
      </c>
      <c r="M2577" s="644">
        <v>3817.7741865224061</v>
      </c>
      <c r="N2577" s="643"/>
      <c r="O2577" s="643"/>
      <c r="P2577" s="686">
        <v>0</v>
      </c>
    </row>
    <row r="2578" spans="1:16" ht="45" x14ac:dyDescent="0.2">
      <c r="A2578" s="637" t="s">
        <v>478</v>
      </c>
      <c r="B2578" s="638" t="s">
        <v>768</v>
      </c>
      <c r="C2578" s="638" t="s">
        <v>769</v>
      </c>
      <c r="D2578" s="639" t="s">
        <v>8615</v>
      </c>
      <c r="E2578" s="640">
        <v>2600</v>
      </c>
      <c r="F2578" s="638" t="s">
        <v>8616</v>
      </c>
      <c r="G2578" s="639" t="s">
        <v>8617</v>
      </c>
      <c r="H2578" s="641" t="s">
        <v>8618</v>
      </c>
      <c r="I2578" s="642" t="s">
        <v>8185</v>
      </c>
      <c r="J2578" s="641" t="s">
        <v>8618</v>
      </c>
      <c r="K2578" s="643">
        <v>1</v>
      </c>
      <c r="L2578" s="643">
        <v>12</v>
      </c>
      <c r="M2578" s="644">
        <v>33477.254186522412</v>
      </c>
      <c r="N2578" s="643">
        <v>1</v>
      </c>
      <c r="O2578" s="643">
        <v>5</v>
      </c>
      <c r="P2578" s="686">
        <v>13997.319556928915</v>
      </c>
    </row>
    <row r="2579" spans="1:16" ht="45" x14ac:dyDescent="0.2">
      <c r="A2579" s="637" t="s">
        <v>478</v>
      </c>
      <c r="B2579" s="638" t="s">
        <v>775</v>
      </c>
      <c r="C2579" s="638" t="s">
        <v>769</v>
      </c>
      <c r="D2579" s="639" t="s">
        <v>8615</v>
      </c>
      <c r="E2579" s="640">
        <v>2600</v>
      </c>
      <c r="F2579" s="638" t="s">
        <v>8616</v>
      </c>
      <c r="G2579" s="639" t="s">
        <v>8617</v>
      </c>
      <c r="H2579" s="641" t="s">
        <v>8618</v>
      </c>
      <c r="I2579" s="642" t="s">
        <v>8185</v>
      </c>
      <c r="J2579" s="641" t="s">
        <v>8618</v>
      </c>
      <c r="K2579" s="643"/>
      <c r="L2579" s="643"/>
      <c r="M2579" s="644">
        <v>0</v>
      </c>
      <c r="N2579" s="643">
        <v>1</v>
      </c>
      <c r="O2579" s="643">
        <v>1</v>
      </c>
      <c r="P2579" s="686">
        <v>2782.279556928916</v>
      </c>
    </row>
    <row r="2580" spans="1:16" ht="33.75" x14ac:dyDescent="0.2">
      <c r="A2580" s="637" t="s">
        <v>478</v>
      </c>
      <c r="B2580" s="638" t="s">
        <v>768</v>
      </c>
      <c r="C2580" s="638" t="s">
        <v>769</v>
      </c>
      <c r="D2580" s="639" t="s">
        <v>8619</v>
      </c>
      <c r="E2580" s="640">
        <v>2600</v>
      </c>
      <c r="F2580" s="638" t="s">
        <v>8620</v>
      </c>
      <c r="G2580" s="639" t="s">
        <v>8621</v>
      </c>
      <c r="H2580" s="641" t="s">
        <v>8622</v>
      </c>
      <c r="I2580" s="642" t="s">
        <v>8185</v>
      </c>
      <c r="J2580" s="641" t="s">
        <v>8622</v>
      </c>
      <c r="K2580" s="643">
        <v>1</v>
      </c>
      <c r="L2580" s="643">
        <v>12</v>
      </c>
      <c r="M2580" s="644">
        <v>33477.254186522412</v>
      </c>
      <c r="N2580" s="643">
        <v>1</v>
      </c>
      <c r="O2580" s="643">
        <v>6</v>
      </c>
      <c r="P2580" s="686">
        <v>16801.079556928918</v>
      </c>
    </row>
    <row r="2581" spans="1:16" x14ac:dyDescent="0.2">
      <c r="A2581" s="637" t="s">
        <v>478</v>
      </c>
      <c r="B2581" s="638" t="s">
        <v>768</v>
      </c>
      <c r="C2581" s="638" t="s">
        <v>769</v>
      </c>
      <c r="D2581" s="639" t="s">
        <v>8623</v>
      </c>
      <c r="E2581" s="640">
        <v>3100</v>
      </c>
      <c r="F2581" s="638" t="s">
        <v>8624</v>
      </c>
      <c r="G2581" s="639" t="s">
        <v>8625</v>
      </c>
      <c r="H2581" s="641" t="s">
        <v>8626</v>
      </c>
      <c r="I2581" s="642" t="s">
        <v>8190</v>
      </c>
      <c r="J2581" s="641" t="s">
        <v>8626</v>
      </c>
      <c r="K2581" s="643">
        <v>1</v>
      </c>
      <c r="L2581" s="643">
        <v>12</v>
      </c>
      <c r="M2581" s="644">
        <v>39477.254186522412</v>
      </c>
      <c r="N2581" s="643">
        <v>1</v>
      </c>
      <c r="O2581" s="643">
        <v>6</v>
      </c>
      <c r="P2581" s="686">
        <v>19801.079556928918</v>
      </c>
    </row>
    <row r="2582" spans="1:16" ht="33.75" x14ac:dyDescent="0.2">
      <c r="A2582" s="637" t="s">
        <v>478</v>
      </c>
      <c r="B2582" s="638" t="s">
        <v>768</v>
      </c>
      <c r="C2582" s="638" t="s">
        <v>769</v>
      </c>
      <c r="D2582" s="639" t="s">
        <v>8619</v>
      </c>
      <c r="E2582" s="640">
        <v>2600</v>
      </c>
      <c r="F2582" s="638" t="s">
        <v>8627</v>
      </c>
      <c r="G2582" s="639" t="s">
        <v>8628</v>
      </c>
      <c r="H2582" s="641" t="s">
        <v>8629</v>
      </c>
      <c r="I2582" s="642" t="s">
        <v>8185</v>
      </c>
      <c r="J2582" s="641" t="s">
        <v>8629</v>
      </c>
      <c r="K2582" s="643">
        <v>1</v>
      </c>
      <c r="L2582" s="643">
        <v>12</v>
      </c>
      <c r="M2582" s="644">
        <v>33477.254186522412</v>
      </c>
      <c r="N2582" s="643">
        <v>1</v>
      </c>
      <c r="O2582" s="643">
        <v>6</v>
      </c>
      <c r="P2582" s="686">
        <v>16801.079556928918</v>
      </c>
    </row>
    <row r="2583" spans="1:16" ht="22.5" x14ac:dyDescent="0.2">
      <c r="A2583" s="637" t="s">
        <v>478</v>
      </c>
      <c r="B2583" s="638" t="s">
        <v>768</v>
      </c>
      <c r="C2583" s="638" t="s">
        <v>769</v>
      </c>
      <c r="D2583" s="639" t="s">
        <v>8623</v>
      </c>
      <c r="E2583" s="640">
        <v>3100</v>
      </c>
      <c r="F2583" s="638" t="s">
        <v>8630</v>
      </c>
      <c r="G2583" s="639" t="s">
        <v>8631</v>
      </c>
      <c r="H2583" s="641" t="s">
        <v>8632</v>
      </c>
      <c r="I2583" s="642" t="s">
        <v>8190</v>
      </c>
      <c r="J2583" s="641" t="s">
        <v>8632</v>
      </c>
      <c r="K2583" s="643">
        <v>1</v>
      </c>
      <c r="L2583" s="643">
        <v>12</v>
      </c>
      <c r="M2583" s="644">
        <v>39477.254186522412</v>
      </c>
      <c r="N2583" s="643">
        <v>1</v>
      </c>
      <c r="O2583" s="643">
        <v>6</v>
      </c>
      <c r="P2583" s="686">
        <v>19801.079556928918</v>
      </c>
    </row>
    <row r="2584" spans="1:16" ht="22.5" x14ac:dyDescent="0.2">
      <c r="A2584" s="637" t="s">
        <v>478</v>
      </c>
      <c r="B2584" s="638" t="s">
        <v>768</v>
      </c>
      <c r="C2584" s="638" t="s">
        <v>769</v>
      </c>
      <c r="D2584" s="639" t="s">
        <v>8633</v>
      </c>
      <c r="E2584" s="640">
        <v>1900</v>
      </c>
      <c r="F2584" s="638" t="s">
        <v>8634</v>
      </c>
      <c r="G2584" s="639" t="s">
        <v>8635</v>
      </c>
      <c r="H2584" s="641" t="s">
        <v>8636</v>
      </c>
      <c r="I2584" s="642" t="s">
        <v>8292</v>
      </c>
      <c r="J2584" s="641" t="s">
        <v>8636</v>
      </c>
      <c r="K2584" s="643">
        <v>1</v>
      </c>
      <c r="L2584" s="643">
        <v>12</v>
      </c>
      <c r="M2584" s="644">
        <v>25077.254186522405</v>
      </c>
      <c r="N2584" s="643">
        <v>1</v>
      </c>
      <c r="O2584" s="643">
        <v>6</v>
      </c>
      <c r="P2584" s="686">
        <v>12578.939556928915</v>
      </c>
    </row>
    <row r="2585" spans="1:16" ht="22.5" x14ac:dyDescent="0.2">
      <c r="A2585" s="637" t="s">
        <v>478</v>
      </c>
      <c r="B2585" s="638" t="s">
        <v>768</v>
      </c>
      <c r="C2585" s="638" t="s">
        <v>769</v>
      </c>
      <c r="D2585" s="639" t="s">
        <v>8514</v>
      </c>
      <c r="E2585" s="640">
        <v>3300</v>
      </c>
      <c r="F2585" s="638" t="s">
        <v>8637</v>
      </c>
      <c r="G2585" s="639" t="s">
        <v>8638</v>
      </c>
      <c r="H2585" s="641" t="s">
        <v>4940</v>
      </c>
      <c r="I2585" s="642" t="s">
        <v>8190</v>
      </c>
      <c r="J2585" s="641" t="s">
        <v>4940</v>
      </c>
      <c r="K2585" s="643">
        <v>1</v>
      </c>
      <c r="L2585" s="643">
        <v>12</v>
      </c>
      <c r="M2585" s="644">
        <v>41877.254186522412</v>
      </c>
      <c r="N2585" s="643">
        <v>1</v>
      </c>
      <c r="O2585" s="643">
        <v>6</v>
      </c>
      <c r="P2585" s="686">
        <v>21001.079556928918</v>
      </c>
    </row>
    <row r="2586" spans="1:16" ht="22.5" x14ac:dyDescent="0.2">
      <c r="A2586" s="637" t="s">
        <v>478</v>
      </c>
      <c r="B2586" s="638" t="s">
        <v>768</v>
      </c>
      <c r="C2586" s="638" t="s">
        <v>769</v>
      </c>
      <c r="D2586" s="639" t="s">
        <v>8288</v>
      </c>
      <c r="E2586" s="640">
        <v>1900</v>
      </c>
      <c r="F2586" s="638" t="s">
        <v>8639</v>
      </c>
      <c r="G2586" s="639" t="s">
        <v>8640</v>
      </c>
      <c r="H2586" s="641" t="s">
        <v>8326</v>
      </c>
      <c r="I2586" s="642" t="s">
        <v>8292</v>
      </c>
      <c r="J2586" s="641" t="s">
        <v>8326</v>
      </c>
      <c r="K2586" s="643">
        <v>1</v>
      </c>
      <c r="L2586" s="643">
        <v>12</v>
      </c>
      <c r="M2586" s="644">
        <v>25077.254186522405</v>
      </c>
      <c r="N2586" s="643">
        <v>1</v>
      </c>
      <c r="O2586" s="643">
        <v>6</v>
      </c>
      <c r="P2586" s="686">
        <v>12578.939556928915</v>
      </c>
    </row>
    <row r="2587" spans="1:16" ht="22.5" x14ac:dyDescent="0.2">
      <c r="A2587" s="637" t="s">
        <v>478</v>
      </c>
      <c r="B2587" s="638" t="s">
        <v>768</v>
      </c>
      <c r="C2587" s="638" t="s">
        <v>769</v>
      </c>
      <c r="D2587" s="639" t="s">
        <v>8511</v>
      </c>
      <c r="E2587" s="640">
        <v>1900</v>
      </c>
      <c r="F2587" s="638" t="s">
        <v>8641</v>
      </c>
      <c r="G2587" s="639" t="s">
        <v>8642</v>
      </c>
      <c r="H2587" s="641" t="s">
        <v>8291</v>
      </c>
      <c r="I2587" s="642" t="s">
        <v>8292</v>
      </c>
      <c r="J2587" s="641" t="s">
        <v>8291</v>
      </c>
      <c r="K2587" s="643">
        <v>1</v>
      </c>
      <c r="L2587" s="643">
        <v>12</v>
      </c>
      <c r="M2587" s="644">
        <v>25077.254186522405</v>
      </c>
      <c r="N2587" s="643">
        <v>1</v>
      </c>
      <c r="O2587" s="643">
        <v>6</v>
      </c>
      <c r="P2587" s="686">
        <v>12578.939556928915</v>
      </c>
    </row>
    <row r="2588" spans="1:16" ht="22.5" x14ac:dyDescent="0.2">
      <c r="A2588" s="637" t="s">
        <v>478</v>
      </c>
      <c r="B2588" s="638" t="s">
        <v>768</v>
      </c>
      <c r="C2588" s="638" t="s">
        <v>769</v>
      </c>
      <c r="D2588" s="639" t="s">
        <v>8643</v>
      </c>
      <c r="E2588" s="640">
        <v>3100</v>
      </c>
      <c r="F2588" s="638" t="s">
        <v>8644</v>
      </c>
      <c r="G2588" s="639" t="s">
        <v>8645</v>
      </c>
      <c r="H2588" s="641" t="s">
        <v>8444</v>
      </c>
      <c r="I2588" s="642" t="s">
        <v>8190</v>
      </c>
      <c r="J2588" s="641" t="s">
        <v>8444</v>
      </c>
      <c r="K2588" s="643">
        <v>1</v>
      </c>
      <c r="L2588" s="643">
        <v>12</v>
      </c>
      <c r="M2588" s="644">
        <v>39477.254186522412</v>
      </c>
      <c r="N2588" s="643">
        <v>1</v>
      </c>
      <c r="O2588" s="643">
        <v>6</v>
      </c>
      <c r="P2588" s="686">
        <v>19801.079556928918</v>
      </c>
    </row>
    <row r="2589" spans="1:16" ht="22.5" x14ac:dyDescent="0.2">
      <c r="A2589" s="637" t="s">
        <v>478</v>
      </c>
      <c r="B2589" s="638" t="s">
        <v>768</v>
      </c>
      <c r="C2589" s="638" t="s">
        <v>769</v>
      </c>
      <c r="D2589" s="639" t="s">
        <v>8288</v>
      </c>
      <c r="E2589" s="640">
        <v>1900</v>
      </c>
      <c r="F2589" s="638" t="s">
        <v>8646</v>
      </c>
      <c r="G2589" s="639" t="s">
        <v>8647</v>
      </c>
      <c r="H2589" s="641" t="s">
        <v>8303</v>
      </c>
      <c r="I2589" s="642" t="s">
        <v>8292</v>
      </c>
      <c r="J2589" s="641" t="s">
        <v>8303</v>
      </c>
      <c r="K2589" s="643">
        <v>1</v>
      </c>
      <c r="L2589" s="643">
        <v>12</v>
      </c>
      <c r="M2589" s="644">
        <v>25077.254186522405</v>
      </c>
      <c r="N2589" s="643">
        <v>1</v>
      </c>
      <c r="O2589" s="643">
        <v>6</v>
      </c>
      <c r="P2589" s="686">
        <v>12578.939556928915</v>
      </c>
    </row>
    <row r="2590" spans="1:16" ht="22.5" x14ac:dyDescent="0.2">
      <c r="A2590" s="637" t="s">
        <v>478</v>
      </c>
      <c r="B2590" s="638" t="s">
        <v>768</v>
      </c>
      <c r="C2590" s="638" t="s">
        <v>769</v>
      </c>
      <c r="D2590" s="639" t="s">
        <v>8288</v>
      </c>
      <c r="E2590" s="640">
        <v>1900</v>
      </c>
      <c r="F2590" s="638" t="s">
        <v>8648</v>
      </c>
      <c r="G2590" s="639" t="s">
        <v>8649</v>
      </c>
      <c r="H2590" s="641" t="s">
        <v>8303</v>
      </c>
      <c r="I2590" s="642" t="s">
        <v>8292</v>
      </c>
      <c r="J2590" s="641" t="s">
        <v>8303</v>
      </c>
      <c r="K2590" s="643">
        <v>1</v>
      </c>
      <c r="L2590" s="643">
        <v>12</v>
      </c>
      <c r="M2590" s="644">
        <v>25077.254186522405</v>
      </c>
      <c r="N2590" s="643">
        <v>1</v>
      </c>
      <c r="O2590" s="643">
        <v>6</v>
      </c>
      <c r="P2590" s="686">
        <v>12578.939556928915</v>
      </c>
    </row>
    <row r="2591" spans="1:16" ht="33.75" x14ac:dyDescent="0.2">
      <c r="A2591" s="637" t="s">
        <v>478</v>
      </c>
      <c r="B2591" s="638" t="s">
        <v>768</v>
      </c>
      <c r="C2591" s="638" t="s">
        <v>769</v>
      </c>
      <c r="D2591" s="639" t="s">
        <v>8288</v>
      </c>
      <c r="E2591" s="640">
        <v>1900</v>
      </c>
      <c r="F2591" s="638" t="s">
        <v>8650</v>
      </c>
      <c r="G2591" s="639" t="s">
        <v>8651</v>
      </c>
      <c r="H2591" s="641" t="s">
        <v>8306</v>
      </c>
      <c r="I2591" s="642" t="s">
        <v>8292</v>
      </c>
      <c r="J2591" s="641" t="s">
        <v>8306</v>
      </c>
      <c r="K2591" s="643">
        <v>1</v>
      </c>
      <c r="L2591" s="643">
        <v>12</v>
      </c>
      <c r="M2591" s="644">
        <v>25077.254186522405</v>
      </c>
      <c r="N2591" s="643">
        <v>1</v>
      </c>
      <c r="O2591" s="643">
        <v>6</v>
      </c>
      <c r="P2591" s="686">
        <v>12578.939556928915</v>
      </c>
    </row>
    <row r="2592" spans="1:16" ht="22.5" x14ac:dyDescent="0.2">
      <c r="A2592" s="637" t="s">
        <v>478</v>
      </c>
      <c r="B2592" s="638" t="s">
        <v>768</v>
      </c>
      <c r="C2592" s="638" t="s">
        <v>769</v>
      </c>
      <c r="D2592" s="639" t="s">
        <v>7793</v>
      </c>
      <c r="E2592" s="640">
        <v>3500</v>
      </c>
      <c r="F2592" s="638" t="s">
        <v>8652</v>
      </c>
      <c r="G2592" s="639" t="s">
        <v>8653</v>
      </c>
      <c r="H2592" s="641" t="s">
        <v>8311</v>
      </c>
      <c r="I2592" s="642" t="s">
        <v>8190</v>
      </c>
      <c r="J2592" s="641" t="s">
        <v>8311</v>
      </c>
      <c r="K2592" s="643">
        <v>1</v>
      </c>
      <c r="L2592" s="643">
        <v>12</v>
      </c>
      <c r="M2592" s="644">
        <v>44277.254186522412</v>
      </c>
      <c r="N2592" s="643">
        <v>1</v>
      </c>
      <c r="O2592" s="643">
        <v>6</v>
      </c>
      <c r="P2592" s="686">
        <v>22201.079556928918</v>
      </c>
    </row>
    <row r="2593" spans="1:16" ht="22.5" x14ac:dyDescent="0.2">
      <c r="A2593" s="637" t="s">
        <v>478</v>
      </c>
      <c r="B2593" s="638" t="s">
        <v>768</v>
      </c>
      <c r="C2593" s="638" t="s">
        <v>769</v>
      </c>
      <c r="D2593" s="639" t="s">
        <v>8323</v>
      </c>
      <c r="E2593" s="640">
        <v>1900</v>
      </c>
      <c r="F2593" s="638" t="s">
        <v>8654</v>
      </c>
      <c r="G2593" s="639" t="s">
        <v>8655</v>
      </c>
      <c r="H2593" s="641" t="s">
        <v>8291</v>
      </c>
      <c r="I2593" s="642" t="s">
        <v>8292</v>
      </c>
      <c r="J2593" s="641" t="s">
        <v>8291</v>
      </c>
      <c r="K2593" s="643">
        <v>1</v>
      </c>
      <c r="L2593" s="643">
        <v>12</v>
      </c>
      <c r="M2593" s="644">
        <v>25077.254186522405</v>
      </c>
      <c r="N2593" s="643">
        <v>1</v>
      </c>
      <c r="O2593" s="643">
        <v>6</v>
      </c>
      <c r="P2593" s="686">
        <v>12578.939556928915</v>
      </c>
    </row>
    <row r="2594" spans="1:16" ht="33.75" x14ac:dyDescent="0.2">
      <c r="A2594" s="637" t="s">
        <v>478</v>
      </c>
      <c r="B2594" s="638" t="s">
        <v>768</v>
      </c>
      <c r="C2594" s="638" t="s">
        <v>769</v>
      </c>
      <c r="D2594" s="639" t="s">
        <v>8656</v>
      </c>
      <c r="E2594" s="640">
        <v>4600</v>
      </c>
      <c r="F2594" s="638" t="s">
        <v>8657</v>
      </c>
      <c r="G2594" s="639" t="s">
        <v>8658</v>
      </c>
      <c r="H2594" s="641" t="s">
        <v>8380</v>
      </c>
      <c r="I2594" s="642" t="s">
        <v>8190</v>
      </c>
      <c r="J2594" s="641" t="s">
        <v>8380</v>
      </c>
      <c r="K2594" s="643">
        <v>1</v>
      </c>
      <c r="L2594" s="643">
        <v>12</v>
      </c>
      <c r="M2594" s="644">
        <v>57477.254186522412</v>
      </c>
      <c r="N2594" s="643">
        <v>1</v>
      </c>
      <c r="O2594" s="643">
        <v>6</v>
      </c>
      <c r="P2594" s="686">
        <v>28801.079556928918</v>
      </c>
    </row>
    <row r="2595" spans="1:16" ht="22.5" x14ac:dyDescent="0.2">
      <c r="A2595" s="637" t="s">
        <v>478</v>
      </c>
      <c r="B2595" s="638" t="s">
        <v>768</v>
      </c>
      <c r="C2595" s="638" t="s">
        <v>769</v>
      </c>
      <c r="D2595" s="639" t="s">
        <v>8288</v>
      </c>
      <c r="E2595" s="640">
        <v>1900</v>
      </c>
      <c r="F2595" s="638" t="s">
        <v>8659</v>
      </c>
      <c r="G2595" s="639" t="s">
        <v>8660</v>
      </c>
      <c r="H2595" s="641" t="s">
        <v>8303</v>
      </c>
      <c r="I2595" s="642" t="s">
        <v>8292</v>
      </c>
      <c r="J2595" s="641" t="s">
        <v>8303</v>
      </c>
      <c r="K2595" s="643">
        <v>1</v>
      </c>
      <c r="L2595" s="643">
        <v>12</v>
      </c>
      <c r="M2595" s="644">
        <v>25077.254186522405</v>
      </c>
      <c r="N2595" s="643">
        <v>1</v>
      </c>
      <c r="O2595" s="643">
        <v>6</v>
      </c>
      <c r="P2595" s="686">
        <v>12578.939556928915</v>
      </c>
    </row>
    <row r="2596" spans="1:16" ht="22.5" x14ac:dyDescent="0.2">
      <c r="A2596" s="637" t="s">
        <v>478</v>
      </c>
      <c r="B2596" s="638" t="s">
        <v>768</v>
      </c>
      <c r="C2596" s="638" t="s">
        <v>769</v>
      </c>
      <c r="D2596" s="639" t="s">
        <v>8288</v>
      </c>
      <c r="E2596" s="640">
        <v>1900</v>
      </c>
      <c r="F2596" s="638" t="s">
        <v>8661</v>
      </c>
      <c r="G2596" s="639" t="s">
        <v>8662</v>
      </c>
      <c r="H2596" s="641" t="s">
        <v>8366</v>
      </c>
      <c r="I2596" s="642" t="s">
        <v>8292</v>
      </c>
      <c r="J2596" s="641" t="s">
        <v>8366</v>
      </c>
      <c r="K2596" s="643">
        <v>1</v>
      </c>
      <c r="L2596" s="643">
        <v>12</v>
      </c>
      <c r="M2596" s="644">
        <v>25077.254186522405</v>
      </c>
      <c r="N2596" s="643">
        <v>1</v>
      </c>
      <c r="O2596" s="643">
        <v>6</v>
      </c>
      <c r="P2596" s="686">
        <v>12578.939556928915</v>
      </c>
    </row>
    <row r="2597" spans="1:16" ht="22.5" x14ac:dyDescent="0.2">
      <c r="A2597" s="637" t="s">
        <v>478</v>
      </c>
      <c r="B2597" s="638" t="s">
        <v>768</v>
      </c>
      <c r="C2597" s="638" t="s">
        <v>769</v>
      </c>
      <c r="D2597" s="639" t="s">
        <v>8288</v>
      </c>
      <c r="E2597" s="640">
        <v>1900</v>
      </c>
      <c r="F2597" s="638" t="s">
        <v>8663</v>
      </c>
      <c r="G2597" s="639" t="s">
        <v>8664</v>
      </c>
      <c r="H2597" s="641" t="s">
        <v>8303</v>
      </c>
      <c r="I2597" s="642" t="s">
        <v>8292</v>
      </c>
      <c r="J2597" s="641" t="s">
        <v>8303</v>
      </c>
      <c r="K2597" s="643">
        <v>1</v>
      </c>
      <c r="L2597" s="643">
        <v>12</v>
      </c>
      <c r="M2597" s="644">
        <v>25077.254186522405</v>
      </c>
      <c r="N2597" s="643">
        <v>1</v>
      </c>
      <c r="O2597" s="643">
        <v>6</v>
      </c>
      <c r="P2597" s="686">
        <v>12578.939556928915</v>
      </c>
    </row>
    <row r="2598" spans="1:16" ht="22.5" x14ac:dyDescent="0.2">
      <c r="A2598" s="637" t="s">
        <v>478</v>
      </c>
      <c r="B2598" s="638" t="s">
        <v>768</v>
      </c>
      <c r="C2598" s="638" t="s">
        <v>769</v>
      </c>
      <c r="D2598" s="639" t="s">
        <v>8288</v>
      </c>
      <c r="E2598" s="640">
        <v>1900</v>
      </c>
      <c r="F2598" s="638" t="s">
        <v>8665</v>
      </c>
      <c r="G2598" s="639" t="s">
        <v>8666</v>
      </c>
      <c r="H2598" s="641" t="s">
        <v>8291</v>
      </c>
      <c r="I2598" s="642" t="s">
        <v>8292</v>
      </c>
      <c r="J2598" s="641" t="s">
        <v>8291</v>
      </c>
      <c r="K2598" s="643">
        <v>1</v>
      </c>
      <c r="L2598" s="643">
        <v>12</v>
      </c>
      <c r="M2598" s="644">
        <v>25077.254186522405</v>
      </c>
      <c r="N2598" s="643">
        <v>1</v>
      </c>
      <c r="O2598" s="643">
        <v>6</v>
      </c>
      <c r="P2598" s="686">
        <v>12578.939556928915</v>
      </c>
    </row>
    <row r="2599" spans="1:16" x14ac:dyDescent="0.2">
      <c r="A2599" s="637" t="s">
        <v>478</v>
      </c>
      <c r="B2599" s="638" t="s">
        <v>768</v>
      </c>
      <c r="C2599" s="638" t="s">
        <v>769</v>
      </c>
      <c r="D2599" s="639" t="s">
        <v>8288</v>
      </c>
      <c r="E2599" s="640">
        <v>1900</v>
      </c>
      <c r="F2599" s="638" t="s">
        <v>8667</v>
      </c>
      <c r="G2599" s="639" t="s">
        <v>8668</v>
      </c>
      <c r="H2599" s="641" t="s">
        <v>8303</v>
      </c>
      <c r="I2599" s="642" t="s">
        <v>8292</v>
      </c>
      <c r="J2599" s="641" t="s">
        <v>8303</v>
      </c>
      <c r="K2599" s="643">
        <v>1</v>
      </c>
      <c r="L2599" s="643">
        <v>12</v>
      </c>
      <c r="M2599" s="644">
        <v>25077.254186522405</v>
      </c>
      <c r="N2599" s="643">
        <v>1</v>
      </c>
      <c r="O2599" s="643">
        <v>6</v>
      </c>
      <c r="P2599" s="686">
        <v>12578.939556928915</v>
      </c>
    </row>
    <row r="2600" spans="1:16" ht="22.5" x14ac:dyDescent="0.2">
      <c r="A2600" s="637" t="s">
        <v>478</v>
      </c>
      <c r="B2600" s="638" t="s">
        <v>768</v>
      </c>
      <c r="C2600" s="638" t="s">
        <v>769</v>
      </c>
      <c r="D2600" s="639" t="s">
        <v>8338</v>
      </c>
      <c r="E2600" s="640">
        <v>2300</v>
      </c>
      <c r="F2600" s="638" t="s">
        <v>8669</v>
      </c>
      <c r="G2600" s="639" t="s">
        <v>8670</v>
      </c>
      <c r="H2600" s="641" t="s">
        <v>8671</v>
      </c>
      <c r="I2600" s="642" t="s">
        <v>8185</v>
      </c>
      <c r="J2600" s="641" t="s">
        <v>8671</v>
      </c>
      <c r="K2600" s="643">
        <v>1</v>
      </c>
      <c r="L2600" s="643">
        <v>12</v>
      </c>
      <c r="M2600" s="644">
        <v>29877.254186522405</v>
      </c>
      <c r="N2600" s="643">
        <v>1</v>
      </c>
      <c r="O2600" s="643">
        <v>6</v>
      </c>
      <c r="P2600" s="686">
        <v>15001.079556928915</v>
      </c>
    </row>
    <row r="2601" spans="1:16" ht="33.75" x14ac:dyDescent="0.2">
      <c r="A2601" s="637" t="s">
        <v>478</v>
      </c>
      <c r="B2601" s="638" t="s">
        <v>768</v>
      </c>
      <c r="C2601" s="638" t="s">
        <v>769</v>
      </c>
      <c r="D2601" s="639" t="s">
        <v>8672</v>
      </c>
      <c r="E2601" s="640">
        <v>1900</v>
      </c>
      <c r="F2601" s="638" t="s">
        <v>8673</v>
      </c>
      <c r="G2601" s="639" t="s">
        <v>8674</v>
      </c>
      <c r="H2601" s="641" t="s">
        <v>8291</v>
      </c>
      <c r="I2601" s="642" t="s">
        <v>8292</v>
      </c>
      <c r="J2601" s="641" t="s">
        <v>8291</v>
      </c>
      <c r="K2601" s="643">
        <v>1</v>
      </c>
      <c r="L2601" s="643">
        <v>12</v>
      </c>
      <c r="M2601" s="644">
        <v>25077.254186522405</v>
      </c>
      <c r="N2601" s="643">
        <v>1</v>
      </c>
      <c r="O2601" s="643">
        <v>6</v>
      </c>
      <c r="P2601" s="686">
        <v>12578.939556928915</v>
      </c>
    </row>
    <row r="2602" spans="1:16" ht="22.5" x14ac:dyDescent="0.2">
      <c r="A2602" s="637" t="s">
        <v>478</v>
      </c>
      <c r="B2602" s="638" t="s">
        <v>768</v>
      </c>
      <c r="C2602" s="638" t="s">
        <v>769</v>
      </c>
      <c r="D2602" s="639" t="s">
        <v>8288</v>
      </c>
      <c r="E2602" s="640">
        <v>1900</v>
      </c>
      <c r="F2602" s="638" t="s">
        <v>8675</v>
      </c>
      <c r="G2602" s="639" t="s">
        <v>8676</v>
      </c>
      <c r="H2602" s="641" t="s">
        <v>8303</v>
      </c>
      <c r="I2602" s="642" t="s">
        <v>8292</v>
      </c>
      <c r="J2602" s="641" t="s">
        <v>8303</v>
      </c>
      <c r="K2602" s="643">
        <v>1</v>
      </c>
      <c r="L2602" s="643">
        <v>11</v>
      </c>
      <c r="M2602" s="644">
        <v>23044.574186522404</v>
      </c>
      <c r="N2602" s="643"/>
      <c r="O2602" s="643"/>
      <c r="P2602" s="686">
        <v>0</v>
      </c>
    </row>
    <row r="2603" spans="1:16" ht="33.75" x14ac:dyDescent="0.2">
      <c r="A2603" s="637" t="s">
        <v>478</v>
      </c>
      <c r="B2603" s="638" t="s">
        <v>768</v>
      </c>
      <c r="C2603" s="638" t="s">
        <v>769</v>
      </c>
      <c r="D2603" s="639" t="s">
        <v>8536</v>
      </c>
      <c r="E2603" s="640">
        <v>2600</v>
      </c>
      <c r="F2603" s="638" t="s">
        <v>8677</v>
      </c>
      <c r="G2603" s="639" t="s">
        <v>8678</v>
      </c>
      <c r="H2603" s="641" t="s">
        <v>8444</v>
      </c>
      <c r="I2603" s="642" t="s">
        <v>8185</v>
      </c>
      <c r="J2603" s="641" t="s">
        <v>8444</v>
      </c>
      <c r="K2603" s="643">
        <v>1</v>
      </c>
      <c r="L2603" s="643">
        <v>12</v>
      </c>
      <c r="M2603" s="644">
        <v>33477.254186522412</v>
      </c>
      <c r="N2603" s="643">
        <v>1</v>
      </c>
      <c r="O2603" s="643">
        <v>6</v>
      </c>
      <c r="P2603" s="686">
        <v>16801.079556928918</v>
      </c>
    </row>
    <row r="2604" spans="1:16" x14ac:dyDescent="0.2">
      <c r="A2604" s="637" t="s">
        <v>478</v>
      </c>
      <c r="B2604" s="638" t="s">
        <v>768</v>
      </c>
      <c r="C2604" s="638" t="s">
        <v>769</v>
      </c>
      <c r="D2604" s="639" t="s">
        <v>8288</v>
      </c>
      <c r="E2604" s="640">
        <v>1900</v>
      </c>
      <c r="F2604" s="638" t="s">
        <v>8679</v>
      </c>
      <c r="G2604" s="639" t="s">
        <v>8680</v>
      </c>
      <c r="H2604" s="641" t="s">
        <v>8303</v>
      </c>
      <c r="I2604" s="642" t="s">
        <v>8292</v>
      </c>
      <c r="J2604" s="641" t="s">
        <v>8303</v>
      </c>
      <c r="K2604" s="643">
        <v>1</v>
      </c>
      <c r="L2604" s="643">
        <v>12</v>
      </c>
      <c r="M2604" s="644">
        <v>25077.254186522405</v>
      </c>
      <c r="N2604" s="643">
        <v>1</v>
      </c>
      <c r="O2604" s="643">
        <v>6</v>
      </c>
      <c r="P2604" s="686">
        <v>12578.939556928915</v>
      </c>
    </row>
    <row r="2605" spans="1:16" ht="22.5" x14ac:dyDescent="0.2">
      <c r="A2605" s="637" t="s">
        <v>478</v>
      </c>
      <c r="B2605" s="638" t="s">
        <v>768</v>
      </c>
      <c r="C2605" s="638" t="s">
        <v>769</v>
      </c>
      <c r="D2605" s="639" t="s">
        <v>8681</v>
      </c>
      <c r="E2605" s="640">
        <v>2700</v>
      </c>
      <c r="F2605" s="638" t="s">
        <v>8682</v>
      </c>
      <c r="G2605" s="639" t="s">
        <v>8683</v>
      </c>
      <c r="H2605" s="641" t="s">
        <v>8632</v>
      </c>
      <c r="I2605" s="642" t="s">
        <v>8185</v>
      </c>
      <c r="J2605" s="641" t="s">
        <v>8632</v>
      </c>
      <c r="K2605" s="643">
        <v>1</v>
      </c>
      <c r="L2605" s="643">
        <v>6</v>
      </c>
      <c r="M2605" s="644">
        <v>17681.174186522407</v>
      </c>
      <c r="N2605" s="643"/>
      <c r="O2605" s="643"/>
      <c r="P2605" s="686">
        <v>0</v>
      </c>
    </row>
    <row r="2606" spans="1:16" ht="22.5" x14ac:dyDescent="0.2">
      <c r="A2606" s="637" t="s">
        <v>478</v>
      </c>
      <c r="B2606" s="638" t="s">
        <v>768</v>
      </c>
      <c r="C2606" s="638" t="s">
        <v>769</v>
      </c>
      <c r="D2606" s="639" t="s">
        <v>8684</v>
      </c>
      <c r="E2606" s="640">
        <v>1900</v>
      </c>
      <c r="F2606" s="638" t="s">
        <v>8685</v>
      </c>
      <c r="G2606" s="639" t="s">
        <v>8686</v>
      </c>
      <c r="H2606" s="641" t="s">
        <v>8636</v>
      </c>
      <c r="I2606" s="642" t="s">
        <v>8292</v>
      </c>
      <c r="J2606" s="641" t="s">
        <v>8636</v>
      </c>
      <c r="K2606" s="643">
        <v>1</v>
      </c>
      <c r="L2606" s="643">
        <v>12</v>
      </c>
      <c r="M2606" s="644">
        <v>25077.254186522405</v>
      </c>
      <c r="N2606" s="643">
        <v>1</v>
      </c>
      <c r="O2606" s="643">
        <v>6</v>
      </c>
      <c r="P2606" s="686">
        <v>12578.939556928915</v>
      </c>
    </row>
    <row r="2607" spans="1:16" ht="22.5" x14ac:dyDescent="0.2">
      <c r="A2607" s="637" t="s">
        <v>478</v>
      </c>
      <c r="B2607" s="638" t="s">
        <v>768</v>
      </c>
      <c r="C2607" s="638" t="s">
        <v>769</v>
      </c>
      <c r="D2607" s="639" t="s">
        <v>8687</v>
      </c>
      <c r="E2607" s="640">
        <v>8000</v>
      </c>
      <c r="F2607" s="638" t="s">
        <v>8688</v>
      </c>
      <c r="G2607" s="639" t="s">
        <v>8689</v>
      </c>
      <c r="H2607" s="641" t="s">
        <v>8318</v>
      </c>
      <c r="I2607" s="642" t="s">
        <v>8190</v>
      </c>
      <c r="J2607" s="641" t="s">
        <v>8318</v>
      </c>
      <c r="K2607" s="643">
        <v>1</v>
      </c>
      <c r="L2607" s="643">
        <v>12</v>
      </c>
      <c r="M2607" s="644">
        <v>98277.254186522405</v>
      </c>
      <c r="N2607" s="643">
        <v>1</v>
      </c>
      <c r="O2607" s="643">
        <v>5</v>
      </c>
      <c r="P2607" s="686">
        <v>40997.319556928916</v>
      </c>
    </row>
    <row r="2608" spans="1:16" ht="22.5" x14ac:dyDescent="0.2">
      <c r="A2608" s="637" t="s">
        <v>478</v>
      </c>
      <c r="B2608" s="638" t="s">
        <v>775</v>
      </c>
      <c r="C2608" s="638" t="s">
        <v>769</v>
      </c>
      <c r="D2608" s="639" t="s">
        <v>8687</v>
      </c>
      <c r="E2608" s="640">
        <v>8000</v>
      </c>
      <c r="F2608" s="638" t="s">
        <v>8688</v>
      </c>
      <c r="G2608" s="639" t="s">
        <v>8689</v>
      </c>
      <c r="H2608" s="641" t="s">
        <v>8318</v>
      </c>
      <c r="I2608" s="642" t="s">
        <v>8190</v>
      </c>
      <c r="J2608" s="641" t="s">
        <v>8318</v>
      </c>
      <c r="K2608" s="643"/>
      <c r="L2608" s="643"/>
      <c r="M2608" s="644">
        <v>0</v>
      </c>
      <c r="N2608" s="643">
        <v>1</v>
      </c>
      <c r="O2608" s="643">
        <v>1</v>
      </c>
      <c r="P2608" s="686">
        <v>8182.2795569289156</v>
      </c>
    </row>
    <row r="2609" spans="1:16" ht="22.5" x14ac:dyDescent="0.2">
      <c r="A2609" s="637" t="s">
        <v>478</v>
      </c>
      <c r="B2609" s="638" t="s">
        <v>768</v>
      </c>
      <c r="C2609" s="638" t="s">
        <v>769</v>
      </c>
      <c r="D2609" s="639" t="s">
        <v>8690</v>
      </c>
      <c r="E2609" s="640">
        <v>3500</v>
      </c>
      <c r="F2609" s="638" t="s">
        <v>8691</v>
      </c>
      <c r="G2609" s="639" t="s">
        <v>8692</v>
      </c>
      <c r="H2609" s="641" t="s">
        <v>8693</v>
      </c>
      <c r="I2609" s="642" t="s">
        <v>8190</v>
      </c>
      <c r="J2609" s="641" t="s">
        <v>8693</v>
      </c>
      <c r="K2609" s="643"/>
      <c r="L2609" s="643"/>
      <c r="M2609" s="644">
        <v>0</v>
      </c>
      <c r="N2609" s="643">
        <v>1</v>
      </c>
      <c r="O2609" s="643">
        <v>5</v>
      </c>
      <c r="P2609" s="686">
        <v>18497.319556928916</v>
      </c>
    </row>
    <row r="2610" spans="1:16" ht="22.5" x14ac:dyDescent="0.2">
      <c r="A2610" s="637" t="s">
        <v>478</v>
      </c>
      <c r="B2610" s="638" t="s">
        <v>775</v>
      </c>
      <c r="C2610" s="638" t="s">
        <v>769</v>
      </c>
      <c r="D2610" s="639" t="s">
        <v>8690</v>
      </c>
      <c r="E2610" s="640">
        <v>3500</v>
      </c>
      <c r="F2610" s="638" t="s">
        <v>8691</v>
      </c>
      <c r="G2610" s="639" t="s">
        <v>8692</v>
      </c>
      <c r="H2610" s="641" t="s">
        <v>8693</v>
      </c>
      <c r="I2610" s="642" t="s">
        <v>8190</v>
      </c>
      <c r="J2610" s="641" t="s">
        <v>8693</v>
      </c>
      <c r="K2610" s="643"/>
      <c r="L2610" s="643"/>
      <c r="M2610" s="644">
        <v>0</v>
      </c>
      <c r="N2610" s="643">
        <v>1</v>
      </c>
      <c r="O2610" s="643">
        <v>1</v>
      </c>
      <c r="P2610" s="686">
        <v>3682.279556928916</v>
      </c>
    </row>
    <row r="2611" spans="1:16" ht="22.5" x14ac:dyDescent="0.2">
      <c r="A2611" s="637" t="s">
        <v>478</v>
      </c>
      <c r="B2611" s="638" t="s">
        <v>768</v>
      </c>
      <c r="C2611" s="638" t="s">
        <v>769</v>
      </c>
      <c r="D2611" s="639" t="s">
        <v>8694</v>
      </c>
      <c r="E2611" s="640">
        <v>3300</v>
      </c>
      <c r="F2611" s="638" t="s">
        <v>8695</v>
      </c>
      <c r="G2611" s="639" t="s">
        <v>8696</v>
      </c>
      <c r="H2611" s="641" t="s">
        <v>8697</v>
      </c>
      <c r="I2611" s="642" t="s">
        <v>8190</v>
      </c>
      <c r="J2611" s="641" t="s">
        <v>8697</v>
      </c>
      <c r="K2611" s="643">
        <v>1</v>
      </c>
      <c r="L2611" s="643">
        <v>12</v>
      </c>
      <c r="M2611" s="644">
        <v>41877.254186522412</v>
      </c>
      <c r="N2611" s="643">
        <v>1</v>
      </c>
      <c r="O2611" s="643">
        <v>5</v>
      </c>
      <c r="P2611" s="686">
        <v>17497.319556928916</v>
      </c>
    </row>
    <row r="2612" spans="1:16" ht="22.5" x14ac:dyDescent="0.2">
      <c r="A2612" s="637" t="s">
        <v>478</v>
      </c>
      <c r="B2612" s="638" t="s">
        <v>775</v>
      </c>
      <c r="C2612" s="638" t="s">
        <v>769</v>
      </c>
      <c r="D2612" s="639" t="s">
        <v>8694</v>
      </c>
      <c r="E2612" s="640">
        <v>3300</v>
      </c>
      <c r="F2612" s="638" t="s">
        <v>8695</v>
      </c>
      <c r="G2612" s="639" t="s">
        <v>8696</v>
      </c>
      <c r="H2612" s="641" t="s">
        <v>8697</v>
      </c>
      <c r="I2612" s="642" t="s">
        <v>8190</v>
      </c>
      <c r="J2612" s="641" t="s">
        <v>8697</v>
      </c>
      <c r="K2612" s="643"/>
      <c r="L2612" s="643"/>
      <c r="M2612" s="644">
        <v>0</v>
      </c>
      <c r="N2612" s="643">
        <v>1</v>
      </c>
      <c r="O2612" s="643">
        <v>1</v>
      </c>
      <c r="P2612" s="686">
        <v>3482.279556928916</v>
      </c>
    </row>
    <row r="2613" spans="1:16" ht="45" x14ac:dyDescent="0.2">
      <c r="A2613" s="637" t="s">
        <v>478</v>
      </c>
      <c r="B2613" s="638" t="s">
        <v>768</v>
      </c>
      <c r="C2613" s="638" t="s">
        <v>769</v>
      </c>
      <c r="D2613" s="639" t="s">
        <v>8698</v>
      </c>
      <c r="E2613" s="640">
        <v>3500</v>
      </c>
      <c r="F2613" s="638" t="s">
        <v>8699</v>
      </c>
      <c r="G2613" s="639" t="s">
        <v>8700</v>
      </c>
      <c r="H2613" s="641" t="s">
        <v>8701</v>
      </c>
      <c r="I2613" s="642" t="s">
        <v>8190</v>
      </c>
      <c r="J2613" s="641" t="s">
        <v>8701</v>
      </c>
      <c r="K2613" s="643">
        <v>1</v>
      </c>
      <c r="L2613" s="643">
        <v>12</v>
      </c>
      <c r="M2613" s="644">
        <v>44277.254186522412</v>
      </c>
      <c r="N2613" s="643">
        <v>1</v>
      </c>
      <c r="O2613" s="643">
        <v>5</v>
      </c>
      <c r="P2613" s="686">
        <v>18497.319556928916</v>
      </c>
    </row>
    <row r="2614" spans="1:16" ht="45" x14ac:dyDescent="0.2">
      <c r="A2614" s="637" t="s">
        <v>478</v>
      </c>
      <c r="B2614" s="638" t="s">
        <v>775</v>
      </c>
      <c r="C2614" s="638" t="s">
        <v>769</v>
      </c>
      <c r="D2614" s="639" t="s">
        <v>8698</v>
      </c>
      <c r="E2614" s="640">
        <v>3500</v>
      </c>
      <c r="F2614" s="638" t="s">
        <v>8699</v>
      </c>
      <c r="G2614" s="639" t="s">
        <v>8700</v>
      </c>
      <c r="H2614" s="641" t="s">
        <v>8701</v>
      </c>
      <c r="I2614" s="642" t="s">
        <v>8190</v>
      </c>
      <c r="J2614" s="641" t="s">
        <v>8701</v>
      </c>
      <c r="K2614" s="643"/>
      <c r="L2614" s="643"/>
      <c r="M2614" s="644">
        <v>0</v>
      </c>
      <c r="N2614" s="643">
        <v>1</v>
      </c>
      <c r="O2614" s="643">
        <v>1</v>
      </c>
      <c r="P2614" s="686">
        <v>3682.279556928916</v>
      </c>
    </row>
    <row r="2615" spans="1:16" ht="22.5" x14ac:dyDescent="0.2">
      <c r="A2615" s="637" t="s">
        <v>478</v>
      </c>
      <c r="B2615" s="638" t="s">
        <v>768</v>
      </c>
      <c r="C2615" s="638" t="s">
        <v>769</v>
      </c>
      <c r="D2615" s="639" t="s">
        <v>8702</v>
      </c>
      <c r="E2615" s="640">
        <v>3100</v>
      </c>
      <c r="F2615" s="638" t="s">
        <v>8703</v>
      </c>
      <c r="G2615" s="639" t="s">
        <v>8704</v>
      </c>
      <c r="H2615" s="641" t="s">
        <v>8705</v>
      </c>
      <c r="I2615" s="642" t="s">
        <v>8190</v>
      </c>
      <c r="J2615" s="641" t="s">
        <v>8705</v>
      </c>
      <c r="K2615" s="643">
        <v>1</v>
      </c>
      <c r="L2615" s="643">
        <v>12</v>
      </c>
      <c r="M2615" s="644">
        <v>39477.254186522412</v>
      </c>
      <c r="N2615" s="643">
        <v>1</v>
      </c>
      <c r="O2615" s="643">
        <v>6</v>
      </c>
      <c r="P2615" s="686">
        <v>19801.079556928918</v>
      </c>
    </row>
    <row r="2616" spans="1:16" ht="22.5" x14ac:dyDescent="0.2">
      <c r="A2616" s="637" t="s">
        <v>478</v>
      </c>
      <c r="B2616" s="638" t="s">
        <v>768</v>
      </c>
      <c r="C2616" s="638" t="s">
        <v>769</v>
      </c>
      <c r="D2616" s="639" t="s">
        <v>8288</v>
      </c>
      <c r="E2616" s="640">
        <v>1900</v>
      </c>
      <c r="F2616" s="638" t="s">
        <v>8706</v>
      </c>
      <c r="G2616" s="639" t="s">
        <v>8707</v>
      </c>
      <c r="H2616" s="641" t="s">
        <v>8303</v>
      </c>
      <c r="I2616" s="642" t="s">
        <v>8292</v>
      </c>
      <c r="J2616" s="641" t="s">
        <v>8303</v>
      </c>
      <c r="K2616" s="643">
        <v>1</v>
      </c>
      <c r="L2616" s="643">
        <v>12</v>
      </c>
      <c r="M2616" s="644">
        <v>25077.254186522405</v>
      </c>
      <c r="N2616" s="643">
        <v>1</v>
      </c>
      <c r="O2616" s="643">
        <v>6</v>
      </c>
      <c r="P2616" s="686">
        <v>12578.939556928915</v>
      </c>
    </row>
    <row r="2617" spans="1:16" x14ac:dyDescent="0.2">
      <c r="A2617" s="637" t="s">
        <v>478</v>
      </c>
      <c r="B2617" s="638" t="s">
        <v>768</v>
      </c>
      <c r="C2617" s="638" t="s">
        <v>769</v>
      </c>
      <c r="D2617" s="639" t="s">
        <v>8288</v>
      </c>
      <c r="E2617" s="640">
        <v>1900</v>
      </c>
      <c r="F2617" s="638" t="s">
        <v>8708</v>
      </c>
      <c r="G2617" s="639" t="s">
        <v>8709</v>
      </c>
      <c r="H2617" s="641" t="s">
        <v>8303</v>
      </c>
      <c r="I2617" s="642" t="s">
        <v>8292</v>
      </c>
      <c r="J2617" s="641" t="s">
        <v>8303</v>
      </c>
      <c r="K2617" s="643">
        <v>1</v>
      </c>
      <c r="L2617" s="643">
        <v>12</v>
      </c>
      <c r="M2617" s="644">
        <v>25077.254186522405</v>
      </c>
      <c r="N2617" s="643">
        <v>1</v>
      </c>
      <c r="O2617" s="643">
        <v>6</v>
      </c>
      <c r="P2617" s="686">
        <v>12578.939556928915</v>
      </c>
    </row>
    <row r="2618" spans="1:16" ht="45" x14ac:dyDescent="0.2">
      <c r="A2618" s="637" t="s">
        <v>478</v>
      </c>
      <c r="B2618" s="638" t="s">
        <v>768</v>
      </c>
      <c r="C2618" s="638" t="s">
        <v>769</v>
      </c>
      <c r="D2618" s="639" t="s">
        <v>8710</v>
      </c>
      <c r="E2618" s="640">
        <v>3800</v>
      </c>
      <c r="F2618" s="638" t="s">
        <v>8711</v>
      </c>
      <c r="G2618" s="639" t="s">
        <v>8712</v>
      </c>
      <c r="H2618" s="641" t="s">
        <v>8188</v>
      </c>
      <c r="I2618" s="642" t="s">
        <v>8190</v>
      </c>
      <c r="J2618" s="641" t="s">
        <v>8188</v>
      </c>
      <c r="K2618" s="643">
        <v>1</v>
      </c>
      <c r="L2618" s="643">
        <v>12</v>
      </c>
      <c r="M2618" s="644">
        <v>47877.254186522412</v>
      </c>
      <c r="N2618" s="643"/>
      <c r="O2618" s="643"/>
      <c r="P2618" s="686">
        <v>0</v>
      </c>
    </row>
    <row r="2619" spans="1:16" ht="45" x14ac:dyDescent="0.2">
      <c r="A2619" s="637" t="s">
        <v>478</v>
      </c>
      <c r="B2619" s="638" t="s">
        <v>768</v>
      </c>
      <c r="C2619" s="638" t="s">
        <v>769</v>
      </c>
      <c r="D2619" s="639" t="s">
        <v>8713</v>
      </c>
      <c r="E2619" s="640">
        <v>6500</v>
      </c>
      <c r="F2619" s="638" t="s">
        <v>8711</v>
      </c>
      <c r="G2619" s="639" t="s">
        <v>8712</v>
      </c>
      <c r="H2619" s="641" t="s">
        <v>8188</v>
      </c>
      <c r="I2619" s="642" t="s">
        <v>8190</v>
      </c>
      <c r="J2619" s="641" t="s">
        <v>8188</v>
      </c>
      <c r="K2619" s="643"/>
      <c r="L2619" s="643"/>
      <c r="M2619" s="644">
        <v>0</v>
      </c>
      <c r="N2619" s="643">
        <v>1</v>
      </c>
      <c r="O2619" s="643">
        <v>6</v>
      </c>
      <c r="P2619" s="686">
        <v>40201.079556928911</v>
      </c>
    </row>
    <row r="2620" spans="1:16" ht="22.5" x14ac:dyDescent="0.2">
      <c r="A2620" s="637" t="s">
        <v>478</v>
      </c>
      <c r="B2620" s="638" t="s">
        <v>768</v>
      </c>
      <c r="C2620" s="638" t="s">
        <v>769</v>
      </c>
      <c r="D2620" s="639" t="s">
        <v>8714</v>
      </c>
      <c r="E2620" s="640">
        <v>1800</v>
      </c>
      <c r="F2620" s="638" t="s">
        <v>8715</v>
      </c>
      <c r="G2620" s="639" t="s">
        <v>8716</v>
      </c>
      <c r="H2620" s="641" t="s">
        <v>8326</v>
      </c>
      <c r="I2620" s="642" t="s">
        <v>8292</v>
      </c>
      <c r="J2620" s="641" t="s">
        <v>8326</v>
      </c>
      <c r="K2620" s="643">
        <v>1</v>
      </c>
      <c r="L2620" s="643">
        <v>12</v>
      </c>
      <c r="M2620" s="644">
        <v>23877.254186522405</v>
      </c>
      <c r="N2620" s="643">
        <v>1</v>
      </c>
      <c r="O2620" s="643">
        <v>6</v>
      </c>
      <c r="P2620" s="686">
        <v>11915.759556928915</v>
      </c>
    </row>
    <row r="2621" spans="1:16" ht="22.5" x14ac:dyDescent="0.2">
      <c r="A2621" s="637" t="s">
        <v>478</v>
      </c>
      <c r="B2621" s="638" t="s">
        <v>768</v>
      </c>
      <c r="C2621" s="638" t="s">
        <v>769</v>
      </c>
      <c r="D2621" s="639" t="s">
        <v>8717</v>
      </c>
      <c r="E2621" s="640">
        <v>2300</v>
      </c>
      <c r="F2621" s="638" t="s">
        <v>8718</v>
      </c>
      <c r="G2621" s="639" t="s">
        <v>8719</v>
      </c>
      <c r="H2621" s="641" t="s">
        <v>8720</v>
      </c>
      <c r="I2621" s="642" t="s">
        <v>8185</v>
      </c>
      <c r="J2621" s="641" t="s">
        <v>8720</v>
      </c>
      <c r="K2621" s="643">
        <v>1</v>
      </c>
      <c r="L2621" s="643">
        <v>12</v>
      </c>
      <c r="M2621" s="644">
        <v>29877.254186522405</v>
      </c>
      <c r="N2621" s="643">
        <v>1</v>
      </c>
      <c r="O2621" s="643">
        <v>6</v>
      </c>
      <c r="P2621" s="686">
        <v>15001.079556928915</v>
      </c>
    </row>
    <row r="2622" spans="1:16" ht="22.5" x14ac:dyDescent="0.2">
      <c r="A2622" s="637" t="s">
        <v>478</v>
      </c>
      <c r="B2622" s="638" t="s">
        <v>768</v>
      </c>
      <c r="C2622" s="638" t="s">
        <v>769</v>
      </c>
      <c r="D2622" s="639" t="s">
        <v>8721</v>
      </c>
      <c r="E2622" s="640">
        <v>4600</v>
      </c>
      <c r="F2622" s="638" t="s">
        <v>8722</v>
      </c>
      <c r="G2622" s="639" t="s">
        <v>8723</v>
      </c>
      <c r="H2622" s="641" t="s">
        <v>957</v>
      </c>
      <c r="I2622" s="642" t="s">
        <v>8190</v>
      </c>
      <c r="J2622" s="641" t="s">
        <v>957</v>
      </c>
      <c r="K2622" s="643">
        <v>1</v>
      </c>
      <c r="L2622" s="643">
        <v>12</v>
      </c>
      <c r="M2622" s="644">
        <v>57477.254186522412</v>
      </c>
      <c r="N2622" s="643">
        <v>1</v>
      </c>
      <c r="O2622" s="643">
        <v>6</v>
      </c>
      <c r="P2622" s="686">
        <v>28801.079556928918</v>
      </c>
    </row>
    <row r="2623" spans="1:16" ht="22.5" x14ac:dyDescent="0.2">
      <c r="A2623" s="637" t="s">
        <v>478</v>
      </c>
      <c r="B2623" s="638" t="s">
        <v>768</v>
      </c>
      <c r="C2623" s="638" t="s">
        <v>769</v>
      </c>
      <c r="D2623" s="639" t="s">
        <v>1079</v>
      </c>
      <c r="E2623" s="640">
        <v>3500</v>
      </c>
      <c r="F2623" s="638" t="s">
        <v>8724</v>
      </c>
      <c r="G2623" s="639" t="s">
        <v>8725</v>
      </c>
      <c r="H2623" s="641" t="s">
        <v>1079</v>
      </c>
      <c r="I2623" s="642" t="s">
        <v>8190</v>
      </c>
      <c r="J2623" s="641" t="s">
        <v>1079</v>
      </c>
      <c r="K2623" s="643"/>
      <c r="L2623" s="643"/>
      <c r="M2623" s="644">
        <v>0</v>
      </c>
      <c r="N2623" s="643">
        <v>1</v>
      </c>
      <c r="O2623" s="643">
        <v>6</v>
      </c>
      <c r="P2623" s="686">
        <v>22201.079556928918</v>
      </c>
    </row>
    <row r="2624" spans="1:16" ht="22.5" x14ac:dyDescent="0.2">
      <c r="A2624" s="637" t="s">
        <v>478</v>
      </c>
      <c r="B2624" s="638" t="s">
        <v>768</v>
      </c>
      <c r="C2624" s="638" t="s">
        <v>769</v>
      </c>
      <c r="D2624" s="639" t="s">
        <v>8726</v>
      </c>
      <c r="E2624" s="640">
        <v>5000</v>
      </c>
      <c r="F2624" s="638" t="s">
        <v>8727</v>
      </c>
      <c r="G2624" s="639" t="s">
        <v>8728</v>
      </c>
      <c r="H2624" s="641" t="s">
        <v>8729</v>
      </c>
      <c r="I2624" s="642" t="s">
        <v>8190</v>
      </c>
      <c r="J2624" s="641" t="s">
        <v>8729</v>
      </c>
      <c r="K2624" s="643">
        <v>1</v>
      </c>
      <c r="L2624" s="643">
        <v>12</v>
      </c>
      <c r="M2624" s="644">
        <v>62277.254186522412</v>
      </c>
      <c r="N2624" s="643">
        <v>1</v>
      </c>
      <c r="O2624" s="643">
        <v>6</v>
      </c>
      <c r="P2624" s="686">
        <v>31201.079556928918</v>
      </c>
    </row>
    <row r="2625" spans="1:16" ht="33.75" x14ac:dyDescent="0.2">
      <c r="A2625" s="637" t="s">
        <v>478</v>
      </c>
      <c r="B2625" s="638" t="s">
        <v>768</v>
      </c>
      <c r="C2625" s="638" t="s">
        <v>769</v>
      </c>
      <c r="D2625" s="639" t="s">
        <v>8288</v>
      </c>
      <c r="E2625" s="640">
        <v>1900</v>
      </c>
      <c r="F2625" s="638" t="s">
        <v>8730</v>
      </c>
      <c r="G2625" s="639" t="s">
        <v>8731</v>
      </c>
      <c r="H2625" s="641" t="s">
        <v>8303</v>
      </c>
      <c r="I2625" s="642" t="s">
        <v>8292</v>
      </c>
      <c r="J2625" s="641" t="s">
        <v>8303</v>
      </c>
      <c r="K2625" s="643">
        <v>1</v>
      </c>
      <c r="L2625" s="643">
        <v>12</v>
      </c>
      <c r="M2625" s="644">
        <v>25077.254186522405</v>
      </c>
      <c r="N2625" s="643">
        <v>1</v>
      </c>
      <c r="O2625" s="643">
        <v>6</v>
      </c>
      <c r="P2625" s="686">
        <v>12578.939556928915</v>
      </c>
    </row>
    <row r="2626" spans="1:16" ht="22.5" x14ac:dyDescent="0.2">
      <c r="A2626" s="637" t="s">
        <v>478</v>
      </c>
      <c r="B2626" s="638" t="s">
        <v>768</v>
      </c>
      <c r="C2626" s="638" t="s">
        <v>769</v>
      </c>
      <c r="D2626" s="639" t="s">
        <v>8288</v>
      </c>
      <c r="E2626" s="640">
        <v>1900</v>
      </c>
      <c r="F2626" s="638" t="s">
        <v>8732</v>
      </c>
      <c r="G2626" s="639" t="s">
        <v>8733</v>
      </c>
      <c r="H2626" s="641" t="s">
        <v>8303</v>
      </c>
      <c r="I2626" s="642" t="s">
        <v>8292</v>
      </c>
      <c r="J2626" s="641" t="s">
        <v>8303</v>
      </c>
      <c r="K2626" s="643">
        <v>1</v>
      </c>
      <c r="L2626" s="643">
        <v>12</v>
      </c>
      <c r="M2626" s="644">
        <v>25077.254186522405</v>
      </c>
      <c r="N2626" s="643">
        <v>1</v>
      </c>
      <c r="O2626" s="643">
        <v>6</v>
      </c>
      <c r="P2626" s="686">
        <v>12578.939556928915</v>
      </c>
    </row>
    <row r="2627" spans="1:16" ht="22.5" x14ac:dyDescent="0.2">
      <c r="A2627" s="637" t="s">
        <v>478</v>
      </c>
      <c r="B2627" s="638" t="s">
        <v>768</v>
      </c>
      <c r="C2627" s="638" t="s">
        <v>769</v>
      </c>
      <c r="D2627" s="639" t="s">
        <v>8190</v>
      </c>
      <c r="E2627" s="640">
        <v>4600</v>
      </c>
      <c r="F2627" s="638" t="s">
        <v>8734</v>
      </c>
      <c r="G2627" s="639" t="s">
        <v>8735</v>
      </c>
      <c r="H2627" s="641" t="s">
        <v>8318</v>
      </c>
      <c r="I2627" s="642" t="s">
        <v>8190</v>
      </c>
      <c r="J2627" s="641" t="s">
        <v>8318</v>
      </c>
      <c r="K2627" s="643">
        <v>1</v>
      </c>
      <c r="L2627" s="643">
        <v>1</v>
      </c>
      <c r="M2627" s="644">
        <v>4917.774186522407</v>
      </c>
      <c r="N2627" s="643">
        <v>1</v>
      </c>
      <c r="O2627" s="643">
        <v>6</v>
      </c>
      <c r="P2627" s="686">
        <v>28801.079556928918</v>
      </c>
    </row>
    <row r="2628" spans="1:16" ht="33.75" x14ac:dyDescent="0.2">
      <c r="A2628" s="637" t="s">
        <v>478</v>
      </c>
      <c r="B2628" s="638" t="s">
        <v>768</v>
      </c>
      <c r="C2628" s="638" t="s">
        <v>769</v>
      </c>
      <c r="D2628" s="639" t="s">
        <v>8736</v>
      </c>
      <c r="E2628" s="640">
        <v>3500</v>
      </c>
      <c r="F2628" s="638" t="s">
        <v>8737</v>
      </c>
      <c r="G2628" s="639" t="s">
        <v>8738</v>
      </c>
      <c r="H2628" s="641" t="s">
        <v>8260</v>
      </c>
      <c r="I2628" s="642" t="s">
        <v>8190</v>
      </c>
      <c r="J2628" s="641" t="s">
        <v>8260</v>
      </c>
      <c r="K2628" s="643">
        <v>1</v>
      </c>
      <c r="L2628" s="643">
        <v>12</v>
      </c>
      <c r="M2628" s="644">
        <v>44277.254186522412</v>
      </c>
      <c r="N2628" s="643">
        <v>1</v>
      </c>
      <c r="O2628" s="643">
        <v>6</v>
      </c>
      <c r="P2628" s="686">
        <v>22201.079556928918</v>
      </c>
    </row>
    <row r="2629" spans="1:16" ht="45" x14ac:dyDescent="0.2">
      <c r="A2629" s="637" t="s">
        <v>478</v>
      </c>
      <c r="B2629" s="638" t="s">
        <v>768</v>
      </c>
      <c r="C2629" s="638" t="s">
        <v>769</v>
      </c>
      <c r="D2629" s="639" t="s">
        <v>8739</v>
      </c>
      <c r="E2629" s="640">
        <v>5000</v>
      </c>
      <c r="F2629" s="638" t="s">
        <v>8740</v>
      </c>
      <c r="G2629" s="639" t="s">
        <v>8741</v>
      </c>
      <c r="H2629" s="641" t="s">
        <v>8380</v>
      </c>
      <c r="I2629" s="642" t="s">
        <v>8190</v>
      </c>
      <c r="J2629" s="641" t="s">
        <v>8380</v>
      </c>
      <c r="K2629" s="643">
        <v>1</v>
      </c>
      <c r="L2629" s="643">
        <v>12</v>
      </c>
      <c r="M2629" s="644">
        <v>62277.254186522412</v>
      </c>
      <c r="N2629" s="643">
        <v>1</v>
      </c>
      <c r="O2629" s="643">
        <v>6</v>
      </c>
      <c r="P2629" s="686">
        <v>31201.079556928918</v>
      </c>
    </row>
    <row r="2630" spans="1:16" ht="22.5" x14ac:dyDescent="0.2">
      <c r="A2630" s="637" t="s">
        <v>478</v>
      </c>
      <c r="B2630" s="638" t="s">
        <v>768</v>
      </c>
      <c r="C2630" s="638" t="s">
        <v>769</v>
      </c>
      <c r="D2630" s="639" t="s">
        <v>8288</v>
      </c>
      <c r="E2630" s="640">
        <v>1900</v>
      </c>
      <c r="F2630" s="638" t="s">
        <v>8742</v>
      </c>
      <c r="G2630" s="639" t="s">
        <v>8743</v>
      </c>
      <c r="H2630" s="641" t="s">
        <v>8291</v>
      </c>
      <c r="I2630" s="642" t="s">
        <v>8292</v>
      </c>
      <c r="J2630" s="641" t="s">
        <v>8291</v>
      </c>
      <c r="K2630" s="643">
        <v>1</v>
      </c>
      <c r="L2630" s="643">
        <v>12</v>
      </c>
      <c r="M2630" s="644">
        <v>25077.254186522405</v>
      </c>
      <c r="N2630" s="643">
        <v>1</v>
      </c>
      <c r="O2630" s="643">
        <v>6</v>
      </c>
      <c r="P2630" s="686">
        <v>12578.939556928915</v>
      </c>
    </row>
    <row r="2631" spans="1:16" ht="33.75" x14ac:dyDescent="0.2">
      <c r="A2631" s="637" t="s">
        <v>478</v>
      </c>
      <c r="B2631" s="638" t="s">
        <v>768</v>
      </c>
      <c r="C2631" s="638" t="s">
        <v>769</v>
      </c>
      <c r="D2631" s="639" t="s">
        <v>8744</v>
      </c>
      <c r="E2631" s="640">
        <v>1900</v>
      </c>
      <c r="F2631" s="638" t="s">
        <v>8745</v>
      </c>
      <c r="G2631" s="639" t="s">
        <v>8746</v>
      </c>
      <c r="H2631" s="641" t="s">
        <v>8291</v>
      </c>
      <c r="I2631" s="642" t="s">
        <v>8292</v>
      </c>
      <c r="J2631" s="641" t="s">
        <v>8291</v>
      </c>
      <c r="K2631" s="643">
        <v>1</v>
      </c>
      <c r="L2631" s="643">
        <v>12</v>
      </c>
      <c r="M2631" s="644">
        <v>25077.254186522405</v>
      </c>
      <c r="N2631" s="643">
        <v>1</v>
      </c>
      <c r="O2631" s="643">
        <v>6</v>
      </c>
      <c r="P2631" s="686">
        <v>12578.939556928915</v>
      </c>
    </row>
    <row r="2632" spans="1:16" ht="22.5" x14ac:dyDescent="0.2">
      <c r="A2632" s="637" t="s">
        <v>478</v>
      </c>
      <c r="B2632" s="638" t="s">
        <v>768</v>
      </c>
      <c r="C2632" s="638" t="s">
        <v>769</v>
      </c>
      <c r="D2632" s="639" t="s">
        <v>8747</v>
      </c>
      <c r="E2632" s="640">
        <v>2300</v>
      </c>
      <c r="F2632" s="638" t="s">
        <v>8748</v>
      </c>
      <c r="G2632" s="639" t="s">
        <v>8749</v>
      </c>
      <c r="H2632" s="641" t="s">
        <v>8750</v>
      </c>
      <c r="I2632" s="642" t="s">
        <v>8185</v>
      </c>
      <c r="J2632" s="641" t="s">
        <v>8750</v>
      </c>
      <c r="K2632" s="643">
        <v>1</v>
      </c>
      <c r="L2632" s="643">
        <v>12</v>
      </c>
      <c r="M2632" s="644">
        <v>29877.254186522405</v>
      </c>
      <c r="N2632" s="643">
        <v>1</v>
      </c>
      <c r="O2632" s="643">
        <v>6</v>
      </c>
      <c r="P2632" s="686">
        <v>15001.079556928915</v>
      </c>
    </row>
    <row r="2633" spans="1:16" ht="33.75" x14ac:dyDescent="0.2">
      <c r="A2633" s="637" t="s">
        <v>478</v>
      </c>
      <c r="B2633" s="638" t="s">
        <v>768</v>
      </c>
      <c r="C2633" s="638" t="s">
        <v>769</v>
      </c>
      <c r="D2633" s="639" t="s">
        <v>8751</v>
      </c>
      <c r="E2633" s="640">
        <v>2300</v>
      </c>
      <c r="F2633" s="638" t="s">
        <v>8752</v>
      </c>
      <c r="G2633" s="639" t="s">
        <v>8753</v>
      </c>
      <c r="H2633" s="641" t="s">
        <v>774</v>
      </c>
      <c r="I2633" s="642" t="s">
        <v>8185</v>
      </c>
      <c r="J2633" s="641" t="s">
        <v>774</v>
      </c>
      <c r="K2633" s="643">
        <v>1</v>
      </c>
      <c r="L2633" s="643">
        <v>12</v>
      </c>
      <c r="M2633" s="644">
        <v>29877.254186522405</v>
      </c>
      <c r="N2633" s="643">
        <v>1</v>
      </c>
      <c r="O2633" s="643">
        <v>6</v>
      </c>
      <c r="P2633" s="686">
        <v>15001.079556928915</v>
      </c>
    </row>
    <row r="2634" spans="1:16" ht="33.75" x14ac:dyDescent="0.2">
      <c r="A2634" s="637" t="s">
        <v>478</v>
      </c>
      <c r="B2634" s="638" t="s">
        <v>768</v>
      </c>
      <c r="C2634" s="638" t="s">
        <v>769</v>
      </c>
      <c r="D2634" s="639" t="s">
        <v>8754</v>
      </c>
      <c r="E2634" s="640">
        <v>3500</v>
      </c>
      <c r="F2634" s="638" t="s">
        <v>8755</v>
      </c>
      <c r="G2634" s="639" t="s">
        <v>8756</v>
      </c>
      <c r="H2634" s="641" t="s">
        <v>8441</v>
      </c>
      <c r="I2634" s="642" t="s">
        <v>8190</v>
      </c>
      <c r="J2634" s="641" t="s">
        <v>8441</v>
      </c>
      <c r="K2634" s="643">
        <v>1</v>
      </c>
      <c r="L2634" s="643">
        <v>12</v>
      </c>
      <c r="M2634" s="644">
        <v>44277.254186522412</v>
      </c>
      <c r="N2634" s="643">
        <v>1</v>
      </c>
      <c r="O2634" s="643">
        <v>6</v>
      </c>
      <c r="P2634" s="686">
        <v>22201.079556928918</v>
      </c>
    </row>
    <row r="2635" spans="1:16" ht="67.5" x14ac:dyDescent="0.2">
      <c r="A2635" s="637" t="s">
        <v>478</v>
      </c>
      <c r="B2635" s="638" t="s">
        <v>768</v>
      </c>
      <c r="C2635" s="638" t="s">
        <v>769</v>
      </c>
      <c r="D2635" s="639" t="s">
        <v>8757</v>
      </c>
      <c r="E2635" s="640">
        <v>3500</v>
      </c>
      <c r="F2635" s="638" t="s">
        <v>8758</v>
      </c>
      <c r="G2635" s="639" t="s">
        <v>8759</v>
      </c>
      <c r="H2635" s="641" t="s">
        <v>8380</v>
      </c>
      <c r="I2635" s="642" t="s">
        <v>8190</v>
      </c>
      <c r="J2635" s="641" t="s">
        <v>8380</v>
      </c>
      <c r="K2635" s="643">
        <v>1</v>
      </c>
      <c r="L2635" s="643">
        <v>12</v>
      </c>
      <c r="M2635" s="644">
        <v>44277.254186522412</v>
      </c>
      <c r="N2635" s="643">
        <v>1</v>
      </c>
      <c r="O2635" s="643">
        <v>6</v>
      </c>
      <c r="P2635" s="686">
        <v>22201.079556928918</v>
      </c>
    </row>
    <row r="2636" spans="1:16" ht="22.5" x14ac:dyDescent="0.2">
      <c r="A2636" s="637" t="s">
        <v>478</v>
      </c>
      <c r="B2636" s="638" t="s">
        <v>768</v>
      </c>
      <c r="C2636" s="638" t="s">
        <v>769</v>
      </c>
      <c r="D2636" s="639" t="s">
        <v>8760</v>
      </c>
      <c r="E2636" s="640">
        <v>5000</v>
      </c>
      <c r="F2636" s="638" t="s">
        <v>8761</v>
      </c>
      <c r="G2636" s="639" t="s">
        <v>8762</v>
      </c>
      <c r="H2636" s="641" t="s">
        <v>8380</v>
      </c>
      <c r="I2636" s="642" t="s">
        <v>8190</v>
      </c>
      <c r="J2636" s="641" t="s">
        <v>8380</v>
      </c>
      <c r="K2636" s="643">
        <v>1</v>
      </c>
      <c r="L2636" s="643">
        <v>12</v>
      </c>
      <c r="M2636" s="644">
        <v>62277.254186522412</v>
      </c>
      <c r="N2636" s="643">
        <v>1</v>
      </c>
      <c r="O2636" s="643">
        <v>6</v>
      </c>
      <c r="P2636" s="686">
        <v>31201.079556928918</v>
      </c>
    </row>
    <row r="2637" spans="1:16" ht="22.5" x14ac:dyDescent="0.2">
      <c r="A2637" s="637" t="s">
        <v>478</v>
      </c>
      <c r="B2637" s="638" t="s">
        <v>768</v>
      </c>
      <c r="C2637" s="638" t="s">
        <v>769</v>
      </c>
      <c r="D2637" s="639" t="s">
        <v>8581</v>
      </c>
      <c r="E2637" s="640">
        <v>3500</v>
      </c>
      <c r="F2637" s="638" t="s">
        <v>8763</v>
      </c>
      <c r="G2637" s="639" t="s">
        <v>8764</v>
      </c>
      <c r="H2637" s="641" t="s">
        <v>8311</v>
      </c>
      <c r="I2637" s="642" t="s">
        <v>8190</v>
      </c>
      <c r="J2637" s="641" t="s">
        <v>8311</v>
      </c>
      <c r="K2637" s="643">
        <v>1</v>
      </c>
      <c r="L2637" s="643">
        <v>12</v>
      </c>
      <c r="M2637" s="644">
        <v>44277.254186522412</v>
      </c>
      <c r="N2637" s="643">
        <v>1</v>
      </c>
      <c r="O2637" s="643">
        <v>6</v>
      </c>
      <c r="P2637" s="686">
        <v>22201.079556928918</v>
      </c>
    </row>
    <row r="2638" spans="1:16" ht="22.5" x14ac:dyDescent="0.2">
      <c r="A2638" s="637" t="s">
        <v>478</v>
      </c>
      <c r="B2638" s="638" t="s">
        <v>768</v>
      </c>
      <c r="C2638" s="638" t="s">
        <v>769</v>
      </c>
      <c r="D2638" s="639" t="s">
        <v>8765</v>
      </c>
      <c r="E2638" s="640">
        <v>3300</v>
      </c>
      <c r="F2638" s="638" t="s">
        <v>8766</v>
      </c>
      <c r="G2638" s="639" t="s">
        <v>8767</v>
      </c>
      <c r="H2638" s="641" t="s">
        <v>8486</v>
      </c>
      <c r="I2638" s="642" t="s">
        <v>8190</v>
      </c>
      <c r="J2638" s="641" t="s">
        <v>8486</v>
      </c>
      <c r="K2638" s="643">
        <v>1</v>
      </c>
      <c r="L2638" s="643">
        <v>12</v>
      </c>
      <c r="M2638" s="644">
        <v>41877.254186522412</v>
      </c>
      <c r="N2638" s="643">
        <v>1</v>
      </c>
      <c r="O2638" s="643">
        <v>6</v>
      </c>
      <c r="P2638" s="686">
        <v>21001.079556928918</v>
      </c>
    </row>
    <row r="2639" spans="1:16" ht="22.5" x14ac:dyDescent="0.2">
      <c r="A2639" s="637" t="s">
        <v>478</v>
      </c>
      <c r="B2639" s="638" t="s">
        <v>768</v>
      </c>
      <c r="C2639" s="638" t="s">
        <v>769</v>
      </c>
      <c r="D2639" s="639" t="s">
        <v>8323</v>
      </c>
      <c r="E2639" s="640">
        <v>1900</v>
      </c>
      <c r="F2639" s="638" t="s">
        <v>8768</v>
      </c>
      <c r="G2639" s="639" t="s">
        <v>8769</v>
      </c>
      <c r="H2639" s="641" t="s">
        <v>8326</v>
      </c>
      <c r="I2639" s="642" t="s">
        <v>8292</v>
      </c>
      <c r="J2639" s="641" t="s">
        <v>8326</v>
      </c>
      <c r="K2639" s="643">
        <v>1</v>
      </c>
      <c r="L2639" s="643">
        <v>12</v>
      </c>
      <c r="M2639" s="644">
        <v>25077.254186522405</v>
      </c>
      <c r="N2639" s="643">
        <v>1</v>
      </c>
      <c r="O2639" s="643">
        <v>6</v>
      </c>
      <c r="P2639" s="686">
        <v>12578.939556928915</v>
      </c>
    </row>
    <row r="2640" spans="1:16" ht="22.5" x14ac:dyDescent="0.2">
      <c r="A2640" s="637" t="s">
        <v>478</v>
      </c>
      <c r="B2640" s="638" t="s">
        <v>768</v>
      </c>
      <c r="C2640" s="638" t="s">
        <v>769</v>
      </c>
      <c r="D2640" s="639" t="s">
        <v>8717</v>
      </c>
      <c r="E2640" s="640">
        <v>2300</v>
      </c>
      <c r="F2640" s="638" t="s">
        <v>8770</v>
      </c>
      <c r="G2640" s="639" t="s">
        <v>8771</v>
      </c>
      <c r="H2640" s="641" t="s">
        <v>8384</v>
      </c>
      <c r="I2640" s="642" t="s">
        <v>8185</v>
      </c>
      <c r="J2640" s="641" t="s">
        <v>8384</v>
      </c>
      <c r="K2640" s="643">
        <v>1</v>
      </c>
      <c r="L2640" s="643">
        <v>12</v>
      </c>
      <c r="M2640" s="644">
        <v>29877.254186522405</v>
      </c>
      <c r="N2640" s="643">
        <v>1</v>
      </c>
      <c r="O2640" s="643">
        <v>5</v>
      </c>
      <c r="P2640" s="686">
        <v>12497.319556928915</v>
      </c>
    </row>
    <row r="2641" spans="1:16" ht="22.5" x14ac:dyDescent="0.2">
      <c r="A2641" s="637" t="s">
        <v>478</v>
      </c>
      <c r="B2641" s="638" t="s">
        <v>775</v>
      </c>
      <c r="C2641" s="638" t="s">
        <v>769</v>
      </c>
      <c r="D2641" s="639" t="s">
        <v>8717</v>
      </c>
      <c r="E2641" s="640">
        <v>2300</v>
      </c>
      <c r="F2641" s="638" t="s">
        <v>8770</v>
      </c>
      <c r="G2641" s="639" t="s">
        <v>8771</v>
      </c>
      <c r="H2641" s="641" t="s">
        <v>8384</v>
      </c>
      <c r="I2641" s="642" t="s">
        <v>8185</v>
      </c>
      <c r="J2641" s="641" t="s">
        <v>8384</v>
      </c>
      <c r="K2641" s="643"/>
      <c r="L2641" s="643"/>
      <c r="M2641" s="644">
        <v>0</v>
      </c>
      <c r="N2641" s="643">
        <v>1</v>
      </c>
      <c r="O2641" s="643">
        <v>1</v>
      </c>
      <c r="P2641" s="686">
        <v>2482.279556928916</v>
      </c>
    </row>
    <row r="2642" spans="1:16" ht="22.5" x14ac:dyDescent="0.2">
      <c r="A2642" s="637" t="s">
        <v>478</v>
      </c>
      <c r="B2642" s="638" t="s">
        <v>768</v>
      </c>
      <c r="C2642" s="638" t="s">
        <v>769</v>
      </c>
      <c r="D2642" s="639" t="s">
        <v>8431</v>
      </c>
      <c r="E2642" s="640">
        <v>1900</v>
      </c>
      <c r="F2642" s="638" t="s">
        <v>8772</v>
      </c>
      <c r="G2642" s="639" t="s">
        <v>8773</v>
      </c>
      <c r="H2642" s="641" t="s">
        <v>8288</v>
      </c>
      <c r="I2642" s="642" t="s">
        <v>8292</v>
      </c>
      <c r="J2642" s="641" t="s">
        <v>8288</v>
      </c>
      <c r="K2642" s="643">
        <v>1</v>
      </c>
      <c r="L2642" s="643">
        <v>10</v>
      </c>
      <c r="M2642" s="644">
        <v>21011.894186522404</v>
      </c>
      <c r="N2642" s="643">
        <v>1</v>
      </c>
      <c r="O2642" s="643">
        <v>6</v>
      </c>
      <c r="P2642" s="686">
        <v>12578.939556928915</v>
      </c>
    </row>
    <row r="2643" spans="1:16" ht="22.5" x14ac:dyDescent="0.2">
      <c r="A2643" s="637" t="s">
        <v>478</v>
      </c>
      <c r="B2643" s="638" t="s">
        <v>768</v>
      </c>
      <c r="C2643" s="638" t="s">
        <v>769</v>
      </c>
      <c r="D2643" s="639" t="s">
        <v>8774</v>
      </c>
      <c r="E2643" s="640">
        <v>3100</v>
      </c>
      <c r="F2643" s="638" t="s">
        <v>8775</v>
      </c>
      <c r="G2643" s="639" t="s">
        <v>8776</v>
      </c>
      <c r="H2643" s="641" t="s">
        <v>8777</v>
      </c>
      <c r="I2643" s="642" t="s">
        <v>8190</v>
      </c>
      <c r="J2643" s="641" t="s">
        <v>8777</v>
      </c>
      <c r="K2643" s="643">
        <v>1</v>
      </c>
      <c r="L2643" s="643">
        <v>10</v>
      </c>
      <c r="M2643" s="644">
        <v>33011.894186522411</v>
      </c>
      <c r="N2643" s="643">
        <v>1</v>
      </c>
      <c r="O2643" s="643">
        <v>5</v>
      </c>
      <c r="P2643" s="686">
        <v>16497.319556928916</v>
      </c>
    </row>
    <row r="2644" spans="1:16" ht="22.5" x14ac:dyDescent="0.2">
      <c r="A2644" s="637" t="s">
        <v>478</v>
      </c>
      <c r="B2644" s="638" t="s">
        <v>775</v>
      </c>
      <c r="C2644" s="638" t="s">
        <v>769</v>
      </c>
      <c r="D2644" s="639" t="s">
        <v>8774</v>
      </c>
      <c r="E2644" s="640">
        <v>3100</v>
      </c>
      <c r="F2644" s="638" t="s">
        <v>8775</v>
      </c>
      <c r="G2644" s="639" t="s">
        <v>8776</v>
      </c>
      <c r="H2644" s="641" t="s">
        <v>8777</v>
      </c>
      <c r="I2644" s="642" t="s">
        <v>8190</v>
      </c>
      <c r="J2644" s="641" t="s">
        <v>8777</v>
      </c>
      <c r="K2644" s="643"/>
      <c r="L2644" s="643"/>
      <c r="M2644" s="644">
        <v>0</v>
      </c>
      <c r="N2644" s="643">
        <v>1</v>
      </c>
      <c r="O2644" s="643">
        <v>1</v>
      </c>
      <c r="P2644" s="686">
        <v>3282.279556928916</v>
      </c>
    </row>
    <row r="2645" spans="1:16" x14ac:dyDescent="0.2">
      <c r="A2645" s="637" t="s">
        <v>478</v>
      </c>
      <c r="B2645" s="638" t="s">
        <v>768</v>
      </c>
      <c r="C2645" s="638" t="s">
        <v>769</v>
      </c>
      <c r="D2645" s="639" t="s">
        <v>8778</v>
      </c>
      <c r="E2645" s="640">
        <v>1900</v>
      </c>
      <c r="F2645" s="638" t="s">
        <v>8779</v>
      </c>
      <c r="G2645" s="639" t="s">
        <v>8780</v>
      </c>
      <c r="H2645" s="641" t="s">
        <v>8303</v>
      </c>
      <c r="I2645" s="642" t="s">
        <v>8292</v>
      </c>
      <c r="J2645" s="641" t="s">
        <v>8303</v>
      </c>
      <c r="K2645" s="643">
        <v>1</v>
      </c>
      <c r="L2645" s="643">
        <v>12</v>
      </c>
      <c r="M2645" s="644">
        <v>25077.254186522405</v>
      </c>
      <c r="N2645" s="643">
        <v>1</v>
      </c>
      <c r="O2645" s="643">
        <v>6</v>
      </c>
      <c r="P2645" s="686">
        <v>12578.939556928915</v>
      </c>
    </row>
    <row r="2646" spans="1:16" ht="22.5" x14ac:dyDescent="0.2">
      <c r="A2646" s="637" t="s">
        <v>478</v>
      </c>
      <c r="B2646" s="638" t="s">
        <v>768</v>
      </c>
      <c r="C2646" s="638" t="s">
        <v>769</v>
      </c>
      <c r="D2646" s="639" t="s">
        <v>8781</v>
      </c>
      <c r="E2646" s="640">
        <v>4600</v>
      </c>
      <c r="F2646" s="638" t="s">
        <v>8782</v>
      </c>
      <c r="G2646" s="639" t="s">
        <v>8783</v>
      </c>
      <c r="H2646" s="641" t="s">
        <v>8784</v>
      </c>
      <c r="I2646" s="642" t="s">
        <v>8190</v>
      </c>
      <c r="J2646" s="641" t="s">
        <v>8784</v>
      </c>
      <c r="K2646" s="643">
        <v>1</v>
      </c>
      <c r="L2646" s="643">
        <v>12</v>
      </c>
      <c r="M2646" s="644">
        <v>57477.254186522412</v>
      </c>
      <c r="N2646" s="643">
        <v>1</v>
      </c>
      <c r="O2646" s="643">
        <v>6</v>
      </c>
      <c r="P2646" s="686">
        <v>28801.079556928918</v>
      </c>
    </row>
    <row r="2647" spans="1:16" ht="22.5" x14ac:dyDescent="0.2">
      <c r="A2647" s="637" t="s">
        <v>478</v>
      </c>
      <c r="B2647" s="638" t="s">
        <v>768</v>
      </c>
      <c r="C2647" s="638" t="s">
        <v>769</v>
      </c>
      <c r="D2647" s="639" t="s">
        <v>8190</v>
      </c>
      <c r="E2647" s="640">
        <v>4300</v>
      </c>
      <c r="F2647" s="638" t="s">
        <v>8785</v>
      </c>
      <c r="G2647" s="639" t="s">
        <v>8786</v>
      </c>
      <c r="H2647" s="641" t="s">
        <v>8787</v>
      </c>
      <c r="I2647" s="642" t="s">
        <v>8190</v>
      </c>
      <c r="J2647" s="641" t="s">
        <v>8787</v>
      </c>
      <c r="K2647" s="643">
        <v>1</v>
      </c>
      <c r="L2647" s="643">
        <v>1</v>
      </c>
      <c r="M2647" s="644">
        <v>4617.774186522407</v>
      </c>
      <c r="N2647" s="643">
        <v>1</v>
      </c>
      <c r="O2647" s="643">
        <v>6</v>
      </c>
      <c r="P2647" s="686">
        <v>27001.079556928918</v>
      </c>
    </row>
    <row r="2648" spans="1:16" ht="22.5" x14ac:dyDescent="0.2">
      <c r="A2648" s="637" t="s">
        <v>478</v>
      </c>
      <c r="B2648" s="638" t="s">
        <v>768</v>
      </c>
      <c r="C2648" s="638" t="s">
        <v>769</v>
      </c>
      <c r="D2648" s="639" t="s">
        <v>8788</v>
      </c>
      <c r="E2648" s="640">
        <v>2700</v>
      </c>
      <c r="F2648" s="638" t="s">
        <v>8789</v>
      </c>
      <c r="G2648" s="639" t="s">
        <v>8790</v>
      </c>
      <c r="H2648" s="641" t="s">
        <v>8632</v>
      </c>
      <c r="I2648" s="642" t="s">
        <v>8185</v>
      </c>
      <c r="J2648" s="641" t="s">
        <v>8632</v>
      </c>
      <c r="K2648" s="643">
        <v>1</v>
      </c>
      <c r="L2648" s="643">
        <v>12</v>
      </c>
      <c r="M2648" s="644">
        <v>34677.254186522412</v>
      </c>
      <c r="N2648" s="643">
        <v>1</v>
      </c>
      <c r="O2648" s="643">
        <v>6</v>
      </c>
      <c r="P2648" s="686">
        <v>17401.079556928918</v>
      </c>
    </row>
    <row r="2649" spans="1:16" ht="22.5" x14ac:dyDescent="0.2">
      <c r="A2649" s="637" t="s">
        <v>478</v>
      </c>
      <c r="B2649" s="638" t="s">
        <v>768</v>
      </c>
      <c r="C2649" s="638" t="s">
        <v>769</v>
      </c>
      <c r="D2649" s="639" t="s">
        <v>8791</v>
      </c>
      <c r="E2649" s="640">
        <v>3300</v>
      </c>
      <c r="F2649" s="638" t="s">
        <v>8792</v>
      </c>
      <c r="G2649" s="639" t="s">
        <v>8793</v>
      </c>
      <c r="H2649" s="641" t="s">
        <v>8318</v>
      </c>
      <c r="I2649" s="642" t="s">
        <v>8190</v>
      </c>
      <c r="J2649" s="641" t="s">
        <v>8318</v>
      </c>
      <c r="K2649" s="643">
        <v>1</v>
      </c>
      <c r="L2649" s="643">
        <v>6</v>
      </c>
      <c r="M2649" s="644">
        <v>21281.174186522407</v>
      </c>
      <c r="N2649" s="643"/>
      <c r="O2649" s="643"/>
      <c r="P2649" s="686">
        <v>0</v>
      </c>
    </row>
    <row r="2650" spans="1:16" ht="45" x14ac:dyDescent="0.2">
      <c r="A2650" s="637" t="s">
        <v>478</v>
      </c>
      <c r="B2650" s="638" t="s">
        <v>768</v>
      </c>
      <c r="C2650" s="638" t="s">
        <v>769</v>
      </c>
      <c r="D2650" s="639" t="s">
        <v>8794</v>
      </c>
      <c r="E2650" s="640">
        <v>6500</v>
      </c>
      <c r="F2650" s="638" t="s">
        <v>8795</v>
      </c>
      <c r="G2650" s="639" t="s">
        <v>8796</v>
      </c>
      <c r="H2650" s="641" t="s">
        <v>8797</v>
      </c>
      <c r="I2650" s="642" t="s">
        <v>8190</v>
      </c>
      <c r="J2650" s="641" t="s">
        <v>8797</v>
      </c>
      <c r="K2650" s="643">
        <v>1</v>
      </c>
      <c r="L2650" s="643">
        <v>12</v>
      </c>
      <c r="M2650" s="644">
        <v>80277.254186522405</v>
      </c>
      <c r="N2650" s="643">
        <v>1</v>
      </c>
      <c r="O2650" s="643">
        <v>2</v>
      </c>
      <c r="P2650" s="686">
        <v>13386.039556928916</v>
      </c>
    </row>
    <row r="2651" spans="1:16" ht="22.5" x14ac:dyDescent="0.2">
      <c r="A2651" s="637" t="s">
        <v>478</v>
      </c>
      <c r="B2651" s="638" t="s">
        <v>768</v>
      </c>
      <c r="C2651" s="638" t="s">
        <v>769</v>
      </c>
      <c r="D2651" s="639" t="s">
        <v>8798</v>
      </c>
      <c r="E2651" s="640">
        <v>5000</v>
      </c>
      <c r="F2651" s="638" t="s">
        <v>8799</v>
      </c>
      <c r="G2651" s="639" t="s">
        <v>8800</v>
      </c>
      <c r="H2651" s="641" t="s">
        <v>8427</v>
      </c>
      <c r="I2651" s="642" t="s">
        <v>8190</v>
      </c>
      <c r="J2651" s="641" t="s">
        <v>8427</v>
      </c>
      <c r="K2651" s="643">
        <v>1</v>
      </c>
      <c r="L2651" s="643">
        <v>12</v>
      </c>
      <c r="M2651" s="644">
        <v>62277.254186522412</v>
      </c>
      <c r="N2651" s="643">
        <v>1</v>
      </c>
      <c r="O2651" s="643">
        <v>6</v>
      </c>
      <c r="P2651" s="686">
        <v>31201.079556928918</v>
      </c>
    </row>
    <row r="2652" spans="1:16" ht="33.75" x14ac:dyDescent="0.2">
      <c r="A2652" s="637" t="s">
        <v>478</v>
      </c>
      <c r="B2652" s="638" t="s">
        <v>768</v>
      </c>
      <c r="C2652" s="638" t="s">
        <v>769</v>
      </c>
      <c r="D2652" s="639" t="s">
        <v>8801</v>
      </c>
      <c r="E2652" s="640">
        <v>1900</v>
      </c>
      <c r="F2652" s="638" t="s">
        <v>8802</v>
      </c>
      <c r="G2652" s="639" t="s">
        <v>8803</v>
      </c>
      <c r="H2652" s="641" t="s">
        <v>8750</v>
      </c>
      <c r="I2652" s="642" t="s">
        <v>8292</v>
      </c>
      <c r="J2652" s="641" t="s">
        <v>8750</v>
      </c>
      <c r="K2652" s="643">
        <v>1</v>
      </c>
      <c r="L2652" s="643">
        <v>12</v>
      </c>
      <c r="M2652" s="644">
        <v>25077.254186522405</v>
      </c>
      <c r="N2652" s="643">
        <v>1</v>
      </c>
      <c r="O2652" s="643">
        <v>6</v>
      </c>
      <c r="P2652" s="686">
        <v>12578.939556928915</v>
      </c>
    </row>
    <row r="2653" spans="1:16" ht="22.5" x14ac:dyDescent="0.2">
      <c r="A2653" s="637" t="s">
        <v>478</v>
      </c>
      <c r="B2653" s="638" t="s">
        <v>768</v>
      </c>
      <c r="C2653" s="638" t="s">
        <v>769</v>
      </c>
      <c r="D2653" s="639" t="s">
        <v>8804</v>
      </c>
      <c r="E2653" s="640">
        <v>3100</v>
      </c>
      <c r="F2653" s="638" t="s">
        <v>8805</v>
      </c>
      <c r="G2653" s="639" t="s">
        <v>8806</v>
      </c>
      <c r="H2653" s="641" t="s">
        <v>8807</v>
      </c>
      <c r="I2653" s="642" t="s">
        <v>8190</v>
      </c>
      <c r="J2653" s="641" t="s">
        <v>8807</v>
      </c>
      <c r="K2653" s="643">
        <v>1</v>
      </c>
      <c r="L2653" s="643">
        <v>12</v>
      </c>
      <c r="M2653" s="644">
        <v>39477.254186522412</v>
      </c>
      <c r="N2653" s="643">
        <v>1</v>
      </c>
      <c r="O2653" s="643">
        <v>6</v>
      </c>
      <c r="P2653" s="686">
        <v>19801.079556928918</v>
      </c>
    </row>
    <row r="2654" spans="1:16" ht="22.5" x14ac:dyDescent="0.2">
      <c r="A2654" s="637" t="s">
        <v>478</v>
      </c>
      <c r="B2654" s="638" t="s">
        <v>768</v>
      </c>
      <c r="C2654" s="638" t="s">
        <v>769</v>
      </c>
      <c r="D2654" s="639" t="s">
        <v>8288</v>
      </c>
      <c r="E2654" s="640">
        <v>1900</v>
      </c>
      <c r="F2654" s="638" t="s">
        <v>8808</v>
      </c>
      <c r="G2654" s="639" t="s">
        <v>8809</v>
      </c>
      <c r="H2654" s="641" t="s">
        <v>8303</v>
      </c>
      <c r="I2654" s="642" t="s">
        <v>8292</v>
      </c>
      <c r="J2654" s="641" t="s">
        <v>8303</v>
      </c>
      <c r="K2654" s="643">
        <v>1</v>
      </c>
      <c r="L2654" s="643">
        <v>12</v>
      </c>
      <c r="M2654" s="644">
        <v>25077.254186522405</v>
      </c>
      <c r="N2654" s="643">
        <v>1</v>
      </c>
      <c r="O2654" s="643">
        <v>6</v>
      </c>
      <c r="P2654" s="686">
        <v>12578.939556928915</v>
      </c>
    </row>
    <row r="2655" spans="1:16" ht="33.75" x14ac:dyDescent="0.2">
      <c r="A2655" s="637" t="s">
        <v>478</v>
      </c>
      <c r="B2655" s="638" t="s">
        <v>768</v>
      </c>
      <c r="C2655" s="638" t="s">
        <v>769</v>
      </c>
      <c r="D2655" s="639" t="s">
        <v>8810</v>
      </c>
      <c r="E2655" s="640">
        <v>2600</v>
      </c>
      <c r="F2655" s="638" t="s">
        <v>8811</v>
      </c>
      <c r="G2655" s="639" t="s">
        <v>8812</v>
      </c>
      <c r="H2655" s="641" t="s">
        <v>8296</v>
      </c>
      <c r="I2655" s="642" t="s">
        <v>8185</v>
      </c>
      <c r="J2655" s="641" t="s">
        <v>8296</v>
      </c>
      <c r="K2655" s="643">
        <v>1</v>
      </c>
      <c r="L2655" s="643">
        <v>12</v>
      </c>
      <c r="M2655" s="644">
        <v>33477.254186522412</v>
      </c>
      <c r="N2655" s="643">
        <v>1</v>
      </c>
      <c r="O2655" s="643">
        <v>5</v>
      </c>
      <c r="P2655" s="686">
        <v>13997.319556928915</v>
      </c>
    </row>
    <row r="2656" spans="1:16" ht="33.75" x14ac:dyDescent="0.2">
      <c r="A2656" s="637" t="s">
        <v>478</v>
      </c>
      <c r="B2656" s="638" t="s">
        <v>775</v>
      </c>
      <c r="C2656" s="638" t="s">
        <v>769</v>
      </c>
      <c r="D2656" s="639" t="s">
        <v>8810</v>
      </c>
      <c r="E2656" s="640">
        <v>2600</v>
      </c>
      <c r="F2656" s="638" t="s">
        <v>8811</v>
      </c>
      <c r="G2656" s="639" t="s">
        <v>8812</v>
      </c>
      <c r="H2656" s="641" t="s">
        <v>8296</v>
      </c>
      <c r="I2656" s="642" t="s">
        <v>8185</v>
      </c>
      <c r="J2656" s="641" t="s">
        <v>8296</v>
      </c>
      <c r="K2656" s="643"/>
      <c r="L2656" s="643"/>
      <c r="M2656" s="644">
        <v>0</v>
      </c>
      <c r="N2656" s="643">
        <v>1</v>
      </c>
      <c r="O2656" s="643">
        <v>1</v>
      </c>
      <c r="P2656" s="686">
        <v>2782.279556928916</v>
      </c>
    </row>
    <row r="2657" spans="1:16" ht="22.5" x14ac:dyDescent="0.2">
      <c r="A2657" s="637" t="s">
        <v>478</v>
      </c>
      <c r="B2657" s="638" t="s">
        <v>768</v>
      </c>
      <c r="C2657" s="638" t="s">
        <v>769</v>
      </c>
      <c r="D2657" s="639" t="s">
        <v>8288</v>
      </c>
      <c r="E2657" s="640">
        <v>1900</v>
      </c>
      <c r="F2657" s="638" t="s">
        <v>8813</v>
      </c>
      <c r="G2657" s="639" t="s">
        <v>8814</v>
      </c>
      <c r="H2657" s="641" t="s">
        <v>8291</v>
      </c>
      <c r="I2657" s="642" t="s">
        <v>8292</v>
      </c>
      <c r="J2657" s="641" t="s">
        <v>8291</v>
      </c>
      <c r="K2657" s="643">
        <v>1</v>
      </c>
      <c r="L2657" s="643">
        <v>12</v>
      </c>
      <c r="M2657" s="644">
        <v>25077.254186522405</v>
      </c>
      <c r="N2657" s="643">
        <v>1</v>
      </c>
      <c r="O2657" s="643">
        <v>6</v>
      </c>
      <c r="P2657" s="686">
        <v>12578.939556928915</v>
      </c>
    </row>
    <row r="2658" spans="1:16" ht="22.5" x14ac:dyDescent="0.2">
      <c r="A2658" s="637" t="s">
        <v>478</v>
      </c>
      <c r="B2658" s="638" t="s">
        <v>768</v>
      </c>
      <c r="C2658" s="638" t="s">
        <v>769</v>
      </c>
      <c r="D2658" s="639" t="s">
        <v>8288</v>
      </c>
      <c r="E2658" s="640">
        <v>1900</v>
      </c>
      <c r="F2658" s="638" t="s">
        <v>8815</v>
      </c>
      <c r="G2658" s="639" t="s">
        <v>8816</v>
      </c>
      <c r="H2658" s="641" t="s">
        <v>8303</v>
      </c>
      <c r="I2658" s="642" t="s">
        <v>8292</v>
      </c>
      <c r="J2658" s="641" t="s">
        <v>8303</v>
      </c>
      <c r="K2658" s="643">
        <v>1</v>
      </c>
      <c r="L2658" s="643">
        <v>12</v>
      </c>
      <c r="M2658" s="644">
        <v>25077.254186522405</v>
      </c>
      <c r="N2658" s="643">
        <v>1</v>
      </c>
      <c r="O2658" s="643">
        <v>6</v>
      </c>
      <c r="P2658" s="686">
        <v>12578.939556928915</v>
      </c>
    </row>
    <row r="2659" spans="1:16" ht="22.5" x14ac:dyDescent="0.2">
      <c r="A2659" s="637" t="s">
        <v>478</v>
      </c>
      <c r="B2659" s="638" t="s">
        <v>768</v>
      </c>
      <c r="C2659" s="638" t="s">
        <v>769</v>
      </c>
      <c r="D2659" s="639" t="s">
        <v>8788</v>
      </c>
      <c r="E2659" s="640">
        <v>2300</v>
      </c>
      <c r="F2659" s="638" t="s">
        <v>8817</v>
      </c>
      <c r="G2659" s="639" t="s">
        <v>8818</v>
      </c>
      <c r="H2659" s="641" t="s">
        <v>8819</v>
      </c>
      <c r="I2659" s="642" t="s">
        <v>8185</v>
      </c>
      <c r="J2659" s="641" t="s">
        <v>8819</v>
      </c>
      <c r="K2659" s="643">
        <v>1</v>
      </c>
      <c r="L2659" s="643">
        <v>12</v>
      </c>
      <c r="M2659" s="644">
        <v>29877.254186522405</v>
      </c>
      <c r="N2659" s="643">
        <v>1</v>
      </c>
      <c r="O2659" s="643">
        <v>6</v>
      </c>
      <c r="P2659" s="686">
        <v>15001.079556928915</v>
      </c>
    </row>
    <row r="2660" spans="1:16" ht="22.5" x14ac:dyDescent="0.2">
      <c r="A2660" s="637" t="s">
        <v>478</v>
      </c>
      <c r="B2660" s="638" t="s">
        <v>768</v>
      </c>
      <c r="C2660" s="638" t="s">
        <v>769</v>
      </c>
      <c r="D2660" s="639" t="s">
        <v>8820</v>
      </c>
      <c r="E2660" s="640">
        <v>4600</v>
      </c>
      <c r="F2660" s="638" t="s">
        <v>8821</v>
      </c>
      <c r="G2660" s="639" t="s">
        <v>8822</v>
      </c>
      <c r="H2660" s="641" t="s">
        <v>8823</v>
      </c>
      <c r="I2660" s="642" t="s">
        <v>8190</v>
      </c>
      <c r="J2660" s="641" t="s">
        <v>8823</v>
      </c>
      <c r="K2660" s="643">
        <v>1</v>
      </c>
      <c r="L2660" s="643">
        <v>12</v>
      </c>
      <c r="M2660" s="644">
        <v>57477.254186522412</v>
      </c>
      <c r="N2660" s="643">
        <v>1</v>
      </c>
      <c r="O2660" s="643">
        <v>6</v>
      </c>
      <c r="P2660" s="686">
        <v>28801.079556928918</v>
      </c>
    </row>
    <row r="2661" spans="1:16" ht="22.5" x14ac:dyDescent="0.2">
      <c r="A2661" s="637" t="s">
        <v>478</v>
      </c>
      <c r="B2661" s="638" t="s">
        <v>768</v>
      </c>
      <c r="C2661" s="638" t="s">
        <v>769</v>
      </c>
      <c r="D2661" s="639" t="s">
        <v>8824</v>
      </c>
      <c r="E2661" s="640">
        <v>8000</v>
      </c>
      <c r="F2661" s="638" t="s">
        <v>8825</v>
      </c>
      <c r="G2661" s="639" t="s">
        <v>8826</v>
      </c>
      <c r="H2661" s="641" t="s">
        <v>8827</v>
      </c>
      <c r="I2661" s="642" t="s">
        <v>8190</v>
      </c>
      <c r="J2661" s="641" t="s">
        <v>8827</v>
      </c>
      <c r="K2661" s="643">
        <v>1</v>
      </c>
      <c r="L2661" s="643">
        <v>12</v>
      </c>
      <c r="M2661" s="644">
        <v>98277.254186522405</v>
      </c>
      <c r="N2661" s="643">
        <v>1</v>
      </c>
      <c r="O2661" s="643">
        <v>5</v>
      </c>
      <c r="P2661" s="686">
        <v>40997.319556928916</v>
      </c>
    </row>
    <row r="2662" spans="1:16" ht="22.5" x14ac:dyDescent="0.2">
      <c r="A2662" s="637" t="s">
        <v>478</v>
      </c>
      <c r="B2662" s="638" t="s">
        <v>775</v>
      </c>
      <c r="C2662" s="638" t="s">
        <v>769</v>
      </c>
      <c r="D2662" s="639" t="s">
        <v>8824</v>
      </c>
      <c r="E2662" s="640">
        <v>8000</v>
      </c>
      <c r="F2662" s="638" t="s">
        <v>8825</v>
      </c>
      <c r="G2662" s="639" t="s">
        <v>8826</v>
      </c>
      <c r="H2662" s="641" t="s">
        <v>8827</v>
      </c>
      <c r="I2662" s="642" t="s">
        <v>8190</v>
      </c>
      <c r="J2662" s="641" t="s">
        <v>8827</v>
      </c>
      <c r="K2662" s="643"/>
      <c r="L2662" s="643"/>
      <c r="M2662" s="644">
        <v>0</v>
      </c>
      <c r="N2662" s="643">
        <v>1</v>
      </c>
      <c r="O2662" s="643">
        <v>1</v>
      </c>
      <c r="P2662" s="686">
        <v>8182.2795569289156</v>
      </c>
    </row>
    <row r="2663" spans="1:16" ht="22.5" x14ac:dyDescent="0.2">
      <c r="A2663" s="637" t="s">
        <v>478</v>
      </c>
      <c r="B2663" s="638" t="s">
        <v>768</v>
      </c>
      <c r="C2663" s="638" t="s">
        <v>769</v>
      </c>
      <c r="D2663" s="639" t="s">
        <v>8828</v>
      </c>
      <c r="E2663" s="640">
        <v>3800</v>
      </c>
      <c r="F2663" s="638" t="s">
        <v>8829</v>
      </c>
      <c r="G2663" s="639" t="s">
        <v>8830</v>
      </c>
      <c r="H2663" s="641" t="s">
        <v>8831</v>
      </c>
      <c r="I2663" s="642" t="s">
        <v>8190</v>
      </c>
      <c r="J2663" s="641" t="s">
        <v>8831</v>
      </c>
      <c r="K2663" s="643">
        <v>1</v>
      </c>
      <c r="L2663" s="643">
        <v>12</v>
      </c>
      <c r="M2663" s="644">
        <v>47877.254186522412</v>
      </c>
      <c r="N2663" s="643">
        <v>1</v>
      </c>
      <c r="O2663" s="643">
        <v>6</v>
      </c>
      <c r="P2663" s="686">
        <v>24001.079556928918</v>
      </c>
    </row>
    <row r="2664" spans="1:16" ht="22.5" x14ac:dyDescent="0.2">
      <c r="A2664" s="637" t="s">
        <v>478</v>
      </c>
      <c r="B2664" s="638" t="s">
        <v>768</v>
      </c>
      <c r="C2664" s="638" t="s">
        <v>769</v>
      </c>
      <c r="D2664" s="639" t="s">
        <v>8611</v>
      </c>
      <c r="E2664" s="640">
        <v>3500</v>
      </c>
      <c r="F2664" s="638" t="s">
        <v>8832</v>
      </c>
      <c r="G2664" s="639" t="s">
        <v>8833</v>
      </c>
      <c r="H2664" s="641" t="s">
        <v>8283</v>
      </c>
      <c r="I2664" s="642" t="s">
        <v>8190</v>
      </c>
      <c r="J2664" s="641" t="s">
        <v>8283</v>
      </c>
      <c r="K2664" s="643">
        <v>1</v>
      </c>
      <c r="L2664" s="643">
        <v>1</v>
      </c>
      <c r="M2664" s="644">
        <v>3817.7741865224061</v>
      </c>
      <c r="N2664" s="643"/>
      <c r="O2664" s="643"/>
      <c r="P2664" s="686">
        <v>0</v>
      </c>
    </row>
    <row r="2665" spans="1:16" ht="22.5" x14ac:dyDescent="0.2">
      <c r="A2665" s="637" t="s">
        <v>478</v>
      </c>
      <c r="B2665" s="638" t="s">
        <v>768</v>
      </c>
      <c r="C2665" s="638" t="s">
        <v>769</v>
      </c>
      <c r="D2665" s="639" t="s">
        <v>8623</v>
      </c>
      <c r="E2665" s="640">
        <v>2300</v>
      </c>
      <c r="F2665" s="638" t="s">
        <v>8834</v>
      </c>
      <c r="G2665" s="639" t="s">
        <v>8835</v>
      </c>
      <c r="H2665" s="641" t="s">
        <v>8539</v>
      </c>
      <c r="I2665" s="642" t="s">
        <v>8185</v>
      </c>
      <c r="J2665" s="641" t="s">
        <v>8539</v>
      </c>
      <c r="K2665" s="643">
        <v>1</v>
      </c>
      <c r="L2665" s="643">
        <v>12</v>
      </c>
      <c r="M2665" s="644">
        <v>29877.254186522405</v>
      </c>
      <c r="N2665" s="643">
        <v>1</v>
      </c>
      <c r="O2665" s="643">
        <v>6</v>
      </c>
      <c r="P2665" s="686">
        <v>15001.079556928915</v>
      </c>
    </row>
    <row r="2666" spans="1:16" ht="22.5" x14ac:dyDescent="0.2">
      <c r="A2666" s="637" t="s">
        <v>478</v>
      </c>
      <c r="B2666" s="638" t="s">
        <v>768</v>
      </c>
      <c r="C2666" s="638" t="s">
        <v>769</v>
      </c>
      <c r="D2666" s="639" t="s">
        <v>8836</v>
      </c>
      <c r="E2666" s="640">
        <v>3500</v>
      </c>
      <c r="F2666" s="638" t="s">
        <v>8837</v>
      </c>
      <c r="G2666" s="639" t="s">
        <v>8838</v>
      </c>
      <c r="H2666" s="641" t="s">
        <v>8614</v>
      </c>
      <c r="I2666" s="642" t="s">
        <v>8190</v>
      </c>
      <c r="J2666" s="641" t="s">
        <v>8614</v>
      </c>
      <c r="K2666" s="643">
        <v>1</v>
      </c>
      <c r="L2666" s="643">
        <v>12</v>
      </c>
      <c r="M2666" s="644">
        <v>44277.254186522412</v>
      </c>
      <c r="N2666" s="643">
        <v>1</v>
      </c>
      <c r="O2666" s="643">
        <v>6</v>
      </c>
      <c r="P2666" s="686">
        <v>22201.079556928918</v>
      </c>
    </row>
    <row r="2667" spans="1:16" ht="22.5" x14ac:dyDescent="0.2">
      <c r="A2667" s="637" t="s">
        <v>478</v>
      </c>
      <c r="B2667" s="638" t="s">
        <v>768</v>
      </c>
      <c r="C2667" s="638" t="s">
        <v>769</v>
      </c>
      <c r="D2667" s="639" t="s">
        <v>8331</v>
      </c>
      <c r="E2667" s="640">
        <v>3000</v>
      </c>
      <c r="F2667" s="638" t="s">
        <v>8839</v>
      </c>
      <c r="G2667" s="639" t="s">
        <v>8840</v>
      </c>
      <c r="H2667" s="641" t="s">
        <v>8416</v>
      </c>
      <c r="I2667" s="642" t="s">
        <v>8185</v>
      </c>
      <c r="J2667" s="641" t="s">
        <v>8416</v>
      </c>
      <c r="K2667" s="643">
        <v>1</v>
      </c>
      <c r="L2667" s="643">
        <v>12</v>
      </c>
      <c r="M2667" s="644">
        <v>38277.254186522412</v>
      </c>
      <c r="N2667" s="643">
        <v>1</v>
      </c>
      <c r="O2667" s="643">
        <v>6</v>
      </c>
      <c r="P2667" s="686">
        <v>19201.079556928918</v>
      </c>
    </row>
    <row r="2668" spans="1:16" ht="22.5" x14ac:dyDescent="0.2">
      <c r="A2668" s="637" t="s">
        <v>478</v>
      </c>
      <c r="B2668" s="638" t="s">
        <v>768</v>
      </c>
      <c r="C2668" s="638" t="s">
        <v>769</v>
      </c>
      <c r="D2668" s="639" t="s">
        <v>8581</v>
      </c>
      <c r="E2668" s="640">
        <v>4600</v>
      </c>
      <c r="F2668" s="638" t="s">
        <v>8841</v>
      </c>
      <c r="G2668" s="639" t="s">
        <v>8842</v>
      </c>
      <c r="H2668" s="641" t="s">
        <v>4940</v>
      </c>
      <c r="I2668" s="642" t="s">
        <v>8190</v>
      </c>
      <c r="J2668" s="641" t="s">
        <v>4940</v>
      </c>
      <c r="K2668" s="643">
        <v>1</v>
      </c>
      <c r="L2668" s="643">
        <v>12</v>
      </c>
      <c r="M2668" s="644">
        <v>57477.254186522412</v>
      </c>
      <c r="N2668" s="643">
        <v>1</v>
      </c>
      <c r="O2668" s="643">
        <v>6</v>
      </c>
      <c r="P2668" s="686">
        <v>28801.079556928918</v>
      </c>
    </row>
    <row r="2669" spans="1:16" ht="22.5" x14ac:dyDescent="0.2">
      <c r="A2669" s="637" t="s">
        <v>478</v>
      </c>
      <c r="B2669" s="638" t="s">
        <v>768</v>
      </c>
      <c r="C2669" s="638" t="s">
        <v>769</v>
      </c>
      <c r="D2669" s="639" t="s">
        <v>8843</v>
      </c>
      <c r="E2669" s="640">
        <v>5500</v>
      </c>
      <c r="F2669" s="638" t="s">
        <v>8844</v>
      </c>
      <c r="G2669" s="639" t="s">
        <v>8845</v>
      </c>
      <c r="H2669" s="641" t="s">
        <v>8693</v>
      </c>
      <c r="I2669" s="642" t="s">
        <v>8190</v>
      </c>
      <c r="J2669" s="641" t="s">
        <v>8693</v>
      </c>
      <c r="K2669" s="643">
        <v>1</v>
      </c>
      <c r="L2669" s="643">
        <v>12</v>
      </c>
      <c r="M2669" s="644">
        <v>68277.254186522405</v>
      </c>
      <c r="N2669" s="643"/>
      <c r="O2669" s="643"/>
      <c r="P2669" s="686">
        <v>0</v>
      </c>
    </row>
    <row r="2670" spans="1:16" ht="45" x14ac:dyDescent="0.2">
      <c r="A2670" s="637" t="s">
        <v>478</v>
      </c>
      <c r="B2670" s="638" t="s">
        <v>768</v>
      </c>
      <c r="C2670" s="638" t="s">
        <v>769</v>
      </c>
      <c r="D2670" s="639" t="s">
        <v>8846</v>
      </c>
      <c r="E2670" s="640">
        <v>8000</v>
      </c>
      <c r="F2670" s="638" t="s">
        <v>8844</v>
      </c>
      <c r="G2670" s="639" t="s">
        <v>8845</v>
      </c>
      <c r="H2670" s="641" t="s">
        <v>8693</v>
      </c>
      <c r="I2670" s="642" t="s">
        <v>8190</v>
      </c>
      <c r="J2670" s="641" t="s">
        <v>8693</v>
      </c>
      <c r="K2670" s="643"/>
      <c r="L2670" s="643"/>
      <c r="M2670" s="644">
        <v>0</v>
      </c>
      <c r="N2670" s="643">
        <v>1</v>
      </c>
      <c r="O2670" s="643">
        <v>5</v>
      </c>
      <c r="P2670" s="686">
        <v>40997.319556928916</v>
      </c>
    </row>
    <row r="2671" spans="1:16" ht="45" x14ac:dyDescent="0.2">
      <c r="A2671" s="637" t="s">
        <v>478</v>
      </c>
      <c r="B2671" s="638" t="s">
        <v>775</v>
      </c>
      <c r="C2671" s="638" t="s">
        <v>769</v>
      </c>
      <c r="D2671" s="639" t="s">
        <v>8846</v>
      </c>
      <c r="E2671" s="640">
        <v>8000</v>
      </c>
      <c r="F2671" s="638" t="s">
        <v>8844</v>
      </c>
      <c r="G2671" s="639" t="s">
        <v>8845</v>
      </c>
      <c r="H2671" s="641" t="s">
        <v>8693</v>
      </c>
      <c r="I2671" s="642" t="s">
        <v>8190</v>
      </c>
      <c r="J2671" s="641" t="s">
        <v>8693</v>
      </c>
      <c r="K2671" s="643"/>
      <c r="L2671" s="643"/>
      <c r="M2671" s="644">
        <v>0</v>
      </c>
      <c r="N2671" s="643">
        <v>1</v>
      </c>
      <c r="O2671" s="643">
        <v>1</v>
      </c>
      <c r="P2671" s="686">
        <v>8182.2795569289156</v>
      </c>
    </row>
    <row r="2672" spans="1:16" ht="67.5" x14ac:dyDescent="0.2">
      <c r="A2672" s="637" t="s">
        <v>478</v>
      </c>
      <c r="B2672" s="638" t="s">
        <v>768</v>
      </c>
      <c r="C2672" s="638" t="s">
        <v>769</v>
      </c>
      <c r="D2672" s="639" t="s">
        <v>8847</v>
      </c>
      <c r="E2672" s="640">
        <v>3300</v>
      </c>
      <c r="F2672" s="638" t="s">
        <v>8848</v>
      </c>
      <c r="G2672" s="639" t="s">
        <v>8849</v>
      </c>
      <c r="H2672" s="641" t="s">
        <v>8850</v>
      </c>
      <c r="I2672" s="642" t="s">
        <v>8190</v>
      </c>
      <c r="J2672" s="641" t="s">
        <v>8850</v>
      </c>
      <c r="K2672" s="643">
        <v>1</v>
      </c>
      <c r="L2672" s="643">
        <v>12</v>
      </c>
      <c r="M2672" s="644">
        <v>41877.254186522412</v>
      </c>
      <c r="N2672" s="643">
        <v>1</v>
      </c>
      <c r="O2672" s="643">
        <v>6</v>
      </c>
      <c r="P2672" s="686">
        <v>21001.079556928918</v>
      </c>
    </row>
    <row r="2673" spans="1:16" ht="22.5" x14ac:dyDescent="0.2">
      <c r="A2673" s="637" t="s">
        <v>478</v>
      </c>
      <c r="B2673" s="638" t="s">
        <v>768</v>
      </c>
      <c r="C2673" s="638" t="s">
        <v>769</v>
      </c>
      <c r="D2673" s="639" t="s">
        <v>8851</v>
      </c>
      <c r="E2673" s="640">
        <v>2000</v>
      </c>
      <c r="F2673" s="638" t="s">
        <v>8852</v>
      </c>
      <c r="G2673" s="639" t="s">
        <v>8853</v>
      </c>
      <c r="H2673" s="641" t="s">
        <v>8854</v>
      </c>
      <c r="I2673" s="642" t="s">
        <v>8292</v>
      </c>
      <c r="J2673" s="641" t="s">
        <v>8854</v>
      </c>
      <c r="K2673" s="643">
        <v>1</v>
      </c>
      <c r="L2673" s="643">
        <v>12</v>
      </c>
      <c r="M2673" s="644">
        <v>26277.254186522405</v>
      </c>
      <c r="N2673" s="643"/>
      <c r="O2673" s="643"/>
      <c r="P2673" s="686">
        <v>0</v>
      </c>
    </row>
    <row r="2674" spans="1:16" ht="22.5" x14ac:dyDescent="0.2">
      <c r="A2674" s="637" t="s">
        <v>478</v>
      </c>
      <c r="B2674" s="638" t="s">
        <v>768</v>
      </c>
      <c r="C2674" s="638" t="s">
        <v>769</v>
      </c>
      <c r="D2674" s="639" t="s">
        <v>8855</v>
      </c>
      <c r="E2674" s="640">
        <v>5000</v>
      </c>
      <c r="F2674" s="638" t="s">
        <v>8856</v>
      </c>
      <c r="G2674" s="639" t="s">
        <v>8857</v>
      </c>
      <c r="H2674" s="641" t="s">
        <v>8858</v>
      </c>
      <c r="I2674" s="642" t="s">
        <v>8190</v>
      </c>
      <c r="J2674" s="641" t="s">
        <v>8858</v>
      </c>
      <c r="K2674" s="643">
        <v>1</v>
      </c>
      <c r="L2674" s="643">
        <v>12</v>
      </c>
      <c r="M2674" s="644">
        <v>62277.254186522412</v>
      </c>
      <c r="N2674" s="643"/>
      <c r="O2674" s="643"/>
      <c r="P2674" s="686">
        <v>0</v>
      </c>
    </row>
    <row r="2675" spans="1:16" ht="22.5" x14ac:dyDescent="0.2">
      <c r="A2675" s="637" t="s">
        <v>478</v>
      </c>
      <c r="B2675" s="638" t="s">
        <v>768</v>
      </c>
      <c r="C2675" s="638" t="s">
        <v>769</v>
      </c>
      <c r="D2675" s="639" t="s">
        <v>8788</v>
      </c>
      <c r="E2675" s="640">
        <v>1900</v>
      </c>
      <c r="F2675" s="638" t="s">
        <v>8859</v>
      </c>
      <c r="G2675" s="639" t="s">
        <v>8860</v>
      </c>
      <c r="H2675" s="641" t="s">
        <v>8326</v>
      </c>
      <c r="I2675" s="642" t="s">
        <v>8292</v>
      </c>
      <c r="J2675" s="641" t="s">
        <v>8326</v>
      </c>
      <c r="K2675" s="643">
        <v>1</v>
      </c>
      <c r="L2675" s="643">
        <v>12</v>
      </c>
      <c r="M2675" s="644">
        <v>25077.254186522405</v>
      </c>
      <c r="N2675" s="643">
        <v>1</v>
      </c>
      <c r="O2675" s="643">
        <v>5</v>
      </c>
      <c r="P2675" s="686">
        <v>10478.869556928916</v>
      </c>
    </row>
    <row r="2676" spans="1:16" ht="22.5" x14ac:dyDescent="0.2">
      <c r="A2676" s="637" t="s">
        <v>478</v>
      </c>
      <c r="B2676" s="638" t="s">
        <v>775</v>
      </c>
      <c r="C2676" s="638" t="s">
        <v>769</v>
      </c>
      <c r="D2676" s="639" t="s">
        <v>8788</v>
      </c>
      <c r="E2676" s="640">
        <v>1900</v>
      </c>
      <c r="F2676" s="638" t="s">
        <v>8859</v>
      </c>
      <c r="G2676" s="639" t="s">
        <v>8860</v>
      </c>
      <c r="H2676" s="641" t="s">
        <v>8326</v>
      </c>
      <c r="I2676" s="642" t="s">
        <v>8292</v>
      </c>
      <c r="J2676" s="641" t="s">
        <v>8326</v>
      </c>
      <c r="K2676" s="643"/>
      <c r="L2676" s="643"/>
      <c r="M2676" s="644">
        <v>0</v>
      </c>
      <c r="N2676" s="643">
        <v>1</v>
      </c>
      <c r="O2676" s="643">
        <v>1</v>
      </c>
      <c r="P2676" s="686">
        <v>2078.589556928916</v>
      </c>
    </row>
    <row r="2677" spans="1:16" ht="22.5" x14ac:dyDescent="0.2">
      <c r="A2677" s="637" t="s">
        <v>478</v>
      </c>
      <c r="B2677" s="638" t="s">
        <v>768</v>
      </c>
      <c r="C2677" s="638" t="s">
        <v>769</v>
      </c>
      <c r="D2677" s="639" t="s">
        <v>4940</v>
      </c>
      <c r="E2677" s="640">
        <v>3500</v>
      </c>
      <c r="F2677" s="638" t="s">
        <v>8861</v>
      </c>
      <c r="G2677" s="639" t="s">
        <v>8862</v>
      </c>
      <c r="H2677" s="641" t="s">
        <v>8380</v>
      </c>
      <c r="I2677" s="642" t="s">
        <v>8190</v>
      </c>
      <c r="J2677" s="641" t="s">
        <v>8380</v>
      </c>
      <c r="K2677" s="643">
        <v>1</v>
      </c>
      <c r="L2677" s="643">
        <v>8</v>
      </c>
      <c r="M2677" s="644">
        <v>29746.534186522404</v>
      </c>
      <c r="N2677" s="643"/>
      <c r="O2677" s="643"/>
      <c r="P2677" s="686">
        <v>0</v>
      </c>
    </row>
    <row r="2678" spans="1:16" ht="22.5" x14ac:dyDescent="0.2">
      <c r="A2678" s="637" t="s">
        <v>478</v>
      </c>
      <c r="B2678" s="638" t="s">
        <v>768</v>
      </c>
      <c r="C2678" s="638" t="s">
        <v>769</v>
      </c>
      <c r="D2678" s="639" t="s">
        <v>8863</v>
      </c>
      <c r="E2678" s="640">
        <v>8000</v>
      </c>
      <c r="F2678" s="638" t="s">
        <v>8864</v>
      </c>
      <c r="G2678" s="639" t="s">
        <v>8865</v>
      </c>
      <c r="H2678" s="641" t="s">
        <v>4940</v>
      </c>
      <c r="I2678" s="642" t="s">
        <v>8190</v>
      </c>
      <c r="J2678" s="641" t="s">
        <v>4940</v>
      </c>
      <c r="K2678" s="643">
        <v>1</v>
      </c>
      <c r="L2678" s="643">
        <v>12</v>
      </c>
      <c r="M2678" s="644">
        <v>98277.254186522405</v>
      </c>
      <c r="N2678" s="643">
        <v>1</v>
      </c>
      <c r="O2678" s="643">
        <v>6</v>
      </c>
      <c r="P2678" s="686">
        <v>49201.079556928911</v>
      </c>
    </row>
    <row r="2679" spans="1:16" ht="22.5" x14ac:dyDescent="0.2">
      <c r="A2679" s="637" t="s">
        <v>478</v>
      </c>
      <c r="B2679" s="638" t="s">
        <v>768</v>
      </c>
      <c r="C2679" s="638" t="s">
        <v>769</v>
      </c>
      <c r="D2679" s="639" t="s">
        <v>8288</v>
      </c>
      <c r="E2679" s="640">
        <v>1900</v>
      </c>
      <c r="F2679" s="638" t="s">
        <v>8866</v>
      </c>
      <c r="G2679" s="639" t="s">
        <v>8867</v>
      </c>
      <c r="H2679" s="641" t="s">
        <v>8303</v>
      </c>
      <c r="I2679" s="642" t="s">
        <v>8292</v>
      </c>
      <c r="J2679" s="641" t="s">
        <v>8303</v>
      </c>
      <c r="K2679" s="643">
        <v>1</v>
      </c>
      <c r="L2679" s="643">
        <v>10</v>
      </c>
      <c r="M2679" s="644">
        <v>21011.894186522404</v>
      </c>
      <c r="N2679" s="643">
        <v>1</v>
      </c>
      <c r="O2679" s="643">
        <v>6</v>
      </c>
      <c r="P2679" s="686">
        <v>12578.939556928915</v>
      </c>
    </row>
    <row r="2680" spans="1:16" ht="33.75" x14ac:dyDescent="0.2">
      <c r="A2680" s="637" t="s">
        <v>478</v>
      </c>
      <c r="B2680" s="638" t="s">
        <v>768</v>
      </c>
      <c r="C2680" s="638" t="s">
        <v>769</v>
      </c>
      <c r="D2680" s="639" t="s">
        <v>8868</v>
      </c>
      <c r="E2680" s="640">
        <v>2600</v>
      </c>
      <c r="F2680" s="638" t="s">
        <v>8869</v>
      </c>
      <c r="G2680" s="639" t="s">
        <v>8870</v>
      </c>
      <c r="H2680" s="641" t="s">
        <v>8871</v>
      </c>
      <c r="I2680" s="642" t="s">
        <v>8185</v>
      </c>
      <c r="J2680" s="641" t="s">
        <v>8871</v>
      </c>
      <c r="K2680" s="643">
        <v>1</v>
      </c>
      <c r="L2680" s="643">
        <v>12</v>
      </c>
      <c r="M2680" s="644">
        <v>33477.254186522412</v>
      </c>
      <c r="N2680" s="643">
        <v>1</v>
      </c>
      <c r="O2680" s="643">
        <v>6</v>
      </c>
      <c r="P2680" s="686">
        <v>16801.079556928918</v>
      </c>
    </row>
    <row r="2681" spans="1:16" x14ac:dyDescent="0.2">
      <c r="A2681" s="637" t="s">
        <v>478</v>
      </c>
      <c r="B2681" s="638" t="s">
        <v>768</v>
      </c>
      <c r="C2681" s="638" t="s">
        <v>769</v>
      </c>
      <c r="D2681" s="639" t="s">
        <v>8288</v>
      </c>
      <c r="E2681" s="640">
        <v>1900</v>
      </c>
      <c r="F2681" s="638" t="s">
        <v>8872</v>
      </c>
      <c r="G2681" s="639" t="s">
        <v>8873</v>
      </c>
      <c r="H2681" s="641" t="s">
        <v>8303</v>
      </c>
      <c r="I2681" s="642" t="s">
        <v>8292</v>
      </c>
      <c r="J2681" s="641" t="s">
        <v>8303</v>
      </c>
      <c r="K2681" s="643">
        <v>1</v>
      </c>
      <c r="L2681" s="643">
        <v>12</v>
      </c>
      <c r="M2681" s="644">
        <v>25077.254186522405</v>
      </c>
      <c r="N2681" s="643">
        <v>1</v>
      </c>
      <c r="O2681" s="643">
        <v>6</v>
      </c>
      <c r="P2681" s="686">
        <v>12578.939556928915</v>
      </c>
    </row>
    <row r="2682" spans="1:16" ht="22.5" x14ac:dyDescent="0.2">
      <c r="A2682" s="637" t="s">
        <v>478</v>
      </c>
      <c r="B2682" s="638" t="s">
        <v>768</v>
      </c>
      <c r="C2682" s="638" t="s">
        <v>769</v>
      </c>
      <c r="D2682" s="639" t="s">
        <v>8778</v>
      </c>
      <c r="E2682" s="640">
        <v>1900</v>
      </c>
      <c r="F2682" s="638" t="s">
        <v>8874</v>
      </c>
      <c r="G2682" s="639" t="s">
        <v>8875</v>
      </c>
      <c r="H2682" s="641" t="s">
        <v>8291</v>
      </c>
      <c r="I2682" s="642" t="s">
        <v>8292</v>
      </c>
      <c r="J2682" s="641" t="s">
        <v>8291</v>
      </c>
      <c r="K2682" s="643">
        <v>1</v>
      </c>
      <c r="L2682" s="643">
        <v>12</v>
      </c>
      <c r="M2682" s="644">
        <v>25077.254186522405</v>
      </c>
      <c r="N2682" s="643">
        <v>1</v>
      </c>
      <c r="O2682" s="643">
        <v>6</v>
      </c>
      <c r="P2682" s="686">
        <v>12578.939556928915</v>
      </c>
    </row>
    <row r="2683" spans="1:16" ht="22.5" x14ac:dyDescent="0.2">
      <c r="A2683" s="637" t="s">
        <v>478</v>
      </c>
      <c r="B2683" s="638" t="s">
        <v>768</v>
      </c>
      <c r="C2683" s="638" t="s">
        <v>769</v>
      </c>
      <c r="D2683" s="639" t="s">
        <v>8288</v>
      </c>
      <c r="E2683" s="640">
        <v>1900</v>
      </c>
      <c r="F2683" s="638" t="s">
        <v>8876</v>
      </c>
      <c r="G2683" s="639" t="s">
        <v>8877</v>
      </c>
      <c r="H2683" s="641" t="s">
        <v>8554</v>
      </c>
      <c r="I2683" s="642" t="s">
        <v>8292</v>
      </c>
      <c r="J2683" s="641" t="s">
        <v>8554</v>
      </c>
      <c r="K2683" s="643">
        <v>1</v>
      </c>
      <c r="L2683" s="643">
        <v>12</v>
      </c>
      <c r="M2683" s="644">
        <v>25077.254186522405</v>
      </c>
      <c r="N2683" s="643">
        <v>1</v>
      </c>
      <c r="O2683" s="643">
        <v>6</v>
      </c>
      <c r="P2683" s="686">
        <v>12578.939556928915</v>
      </c>
    </row>
    <row r="2684" spans="1:16" ht="22.5" x14ac:dyDescent="0.2">
      <c r="A2684" s="637" t="s">
        <v>478</v>
      </c>
      <c r="B2684" s="638" t="s">
        <v>768</v>
      </c>
      <c r="C2684" s="638" t="s">
        <v>769</v>
      </c>
      <c r="D2684" s="639" t="s">
        <v>8878</v>
      </c>
      <c r="E2684" s="640">
        <v>3500</v>
      </c>
      <c r="F2684" s="638" t="s">
        <v>8879</v>
      </c>
      <c r="G2684" s="639" t="s">
        <v>8880</v>
      </c>
      <c r="H2684" s="641" t="s">
        <v>8614</v>
      </c>
      <c r="I2684" s="642" t="s">
        <v>8190</v>
      </c>
      <c r="J2684" s="641" t="s">
        <v>8614</v>
      </c>
      <c r="K2684" s="643">
        <v>1</v>
      </c>
      <c r="L2684" s="643">
        <v>12</v>
      </c>
      <c r="M2684" s="644">
        <v>44277.254186522412</v>
      </c>
      <c r="N2684" s="643">
        <v>1</v>
      </c>
      <c r="O2684" s="643">
        <v>6</v>
      </c>
      <c r="P2684" s="686">
        <v>22201.079556928918</v>
      </c>
    </row>
    <row r="2685" spans="1:16" ht="22.5" x14ac:dyDescent="0.2">
      <c r="A2685" s="637" t="s">
        <v>478</v>
      </c>
      <c r="B2685" s="638" t="s">
        <v>768</v>
      </c>
      <c r="C2685" s="638" t="s">
        <v>769</v>
      </c>
      <c r="D2685" s="639" t="s">
        <v>8881</v>
      </c>
      <c r="E2685" s="640">
        <v>4300</v>
      </c>
      <c r="F2685" s="638" t="s">
        <v>8882</v>
      </c>
      <c r="G2685" s="639" t="s">
        <v>8883</v>
      </c>
      <c r="H2685" s="641" t="s">
        <v>838</v>
      </c>
      <c r="I2685" s="642" t="s">
        <v>8190</v>
      </c>
      <c r="J2685" s="641" t="s">
        <v>838</v>
      </c>
      <c r="K2685" s="643">
        <v>1</v>
      </c>
      <c r="L2685" s="643">
        <v>12</v>
      </c>
      <c r="M2685" s="644">
        <v>53877.254186522412</v>
      </c>
      <c r="N2685" s="643">
        <v>1</v>
      </c>
      <c r="O2685" s="643">
        <v>6</v>
      </c>
      <c r="P2685" s="686">
        <v>27001.079556928918</v>
      </c>
    </row>
    <row r="2686" spans="1:16" ht="33.75" x14ac:dyDescent="0.2">
      <c r="A2686" s="637" t="s">
        <v>478</v>
      </c>
      <c r="B2686" s="638" t="s">
        <v>768</v>
      </c>
      <c r="C2686" s="638" t="s">
        <v>769</v>
      </c>
      <c r="D2686" s="639" t="s">
        <v>8884</v>
      </c>
      <c r="E2686" s="640">
        <v>3300</v>
      </c>
      <c r="F2686" s="638" t="s">
        <v>8885</v>
      </c>
      <c r="G2686" s="639" t="s">
        <v>8886</v>
      </c>
      <c r="H2686" s="641" t="s">
        <v>8807</v>
      </c>
      <c r="I2686" s="642" t="s">
        <v>8190</v>
      </c>
      <c r="J2686" s="641" t="s">
        <v>8807</v>
      </c>
      <c r="K2686" s="643">
        <v>1</v>
      </c>
      <c r="L2686" s="643">
        <v>12</v>
      </c>
      <c r="M2686" s="644">
        <v>41877.254186522412</v>
      </c>
      <c r="N2686" s="643">
        <v>1</v>
      </c>
      <c r="O2686" s="643">
        <v>6</v>
      </c>
      <c r="P2686" s="686">
        <v>21001.079556928918</v>
      </c>
    </row>
    <row r="2687" spans="1:16" ht="22.5" x14ac:dyDescent="0.2">
      <c r="A2687" s="637" t="s">
        <v>478</v>
      </c>
      <c r="B2687" s="638" t="s">
        <v>768</v>
      </c>
      <c r="C2687" s="638" t="s">
        <v>769</v>
      </c>
      <c r="D2687" s="639" t="s">
        <v>8887</v>
      </c>
      <c r="E2687" s="640">
        <v>2800</v>
      </c>
      <c r="F2687" s="638" t="s">
        <v>8888</v>
      </c>
      <c r="G2687" s="639" t="s">
        <v>8889</v>
      </c>
      <c r="H2687" s="641" t="s">
        <v>8890</v>
      </c>
      <c r="I2687" s="642" t="s">
        <v>8185</v>
      </c>
      <c r="J2687" s="641" t="s">
        <v>8890</v>
      </c>
      <c r="K2687" s="643">
        <v>1</v>
      </c>
      <c r="L2687" s="643">
        <v>12</v>
      </c>
      <c r="M2687" s="644">
        <v>35877.254186522412</v>
      </c>
      <c r="N2687" s="643">
        <v>1</v>
      </c>
      <c r="O2687" s="643">
        <v>6</v>
      </c>
      <c r="P2687" s="686">
        <v>18001.079556928918</v>
      </c>
    </row>
    <row r="2688" spans="1:16" x14ac:dyDescent="0.2">
      <c r="A2688" s="637" t="s">
        <v>478</v>
      </c>
      <c r="B2688" s="638" t="s">
        <v>768</v>
      </c>
      <c r="C2688" s="638" t="s">
        <v>769</v>
      </c>
      <c r="D2688" s="639" t="s">
        <v>8891</v>
      </c>
      <c r="E2688" s="640">
        <v>1900</v>
      </c>
      <c r="F2688" s="638" t="s">
        <v>8892</v>
      </c>
      <c r="G2688" s="639" t="s">
        <v>8893</v>
      </c>
      <c r="H2688" s="641" t="s">
        <v>8894</v>
      </c>
      <c r="I2688" s="642" t="s">
        <v>8292</v>
      </c>
      <c r="J2688" s="641" t="s">
        <v>8894</v>
      </c>
      <c r="K2688" s="643">
        <v>1</v>
      </c>
      <c r="L2688" s="643">
        <v>12</v>
      </c>
      <c r="M2688" s="644">
        <v>25077.254186522405</v>
      </c>
      <c r="N2688" s="643">
        <v>1</v>
      </c>
      <c r="O2688" s="643">
        <v>6</v>
      </c>
      <c r="P2688" s="686">
        <v>12578.939556928915</v>
      </c>
    </row>
    <row r="2689" spans="1:16" ht="22.5" x14ac:dyDescent="0.2">
      <c r="A2689" s="637" t="s">
        <v>478</v>
      </c>
      <c r="B2689" s="638" t="s">
        <v>768</v>
      </c>
      <c r="C2689" s="638" t="s">
        <v>769</v>
      </c>
      <c r="D2689" s="639" t="s">
        <v>8881</v>
      </c>
      <c r="E2689" s="640">
        <v>4300</v>
      </c>
      <c r="F2689" s="638" t="s">
        <v>8895</v>
      </c>
      <c r="G2689" s="639" t="s">
        <v>8896</v>
      </c>
      <c r="H2689" s="641" t="s">
        <v>8897</v>
      </c>
      <c r="I2689" s="642" t="s">
        <v>8190</v>
      </c>
      <c r="J2689" s="641" t="s">
        <v>8897</v>
      </c>
      <c r="K2689" s="643">
        <v>1</v>
      </c>
      <c r="L2689" s="643">
        <v>12</v>
      </c>
      <c r="M2689" s="644">
        <v>53877.254186522412</v>
      </c>
      <c r="N2689" s="643">
        <v>1</v>
      </c>
      <c r="O2689" s="643">
        <v>6</v>
      </c>
      <c r="P2689" s="686">
        <v>27001.079556928918</v>
      </c>
    </row>
    <row r="2690" spans="1:16" ht="22.5" x14ac:dyDescent="0.2">
      <c r="A2690" s="637" t="s">
        <v>478</v>
      </c>
      <c r="B2690" s="638" t="s">
        <v>768</v>
      </c>
      <c r="C2690" s="638" t="s">
        <v>769</v>
      </c>
      <c r="D2690" s="639" t="s">
        <v>8898</v>
      </c>
      <c r="E2690" s="640">
        <v>2600</v>
      </c>
      <c r="F2690" s="638" t="s">
        <v>8899</v>
      </c>
      <c r="G2690" s="639" t="s">
        <v>8900</v>
      </c>
      <c r="H2690" s="641" t="s">
        <v>8338</v>
      </c>
      <c r="I2690" s="642" t="s">
        <v>8185</v>
      </c>
      <c r="J2690" s="641" t="s">
        <v>8338</v>
      </c>
      <c r="K2690" s="643">
        <v>1</v>
      </c>
      <c r="L2690" s="643">
        <v>12</v>
      </c>
      <c r="M2690" s="644">
        <v>33477.254186522412</v>
      </c>
      <c r="N2690" s="643">
        <v>1</v>
      </c>
      <c r="O2690" s="643">
        <v>6</v>
      </c>
      <c r="P2690" s="686">
        <v>16801.079556928918</v>
      </c>
    </row>
    <row r="2691" spans="1:16" ht="22.5" x14ac:dyDescent="0.2">
      <c r="A2691" s="637" t="s">
        <v>478</v>
      </c>
      <c r="B2691" s="638" t="s">
        <v>768</v>
      </c>
      <c r="C2691" s="638" t="s">
        <v>769</v>
      </c>
      <c r="D2691" s="639" t="s">
        <v>8288</v>
      </c>
      <c r="E2691" s="640">
        <v>1900</v>
      </c>
      <c r="F2691" s="638" t="s">
        <v>8901</v>
      </c>
      <c r="G2691" s="639" t="s">
        <v>8902</v>
      </c>
      <c r="H2691" s="641" t="s">
        <v>8303</v>
      </c>
      <c r="I2691" s="642" t="s">
        <v>8292</v>
      </c>
      <c r="J2691" s="641" t="s">
        <v>8303</v>
      </c>
      <c r="K2691" s="643">
        <v>1</v>
      </c>
      <c r="L2691" s="643">
        <v>12</v>
      </c>
      <c r="M2691" s="644">
        <v>25077.254186522405</v>
      </c>
      <c r="N2691" s="643">
        <v>1</v>
      </c>
      <c r="O2691" s="643">
        <v>6</v>
      </c>
      <c r="P2691" s="686">
        <v>12578.939556928915</v>
      </c>
    </row>
    <row r="2692" spans="1:16" ht="22.5" x14ac:dyDescent="0.2">
      <c r="A2692" s="637" t="s">
        <v>478</v>
      </c>
      <c r="B2692" s="638" t="s">
        <v>768</v>
      </c>
      <c r="C2692" s="638" t="s">
        <v>769</v>
      </c>
      <c r="D2692" s="639" t="s">
        <v>8903</v>
      </c>
      <c r="E2692" s="640">
        <v>1800</v>
      </c>
      <c r="F2692" s="638" t="s">
        <v>8904</v>
      </c>
      <c r="G2692" s="639" t="s">
        <v>8905</v>
      </c>
      <c r="H2692" s="641" t="s">
        <v>8906</v>
      </c>
      <c r="I2692" s="642" t="s">
        <v>8292</v>
      </c>
      <c r="J2692" s="641" t="s">
        <v>8906</v>
      </c>
      <c r="K2692" s="643">
        <v>1</v>
      </c>
      <c r="L2692" s="643">
        <v>12</v>
      </c>
      <c r="M2692" s="644">
        <v>23877.254186522405</v>
      </c>
      <c r="N2692" s="643">
        <v>1</v>
      </c>
      <c r="O2692" s="643">
        <v>5</v>
      </c>
      <c r="P2692" s="686">
        <v>9926.2195569289161</v>
      </c>
    </row>
    <row r="2693" spans="1:16" ht="22.5" x14ac:dyDescent="0.2">
      <c r="A2693" s="637" t="s">
        <v>478</v>
      </c>
      <c r="B2693" s="638" t="s">
        <v>775</v>
      </c>
      <c r="C2693" s="638" t="s">
        <v>769</v>
      </c>
      <c r="D2693" s="639" t="s">
        <v>8903</v>
      </c>
      <c r="E2693" s="640">
        <v>1800</v>
      </c>
      <c r="F2693" s="638" t="s">
        <v>8904</v>
      </c>
      <c r="G2693" s="639" t="s">
        <v>8905</v>
      </c>
      <c r="H2693" s="641" t="s">
        <v>8906</v>
      </c>
      <c r="I2693" s="642" t="s">
        <v>8292</v>
      </c>
      <c r="J2693" s="641" t="s">
        <v>8906</v>
      </c>
      <c r="K2693" s="643"/>
      <c r="L2693" s="643"/>
      <c r="M2693" s="644">
        <v>0</v>
      </c>
      <c r="N2693" s="643">
        <v>1</v>
      </c>
      <c r="O2693" s="643">
        <v>1</v>
      </c>
      <c r="P2693" s="686">
        <v>1968.0595569289155</v>
      </c>
    </row>
    <row r="2694" spans="1:16" ht="78.75" x14ac:dyDescent="0.2">
      <c r="A2694" s="637" t="s">
        <v>478</v>
      </c>
      <c r="B2694" s="638" t="s">
        <v>768</v>
      </c>
      <c r="C2694" s="638" t="s">
        <v>769</v>
      </c>
      <c r="D2694" s="639" t="s">
        <v>8907</v>
      </c>
      <c r="E2694" s="640">
        <v>4500</v>
      </c>
      <c r="F2694" s="638" t="s">
        <v>8908</v>
      </c>
      <c r="G2694" s="639" t="s">
        <v>8909</v>
      </c>
      <c r="H2694" s="641" t="s">
        <v>8283</v>
      </c>
      <c r="I2694" s="642" t="s">
        <v>8190</v>
      </c>
      <c r="J2694" s="641" t="s">
        <v>8283</v>
      </c>
      <c r="K2694" s="643">
        <v>1</v>
      </c>
      <c r="L2694" s="643">
        <v>12</v>
      </c>
      <c r="M2694" s="644">
        <v>56277.254186522412</v>
      </c>
      <c r="N2694" s="643">
        <v>1</v>
      </c>
      <c r="O2694" s="643">
        <v>6</v>
      </c>
      <c r="P2694" s="686">
        <v>28201.079556928918</v>
      </c>
    </row>
    <row r="2695" spans="1:16" ht="22.5" x14ac:dyDescent="0.2">
      <c r="A2695" s="637" t="s">
        <v>478</v>
      </c>
      <c r="B2695" s="638" t="s">
        <v>768</v>
      </c>
      <c r="C2695" s="638" t="s">
        <v>769</v>
      </c>
      <c r="D2695" s="639" t="s">
        <v>8910</v>
      </c>
      <c r="E2695" s="640">
        <v>2600</v>
      </c>
      <c r="F2695" s="638" t="s">
        <v>8911</v>
      </c>
      <c r="G2695" s="639" t="s">
        <v>8912</v>
      </c>
      <c r="H2695" s="641" t="s">
        <v>8913</v>
      </c>
      <c r="I2695" s="642" t="s">
        <v>8185</v>
      </c>
      <c r="J2695" s="641" t="s">
        <v>8913</v>
      </c>
      <c r="K2695" s="643">
        <v>1</v>
      </c>
      <c r="L2695" s="643">
        <v>12</v>
      </c>
      <c r="M2695" s="644">
        <v>33477.254186522412</v>
      </c>
      <c r="N2695" s="643">
        <v>1</v>
      </c>
      <c r="O2695" s="643">
        <v>5</v>
      </c>
      <c r="P2695" s="686">
        <v>13997.319556928915</v>
      </c>
    </row>
    <row r="2696" spans="1:16" ht="22.5" x14ac:dyDescent="0.2">
      <c r="A2696" s="637" t="s">
        <v>478</v>
      </c>
      <c r="B2696" s="638" t="s">
        <v>775</v>
      </c>
      <c r="C2696" s="638" t="s">
        <v>769</v>
      </c>
      <c r="D2696" s="639" t="s">
        <v>8910</v>
      </c>
      <c r="E2696" s="640">
        <v>2600</v>
      </c>
      <c r="F2696" s="638" t="s">
        <v>8911</v>
      </c>
      <c r="G2696" s="639" t="s">
        <v>8912</v>
      </c>
      <c r="H2696" s="641" t="s">
        <v>8913</v>
      </c>
      <c r="I2696" s="642" t="s">
        <v>8185</v>
      </c>
      <c r="J2696" s="641" t="s">
        <v>8913</v>
      </c>
      <c r="K2696" s="643"/>
      <c r="L2696" s="643"/>
      <c r="M2696" s="644">
        <v>0</v>
      </c>
      <c r="N2696" s="643">
        <v>1</v>
      </c>
      <c r="O2696" s="643">
        <v>1</v>
      </c>
      <c r="P2696" s="686">
        <v>2782.279556928916</v>
      </c>
    </row>
    <row r="2697" spans="1:16" ht="22.5" x14ac:dyDescent="0.2">
      <c r="A2697" s="637" t="s">
        <v>478</v>
      </c>
      <c r="B2697" s="638" t="s">
        <v>768</v>
      </c>
      <c r="C2697" s="638" t="s">
        <v>769</v>
      </c>
      <c r="D2697" s="639" t="s">
        <v>8914</v>
      </c>
      <c r="E2697" s="640">
        <v>3100</v>
      </c>
      <c r="F2697" s="638" t="s">
        <v>8915</v>
      </c>
      <c r="G2697" s="639" t="s">
        <v>8916</v>
      </c>
      <c r="H2697" s="641" t="s">
        <v>8632</v>
      </c>
      <c r="I2697" s="642" t="s">
        <v>8190</v>
      </c>
      <c r="J2697" s="641" t="s">
        <v>8632</v>
      </c>
      <c r="K2697" s="643">
        <v>1</v>
      </c>
      <c r="L2697" s="643">
        <v>12</v>
      </c>
      <c r="M2697" s="644">
        <v>39477.254186522412</v>
      </c>
      <c r="N2697" s="643">
        <v>1</v>
      </c>
      <c r="O2697" s="643">
        <v>6</v>
      </c>
      <c r="P2697" s="686">
        <v>19801.079556928918</v>
      </c>
    </row>
    <row r="2698" spans="1:16" ht="22.5" x14ac:dyDescent="0.2">
      <c r="A2698" s="637" t="s">
        <v>478</v>
      </c>
      <c r="B2698" s="638" t="s">
        <v>768</v>
      </c>
      <c r="C2698" s="638" t="s">
        <v>769</v>
      </c>
      <c r="D2698" s="639" t="s">
        <v>8623</v>
      </c>
      <c r="E2698" s="640">
        <v>3100</v>
      </c>
      <c r="F2698" s="638" t="s">
        <v>8917</v>
      </c>
      <c r="G2698" s="639" t="s">
        <v>8918</v>
      </c>
      <c r="H2698" s="641" t="s">
        <v>8632</v>
      </c>
      <c r="I2698" s="642" t="s">
        <v>8190</v>
      </c>
      <c r="J2698" s="641" t="s">
        <v>8632</v>
      </c>
      <c r="K2698" s="643">
        <v>1</v>
      </c>
      <c r="L2698" s="643">
        <v>12</v>
      </c>
      <c r="M2698" s="644">
        <v>39477.254186522412</v>
      </c>
      <c r="N2698" s="643">
        <v>1</v>
      </c>
      <c r="O2698" s="643">
        <v>6</v>
      </c>
      <c r="P2698" s="686">
        <v>19801.079556928918</v>
      </c>
    </row>
    <row r="2699" spans="1:16" x14ac:dyDescent="0.2">
      <c r="A2699" s="637" t="s">
        <v>478</v>
      </c>
      <c r="B2699" s="638" t="s">
        <v>768</v>
      </c>
      <c r="C2699" s="638" t="s">
        <v>769</v>
      </c>
      <c r="D2699" s="639" t="s">
        <v>8919</v>
      </c>
      <c r="E2699" s="640">
        <v>3100</v>
      </c>
      <c r="F2699" s="638" t="s">
        <v>8920</v>
      </c>
      <c r="G2699" s="639" t="s">
        <v>8921</v>
      </c>
      <c r="H2699" s="641" t="s">
        <v>8922</v>
      </c>
      <c r="I2699" s="642" t="s">
        <v>8190</v>
      </c>
      <c r="J2699" s="641" t="s">
        <v>8922</v>
      </c>
      <c r="K2699" s="643">
        <v>1</v>
      </c>
      <c r="L2699" s="643">
        <v>12</v>
      </c>
      <c r="M2699" s="644">
        <v>39477.254186522412</v>
      </c>
      <c r="N2699" s="643">
        <v>1</v>
      </c>
      <c r="O2699" s="643">
        <v>5</v>
      </c>
      <c r="P2699" s="686">
        <v>16497.319556928916</v>
      </c>
    </row>
    <row r="2700" spans="1:16" x14ac:dyDescent="0.2">
      <c r="A2700" s="637" t="s">
        <v>478</v>
      </c>
      <c r="B2700" s="638" t="s">
        <v>775</v>
      </c>
      <c r="C2700" s="638" t="s">
        <v>769</v>
      </c>
      <c r="D2700" s="639" t="s">
        <v>8919</v>
      </c>
      <c r="E2700" s="640">
        <v>3100</v>
      </c>
      <c r="F2700" s="638" t="s">
        <v>8920</v>
      </c>
      <c r="G2700" s="639" t="s">
        <v>8921</v>
      </c>
      <c r="H2700" s="641" t="s">
        <v>8922</v>
      </c>
      <c r="I2700" s="642" t="s">
        <v>8190</v>
      </c>
      <c r="J2700" s="641" t="s">
        <v>8922</v>
      </c>
      <c r="K2700" s="643"/>
      <c r="L2700" s="643"/>
      <c r="M2700" s="644">
        <v>0</v>
      </c>
      <c r="N2700" s="643">
        <v>1</v>
      </c>
      <c r="O2700" s="643">
        <v>1</v>
      </c>
      <c r="P2700" s="686">
        <v>3282.279556928916</v>
      </c>
    </row>
    <row r="2701" spans="1:16" ht="67.5" x14ac:dyDescent="0.2">
      <c r="A2701" s="637" t="s">
        <v>478</v>
      </c>
      <c r="B2701" s="638" t="s">
        <v>768</v>
      </c>
      <c r="C2701" s="638" t="s">
        <v>769</v>
      </c>
      <c r="D2701" s="639" t="s">
        <v>8923</v>
      </c>
      <c r="E2701" s="640">
        <v>3300</v>
      </c>
      <c r="F2701" s="638" t="s">
        <v>8924</v>
      </c>
      <c r="G2701" s="639" t="s">
        <v>8925</v>
      </c>
      <c r="H2701" s="641" t="s">
        <v>8380</v>
      </c>
      <c r="I2701" s="642" t="s">
        <v>8190</v>
      </c>
      <c r="J2701" s="641" t="s">
        <v>8380</v>
      </c>
      <c r="K2701" s="643">
        <v>1</v>
      </c>
      <c r="L2701" s="643">
        <v>12</v>
      </c>
      <c r="M2701" s="644">
        <v>41877.254186522412</v>
      </c>
      <c r="N2701" s="643">
        <v>1</v>
      </c>
      <c r="O2701" s="643">
        <v>6</v>
      </c>
      <c r="P2701" s="686">
        <v>21001.079556928918</v>
      </c>
    </row>
    <row r="2702" spans="1:16" ht="22.5" x14ac:dyDescent="0.2">
      <c r="A2702" s="637" t="s">
        <v>478</v>
      </c>
      <c r="B2702" s="638" t="s">
        <v>768</v>
      </c>
      <c r="C2702" s="638" t="s">
        <v>769</v>
      </c>
      <c r="D2702" s="639" t="s">
        <v>8288</v>
      </c>
      <c r="E2702" s="640">
        <v>1900</v>
      </c>
      <c r="F2702" s="638" t="s">
        <v>8926</v>
      </c>
      <c r="G2702" s="639" t="s">
        <v>8927</v>
      </c>
      <c r="H2702" s="641" t="s">
        <v>8854</v>
      </c>
      <c r="I2702" s="642" t="s">
        <v>8292</v>
      </c>
      <c r="J2702" s="641" t="s">
        <v>8854</v>
      </c>
      <c r="K2702" s="643">
        <v>1</v>
      </c>
      <c r="L2702" s="643">
        <v>12</v>
      </c>
      <c r="M2702" s="644">
        <v>25077.254186522405</v>
      </c>
      <c r="N2702" s="643">
        <v>1</v>
      </c>
      <c r="O2702" s="643">
        <v>6</v>
      </c>
      <c r="P2702" s="686">
        <v>12578.939556928915</v>
      </c>
    </row>
    <row r="2703" spans="1:16" ht="33.75" x14ac:dyDescent="0.2">
      <c r="A2703" s="637" t="s">
        <v>478</v>
      </c>
      <c r="B2703" s="638" t="s">
        <v>768</v>
      </c>
      <c r="C2703" s="638" t="s">
        <v>769</v>
      </c>
      <c r="D2703" s="639" t="s">
        <v>8928</v>
      </c>
      <c r="E2703" s="640">
        <v>4600</v>
      </c>
      <c r="F2703" s="638" t="s">
        <v>8929</v>
      </c>
      <c r="G2703" s="639" t="s">
        <v>8930</v>
      </c>
      <c r="H2703" s="641" t="s">
        <v>8931</v>
      </c>
      <c r="I2703" s="642" t="s">
        <v>8190</v>
      </c>
      <c r="J2703" s="641" t="s">
        <v>8931</v>
      </c>
      <c r="K2703" s="643">
        <v>1</v>
      </c>
      <c r="L2703" s="643">
        <v>7</v>
      </c>
      <c r="M2703" s="644">
        <v>33813.854186522411</v>
      </c>
      <c r="N2703" s="643"/>
      <c r="O2703" s="643"/>
      <c r="P2703" s="686">
        <v>0</v>
      </c>
    </row>
    <row r="2704" spans="1:16" ht="56.25" x14ac:dyDescent="0.2">
      <c r="A2704" s="637" t="s">
        <v>478</v>
      </c>
      <c r="B2704" s="638" t="s">
        <v>768</v>
      </c>
      <c r="C2704" s="638" t="s">
        <v>769</v>
      </c>
      <c r="D2704" s="639" t="s">
        <v>8932</v>
      </c>
      <c r="E2704" s="640">
        <v>3300</v>
      </c>
      <c r="F2704" s="638" t="s">
        <v>8933</v>
      </c>
      <c r="G2704" s="639" t="s">
        <v>8934</v>
      </c>
      <c r="H2704" s="641" t="s">
        <v>8935</v>
      </c>
      <c r="I2704" s="642" t="s">
        <v>8190</v>
      </c>
      <c r="J2704" s="641" t="s">
        <v>8935</v>
      </c>
      <c r="K2704" s="643">
        <v>1</v>
      </c>
      <c r="L2704" s="643">
        <v>12</v>
      </c>
      <c r="M2704" s="644">
        <v>41877.254186522412</v>
      </c>
      <c r="N2704" s="643">
        <v>1</v>
      </c>
      <c r="O2704" s="643">
        <v>6</v>
      </c>
      <c r="P2704" s="686">
        <v>21001.079556928918</v>
      </c>
    </row>
    <row r="2705" spans="1:16" ht="78.75" x14ac:dyDescent="0.2">
      <c r="A2705" s="637" t="s">
        <v>478</v>
      </c>
      <c r="B2705" s="638" t="s">
        <v>768</v>
      </c>
      <c r="C2705" s="638" t="s">
        <v>769</v>
      </c>
      <c r="D2705" s="639" t="s">
        <v>8936</v>
      </c>
      <c r="E2705" s="640">
        <v>2800</v>
      </c>
      <c r="F2705" s="638" t="s">
        <v>8937</v>
      </c>
      <c r="G2705" s="639" t="s">
        <v>8938</v>
      </c>
      <c r="H2705" s="641" t="s">
        <v>8939</v>
      </c>
      <c r="I2705" s="642" t="s">
        <v>8185</v>
      </c>
      <c r="J2705" s="641" t="s">
        <v>8939</v>
      </c>
      <c r="K2705" s="643">
        <v>1</v>
      </c>
      <c r="L2705" s="643">
        <v>12</v>
      </c>
      <c r="M2705" s="644">
        <v>35877.254186522412</v>
      </c>
      <c r="N2705" s="643">
        <v>1</v>
      </c>
      <c r="O2705" s="643">
        <v>5</v>
      </c>
      <c r="P2705" s="686">
        <v>14997.319556928915</v>
      </c>
    </row>
    <row r="2706" spans="1:16" ht="78.75" x14ac:dyDescent="0.2">
      <c r="A2706" s="637" t="s">
        <v>478</v>
      </c>
      <c r="B2706" s="638" t="s">
        <v>775</v>
      </c>
      <c r="C2706" s="638" t="s">
        <v>769</v>
      </c>
      <c r="D2706" s="639" t="s">
        <v>8936</v>
      </c>
      <c r="E2706" s="640">
        <v>2800</v>
      </c>
      <c r="F2706" s="638" t="s">
        <v>8937</v>
      </c>
      <c r="G2706" s="639" t="s">
        <v>8938</v>
      </c>
      <c r="H2706" s="641" t="s">
        <v>8939</v>
      </c>
      <c r="I2706" s="642" t="s">
        <v>8185</v>
      </c>
      <c r="J2706" s="641" t="s">
        <v>8939</v>
      </c>
      <c r="K2706" s="643"/>
      <c r="L2706" s="643"/>
      <c r="M2706" s="644">
        <v>0</v>
      </c>
      <c r="N2706" s="643">
        <v>1</v>
      </c>
      <c r="O2706" s="643">
        <v>1</v>
      </c>
      <c r="P2706" s="686">
        <v>2982.279556928916</v>
      </c>
    </row>
    <row r="2707" spans="1:16" ht="22.5" x14ac:dyDescent="0.2">
      <c r="A2707" s="637" t="s">
        <v>478</v>
      </c>
      <c r="B2707" s="638" t="s">
        <v>768</v>
      </c>
      <c r="C2707" s="638" t="s">
        <v>769</v>
      </c>
      <c r="D2707" s="639" t="s">
        <v>8778</v>
      </c>
      <c r="E2707" s="640">
        <v>1900</v>
      </c>
      <c r="F2707" s="638" t="s">
        <v>8940</v>
      </c>
      <c r="G2707" s="639" t="s">
        <v>8941</v>
      </c>
      <c r="H2707" s="641" t="s">
        <v>8291</v>
      </c>
      <c r="I2707" s="642" t="s">
        <v>8292</v>
      </c>
      <c r="J2707" s="641" t="s">
        <v>8291</v>
      </c>
      <c r="K2707" s="643">
        <v>1</v>
      </c>
      <c r="L2707" s="643">
        <v>12</v>
      </c>
      <c r="M2707" s="644">
        <v>25077.254186522405</v>
      </c>
      <c r="N2707" s="643">
        <v>1</v>
      </c>
      <c r="O2707" s="643">
        <v>6</v>
      </c>
      <c r="P2707" s="686">
        <v>12578.939556928915</v>
      </c>
    </row>
    <row r="2708" spans="1:16" ht="33.75" x14ac:dyDescent="0.2">
      <c r="A2708" s="637" t="s">
        <v>478</v>
      </c>
      <c r="B2708" s="638" t="s">
        <v>768</v>
      </c>
      <c r="C2708" s="638" t="s">
        <v>769</v>
      </c>
      <c r="D2708" s="639" t="s">
        <v>8335</v>
      </c>
      <c r="E2708" s="640">
        <v>1900</v>
      </c>
      <c r="F2708" s="638" t="s">
        <v>8942</v>
      </c>
      <c r="G2708" s="639" t="s">
        <v>8943</v>
      </c>
      <c r="H2708" s="641" t="s">
        <v>8405</v>
      </c>
      <c r="I2708" s="642" t="s">
        <v>8292</v>
      </c>
      <c r="J2708" s="641" t="s">
        <v>8405</v>
      </c>
      <c r="K2708" s="643">
        <v>1</v>
      </c>
      <c r="L2708" s="643">
        <v>12</v>
      </c>
      <c r="M2708" s="644">
        <v>25077.254186522405</v>
      </c>
      <c r="N2708" s="643">
        <v>1</v>
      </c>
      <c r="O2708" s="643">
        <v>6</v>
      </c>
      <c r="P2708" s="686">
        <v>12578.939556928915</v>
      </c>
    </row>
    <row r="2709" spans="1:16" x14ac:dyDescent="0.2">
      <c r="A2709" s="637" t="s">
        <v>478</v>
      </c>
      <c r="B2709" s="638" t="s">
        <v>768</v>
      </c>
      <c r="C2709" s="638" t="s">
        <v>769</v>
      </c>
      <c r="D2709" s="639" t="s">
        <v>8288</v>
      </c>
      <c r="E2709" s="640">
        <v>1900</v>
      </c>
      <c r="F2709" s="638" t="s">
        <v>8944</v>
      </c>
      <c r="G2709" s="639" t="s">
        <v>8945</v>
      </c>
      <c r="H2709" s="641" t="s">
        <v>8303</v>
      </c>
      <c r="I2709" s="642" t="s">
        <v>8292</v>
      </c>
      <c r="J2709" s="641" t="s">
        <v>8303</v>
      </c>
      <c r="K2709" s="643">
        <v>1</v>
      </c>
      <c r="L2709" s="643">
        <v>12</v>
      </c>
      <c r="M2709" s="644">
        <v>25077.254186522405</v>
      </c>
      <c r="N2709" s="643">
        <v>1</v>
      </c>
      <c r="O2709" s="643">
        <v>6</v>
      </c>
      <c r="P2709" s="686">
        <v>12578.939556928915</v>
      </c>
    </row>
    <row r="2710" spans="1:16" ht="22.5" x14ac:dyDescent="0.2">
      <c r="A2710" s="637" t="s">
        <v>478</v>
      </c>
      <c r="B2710" s="638" t="s">
        <v>768</v>
      </c>
      <c r="C2710" s="638" t="s">
        <v>769</v>
      </c>
      <c r="D2710" s="639" t="s">
        <v>8551</v>
      </c>
      <c r="E2710" s="640">
        <v>1300</v>
      </c>
      <c r="F2710" s="638" t="s">
        <v>8946</v>
      </c>
      <c r="G2710" s="639" t="s">
        <v>8947</v>
      </c>
      <c r="H2710" s="641" t="s">
        <v>8948</v>
      </c>
      <c r="I2710" s="642" t="s">
        <v>8292</v>
      </c>
      <c r="J2710" s="641" t="s">
        <v>8948</v>
      </c>
      <c r="K2710" s="643">
        <v>1</v>
      </c>
      <c r="L2710" s="643">
        <v>9</v>
      </c>
      <c r="M2710" s="644">
        <v>13579.214186522408</v>
      </c>
      <c r="N2710" s="643"/>
      <c r="O2710" s="643"/>
      <c r="P2710" s="686">
        <v>0</v>
      </c>
    </row>
    <row r="2711" spans="1:16" ht="22.5" x14ac:dyDescent="0.2">
      <c r="A2711" s="637" t="s">
        <v>478</v>
      </c>
      <c r="B2711" s="638" t="s">
        <v>768</v>
      </c>
      <c r="C2711" s="638" t="s">
        <v>769</v>
      </c>
      <c r="D2711" s="639" t="s">
        <v>8283</v>
      </c>
      <c r="E2711" s="640">
        <v>3500</v>
      </c>
      <c r="F2711" s="638" t="s">
        <v>8949</v>
      </c>
      <c r="G2711" s="639" t="s">
        <v>8950</v>
      </c>
      <c r="H2711" s="641" t="s">
        <v>8614</v>
      </c>
      <c r="I2711" s="642" t="s">
        <v>8190</v>
      </c>
      <c r="J2711" s="641" t="s">
        <v>8614</v>
      </c>
      <c r="K2711" s="643">
        <v>1</v>
      </c>
      <c r="L2711" s="643">
        <v>12</v>
      </c>
      <c r="M2711" s="644">
        <v>44277.254186522412</v>
      </c>
      <c r="N2711" s="643">
        <v>1</v>
      </c>
      <c r="O2711" s="643">
        <v>6</v>
      </c>
      <c r="P2711" s="686">
        <v>22201.079556928918</v>
      </c>
    </row>
    <row r="2712" spans="1:16" ht="22.5" x14ac:dyDescent="0.2">
      <c r="A2712" s="637" t="s">
        <v>478</v>
      </c>
      <c r="B2712" s="638" t="s">
        <v>768</v>
      </c>
      <c r="C2712" s="638" t="s">
        <v>769</v>
      </c>
      <c r="D2712" s="639" t="s">
        <v>8951</v>
      </c>
      <c r="E2712" s="640">
        <v>8000</v>
      </c>
      <c r="F2712" s="638" t="s">
        <v>8952</v>
      </c>
      <c r="G2712" s="639" t="s">
        <v>8953</v>
      </c>
      <c r="H2712" s="641" t="s">
        <v>8954</v>
      </c>
      <c r="I2712" s="642" t="s">
        <v>8190</v>
      </c>
      <c r="J2712" s="641" t="s">
        <v>8954</v>
      </c>
      <c r="K2712" s="643">
        <v>1</v>
      </c>
      <c r="L2712" s="643">
        <v>12</v>
      </c>
      <c r="M2712" s="644">
        <v>98277.254186522405</v>
      </c>
      <c r="N2712" s="643">
        <v>1</v>
      </c>
      <c r="O2712" s="643">
        <v>6</v>
      </c>
      <c r="P2712" s="686">
        <v>49201.079556928911</v>
      </c>
    </row>
    <row r="2713" spans="1:16" ht="33.75" x14ac:dyDescent="0.2">
      <c r="A2713" s="637" t="s">
        <v>478</v>
      </c>
      <c r="B2713" s="638" t="s">
        <v>768</v>
      </c>
      <c r="C2713" s="638" t="s">
        <v>769</v>
      </c>
      <c r="D2713" s="639" t="s">
        <v>8955</v>
      </c>
      <c r="E2713" s="640">
        <v>4600</v>
      </c>
      <c r="F2713" s="638" t="s">
        <v>8956</v>
      </c>
      <c r="G2713" s="639" t="s">
        <v>8957</v>
      </c>
      <c r="H2713" s="641" t="s">
        <v>8958</v>
      </c>
      <c r="I2713" s="642" t="s">
        <v>8190</v>
      </c>
      <c r="J2713" s="641" t="s">
        <v>8958</v>
      </c>
      <c r="K2713" s="643">
        <v>1</v>
      </c>
      <c r="L2713" s="643">
        <v>12</v>
      </c>
      <c r="M2713" s="644">
        <v>57477.254186522412</v>
      </c>
      <c r="N2713" s="643">
        <v>1</v>
      </c>
      <c r="O2713" s="643">
        <v>6</v>
      </c>
      <c r="P2713" s="686">
        <v>28801.079556928918</v>
      </c>
    </row>
    <row r="2714" spans="1:16" x14ac:dyDescent="0.2">
      <c r="A2714" s="637" t="s">
        <v>478</v>
      </c>
      <c r="B2714" s="638" t="s">
        <v>768</v>
      </c>
      <c r="C2714" s="638" t="s">
        <v>769</v>
      </c>
      <c r="D2714" s="639" t="s">
        <v>8185</v>
      </c>
      <c r="E2714" s="640">
        <v>2600</v>
      </c>
      <c r="F2714" s="638" t="s">
        <v>8959</v>
      </c>
      <c r="G2714" s="639" t="s">
        <v>8960</v>
      </c>
      <c r="H2714" s="641" t="s">
        <v>8961</v>
      </c>
      <c r="I2714" s="642" t="s">
        <v>8185</v>
      </c>
      <c r="J2714" s="641" t="s">
        <v>8961</v>
      </c>
      <c r="K2714" s="643">
        <v>1</v>
      </c>
      <c r="L2714" s="643">
        <v>1</v>
      </c>
      <c r="M2714" s="644">
        <v>2917.7741865224061</v>
      </c>
      <c r="N2714" s="643">
        <v>1</v>
      </c>
      <c r="O2714" s="643">
        <v>6</v>
      </c>
      <c r="P2714" s="686">
        <v>16801.079556928918</v>
      </c>
    </row>
    <row r="2715" spans="1:16" ht="90" x14ac:dyDescent="0.2">
      <c r="A2715" s="637" t="s">
        <v>478</v>
      </c>
      <c r="B2715" s="638" t="s">
        <v>768</v>
      </c>
      <c r="C2715" s="638" t="s">
        <v>769</v>
      </c>
      <c r="D2715" s="639" t="s">
        <v>8962</v>
      </c>
      <c r="E2715" s="640">
        <v>3100</v>
      </c>
      <c r="F2715" s="638" t="s">
        <v>8963</v>
      </c>
      <c r="G2715" s="639" t="s">
        <v>8964</v>
      </c>
      <c r="H2715" s="641" t="s">
        <v>8965</v>
      </c>
      <c r="I2715" s="642" t="s">
        <v>8190</v>
      </c>
      <c r="J2715" s="641" t="s">
        <v>8965</v>
      </c>
      <c r="K2715" s="643">
        <v>1</v>
      </c>
      <c r="L2715" s="643">
        <v>12</v>
      </c>
      <c r="M2715" s="644">
        <v>39477.254186522412</v>
      </c>
      <c r="N2715" s="643">
        <v>1</v>
      </c>
      <c r="O2715" s="643">
        <v>6</v>
      </c>
      <c r="P2715" s="686">
        <v>19801.079556928918</v>
      </c>
    </row>
    <row r="2716" spans="1:16" ht="33.75" x14ac:dyDescent="0.2">
      <c r="A2716" s="637" t="s">
        <v>478</v>
      </c>
      <c r="B2716" s="638" t="s">
        <v>768</v>
      </c>
      <c r="C2716" s="638" t="s">
        <v>769</v>
      </c>
      <c r="D2716" s="639" t="s">
        <v>8966</v>
      </c>
      <c r="E2716" s="640">
        <v>2400</v>
      </c>
      <c r="F2716" s="638" t="s">
        <v>8967</v>
      </c>
      <c r="G2716" s="639" t="s">
        <v>8968</v>
      </c>
      <c r="H2716" s="641" t="s">
        <v>8969</v>
      </c>
      <c r="I2716" s="642" t="s">
        <v>8185</v>
      </c>
      <c r="J2716" s="641" t="s">
        <v>8969</v>
      </c>
      <c r="K2716" s="643">
        <v>1</v>
      </c>
      <c r="L2716" s="643">
        <v>12</v>
      </c>
      <c r="M2716" s="644">
        <v>31077.254186522405</v>
      </c>
      <c r="N2716" s="643">
        <v>1</v>
      </c>
      <c r="O2716" s="643">
        <v>6</v>
      </c>
      <c r="P2716" s="686">
        <v>15601.079556928915</v>
      </c>
    </row>
    <row r="2717" spans="1:16" ht="33.75" x14ac:dyDescent="0.2">
      <c r="A2717" s="637" t="s">
        <v>478</v>
      </c>
      <c r="B2717" s="638" t="s">
        <v>768</v>
      </c>
      <c r="C2717" s="638" t="s">
        <v>769</v>
      </c>
      <c r="D2717" s="639" t="s">
        <v>8970</v>
      </c>
      <c r="E2717" s="640">
        <v>1900</v>
      </c>
      <c r="F2717" s="638" t="s">
        <v>8971</v>
      </c>
      <c r="G2717" s="639" t="s">
        <v>8972</v>
      </c>
      <c r="H2717" s="641" t="s">
        <v>8854</v>
      </c>
      <c r="I2717" s="642" t="s">
        <v>8292</v>
      </c>
      <c r="J2717" s="641" t="s">
        <v>8854</v>
      </c>
      <c r="K2717" s="643">
        <v>1</v>
      </c>
      <c r="L2717" s="643">
        <v>12</v>
      </c>
      <c r="M2717" s="644">
        <v>25077.254186522405</v>
      </c>
      <c r="N2717" s="643">
        <v>1</v>
      </c>
      <c r="O2717" s="643">
        <v>6</v>
      </c>
      <c r="P2717" s="686">
        <v>12578.939556928915</v>
      </c>
    </row>
    <row r="2718" spans="1:16" ht="22.5" x14ac:dyDescent="0.2">
      <c r="A2718" s="637" t="s">
        <v>478</v>
      </c>
      <c r="B2718" s="638" t="s">
        <v>768</v>
      </c>
      <c r="C2718" s="638" t="s">
        <v>769</v>
      </c>
      <c r="D2718" s="639" t="s">
        <v>8288</v>
      </c>
      <c r="E2718" s="640">
        <v>1900</v>
      </c>
      <c r="F2718" s="638" t="s">
        <v>8973</v>
      </c>
      <c r="G2718" s="639" t="s">
        <v>8974</v>
      </c>
      <c r="H2718" s="641" t="s">
        <v>8303</v>
      </c>
      <c r="I2718" s="642" t="s">
        <v>8292</v>
      </c>
      <c r="J2718" s="641" t="s">
        <v>8303</v>
      </c>
      <c r="K2718" s="643">
        <v>1</v>
      </c>
      <c r="L2718" s="643">
        <v>2</v>
      </c>
      <c r="M2718" s="644">
        <v>4350.4541865224064</v>
      </c>
      <c r="N2718" s="643">
        <v>1</v>
      </c>
      <c r="O2718" s="643">
        <v>1</v>
      </c>
      <c r="P2718" s="686">
        <v>2078.589556928916</v>
      </c>
    </row>
    <row r="2719" spans="1:16" ht="45" x14ac:dyDescent="0.2">
      <c r="A2719" s="637" t="s">
        <v>478</v>
      </c>
      <c r="B2719" s="638" t="s">
        <v>768</v>
      </c>
      <c r="C2719" s="638" t="s">
        <v>769</v>
      </c>
      <c r="D2719" s="639" t="s">
        <v>8975</v>
      </c>
      <c r="E2719" s="640">
        <v>1900</v>
      </c>
      <c r="F2719" s="638" t="s">
        <v>8976</v>
      </c>
      <c r="G2719" s="639" t="s">
        <v>8977</v>
      </c>
      <c r="H2719" s="641" t="s">
        <v>8291</v>
      </c>
      <c r="I2719" s="642" t="s">
        <v>8292</v>
      </c>
      <c r="J2719" s="641" t="s">
        <v>8291</v>
      </c>
      <c r="K2719" s="643">
        <v>1</v>
      </c>
      <c r="L2719" s="643">
        <v>12</v>
      </c>
      <c r="M2719" s="644">
        <v>25077.254186522405</v>
      </c>
      <c r="N2719" s="643">
        <v>1</v>
      </c>
      <c r="O2719" s="643">
        <v>6</v>
      </c>
      <c r="P2719" s="686">
        <v>12578.939556928915</v>
      </c>
    </row>
    <row r="2720" spans="1:16" ht="33.75" x14ac:dyDescent="0.2">
      <c r="A2720" s="637" t="s">
        <v>478</v>
      </c>
      <c r="B2720" s="638" t="s">
        <v>768</v>
      </c>
      <c r="C2720" s="638" t="s">
        <v>769</v>
      </c>
      <c r="D2720" s="639" t="s">
        <v>8978</v>
      </c>
      <c r="E2720" s="640">
        <v>1900</v>
      </c>
      <c r="F2720" s="638" t="s">
        <v>8979</v>
      </c>
      <c r="G2720" s="639" t="s">
        <v>8980</v>
      </c>
      <c r="H2720" s="641" t="s">
        <v>8291</v>
      </c>
      <c r="I2720" s="642" t="s">
        <v>8292</v>
      </c>
      <c r="J2720" s="641" t="s">
        <v>8291</v>
      </c>
      <c r="K2720" s="643">
        <v>1</v>
      </c>
      <c r="L2720" s="643">
        <v>12</v>
      </c>
      <c r="M2720" s="644">
        <v>25077.254186522405</v>
      </c>
      <c r="N2720" s="643">
        <v>1</v>
      </c>
      <c r="O2720" s="643">
        <v>6</v>
      </c>
      <c r="P2720" s="686">
        <v>12578.939556928915</v>
      </c>
    </row>
    <row r="2721" spans="1:16" ht="22.5" x14ac:dyDescent="0.2">
      <c r="A2721" s="637" t="s">
        <v>478</v>
      </c>
      <c r="B2721" s="638" t="s">
        <v>768</v>
      </c>
      <c r="C2721" s="638" t="s">
        <v>769</v>
      </c>
      <c r="D2721" s="639" t="s">
        <v>8981</v>
      </c>
      <c r="E2721" s="640">
        <v>1300</v>
      </c>
      <c r="F2721" s="638" t="s">
        <v>8982</v>
      </c>
      <c r="G2721" s="639" t="s">
        <v>8983</v>
      </c>
      <c r="H2721" s="641" t="s">
        <v>8554</v>
      </c>
      <c r="I2721" s="642" t="s">
        <v>8292</v>
      </c>
      <c r="J2721" s="641" t="s">
        <v>8554</v>
      </c>
      <c r="K2721" s="643">
        <v>1</v>
      </c>
      <c r="L2721" s="643">
        <v>12</v>
      </c>
      <c r="M2721" s="644">
        <v>17877.254186522405</v>
      </c>
      <c r="N2721" s="643">
        <v>1</v>
      </c>
      <c r="O2721" s="643">
        <v>6</v>
      </c>
      <c r="P2721" s="686">
        <v>8599.8595569289155</v>
      </c>
    </row>
    <row r="2722" spans="1:16" ht="22.5" x14ac:dyDescent="0.2">
      <c r="A2722" s="637" t="s">
        <v>478</v>
      </c>
      <c r="B2722" s="638" t="s">
        <v>768</v>
      </c>
      <c r="C2722" s="638" t="s">
        <v>769</v>
      </c>
      <c r="D2722" s="639" t="s">
        <v>8778</v>
      </c>
      <c r="E2722" s="640">
        <v>1900</v>
      </c>
      <c r="F2722" s="638" t="s">
        <v>8984</v>
      </c>
      <c r="G2722" s="639" t="s">
        <v>8985</v>
      </c>
      <c r="H2722" s="641" t="s">
        <v>8291</v>
      </c>
      <c r="I2722" s="642" t="s">
        <v>8292</v>
      </c>
      <c r="J2722" s="641" t="s">
        <v>8291</v>
      </c>
      <c r="K2722" s="643">
        <v>1</v>
      </c>
      <c r="L2722" s="643">
        <v>12</v>
      </c>
      <c r="M2722" s="644">
        <v>25077.254186522405</v>
      </c>
      <c r="N2722" s="643">
        <v>1</v>
      </c>
      <c r="O2722" s="643">
        <v>6</v>
      </c>
      <c r="P2722" s="686">
        <v>12578.939556928915</v>
      </c>
    </row>
    <row r="2723" spans="1:16" ht="33.75" x14ac:dyDescent="0.2">
      <c r="A2723" s="637" t="s">
        <v>478</v>
      </c>
      <c r="B2723" s="638" t="s">
        <v>768</v>
      </c>
      <c r="C2723" s="638" t="s">
        <v>769</v>
      </c>
      <c r="D2723" s="639" t="s">
        <v>8986</v>
      </c>
      <c r="E2723" s="640">
        <v>2300</v>
      </c>
      <c r="F2723" s="638" t="s">
        <v>8987</v>
      </c>
      <c r="G2723" s="639" t="s">
        <v>8988</v>
      </c>
      <c r="H2723" s="641" t="s">
        <v>8296</v>
      </c>
      <c r="I2723" s="642" t="s">
        <v>8185</v>
      </c>
      <c r="J2723" s="641" t="s">
        <v>8296</v>
      </c>
      <c r="K2723" s="643">
        <v>1</v>
      </c>
      <c r="L2723" s="643">
        <v>12</v>
      </c>
      <c r="M2723" s="644">
        <v>29877.254186522405</v>
      </c>
      <c r="N2723" s="643">
        <v>1</v>
      </c>
      <c r="O2723" s="643">
        <v>6</v>
      </c>
      <c r="P2723" s="686">
        <v>15001.079556928915</v>
      </c>
    </row>
    <row r="2724" spans="1:16" ht="22.5" x14ac:dyDescent="0.2">
      <c r="A2724" s="637" t="s">
        <v>478</v>
      </c>
      <c r="B2724" s="638" t="s">
        <v>768</v>
      </c>
      <c r="C2724" s="638" t="s">
        <v>769</v>
      </c>
      <c r="D2724" s="639" t="s">
        <v>8292</v>
      </c>
      <c r="E2724" s="640">
        <v>1900</v>
      </c>
      <c r="F2724" s="638" t="s">
        <v>8989</v>
      </c>
      <c r="G2724" s="639" t="s">
        <v>8990</v>
      </c>
      <c r="H2724" s="641" t="s">
        <v>8184</v>
      </c>
      <c r="I2724" s="642" t="s">
        <v>8292</v>
      </c>
      <c r="J2724" s="641" t="s">
        <v>8184</v>
      </c>
      <c r="K2724" s="643">
        <v>1</v>
      </c>
      <c r="L2724" s="643">
        <v>1</v>
      </c>
      <c r="M2724" s="644">
        <v>2217.7741865224061</v>
      </c>
      <c r="N2724" s="643">
        <v>1</v>
      </c>
      <c r="O2724" s="643">
        <v>6</v>
      </c>
      <c r="P2724" s="686">
        <v>12578.939556928915</v>
      </c>
    </row>
    <row r="2725" spans="1:16" ht="33.75" x14ac:dyDescent="0.2">
      <c r="A2725" s="637" t="s">
        <v>478</v>
      </c>
      <c r="B2725" s="638" t="s">
        <v>768</v>
      </c>
      <c r="C2725" s="638" t="s">
        <v>769</v>
      </c>
      <c r="D2725" s="639" t="s">
        <v>8394</v>
      </c>
      <c r="E2725" s="640">
        <v>1900</v>
      </c>
      <c r="F2725" s="638" t="s">
        <v>8991</v>
      </c>
      <c r="G2725" s="639" t="s">
        <v>8992</v>
      </c>
      <c r="H2725" s="641" t="s">
        <v>8750</v>
      </c>
      <c r="I2725" s="642" t="s">
        <v>8292</v>
      </c>
      <c r="J2725" s="641" t="s">
        <v>8750</v>
      </c>
      <c r="K2725" s="643">
        <v>1</v>
      </c>
      <c r="L2725" s="643">
        <v>12</v>
      </c>
      <c r="M2725" s="644">
        <v>25077.254186522405</v>
      </c>
      <c r="N2725" s="643">
        <v>1</v>
      </c>
      <c r="O2725" s="643">
        <v>6</v>
      </c>
      <c r="P2725" s="686">
        <v>12578.939556928915</v>
      </c>
    </row>
    <row r="2726" spans="1:16" ht="78.75" x14ac:dyDescent="0.2">
      <c r="A2726" s="637" t="s">
        <v>478</v>
      </c>
      <c r="B2726" s="638" t="s">
        <v>768</v>
      </c>
      <c r="C2726" s="638" t="s">
        <v>769</v>
      </c>
      <c r="D2726" s="639" t="s">
        <v>8993</v>
      </c>
      <c r="E2726" s="640">
        <v>3800</v>
      </c>
      <c r="F2726" s="638" t="s">
        <v>8994</v>
      </c>
      <c r="G2726" s="639" t="s">
        <v>8995</v>
      </c>
      <c r="H2726" s="641" t="s">
        <v>8534</v>
      </c>
      <c r="I2726" s="642" t="s">
        <v>8190</v>
      </c>
      <c r="J2726" s="641" t="s">
        <v>8534</v>
      </c>
      <c r="K2726" s="643">
        <v>1</v>
      </c>
      <c r="L2726" s="643">
        <v>12</v>
      </c>
      <c r="M2726" s="644">
        <v>47877.254186522412</v>
      </c>
      <c r="N2726" s="643">
        <v>1</v>
      </c>
      <c r="O2726" s="643">
        <v>6</v>
      </c>
      <c r="P2726" s="686">
        <v>24001.079556928918</v>
      </c>
    </row>
    <row r="2727" spans="1:16" ht="33.75" x14ac:dyDescent="0.2">
      <c r="A2727" s="637" t="s">
        <v>478</v>
      </c>
      <c r="B2727" s="638" t="s">
        <v>768</v>
      </c>
      <c r="C2727" s="638" t="s">
        <v>769</v>
      </c>
      <c r="D2727" s="639" t="s">
        <v>8978</v>
      </c>
      <c r="E2727" s="640">
        <v>1900</v>
      </c>
      <c r="F2727" s="638" t="s">
        <v>8996</v>
      </c>
      <c r="G2727" s="639" t="s">
        <v>8997</v>
      </c>
      <c r="H2727" s="641" t="s">
        <v>8291</v>
      </c>
      <c r="I2727" s="642" t="s">
        <v>8292</v>
      </c>
      <c r="J2727" s="641" t="s">
        <v>8291</v>
      </c>
      <c r="K2727" s="643">
        <v>1</v>
      </c>
      <c r="L2727" s="643">
        <v>12</v>
      </c>
      <c r="M2727" s="644">
        <v>25077.254186522405</v>
      </c>
      <c r="N2727" s="643">
        <v>1</v>
      </c>
      <c r="O2727" s="643">
        <v>6</v>
      </c>
      <c r="P2727" s="686">
        <v>12578.939556928915</v>
      </c>
    </row>
    <row r="2728" spans="1:16" ht="22.5" x14ac:dyDescent="0.2">
      <c r="A2728" s="637" t="s">
        <v>478</v>
      </c>
      <c r="B2728" s="638" t="s">
        <v>768</v>
      </c>
      <c r="C2728" s="638" t="s">
        <v>769</v>
      </c>
      <c r="D2728" s="639" t="s">
        <v>8717</v>
      </c>
      <c r="E2728" s="640">
        <v>1900</v>
      </c>
      <c r="F2728" s="638" t="s">
        <v>8998</v>
      </c>
      <c r="G2728" s="639" t="s">
        <v>8999</v>
      </c>
      <c r="H2728" s="641" t="s">
        <v>9000</v>
      </c>
      <c r="I2728" s="642" t="s">
        <v>8292</v>
      </c>
      <c r="J2728" s="641" t="s">
        <v>9000</v>
      </c>
      <c r="K2728" s="643">
        <v>1</v>
      </c>
      <c r="L2728" s="643">
        <v>12</v>
      </c>
      <c r="M2728" s="644">
        <v>25077.254186522405</v>
      </c>
      <c r="N2728" s="643">
        <v>1</v>
      </c>
      <c r="O2728" s="643">
        <v>6</v>
      </c>
      <c r="P2728" s="686">
        <v>12578.939556928915</v>
      </c>
    </row>
    <row r="2729" spans="1:16" ht="33.75" x14ac:dyDescent="0.2">
      <c r="A2729" s="637" t="s">
        <v>478</v>
      </c>
      <c r="B2729" s="638" t="s">
        <v>768</v>
      </c>
      <c r="C2729" s="638" t="s">
        <v>769</v>
      </c>
      <c r="D2729" s="639" t="s">
        <v>9001</v>
      </c>
      <c r="E2729" s="640">
        <v>3300</v>
      </c>
      <c r="F2729" s="638" t="s">
        <v>9002</v>
      </c>
      <c r="G2729" s="639" t="s">
        <v>9003</v>
      </c>
      <c r="H2729" s="641" t="s">
        <v>8380</v>
      </c>
      <c r="I2729" s="642" t="s">
        <v>8190</v>
      </c>
      <c r="J2729" s="641" t="s">
        <v>8380</v>
      </c>
      <c r="K2729" s="643">
        <v>1</v>
      </c>
      <c r="L2729" s="643">
        <v>12</v>
      </c>
      <c r="M2729" s="644">
        <v>41877.254186522412</v>
      </c>
      <c r="N2729" s="643">
        <v>1</v>
      </c>
      <c r="O2729" s="643">
        <v>6</v>
      </c>
      <c r="P2729" s="686">
        <v>21001.079556928918</v>
      </c>
    </row>
    <row r="2730" spans="1:16" ht="56.25" x14ac:dyDescent="0.2">
      <c r="A2730" s="637" t="s">
        <v>478</v>
      </c>
      <c r="B2730" s="638" t="s">
        <v>768</v>
      </c>
      <c r="C2730" s="638" t="s">
        <v>769</v>
      </c>
      <c r="D2730" s="639" t="s">
        <v>9004</v>
      </c>
      <c r="E2730" s="640">
        <v>2800</v>
      </c>
      <c r="F2730" s="638" t="s">
        <v>9005</v>
      </c>
      <c r="G2730" s="639" t="s">
        <v>9006</v>
      </c>
      <c r="H2730" s="641" t="s">
        <v>9007</v>
      </c>
      <c r="I2730" s="642" t="s">
        <v>8185</v>
      </c>
      <c r="J2730" s="641" t="s">
        <v>9007</v>
      </c>
      <c r="K2730" s="643">
        <v>1</v>
      </c>
      <c r="L2730" s="643">
        <v>12</v>
      </c>
      <c r="M2730" s="644">
        <v>35877.254186522412</v>
      </c>
      <c r="N2730" s="643">
        <v>1</v>
      </c>
      <c r="O2730" s="643">
        <v>6</v>
      </c>
      <c r="P2730" s="686">
        <v>18001.079556928918</v>
      </c>
    </row>
    <row r="2731" spans="1:16" ht="33.75" x14ac:dyDescent="0.2">
      <c r="A2731" s="637" t="s">
        <v>478</v>
      </c>
      <c r="B2731" s="638" t="s">
        <v>768</v>
      </c>
      <c r="C2731" s="638" t="s">
        <v>769</v>
      </c>
      <c r="D2731" s="639" t="s">
        <v>9008</v>
      </c>
      <c r="E2731" s="640">
        <v>3800</v>
      </c>
      <c r="F2731" s="638" t="s">
        <v>9009</v>
      </c>
      <c r="G2731" s="639" t="s">
        <v>9010</v>
      </c>
      <c r="H2731" s="641" t="s">
        <v>9011</v>
      </c>
      <c r="I2731" s="642" t="s">
        <v>8190</v>
      </c>
      <c r="J2731" s="641" t="s">
        <v>9011</v>
      </c>
      <c r="K2731" s="643">
        <v>1</v>
      </c>
      <c r="L2731" s="643">
        <v>12</v>
      </c>
      <c r="M2731" s="644">
        <v>47877.254186522412</v>
      </c>
      <c r="N2731" s="643">
        <v>1</v>
      </c>
      <c r="O2731" s="643">
        <v>6</v>
      </c>
      <c r="P2731" s="686">
        <v>24001.079556928918</v>
      </c>
    </row>
    <row r="2732" spans="1:16" ht="33.75" x14ac:dyDescent="0.2">
      <c r="A2732" s="637" t="s">
        <v>478</v>
      </c>
      <c r="B2732" s="638" t="s">
        <v>768</v>
      </c>
      <c r="C2732" s="638" t="s">
        <v>769</v>
      </c>
      <c r="D2732" s="639" t="s">
        <v>9012</v>
      </c>
      <c r="E2732" s="640">
        <v>1900</v>
      </c>
      <c r="F2732" s="638" t="s">
        <v>9013</v>
      </c>
      <c r="G2732" s="639" t="s">
        <v>9014</v>
      </c>
      <c r="H2732" s="641" t="s">
        <v>8303</v>
      </c>
      <c r="I2732" s="642" t="s">
        <v>8292</v>
      </c>
      <c r="J2732" s="641" t="s">
        <v>8303</v>
      </c>
      <c r="K2732" s="643">
        <v>1</v>
      </c>
      <c r="L2732" s="643">
        <v>11</v>
      </c>
      <c r="M2732" s="644">
        <v>23044.574186522404</v>
      </c>
      <c r="N2732" s="643">
        <v>1</v>
      </c>
      <c r="O2732" s="643">
        <v>6</v>
      </c>
      <c r="P2732" s="686">
        <v>12578.939556928915</v>
      </c>
    </row>
    <row r="2733" spans="1:16" ht="22.5" x14ac:dyDescent="0.2">
      <c r="A2733" s="637" t="s">
        <v>478</v>
      </c>
      <c r="B2733" s="638" t="s">
        <v>768</v>
      </c>
      <c r="C2733" s="638" t="s">
        <v>769</v>
      </c>
      <c r="D2733" s="639" t="s">
        <v>8288</v>
      </c>
      <c r="E2733" s="640">
        <v>1900</v>
      </c>
      <c r="F2733" s="638" t="s">
        <v>9015</v>
      </c>
      <c r="G2733" s="639" t="s">
        <v>9016</v>
      </c>
      <c r="H2733" s="641" t="s">
        <v>8750</v>
      </c>
      <c r="I2733" s="642" t="s">
        <v>8292</v>
      </c>
      <c r="J2733" s="641" t="s">
        <v>8750</v>
      </c>
      <c r="K2733" s="643">
        <v>1</v>
      </c>
      <c r="L2733" s="643">
        <v>12</v>
      </c>
      <c r="M2733" s="644">
        <v>25077.254186522405</v>
      </c>
      <c r="N2733" s="643">
        <v>1</v>
      </c>
      <c r="O2733" s="643">
        <v>6</v>
      </c>
      <c r="P2733" s="686">
        <v>12578.939556928915</v>
      </c>
    </row>
    <row r="2734" spans="1:16" ht="22.5" x14ac:dyDescent="0.2">
      <c r="A2734" s="637" t="s">
        <v>478</v>
      </c>
      <c r="B2734" s="638" t="s">
        <v>768</v>
      </c>
      <c r="C2734" s="638" t="s">
        <v>769</v>
      </c>
      <c r="D2734" s="639" t="s">
        <v>8338</v>
      </c>
      <c r="E2734" s="640">
        <v>2300</v>
      </c>
      <c r="F2734" s="638" t="s">
        <v>9017</v>
      </c>
      <c r="G2734" s="639" t="s">
        <v>9018</v>
      </c>
      <c r="H2734" s="641" t="s">
        <v>9019</v>
      </c>
      <c r="I2734" s="642" t="s">
        <v>8185</v>
      </c>
      <c r="J2734" s="641" t="s">
        <v>9019</v>
      </c>
      <c r="K2734" s="643">
        <v>1</v>
      </c>
      <c r="L2734" s="643">
        <v>12</v>
      </c>
      <c r="M2734" s="644">
        <v>29877.254186522405</v>
      </c>
      <c r="N2734" s="643">
        <v>1</v>
      </c>
      <c r="O2734" s="643">
        <v>6</v>
      </c>
      <c r="P2734" s="686">
        <v>15001.079556928915</v>
      </c>
    </row>
    <row r="2735" spans="1:16" ht="22.5" x14ac:dyDescent="0.2">
      <c r="A2735" s="637" t="s">
        <v>478</v>
      </c>
      <c r="B2735" s="638" t="s">
        <v>768</v>
      </c>
      <c r="C2735" s="638" t="s">
        <v>769</v>
      </c>
      <c r="D2735" s="639" t="s">
        <v>9020</v>
      </c>
      <c r="E2735" s="640">
        <v>3500</v>
      </c>
      <c r="F2735" s="638" t="s">
        <v>9021</v>
      </c>
      <c r="G2735" s="639" t="s">
        <v>9022</v>
      </c>
      <c r="H2735" s="641" t="s">
        <v>9023</v>
      </c>
      <c r="I2735" s="642" t="s">
        <v>8190</v>
      </c>
      <c r="J2735" s="641" t="s">
        <v>9023</v>
      </c>
      <c r="K2735" s="643">
        <v>1</v>
      </c>
      <c r="L2735" s="643">
        <v>12</v>
      </c>
      <c r="M2735" s="644">
        <v>44277.254186522412</v>
      </c>
      <c r="N2735" s="643">
        <v>1</v>
      </c>
      <c r="O2735" s="643">
        <v>6</v>
      </c>
      <c r="P2735" s="686">
        <v>22201.079556928918</v>
      </c>
    </row>
    <row r="2736" spans="1:16" x14ac:dyDescent="0.2">
      <c r="A2736" s="637" t="s">
        <v>478</v>
      </c>
      <c r="B2736" s="638" t="s">
        <v>768</v>
      </c>
      <c r="C2736" s="638" t="s">
        <v>769</v>
      </c>
      <c r="D2736" s="639" t="s">
        <v>7702</v>
      </c>
      <c r="E2736" s="640">
        <v>5000</v>
      </c>
      <c r="F2736" s="638" t="s">
        <v>9024</v>
      </c>
      <c r="G2736" s="639" t="s">
        <v>9025</v>
      </c>
      <c r="H2736" s="641" t="s">
        <v>8188</v>
      </c>
      <c r="I2736" s="642" t="s">
        <v>8190</v>
      </c>
      <c r="J2736" s="641" t="s">
        <v>8188</v>
      </c>
      <c r="K2736" s="643">
        <v>1</v>
      </c>
      <c r="L2736" s="643">
        <v>12</v>
      </c>
      <c r="M2736" s="644">
        <v>62277.254186522412</v>
      </c>
      <c r="N2736" s="643">
        <v>1</v>
      </c>
      <c r="O2736" s="643">
        <v>6</v>
      </c>
      <c r="P2736" s="686">
        <v>31201.079556928918</v>
      </c>
    </row>
    <row r="2737" spans="1:16" ht="33.75" x14ac:dyDescent="0.2">
      <c r="A2737" s="637" t="s">
        <v>478</v>
      </c>
      <c r="B2737" s="638" t="s">
        <v>768</v>
      </c>
      <c r="C2737" s="638" t="s">
        <v>769</v>
      </c>
      <c r="D2737" s="639" t="s">
        <v>8335</v>
      </c>
      <c r="E2737" s="640">
        <v>1900</v>
      </c>
      <c r="F2737" s="638" t="s">
        <v>9026</v>
      </c>
      <c r="G2737" s="639" t="s">
        <v>9027</v>
      </c>
      <c r="H2737" s="641" t="s">
        <v>8291</v>
      </c>
      <c r="I2737" s="642" t="s">
        <v>8292</v>
      </c>
      <c r="J2737" s="641" t="s">
        <v>8291</v>
      </c>
      <c r="K2737" s="643">
        <v>1</v>
      </c>
      <c r="L2737" s="643">
        <v>12</v>
      </c>
      <c r="M2737" s="644">
        <v>25077.254186522405</v>
      </c>
      <c r="N2737" s="643">
        <v>1</v>
      </c>
      <c r="O2737" s="643">
        <v>6</v>
      </c>
      <c r="P2737" s="686">
        <v>12578.939556928915</v>
      </c>
    </row>
    <row r="2738" spans="1:16" ht="33.75" x14ac:dyDescent="0.2">
      <c r="A2738" s="637" t="s">
        <v>478</v>
      </c>
      <c r="B2738" s="638" t="s">
        <v>768</v>
      </c>
      <c r="C2738" s="638" t="s">
        <v>769</v>
      </c>
      <c r="D2738" s="639" t="s">
        <v>8970</v>
      </c>
      <c r="E2738" s="640">
        <v>1900</v>
      </c>
      <c r="F2738" s="638" t="s">
        <v>9028</v>
      </c>
      <c r="G2738" s="639" t="s">
        <v>9029</v>
      </c>
      <c r="H2738" s="641" t="s">
        <v>8291</v>
      </c>
      <c r="I2738" s="642" t="s">
        <v>8292</v>
      </c>
      <c r="J2738" s="641" t="s">
        <v>8291</v>
      </c>
      <c r="K2738" s="643">
        <v>1</v>
      </c>
      <c r="L2738" s="643">
        <v>12</v>
      </c>
      <c r="M2738" s="644">
        <v>25077.254186522405</v>
      </c>
      <c r="N2738" s="643"/>
      <c r="O2738" s="643"/>
      <c r="P2738" s="686">
        <v>0</v>
      </c>
    </row>
    <row r="2739" spans="1:16" ht="45" x14ac:dyDescent="0.2">
      <c r="A2739" s="637" t="s">
        <v>478</v>
      </c>
      <c r="B2739" s="638" t="s">
        <v>768</v>
      </c>
      <c r="C2739" s="638" t="s">
        <v>769</v>
      </c>
      <c r="D2739" s="639" t="s">
        <v>9030</v>
      </c>
      <c r="E2739" s="640">
        <v>2100</v>
      </c>
      <c r="F2739" s="638" t="s">
        <v>9028</v>
      </c>
      <c r="G2739" s="639" t="s">
        <v>9029</v>
      </c>
      <c r="H2739" s="641" t="s">
        <v>8291</v>
      </c>
      <c r="I2739" s="642" t="s">
        <v>8292</v>
      </c>
      <c r="J2739" s="641" t="s">
        <v>8291</v>
      </c>
      <c r="K2739" s="643"/>
      <c r="L2739" s="643"/>
      <c r="M2739" s="644">
        <v>0</v>
      </c>
      <c r="N2739" s="643">
        <v>1</v>
      </c>
      <c r="O2739" s="643">
        <v>6</v>
      </c>
      <c r="P2739" s="686">
        <v>13801.079556928915</v>
      </c>
    </row>
    <row r="2740" spans="1:16" ht="33.75" x14ac:dyDescent="0.2">
      <c r="A2740" s="637" t="s">
        <v>478</v>
      </c>
      <c r="B2740" s="638" t="s">
        <v>768</v>
      </c>
      <c r="C2740" s="638" t="s">
        <v>769</v>
      </c>
      <c r="D2740" s="639" t="s">
        <v>8185</v>
      </c>
      <c r="E2740" s="640">
        <v>2800</v>
      </c>
      <c r="F2740" s="638" t="s">
        <v>9031</v>
      </c>
      <c r="G2740" s="639" t="s">
        <v>9032</v>
      </c>
      <c r="H2740" s="641" t="s">
        <v>9033</v>
      </c>
      <c r="I2740" s="642" t="s">
        <v>8185</v>
      </c>
      <c r="J2740" s="641" t="s">
        <v>9033</v>
      </c>
      <c r="K2740" s="643">
        <v>1</v>
      </c>
      <c r="L2740" s="643">
        <v>1</v>
      </c>
      <c r="M2740" s="644">
        <v>3117.7741865224061</v>
      </c>
      <c r="N2740" s="643">
        <v>1</v>
      </c>
      <c r="O2740" s="643">
        <v>5</v>
      </c>
      <c r="P2740" s="686">
        <v>14997.319556928915</v>
      </c>
    </row>
    <row r="2741" spans="1:16" ht="33.75" x14ac:dyDescent="0.2">
      <c r="A2741" s="637" t="s">
        <v>478</v>
      </c>
      <c r="B2741" s="638" t="s">
        <v>775</v>
      </c>
      <c r="C2741" s="638" t="s">
        <v>769</v>
      </c>
      <c r="D2741" s="639" t="s">
        <v>9034</v>
      </c>
      <c r="E2741" s="640">
        <v>2800</v>
      </c>
      <c r="F2741" s="638" t="s">
        <v>9031</v>
      </c>
      <c r="G2741" s="639" t="s">
        <v>9032</v>
      </c>
      <c r="H2741" s="641" t="s">
        <v>9033</v>
      </c>
      <c r="I2741" s="642" t="s">
        <v>8185</v>
      </c>
      <c r="J2741" s="641" t="s">
        <v>9033</v>
      </c>
      <c r="K2741" s="643"/>
      <c r="L2741" s="643"/>
      <c r="M2741" s="644">
        <v>0</v>
      </c>
      <c r="N2741" s="643">
        <v>1</v>
      </c>
      <c r="O2741" s="643">
        <v>1</v>
      </c>
      <c r="P2741" s="686">
        <v>2982.279556928916</v>
      </c>
    </row>
    <row r="2742" spans="1:16" ht="45" x14ac:dyDescent="0.2">
      <c r="A2742" s="637" t="s">
        <v>478</v>
      </c>
      <c r="B2742" s="638" t="s">
        <v>768</v>
      </c>
      <c r="C2742" s="638" t="s">
        <v>769</v>
      </c>
      <c r="D2742" s="639" t="s">
        <v>9035</v>
      </c>
      <c r="E2742" s="640">
        <v>3000</v>
      </c>
      <c r="F2742" s="638" t="s">
        <v>9036</v>
      </c>
      <c r="G2742" s="639" t="s">
        <v>9037</v>
      </c>
      <c r="H2742" s="641" t="s">
        <v>9038</v>
      </c>
      <c r="I2742" s="642" t="s">
        <v>8185</v>
      </c>
      <c r="J2742" s="641" t="s">
        <v>9038</v>
      </c>
      <c r="K2742" s="643">
        <v>1</v>
      </c>
      <c r="L2742" s="643">
        <v>12</v>
      </c>
      <c r="M2742" s="644">
        <v>38277.254186522412</v>
      </c>
      <c r="N2742" s="643">
        <v>1</v>
      </c>
      <c r="O2742" s="643">
        <v>5</v>
      </c>
      <c r="P2742" s="686">
        <v>15997.319556928915</v>
      </c>
    </row>
    <row r="2743" spans="1:16" ht="45" x14ac:dyDescent="0.2">
      <c r="A2743" s="637" t="s">
        <v>478</v>
      </c>
      <c r="B2743" s="638" t="s">
        <v>775</v>
      </c>
      <c r="C2743" s="638" t="s">
        <v>769</v>
      </c>
      <c r="D2743" s="639" t="s">
        <v>9035</v>
      </c>
      <c r="E2743" s="640">
        <v>3000</v>
      </c>
      <c r="F2743" s="638" t="s">
        <v>9036</v>
      </c>
      <c r="G2743" s="639" t="s">
        <v>9037</v>
      </c>
      <c r="H2743" s="641" t="s">
        <v>9038</v>
      </c>
      <c r="I2743" s="642" t="s">
        <v>8185</v>
      </c>
      <c r="J2743" s="641" t="s">
        <v>9038</v>
      </c>
      <c r="K2743" s="643"/>
      <c r="L2743" s="643"/>
      <c r="M2743" s="644">
        <v>0</v>
      </c>
      <c r="N2743" s="643">
        <v>1</v>
      </c>
      <c r="O2743" s="643">
        <v>1</v>
      </c>
      <c r="P2743" s="686">
        <v>3182.279556928916</v>
      </c>
    </row>
    <row r="2744" spans="1:16" ht="56.25" x14ac:dyDescent="0.2">
      <c r="A2744" s="637" t="s">
        <v>478</v>
      </c>
      <c r="B2744" s="638" t="s">
        <v>768</v>
      </c>
      <c r="C2744" s="638" t="s">
        <v>769</v>
      </c>
      <c r="D2744" s="639" t="s">
        <v>9039</v>
      </c>
      <c r="E2744" s="640">
        <v>3800</v>
      </c>
      <c r="F2744" s="638" t="s">
        <v>9040</v>
      </c>
      <c r="G2744" s="639" t="s">
        <v>9041</v>
      </c>
      <c r="H2744" s="641" t="s">
        <v>9042</v>
      </c>
      <c r="I2744" s="642" t="s">
        <v>8190</v>
      </c>
      <c r="J2744" s="641" t="s">
        <v>9042</v>
      </c>
      <c r="K2744" s="643">
        <v>1</v>
      </c>
      <c r="L2744" s="643">
        <v>12</v>
      </c>
      <c r="M2744" s="644">
        <v>47877.254186522412</v>
      </c>
      <c r="N2744" s="643">
        <v>1</v>
      </c>
      <c r="O2744" s="643">
        <v>6</v>
      </c>
      <c r="P2744" s="686">
        <v>24001.079556928918</v>
      </c>
    </row>
    <row r="2745" spans="1:16" ht="22.5" x14ac:dyDescent="0.2">
      <c r="A2745" s="637" t="s">
        <v>478</v>
      </c>
      <c r="B2745" s="638" t="s">
        <v>768</v>
      </c>
      <c r="C2745" s="638" t="s">
        <v>769</v>
      </c>
      <c r="D2745" s="639" t="s">
        <v>9043</v>
      </c>
      <c r="E2745" s="640">
        <v>3500</v>
      </c>
      <c r="F2745" s="638" t="s">
        <v>9044</v>
      </c>
      <c r="G2745" s="639" t="s">
        <v>9045</v>
      </c>
      <c r="H2745" s="641" t="s">
        <v>8318</v>
      </c>
      <c r="I2745" s="642" t="s">
        <v>8190</v>
      </c>
      <c r="J2745" s="641" t="s">
        <v>8318</v>
      </c>
      <c r="K2745" s="643">
        <v>1</v>
      </c>
      <c r="L2745" s="643">
        <v>12</v>
      </c>
      <c r="M2745" s="644">
        <v>44277.254186522412</v>
      </c>
      <c r="N2745" s="643">
        <v>1</v>
      </c>
      <c r="O2745" s="643">
        <v>6</v>
      </c>
      <c r="P2745" s="686">
        <v>22201.079556928918</v>
      </c>
    </row>
    <row r="2746" spans="1:16" ht="22.5" x14ac:dyDescent="0.2">
      <c r="A2746" s="637" t="s">
        <v>478</v>
      </c>
      <c r="B2746" s="638" t="s">
        <v>768</v>
      </c>
      <c r="C2746" s="638" t="s">
        <v>769</v>
      </c>
      <c r="D2746" s="639" t="s">
        <v>8394</v>
      </c>
      <c r="E2746" s="640">
        <v>1900</v>
      </c>
      <c r="F2746" s="638" t="s">
        <v>9046</v>
      </c>
      <c r="G2746" s="639" t="s">
        <v>9047</v>
      </c>
      <c r="H2746" s="641" t="s">
        <v>9048</v>
      </c>
      <c r="I2746" s="642" t="s">
        <v>8292</v>
      </c>
      <c r="J2746" s="641" t="s">
        <v>9048</v>
      </c>
      <c r="K2746" s="643">
        <v>1</v>
      </c>
      <c r="L2746" s="643">
        <v>12</v>
      </c>
      <c r="M2746" s="644">
        <v>25077.254186522405</v>
      </c>
      <c r="N2746" s="643"/>
      <c r="O2746" s="643"/>
      <c r="P2746" s="686">
        <v>0</v>
      </c>
    </row>
    <row r="2747" spans="1:16" ht="33.75" x14ac:dyDescent="0.2">
      <c r="A2747" s="637" t="s">
        <v>478</v>
      </c>
      <c r="B2747" s="638" t="s">
        <v>768</v>
      </c>
      <c r="C2747" s="638" t="s">
        <v>769</v>
      </c>
      <c r="D2747" s="639" t="s">
        <v>9049</v>
      </c>
      <c r="E2747" s="640">
        <v>3100</v>
      </c>
      <c r="F2747" s="638" t="s">
        <v>9050</v>
      </c>
      <c r="G2747" s="639" t="s">
        <v>9051</v>
      </c>
      <c r="H2747" s="641" t="s">
        <v>9052</v>
      </c>
      <c r="I2747" s="642" t="s">
        <v>8190</v>
      </c>
      <c r="J2747" s="641" t="s">
        <v>9052</v>
      </c>
      <c r="K2747" s="643">
        <v>1</v>
      </c>
      <c r="L2747" s="643">
        <v>10</v>
      </c>
      <c r="M2747" s="644">
        <v>33011.894186522411</v>
      </c>
      <c r="N2747" s="643">
        <v>1</v>
      </c>
      <c r="O2747" s="643">
        <v>5</v>
      </c>
      <c r="P2747" s="686">
        <v>16497.319556928916</v>
      </c>
    </row>
    <row r="2748" spans="1:16" ht="33.75" x14ac:dyDescent="0.2">
      <c r="A2748" s="637" t="s">
        <v>478</v>
      </c>
      <c r="B2748" s="638" t="s">
        <v>775</v>
      </c>
      <c r="C2748" s="638" t="s">
        <v>769</v>
      </c>
      <c r="D2748" s="639" t="s">
        <v>9049</v>
      </c>
      <c r="E2748" s="640">
        <v>3100</v>
      </c>
      <c r="F2748" s="638" t="s">
        <v>9050</v>
      </c>
      <c r="G2748" s="639" t="s">
        <v>9051</v>
      </c>
      <c r="H2748" s="641" t="s">
        <v>9052</v>
      </c>
      <c r="I2748" s="642" t="s">
        <v>8190</v>
      </c>
      <c r="J2748" s="641" t="s">
        <v>9052</v>
      </c>
      <c r="K2748" s="643"/>
      <c r="L2748" s="643"/>
      <c r="M2748" s="644">
        <v>0</v>
      </c>
      <c r="N2748" s="643">
        <v>1</v>
      </c>
      <c r="O2748" s="643">
        <v>1</v>
      </c>
      <c r="P2748" s="686">
        <v>3282.279556928916</v>
      </c>
    </row>
    <row r="2749" spans="1:16" ht="22.5" x14ac:dyDescent="0.2">
      <c r="A2749" s="637" t="s">
        <v>478</v>
      </c>
      <c r="B2749" s="638" t="s">
        <v>768</v>
      </c>
      <c r="C2749" s="638" t="s">
        <v>769</v>
      </c>
      <c r="D2749" s="639" t="s">
        <v>9053</v>
      </c>
      <c r="E2749" s="640">
        <v>3500</v>
      </c>
      <c r="F2749" s="638" t="s">
        <v>9054</v>
      </c>
      <c r="G2749" s="639" t="s">
        <v>9055</v>
      </c>
      <c r="H2749" s="641" t="s">
        <v>4940</v>
      </c>
      <c r="I2749" s="642" t="s">
        <v>8190</v>
      </c>
      <c r="J2749" s="641" t="s">
        <v>4940</v>
      </c>
      <c r="K2749" s="643">
        <v>1</v>
      </c>
      <c r="L2749" s="643">
        <v>2</v>
      </c>
      <c r="M2749" s="644">
        <v>7550.4541865224064</v>
      </c>
      <c r="N2749" s="643"/>
      <c r="O2749" s="643"/>
      <c r="P2749" s="686">
        <v>0</v>
      </c>
    </row>
    <row r="2750" spans="1:16" ht="22.5" x14ac:dyDescent="0.2">
      <c r="A2750" s="637" t="s">
        <v>478</v>
      </c>
      <c r="B2750" s="638" t="s">
        <v>768</v>
      </c>
      <c r="C2750" s="638" t="s">
        <v>769</v>
      </c>
      <c r="D2750" s="639" t="s">
        <v>8371</v>
      </c>
      <c r="E2750" s="640">
        <v>5000</v>
      </c>
      <c r="F2750" s="638" t="s">
        <v>9054</v>
      </c>
      <c r="G2750" s="639" t="s">
        <v>9055</v>
      </c>
      <c r="H2750" s="641" t="s">
        <v>4940</v>
      </c>
      <c r="I2750" s="642" t="s">
        <v>8190</v>
      </c>
      <c r="J2750" s="641" t="s">
        <v>4940</v>
      </c>
      <c r="K2750" s="643">
        <v>1</v>
      </c>
      <c r="L2750" s="643">
        <v>10</v>
      </c>
      <c r="M2750" s="644">
        <v>52011.894186522411</v>
      </c>
      <c r="N2750" s="643">
        <v>1</v>
      </c>
      <c r="O2750" s="643">
        <v>6</v>
      </c>
      <c r="P2750" s="686">
        <v>31201.079556928918</v>
      </c>
    </row>
    <row r="2751" spans="1:16" ht="22.5" x14ac:dyDescent="0.2">
      <c r="A2751" s="637" t="s">
        <v>478</v>
      </c>
      <c r="B2751" s="638" t="s">
        <v>768</v>
      </c>
      <c r="C2751" s="638" t="s">
        <v>769</v>
      </c>
      <c r="D2751" s="639" t="s">
        <v>8288</v>
      </c>
      <c r="E2751" s="640">
        <v>1900</v>
      </c>
      <c r="F2751" s="638" t="s">
        <v>9056</v>
      </c>
      <c r="G2751" s="639" t="s">
        <v>9057</v>
      </c>
      <c r="H2751" s="641" t="s">
        <v>8303</v>
      </c>
      <c r="I2751" s="642" t="s">
        <v>8292</v>
      </c>
      <c r="J2751" s="641" t="s">
        <v>8303</v>
      </c>
      <c r="K2751" s="643">
        <v>1</v>
      </c>
      <c r="L2751" s="643">
        <v>12</v>
      </c>
      <c r="M2751" s="644">
        <v>25077.254186522405</v>
      </c>
      <c r="N2751" s="643">
        <v>1</v>
      </c>
      <c r="O2751" s="643">
        <v>6</v>
      </c>
      <c r="P2751" s="686">
        <v>12578.939556928915</v>
      </c>
    </row>
    <row r="2752" spans="1:16" ht="33.75" x14ac:dyDescent="0.2">
      <c r="A2752" s="637" t="s">
        <v>478</v>
      </c>
      <c r="B2752" s="638" t="s">
        <v>768</v>
      </c>
      <c r="C2752" s="638" t="s">
        <v>769</v>
      </c>
      <c r="D2752" s="639" t="s">
        <v>8978</v>
      </c>
      <c r="E2752" s="640">
        <v>1900</v>
      </c>
      <c r="F2752" s="638" t="s">
        <v>9058</v>
      </c>
      <c r="G2752" s="639" t="s">
        <v>9059</v>
      </c>
      <c r="H2752" s="641" t="s">
        <v>8291</v>
      </c>
      <c r="I2752" s="642" t="s">
        <v>8292</v>
      </c>
      <c r="J2752" s="641" t="s">
        <v>8291</v>
      </c>
      <c r="K2752" s="643">
        <v>1</v>
      </c>
      <c r="L2752" s="643">
        <v>12</v>
      </c>
      <c r="M2752" s="644">
        <v>25077.254186522405</v>
      </c>
      <c r="N2752" s="643">
        <v>1</v>
      </c>
      <c r="O2752" s="643">
        <v>6</v>
      </c>
      <c r="P2752" s="686">
        <v>12578.939556928915</v>
      </c>
    </row>
    <row r="2753" spans="1:16" ht="22.5" x14ac:dyDescent="0.2">
      <c r="A2753" s="637" t="s">
        <v>478</v>
      </c>
      <c r="B2753" s="638" t="s">
        <v>768</v>
      </c>
      <c r="C2753" s="638" t="s">
        <v>769</v>
      </c>
      <c r="D2753" s="639" t="s">
        <v>9060</v>
      </c>
      <c r="E2753" s="640">
        <v>1900</v>
      </c>
      <c r="F2753" s="638" t="s">
        <v>9061</v>
      </c>
      <c r="G2753" s="639" t="s">
        <v>9062</v>
      </c>
      <c r="H2753" s="641" t="s">
        <v>9063</v>
      </c>
      <c r="I2753" s="642" t="s">
        <v>8292</v>
      </c>
      <c r="J2753" s="641" t="s">
        <v>9063</v>
      </c>
      <c r="K2753" s="643">
        <v>1</v>
      </c>
      <c r="L2753" s="643">
        <v>12</v>
      </c>
      <c r="M2753" s="644">
        <v>25077.254186522405</v>
      </c>
      <c r="N2753" s="643">
        <v>1</v>
      </c>
      <c r="O2753" s="643">
        <v>6</v>
      </c>
      <c r="P2753" s="686">
        <v>12578.939556928915</v>
      </c>
    </row>
    <row r="2754" spans="1:16" ht="22.5" x14ac:dyDescent="0.2">
      <c r="A2754" s="637" t="s">
        <v>478</v>
      </c>
      <c r="B2754" s="638" t="s">
        <v>768</v>
      </c>
      <c r="C2754" s="638" t="s">
        <v>769</v>
      </c>
      <c r="D2754" s="639" t="s">
        <v>8338</v>
      </c>
      <c r="E2754" s="640">
        <v>2300</v>
      </c>
      <c r="F2754" s="638" t="s">
        <v>9064</v>
      </c>
      <c r="G2754" s="639" t="s">
        <v>9065</v>
      </c>
      <c r="H2754" s="641" t="s">
        <v>9066</v>
      </c>
      <c r="I2754" s="642" t="s">
        <v>8185</v>
      </c>
      <c r="J2754" s="641" t="s">
        <v>9066</v>
      </c>
      <c r="K2754" s="643">
        <v>1</v>
      </c>
      <c r="L2754" s="643">
        <v>12</v>
      </c>
      <c r="M2754" s="644">
        <v>29877.254186522405</v>
      </c>
      <c r="N2754" s="643">
        <v>1</v>
      </c>
      <c r="O2754" s="643">
        <v>6</v>
      </c>
      <c r="P2754" s="686">
        <v>15001.079556928915</v>
      </c>
    </row>
    <row r="2755" spans="1:16" ht="22.5" x14ac:dyDescent="0.2">
      <c r="A2755" s="637" t="s">
        <v>478</v>
      </c>
      <c r="B2755" s="638" t="s">
        <v>768</v>
      </c>
      <c r="C2755" s="638" t="s">
        <v>769</v>
      </c>
      <c r="D2755" s="639" t="s">
        <v>9067</v>
      </c>
      <c r="E2755" s="640">
        <v>3250</v>
      </c>
      <c r="F2755" s="638" t="s">
        <v>9068</v>
      </c>
      <c r="G2755" s="639" t="s">
        <v>9069</v>
      </c>
      <c r="H2755" s="641" t="s">
        <v>9070</v>
      </c>
      <c r="I2755" s="642" t="s">
        <v>8190</v>
      </c>
      <c r="J2755" s="641" t="s">
        <v>9070</v>
      </c>
      <c r="K2755" s="643">
        <v>1</v>
      </c>
      <c r="L2755" s="643">
        <v>12</v>
      </c>
      <c r="M2755" s="644">
        <v>41277.254186522412</v>
      </c>
      <c r="N2755" s="643">
        <v>1</v>
      </c>
      <c r="O2755" s="643">
        <v>6</v>
      </c>
      <c r="P2755" s="686">
        <v>20701.079556928918</v>
      </c>
    </row>
    <row r="2756" spans="1:16" ht="45" x14ac:dyDescent="0.2">
      <c r="A2756" s="637" t="s">
        <v>478</v>
      </c>
      <c r="B2756" s="638" t="s">
        <v>768</v>
      </c>
      <c r="C2756" s="638" t="s">
        <v>769</v>
      </c>
      <c r="D2756" s="639" t="s">
        <v>8975</v>
      </c>
      <c r="E2756" s="640">
        <v>1900</v>
      </c>
      <c r="F2756" s="638" t="s">
        <v>9071</v>
      </c>
      <c r="G2756" s="639" t="s">
        <v>9072</v>
      </c>
      <c r="H2756" s="641" t="s">
        <v>9073</v>
      </c>
      <c r="I2756" s="642" t="s">
        <v>8292</v>
      </c>
      <c r="J2756" s="641" t="s">
        <v>9073</v>
      </c>
      <c r="K2756" s="643">
        <v>1</v>
      </c>
      <c r="L2756" s="643">
        <v>12</v>
      </c>
      <c r="M2756" s="644">
        <v>25077.254186522405</v>
      </c>
      <c r="N2756" s="643">
        <v>1</v>
      </c>
      <c r="O2756" s="643">
        <v>6</v>
      </c>
      <c r="P2756" s="686">
        <v>12578.939556928915</v>
      </c>
    </row>
    <row r="2757" spans="1:16" ht="22.5" x14ac:dyDescent="0.2">
      <c r="A2757" s="637" t="s">
        <v>478</v>
      </c>
      <c r="B2757" s="638" t="s">
        <v>768</v>
      </c>
      <c r="C2757" s="638" t="s">
        <v>769</v>
      </c>
      <c r="D2757" s="639" t="s">
        <v>9074</v>
      </c>
      <c r="E2757" s="640">
        <v>5000</v>
      </c>
      <c r="F2757" s="638" t="s">
        <v>9075</v>
      </c>
      <c r="G2757" s="639" t="s">
        <v>9076</v>
      </c>
      <c r="H2757" s="641" t="s">
        <v>8318</v>
      </c>
      <c r="I2757" s="642" t="s">
        <v>8190</v>
      </c>
      <c r="J2757" s="641" t="s">
        <v>8318</v>
      </c>
      <c r="K2757" s="643">
        <v>1</v>
      </c>
      <c r="L2757" s="643">
        <v>12</v>
      </c>
      <c r="M2757" s="644">
        <v>62277.254186522412</v>
      </c>
      <c r="N2757" s="643">
        <v>1</v>
      </c>
      <c r="O2757" s="643">
        <v>6</v>
      </c>
      <c r="P2757" s="686">
        <v>31201.079556928918</v>
      </c>
    </row>
    <row r="2758" spans="1:16" ht="22.5" x14ac:dyDescent="0.2">
      <c r="A2758" s="637" t="s">
        <v>478</v>
      </c>
      <c r="B2758" s="638" t="s">
        <v>768</v>
      </c>
      <c r="C2758" s="638" t="s">
        <v>769</v>
      </c>
      <c r="D2758" s="639" t="s">
        <v>8319</v>
      </c>
      <c r="E2758" s="640">
        <v>4300</v>
      </c>
      <c r="F2758" s="638" t="s">
        <v>9077</v>
      </c>
      <c r="G2758" s="639" t="s">
        <v>9078</v>
      </c>
      <c r="H2758" s="641" t="s">
        <v>8569</v>
      </c>
      <c r="I2758" s="642" t="s">
        <v>8190</v>
      </c>
      <c r="J2758" s="641" t="s">
        <v>8569</v>
      </c>
      <c r="K2758" s="643">
        <v>1</v>
      </c>
      <c r="L2758" s="643">
        <v>12</v>
      </c>
      <c r="M2758" s="644">
        <v>53877.254186522412</v>
      </c>
      <c r="N2758" s="643">
        <v>1</v>
      </c>
      <c r="O2758" s="643">
        <v>6</v>
      </c>
      <c r="P2758" s="686">
        <v>27001.079556928918</v>
      </c>
    </row>
    <row r="2759" spans="1:16" ht="22.5" x14ac:dyDescent="0.2">
      <c r="A2759" s="637" t="s">
        <v>478</v>
      </c>
      <c r="B2759" s="638" t="s">
        <v>768</v>
      </c>
      <c r="C2759" s="638" t="s">
        <v>769</v>
      </c>
      <c r="D2759" s="639" t="s">
        <v>9079</v>
      </c>
      <c r="E2759" s="640">
        <v>3200</v>
      </c>
      <c r="F2759" s="638" t="s">
        <v>9080</v>
      </c>
      <c r="G2759" s="639" t="s">
        <v>9081</v>
      </c>
      <c r="H2759" s="641" t="s">
        <v>9082</v>
      </c>
      <c r="I2759" s="642" t="s">
        <v>8190</v>
      </c>
      <c r="J2759" s="641" t="s">
        <v>9082</v>
      </c>
      <c r="K2759" s="643">
        <v>1</v>
      </c>
      <c r="L2759" s="643">
        <v>12</v>
      </c>
      <c r="M2759" s="644">
        <v>40677.254186522412</v>
      </c>
      <c r="N2759" s="643">
        <v>1</v>
      </c>
      <c r="O2759" s="643">
        <v>6</v>
      </c>
      <c r="P2759" s="686">
        <v>20401.079556928918</v>
      </c>
    </row>
    <row r="2760" spans="1:16" ht="22.5" x14ac:dyDescent="0.2">
      <c r="A2760" s="637" t="s">
        <v>478</v>
      </c>
      <c r="B2760" s="638" t="s">
        <v>768</v>
      </c>
      <c r="C2760" s="638" t="s">
        <v>769</v>
      </c>
      <c r="D2760" s="639" t="s">
        <v>9083</v>
      </c>
      <c r="E2760" s="640">
        <v>3100</v>
      </c>
      <c r="F2760" s="638" t="s">
        <v>9084</v>
      </c>
      <c r="G2760" s="639" t="s">
        <v>9085</v>
      </c>
      <c r="H2760" s="641" t="s">
        <v>8632</v>
      </c>
      <c r="I2760" s="642" t="s">
        <v>8190</v>
      </c>
      <c r="J2760" s="641" t="s">
        <v>8632</v>
      </c>
      <c r="K2760" s="643">
        <v>1</v>
      </c>
      <c r="L2760" s="643">
        <v>12</v>
      </c>
      <c r="M2760" s="644">
        <v>39477.254186522412</v>
      </c>
      <c r="N2760" s="643">
        <v>1</v>
      </c>
      <c r="O2760" s="643">
        <v>6</v>
      </c>
      <c r="P2760" s="686">
        <v>19801.079556928918</v>
      </c>
    </row>
    <row r="2761" spans="1:16" ht="33.75" x14ac:dyDescent="0.2">
      <c r="A2761" s="637" t="s">
        <v>478</v>
      </c>
      <c r="B2761" s="638" t="s">
        <v>768</v>
      </c>
      <c r="C2761" s="638" t="s">
        <v>769</v>
      </c>
      <c r="D2761" s="639" t="s">
        <v>8619</v>
      </c>
      <c r="E2761" s="640">
        <v>2600</v>
      </c>
      <c r="F2761" s="638" t="s">
        <v>9086</v>
      </c>
      <c r="G2761" s="639" t="s">
        <v>9087</v>
      </c>
      <c r="H2761" s="641" t="s">
        <v>8444</v>
      </c>
      <c r="I2761" s="642" t="s">
        <v>8185</v>
      </c>
      <c r="J2761" s="641" t="s">
        <v>8444</v>
      </c>
      <c r="K2761" s="643">
        <v>1</v>
      </c>
      <c r="L2761" s="643">
        <v>12</v>
      </c>
      <c r="M2761" s="644">
        <v>33477.254186522412</v>
      </c>
      <c r="N2761" s="643">
        <v>1</v>
      </c>
      <c r="O2761" s="643">
        <v>6</v>
      </c>
      <c r="P2761" s="686">
        <v>16801.079556928918</v>
      </c>
    </row>
    <row r="2762" spans="1:16" ht="22.5" x14ac:dyDescent="0.2">
      <c r="A2762" s="637" t="s">
        <v>478</v>
      </c>
      <c r="B2762" s="638" t="s">
        <v>768</v>
      </c>
      <c r="C2762" s="638" t="s">
        <v>769</v>
      </c>
      <c r="D2762" s="639" t="s">
        <v>8319</v>
      </c>
      <c r="E2762" s="640">
        <v>4300</v>
      </c>
      <c r="F2762" s="638" t="s">
        <v>9088</v>
      </c>
      <c r="G2762" s="639" t="s">
        <v>9089</v>
      </c>
      <c r="H2762" s="641" t="s">
        <v>9090</v>
      </c>
      <c r="I2762" s="642" t="s">
        <v>8190</v>
      </c>
      <c r="J2762" s="641" t="s">
        <v>9090</v>
      </c>
      <c r="K2762" s="643">
        <v>1</v>
      </c>
      <c r="L2762" s="643">
        <v>12</v>
      </c>
      <c r="M2762" s="644">
        <v>53877.254186522412</v>
      </c>
      <c r="N2762" s="643">
        <v>1</v>
      </c>
      <c r="O2762" s="643">
        <v>6</v>
      </c>
      <c r="P2762" s="686">
        <v>27001.079556928918</v>
      </c>
    </row>
    <row r="2763" spans="1:16" ht="22.5" x14ac:dyDescent="0.2">
      <c r="A2763" s="637" t="s">
        <v>478</v>
      </c>
      <c r="B2763" s="638" t="s">
        <v>768</v>
      </c>
      <c r="C2763" s="638" t="s">
        <v>769</v>
      </c>
      <c r="D2763" s="639" t="s">
        <v>9091</v>
      </c>
      <c r="E2763" s="640">
        <v>2600</v>
      </c>
      <c r="F2763" s="638" t="s">
        <v>9092</v>
      </c>
      <c r="G2763" s="639" t="s">
        <v>9093</v>
      </c>
      <c r="H2763" s="641" t="s">
        <v>8296</v>
      </c>
      <c r="I2763" s="642" t="s">
        <v>8185</v>
      </c>
      <c r="J2763" s="641" t="s">
        <v>8296</v>
      </c>
      <c r="K2763" s="643">
        <v>1</v>
      </c>
      <c r="L2763" s="643">
        <v>12</v>
      </c>
      <c r="M2763" s="644">
        <v>33477.254186522412</v>
      </c>
      <c r="N2763" s="643">
        <v>1</v>
      </c>
      <c r="O2763" s="643">
        <v>5</v>
      </c>
      <c r="P2763" s="686">
        <v>13997.319556928915</v>
      </c>
    </row>
    <row r="2764" spans="1:16" ht="22.5" x14ac:dyDescent="0.2">
      <c r="A2764" s="637" t="s">
        <v>478</v>
      </c>
      <c r="B2764" s="638" t="s">
        <v>775</v>
      </c>
      <c r="C2764" s="638" t="s">
        <v>769</v>
      </c>
      <c r="D2764" s="639" t="s">
        <v>9091</v>
      </c>
      <c r="E2764" s="640">
        <v>2600</v>
      </c>
      <c r="F2764" s="638" t="s">
        <v>9092</v>
      </c>
      <c r="G2764" s="639" t="s">
        <v>9093</v>
      </c>
      <c r="H2764" s="641" t="s">
        <v>8296</v>
      </c>
      <c r="I2764" s="642" t="s">
        <v>8185</v>
      </c>
      <c r="J2764" s="641" t="s">
        <v>8296</v>
      </c>
      <c r="K2764" s="643"/>
      <c r="L2764" s="643"/>
      <c r="M2764" s="644">
        <v>0</v>
      </c>
      <c r="N2764" s="643">
        <v>1</v>
      </c>
      <c r="O2764" s="643">
        <v>1</v>
      </c>
      <c r="P2764" s="686">
        <v>2782.279556928916</v>
      </c>
    </row>
    <row r="2765" spans="1:16" ht="22.5" x14ac:dyDescent="0.2">
      <c r="A2765" s="637" t="s">
        <v>478</v>
      </c>
      <c r="B2765" s="638" t="s">
        <v>768</v>
      </c>
      <c r="C2765" s="638" t="s">
        <v>769</v>
      </c>
      <c r="D2765" s="639" t="s">
        <v>8185</v>
      </c>
      <c r="E2765" s="640">
        <v>2600</v>
      </c>
      <c r="F2765" s="638" t="s">
        <v>9094</v>
      </c>
      <c r="G2765" s="639" t="s">
        <v>9095</v>
      </c>
      <c r="H2765" s="641" t="s">
        <v>8750</v>
      </c>
      <c r="I2765" s="642" t="s">
        <v>8185</v>
      </c>
      <c r="J2765" s="641" t="s">
        <v>8750</v>
      </c>
      <c r="K2765" s="643">
        <v>1</v>
      </c>
      <c r="L2765" s="643">
        <v>1</v>
      </c>
      <c r="M2765" s="644">
        <v>2917.7741865224061</v>
      </c>
      <c r="N2765" s="643">
        <v>1</v>
      </c>
      <c r="O2765" s="643">
        <v>6</v>
      </c>
      <c r="P2765" s="686">
        <v>16801.079556928918</v>
      </c>
    </row>
    <row r="2766" spans="1:16" ht="33.75" x14ac:dyDescent="0.2">
      <c r="A2766" s="637" t="s">
        <v>478</v>
      </c>
      <c r="B2766" s="638" t="s">
        <v>768</v>
      </c>
      <c r="C2766" s="638" t="s">
        <v>769</v>
      </c>
      <c r="D2766" s="639" t="s">
        <v>9096</v>
      </c>
      <c r="E2766" s="640">
        <v>3800</v>
      </c>
      <c r="F2766" s="638" t="s">
        <v>9097</v>
      </c>
      <c r="G2766" s="639" t="s">
        <v>9098</v>
      </c>
      <c r="H2766" s="641" t="s">
        <v>9099</v>
      </c>
      <c r="I2766" s="642" t="s">
        <v>8190</v>
      </c>
      <c r="J2766" s="641" t="s">
        <v>9099</v>
      </c>
      <c r="K2766" s="643">
        <v>1</v>
      </c>
      <c r="L2766" s="643">
        <v>10</v>
      </c>
      <c r="M2766" s="644">
        <v>40011.894186522411</v>
      </c>
      <c r="N2766" s="643">
        <v>1</v>
      </c>
      <c r="O2766" s="643">
        <v>6</v>
      </c>
      <c r="P2766" s="686">
        <v>24001.079556928918</v>
      </c>
    </row>
    <row r="2767" spans="1:16" ht="22.5" x14ac:dyDescent="0.2">
      <c r="A2767" s="637" t="s">
        <v>478</v>
      </c>
      <c r="B2767" s="638" t="s">
        <v>768</v>
      </c>
      <c r="C2767" s="638" t="s">
        <v>769</v>
      </c>
      <c r="D2767" s="639" t="s">
        <v>8288</v>
      </c>
      <c r="E2767" s="640">
        <v>1900</v>
      </c>
      <c r="F2767" s="638" t="s">
        <v>9100</v>
      </c>
      <c r="G2767" s="639" t="s">
        <v>9101</v>
      </c>
      <c r="H2767" s="641" t="s">
        <v>8291</v>
      </c>
      <c r="I2767" s="642" t="s">
        <v>8292</v>
      </c>
      <c r="J2767" s="641" t="s">
        <v>8291</v>
      </c>
      <c r="K2767" s="643">
        <v>1</v>
      </c>
      <c r="L2767" s="643">
        <v>12</v>
      </c>
      <c r="M2767" s="644">
        <v>25077.254186522405</v>
      </c>
      <c r="N2767" s="643">
        <v>1</v>
      </c>
      <c r="O2767" s="643">
        <v>6</v>
      </c>
      <c r="P2767" s="686">
        <v>12578.939556928915</v>
      </c>
    </row>
    <row r="2768" spans="1:16" ht="22.5" x14ac:dyDescent="0.2">
      <c r="A2768" s="637" t="s">
        <v>478</v>
      </c>
      <c r="B2768" s="638" t="s">
        <v>768</v>
      </c>
      <c r="C2768" s="638" t="s">
        <v>769</v>
      </c>
      <c r="D2768" s="639" t="s">
        <v>9102</v>
      </c>
      <c r="E2768" s="640">
        <v>3200</v>
      </c>
      <c r="F2768" s="638" t="s">
        <v>9103</v>
      </c>
      <c r="G2768" s="639" t="s">
        <v>9104</v>
      </c>
      <c r="H2768" s="641" t="s">
        <v>9105</v>
      </c>
      <c r="I2768" s="642" t="s">
        <v>8190</v>
      </c>
      <c r="J2768" s="641" t="s">
        <v>9105</v>
      </c>
      <c r="K2768" s="643">
        <v>1</v>
      </c>
      <c r="L2768" s="643">
        <v>12</v>
      </c>
      <c r="M2768" s="644">
        <v>40677.254186522412</v>
      </c>
      <c r="N2768" s="643">
        <v>1</v>
      </c>
      <c r="O2768" s="643">
        <v>6</v>
      </c>
      <c r="P2768" s="686">
        <v>20401.079556928918</v>
      </c>
    </row>
    <row r="2769" spans="1:16" ht="33.75" x14ac:dyDescent="0.2">
      <c r="A2769" s="637" t="s">
        <v>478</v>
      </c>
      <c r="B2769" s="638" t="s">
        <v>768</v>
      </c>
      <c r="C2769" s="638" t="s">
        <v>769</v>
      </c>
      <c r="D2769" s="639" t="s">
        <v>8970</v>
      </c>
      <c r="E2769" s="640">
        <v>1900</v>
      </c>
      <c r="F2769" s="638" t="s">
        <v>9106</v>
      </c>
      <c r="G2769" s="639" t="s">
        <v>9107</v>
      </c>
      <c r="H2769" s="641" t="s">
        <v>8291</v>
      </c>
      <c r="I2769" s="642" t="s">
        <v>8292</v>
      </c>
      <c r="J2769" s="641" t="s">
        <v>8291</v>
      </c>
      <c r="K2769" s="643">
        <v>1</v>
      </c>
      <c r="L2769" s="643">
        <v>12</v>
      </c>
      <c r="M2769" s="644">
        <v>25077.254186522405</v>
      </c>
      <c r="N2769" s="643">
        <v>1</v>
      </c>
      <c r="O2769" s="643">
        <v>6</v>
      </c>
      <c r="P2769" s="686">
        <v>12578.939556928915</v>
      </c>
    </row>
    <row r="2770" spans="1:16" ht="45" x14ac:dyDescent="0.2">
      <c r="A2770" s="637" t="s">
        <v>478</v>
      </c>
      <c r="B2770" s="638" t="s">
        <v>768</v>
      </c>
      <c r="C2770" s="638" t="s">
        <v>769</v>
      </c>
      <c r="D2770" s="639" t="s">
        <v>9108</v>
      </c>
      <c r="E2770" s="640">
        <v>2600</v>
      </c>
      <c r="F2770" s="638" t="s">
        <v>9109</v>
      </c>
      <c r="G2770" s="639" t="s">
        <v>9110</v>
      </c>
      <c r="H2770" s="641" t="s">
        <v>9111</v>
      </c>
      <c r="I2770" s="642" t="s">
        <v>8185</v>
      </c>
      <c r="J2770" s="641" t="s">
        <v>9111</v>
      </c>
      <c r="K2770" s="643">
        <v>1</v>
      </c>
      <c r="L2770" s="643">
        <v>12</v>
      </c>
      <c r="M2770" s="644">
        <v>33477.254186522412</v>
      </c>
      <c r="N2770" s="643">
        <v>1</v>
      </c>
      <c r="O2770" s="643">
        <v>6</v>
      </c>
      <c r="P2770" s="686">
        <v>16801.079556928918</v>
      </c>
    </row>
    <row r="2771" spans="1:16" x14ac:dyDescent="0.2">
      <c r="A2771" s="637" t="s">
        <v>478</v>
      </c>
      <c r="B2771" s="638" t="s">
        <v>768</v>
      </c>
      <c r="C2771" s="638" t="s">
        <v>769</v>
      </c>
      <c r="D2771" s="639" t="s">
        <v>9112</v>
      </c>
      <c r="E2771" s="640">
        <v>3100</v>
      </c>
      <c r="F2771" s="638" t="s">
        <v>9113</v>
      </c>
      <c r="G2771" s="639" t="s">
        <v>9114</v>
      </c>
      <c r="H2771" s="641" t="s">
        <v>9115</v>
      </c>
      <c r="I2771" s="642" t="s">
        <v>8190</v>
      </c>
      <c r="J2771" s="641" t="s">
        <v>9115</v>
      </c>
      <c r="K2771" s="643">
        <v>1</v>
      </c>
      <c r="L2771" s="643">
        <v>12</v>
      </c>
      <c r="M2771" s="644">
        <v>39477.254186522412</v>
      </c>
      <c r="N2771" s="643">
        <v>1</v>
      </c>
      <c r="O2771" s="643">
        <v>6</v>
      </c>
      <c r="P2771" s="686">
        <v>19801.079556928918</v>
      </c>
    </row>
    <row r="2772" spans="1:16" ht="22.5" x14ac:dyDescent="0.2">
      <c r="A2772" s="637" t="s">
        <v>478</v>
      </c>
      <c r="B2772" s="638" t="s">
        <v>768</v>
      </c>
      <c r="C2772" s="638" t="s">
        <v>769</v>
      </c>
      <c r="D2772" s="639" t="s">
        <v>8371</v>
      </c>
      <c r="E2772" s="640">
        <v>5000</v>
      </c>
      <c r="F2772" s="638" t="s">
        <v>9116</v>
      </c>
      <c r="G2772" s="639" t="s">
        <v>9117</v>
      </c>
      <c r="H2772" s="641" t="s">
        <v>4940</v>
      </c>
      <c r="I2772" s="642" t="s">
        <v>8190</v>
      </c>
      <c r="J2772" s="641" t="s">
        <v>4940</v>
      </c>
      <c r="K2772" s="643">
        <v>1</v>
      </c>
      <c r="L2772" s="643">
        <v>10</v>
      </c>
      <c r="M2772" s="644">
        <v>52011.894186522411</v>
      </c>
      <c r="N2772" s="643">
        <v>1</v>
      </c>
      <c r="O2772" s="643">
        <v>6</v>
      </c>
      <c r="P2772" s="686">
        <v>31201.079556928918</v>
      </c>
    </row>
    <row r="2773" spans="1:16" ht="22.5" x14ac:dyDescent="0.2">
      <c r="A2773" s="637" t="s">
        <v>478</v>
      </c>
      <c r="B2773" s="638" t="s">
        <v>768</v>
      </c>
      <c r="C2773" s="638" t="s">
        <v>769</v>
      </c>
      <c r="D2773" s="639" t="s">
        <v>8288</v>
      </c>
      <c r="E2773" s="640">
        <v>1900</v>
      </c>
      <c r="F2773" s="638" t="s">
        <v>9118</v>
      </c>
      <c r="G2773" s="639" t="s">
        <v>9119</v>
      </c>
      <c r="H2773" s="641" t="s">
        <v>8303</v>
      </c>
      <c r="I2773" s="642" t="s">
        <v>8292</v>
      </c>
      <c r="J2773" s="641" t="s">
        <v>8303</v>
      </c>
      <c r="K2773" s="643">
        <v>1</v>
      </c>
      <c r="L2773" s="643">
        <v>12</v>
      </c>
      <c r="M2773" s="644">
        <v>25077.254186522405</v>
      </c>
      <c r="N2773" s="643">
        <v>1</v>
      </c>
      <c r="O2773" s="643">
        <v>6</v>
      </c>
      <c r="P2773" s="686">
        <v>12578.939556928915</v>
      </c>
    </row>
    <row r="2774" spans="1:16" ht="22.5" x14ac:dyDescent="0.2">
      <c r="A2774" s="637" t="s">
        <v>478</v>
      </c>
      <c r="B2774" s="638" t="s">
        <v>768</v>
      </c>
      <c r="C2774" s="638" t="s">
        <v>769</v>
      </c>
      <c r="D2774" s="639" t="s">
        <v>8611</v>
      </c>
      <c r="E2774" s="640">
        <v>3500</v>
      </c>
      <c r="F2774" s="638" t="s">
        <v>9120</v>
      </c>
      <c r="G2774" s="639" t="s">
        <v>9121</v>
      </c>
      <c r="H2774" s="641" t="s">
        <v>8614</v>
      </c>
      <c r="I2774" s="642" t="s">
        <v>8190</v>
      </c>
      <c r="J2774" s="641" t="s">
        <v>8614</v>
      </c>
      <c r="K2774" s="643">
        <v>1</v>
      </c>
      <c r="L2774" s="643">
        <v>12</v>
      </c>
      <c r="M2774" s="644">
        <v>44277.254186522412</v>
      </c>
      <c r="N2774" s="643">
        <v>1</v>
      </c>
      <c r="O2774" s="643">
        <v>6</v>
      </c>
      <c r="P2774" s="686">
        <v>22201.079556928918</v>
      </c>
    </row>
    <row r="2775" spans="1:16" ht="78.75" x14ac:dyDescent="0.2">
      <c r="A2775" s="637" t="s">
        <v>478</v>
      </c>
      <c r="B2775" s="638" t="s">
        <v>768</v>
      </c>
      <c r="C2775" s="638" t="s">
        <v>769</v>
      </c>
      <c r="D2775" s="639" t="s">
        <v>9122</v>
      </c>
      <c r="E2775" s="640">
        <v>2600</v>
      </c>
      <c r="F2775" s="638" t="s">
        <v>9123</v>
      </c>
      <c r="G2775" s="639" t="s">
        <v>9124</v>
      </c>
      <c r="H2775" s="641" t="s">
        <v>9125</v>
      </c>
      <c r="I2775" s="642" t="s">
        <v>8185</v>
      </c>
      <c r="J2775" s="641" t="s">
        <v>9125</v>
      </c>
      <c r="K2775" s="643">
        <v>1</v>
      </c>
      <c r="L2775" s="643">
        <v>12</v>
      </c>
      <c r="M2775" s="644">
        <v>33477.254186522412</v>
      </c>
      <c r="N2775" s="643">
        <v>1</v>
      </c>
      <c r="O2775" s="643">
        <v>6</v>
      </c>
      <c r="P2775" s="686">
        <v>16801.079556928918</v>
      </c>
    </row>
    <row r="2776" spans="1:16" x14ac:dyDescent="0.2">
      <c r="A2776" s="637" t="s">
        <v>478</v>
      </c>
      <c r="B2776" s="638" t="s">
        <v>768</v>
      </c>
      <c r="C2776" s="638" t="s">
        <v>769</v>
      </c>
      <c r="D2776" s="639" t="s">
        <v>8288</v>
      </c>
      <c r="E2776" s="640">
        <v>1900</v>
      </c>
      <c r="F2776" s="638" t="s">
        <v>9126</v>
      </c>
      <c r="G2776" s="639" t="s">
        <v>9127</v>
      </c>
      <c r="H2776" s="641" t="s">
        <v>8750</v>
      </c>
      <c r="I2776" s="642" t="s">
        <v>8292</v>
      </c>
      <c r="J2776" s="641" t="s">
        <v>8750</v>
      </c>
      <c r="K2776" s="643">
        <v>1</v>
      </c>
      <c r="L2776" s="643">
        <v>12</v>
      </c>
      <c r="M2776" s="644">
        <v>25077.254186522405</v>
      </c>
      <c r="N2776" s="643">
        <v>1</v>
      </c>
      <c r="O2776" s="643">
        <v>6</v>
      </c>
      <c r="P2776" s="686">
        <v>12578.939556928915</v>
      </c>
    </row>
    <row r="2777" spans="1:16" ht="33.75" x14ac:dyDescent="0.2">
      <c r="A2777" s="637" t="s">
        <v>478</v>
      </c>
      <c r="B2777" s="638" t="s">
        <v>768</v>
      </c>
      <c r="C2777" s="638" t="s">
        <v>769</v>
      </c>
      <c r="D2777" s="639" t="s">
        <v>9128</v>
      </c>
      <c r="E2777" s="640">
        <v>2600</v>
      </c>
      <c r="F2777" s="638" t="s">
        <v>9129</v>
      </c>
      <c r="G2777" s="639" t="s">
        <v>9130</v>
      </c>
      <c r="H2777" s="641" t="s">
        <v>8296</v>
      </c>
      <c r="I2777" s="642" t="s">
        <v>8185</v>
      </c>
      <c r="J2777" s="641" t="s">
        <v>8296</v>
      </c>
      <c r="K2777" s="643">
        <v>1</v>
      </c>
      <c r="L2777" s="643">
        <v>12</v>
      </c>
      <c r="M2777" s="644">
        <v>33477.254186522412</v>
      </c>
      <c r="N2777" s="643">
        <v>1</v>
      </c>
      <c r="O2777" s="643">
        <v>5</v>
      </c>
      <c r="P2777" s="686">
        <v>13997.319556928915</v>
      </c>
    </row>
    <row r="2778" spans="1:16" ht="33.75" x14ac:dyDescent="0.2">
      <c r="A2778" s="637" t="s">
        <v>478</v>
      </c>
      <c r="B2778" s="638" t="s">
        <v>775</v>
      </c>
      <c r="C2778" s="638" t="s">
        <v>769</v>
      </c>
      <c r="D2778" s="639" t="s">
        <v>9128</v>
      </c>
      <c r="E2778" s="640">
        <v>2600</v>
      </c>
      <c r="F2778" s="638" t="s">
        <v>9129</v>
      </c>
      <c r="G2778" s="639" t="s">
        <v>9130</v>
      </c>
      <c r="H2778" s="641" t="s">
        <v>8296</v>
      </c>
      <c r="I2778" s="642" t="s">
        <v>8185</v>
      </c>
      <c r="J2778" s="641" t="s">
        <v>8296</v>
      </c>
      <c r="K2778" s="643"/>
      <c r="L2778" s="643"/>
      <c r="M2778" s="644">
        <v>0</v>
      </c>
      <c r="N2778" s="643">
        <v>1</v>
      </c>
      <c r="O2778" s="643">
        <v>1</v>
      </c>
      <c r="P2778" s="686">
        <v>2782.279556928916</v>
      </c>
    </row>
    <row r="2779" spans="1:16" ht="22.5" x14ac:dyDescent="0.2">
      <c r="A2779" s="637" t="s">
        <v>478</v>
      </c>
      <c r="B2779" s="638" t="s">
        <v>768</v>
      </c>
      <c r="C2779" s="638" t="s">
        <v>769</v>
      </c>
      <c r="D2779" s="639" t="s">
        <v>8717</v>
      </c>
      <c r="E2779" s="640">
        <v>2300</v>
      </c>
      <c r="F2779" s="638" t="s">
        <v>9131</v>
      </c>
      <c r="G2779" s="639" t="s">
        <v>9132</v>
      </c>
      <c r="H2779" s="641" t="s">
        <v>9023</v>
      </c>
      <c r="I2779" s="642" t="s">
        <v>8185</v>
      </c>
      <c r="J2779" s="641" t="s">
        <v>9023</v>
      </c>
      <c r="K2779" s="643">
        <v>1</v>
      </c>
      <c r="L2779" s="643">
        <v>12</v>
      </c>
      <c r="M2779" s="644">
        <v>29877.254186522405</v>
      </c>
      <c r="N2779" s="643">
        <v>1</v>
      </c>
      <c r="O2779" s="643">
        <v>6</v>
      </c>
      <c r="P2779" s="686">
        <v>15001.079556928915</v>
      </c>
    </row>
    <row r="2780" spans="1:16" x14ac:dyDescent="0.2">
      <c r="A2780" s="637" t="s">
        <v>478</v>
      </c>
      <c r="B2780" s="638" t="s">
        <v>768</v>
      </c>
      <c r="C2780" s="638" t="s">
        <v>769</v>
      </c>
      <c r="D2780" s="639" t="s">
        <v>8288</v>
      </c>
      <c r="E2780" s="640">
        <v>1900</v>
      </c>
      <c r="F2780" s="638" t="s">
        <v>9133</v>
      </c>
      <c r="G2780" s="639" t="s">
        <v>9134</v>
      </c>
      <c r="H2780" s="641" t="s">
        <v>8303</v>
      </c>
      <c r="I2780" s="642" t="s">
        <v>8292</v>
      </c>
      <c r="J2780" s="641" t="s">
        <v>8303</v>
      </c>
      <c r="K2780" s="643">
        <v>1</v>
      </c>
      <c r="L2780" s="643">
        <v>12</v>
      </c>
      <c r="M2780" s="644">
        <v>25077.254186522405</v>
      </c>
      <c r="N2780" s="643">
        <v>1</v>
      </c>
      <c r="O2780" s="643">
        <v>6</v>
      </c>
      <c r="P2780" s="686">
        <v>12578.939556928915</v>
      </c>
    </row>
    <row r="2781" spans="1:16" ht="33.75" x14ac:dyDescent="0.2">
      <c r="A2781" s="637" t="s">
        <v>478</v>
      </c>
      <c r="B2781" s="638" t="s">
        <v>768</v>
      </c>
      <c r="C2781" s="638" t="s">
        <v>769</v>
      </c>
      <c r="D2781" s="639" t="s">
        <v>9135</v>
      </c>
      <c r="E2781" s="640">
        <v>2400</v>
      </c>
      <c r="F2781" s="638" t="s">
        <v>9136</v>
      </c>
      <c r="G2781" s="639" t="s">
        <v>9137</v>
      </c>
      <c r="H2781" s="641" t="s">
        <v>8291</v>
      </c>
      <c r="I2781" s="642" t="s">
        <v>8185</v>
      </c>
      <c r="J2781" s="641" t="s">
        <v>8291</v>
      </c>
      <c r="K2781" s="643">
        <v>1</v>
      </c>
      <c r="L2781" s="643">
        <v>12</v>
      </c>
      <c r="M2781" s="644">
        <v>31077.254186522405</v>
      </c>
      <c r="N2781" s="643">
        <v>1</v>
      </c>
      <c r="O2781" s="643">
        <v>6</v>
      </c>
      <c r="P2781" s="686">
        <v>15601.079556928915</v>
      </c>
    </row>
    <row r="2782" spans="1:16" ht="67.5" x14ac:dyDescent="0.2">
      <c r="A2782" s="637" t="s">
        <v>478</v>
      </c>
      <c r="B2782" s="638" t="s">
        <v>768</v>
      </c>
      <c r="C2782" s="638" t="s">
        <v>769</v>
      </c>
      <c r="D2782" s="639" t="s">
        <v>9138</v>
      </c>
      <c r="E2782" s="640">
        <v>2600</v>
      </c>
      <c r="F2782" s="638" t="s">
        <v>9139</v>
      </c>
      <c r="G2782" s="639" t="s">
        <v>9140</v>
      </c>
      <c r="H2782" s="641" t="s">
        <v>8618</v>
      </c>
      <c r="I2782" s="642" t="s">
        <v>8185</v>
      </c>
      <c r="J2782" s="641" t="s">
        <v>8618</v>
      </c>
      <c r="K2782" s="643">
        <v>1</v>
      </c>
      <c r="L2782" s="643">
        <v>12</v>
      </c>
      <c r="M2782" s="644">
        <v>33477.254186522412</v>
      </c>
      <c r="N2782" s="643">
        <v>1</v>
      </c>
      <c r="O2782" s="643">
        <v>5</v>
      </c>
      <c r="P2782" s="686">
        <v>13997.319556928915</v>
      </c>
    </row>
    <row r="2783" spans="1:16" ht="67.5" x14ac:dyDescent="0.2">
      <c r="A2783" s="637" t="s">
        <v>478</v>
      </c>
      <c r="B2783" s="638" t="s">
        <v>775</v>
      </c>
      <c r="C2783" s="638" t="s">
        <v>769</v>
      </c>
      <c r="D2783" s="639" t="s">
        <v>9138</v>
      </c>
      <c r="E2783" s="640">
        <v>2600</v>
      </c>
      <c r="F2783" s="638" t="s">
        <v>9139</v>
      </c>
      <c r="G2783" s="639" t="s">
        <v>9140</v>
      </c>
      <c r="H2783" s="641" t="s">
        <v>8618</v>
      </c>
      <c r="I2783" s="642" t="s">
        <v>8185</v>
      </c>
      <c r="J2783" s="641" t="s">
        <v>8618</v>
      </c>
      <c r="K2783" s="643"/>
      <c r="L2783" s="643"/>
      <c r="M2783" s="644">
        <v>0</v>
      </c>
      <c r="N2783" s="643">
        <v>1</v>
      </c>
      <c r="O2783" s="643">
        <v>1</v>
      </c>
      <c r="P2783" s="686">
        <v>2782.279556928916</v>
      </c>
    </row>
    <row r="2784" spans="1:16" ht="22.5" x14ac:dyDescent="0.2">
      <c r="A2784" s="637" t="s">
        <v>478</v>
      </c>
      <c r="B2784" s="638" t="s">
        <v>768</v>
      </c>
      <c r="C2784" s="638" t="s">
        <v>769</v>
      </c>
      <c r="D2784" s="639" t="s">
        <v>8288</v>
      </c>
      <c r="E2784" s="640">
        <v>1900</v>
      </c>
      <c r="F2784" s="638" t="s">
        <v>9141</v>
      </c>
      <c r="G2784" s="639" t="s">
        <v>9142</v>
      </c>
      <c r="H2784" s="641" t="s">
        <v>8303</v>
      </c>
      <c r="I2784" s="642" t="s">
        <v>8292</v>
      </c>
      <c r="J2784" s="641" t="s">
        <v>8303</v>
      </c>
      <c r="K2784" s="643">
        <v>1</v>
      </c>
      <c r="L2784" s="643">
        <v>12</v>
      </c>
      <c r="M2784" s="644">
        <v>25077.254186522405</v>
      </c>
      <c r="N2784" s="643">
        <v>1</v>
      </c>
      <c r="O2784" s="643">
        <v>6</v>
      </c>
      <c r="P2784" s="686">
        <v>12578.939556928915</v>
      </c>
    </row>
    <row r="2785" spans="1:16" x14ac:dyDescent="0.2">
      <c r="A2785" s="637" t="s">
        <v>478</v>
      </c>
      <c r="B2785" s="638" t="s">
        <v>768</v>
      </c>
      <c r="C2785" s="638" t="s">
        <v>769</v>
      </c>
      <c r="D2785" s="639" t="s">
        <v>8288</v>
      </c>
      <c r="E2785" s="640">
        <v>1900</v>
      </c>
      <c r="F2785" s="638" t="s">
        <v>9143</v>
      </c>
      <c r="G2785" s="639" t="s">
        <v>9144</v>
      </c>
      <c r="H2785" s="641" t="s">
        <v>8303</v>
      </c>
      <c r="I2785" s="642" t="s">
        <v>8292</v>
      </c>
      <c r="J2785" s="641" t="s">
        <v>8303</v>
      </c>
      <c r="K2785" s="643">
        <v>1</v>
      </c>
      <c r="L2785" s="643">
        <v>12</v>
      </c>
      <c r="M2785" s="644">
        <v>25077.254186522405</v>
      </c>
      <c r="N2785" s="643">
        <v>1</v>
      </c>
      <c r="O2785" s="643">
        <v>6</v>
      </c>
      <c r="P2785" s="686">
        <v>12578.939556928915</v>
      </c>
    </row>
    <row r="2786" spans="1:16" ht="22.5" x14ac:dyDescent="0.2">
      <c r="A2786" s="637" t="s">
        <v>478</v>
      </c>
      <c r="B2786" s="638" t="s">
        <v>768</v>
      </c>
      <c r="C2786" s="638" t="s">
        <v>769</v>
      </c>
      <c r="D2786" s="639" t="s">
        <v>9145</v>
      </c>
      <c r="E2786" s="640">
        <v>3300</v>
      </c>
      <c r="F2786" s="638" t="s">
        <v>9146</v>
      </c>
      <c r="G2786" s="639" t="s">
        <v>9147</v>
      </c>
      <c r="H2786" s="641" t="s">
        <v>8614</v>
      </c>
      <c r="I2786" s="642" t="s">
        <v>8190</v>
      </c>
      <c r="J2786" s="641" t="s">
        <v>8614</v>
      </c>
      <c r="K2786" s="643">
        <v>1</v>
      </c>
      <c r="L2786" s="643">
        <v>12</v>
      </c>
      <c r="M2786" s="644">
        <v>41877.254186522412</v>
      </c>
      <c r="N2786" s="643">
        <v>1</v>
      </c>
      <c r="O2786" s="643">
        <v>6</v>
      </c>
      <c r="P2786" s="686">
        <v>21001.079556928918</v>
      </c>
    </row>
    <row r="2787" spans="1:16" ht="22.5" x14ac:dyDescent="0.2">
      <c r="A2787" s="637" t="s">
        <v>478</v>
      </c>
      <c r="B2787" s="638" t="s">
        <v>768</v>
      </c>
      <c r="C2787" s="638" t="s">
        <v>769</v>
      </c>
      <c r="D2787" s="639" t="s">
        <v>8288</v>
      </c>
      <c r="E2787" s="640">
        <v>1900</v>
      </c>
      <c r="F2787" s="638" t="s">
        <v>9148</v>
      </c>
      <c r="G2787" s="639" t="s">
        <v>9149</v>
      </c>
      <c r="H2787" s="641" t="s">
        <v>8303</v>
      </c>
      <c r="I2787" s="642" t="s">
        <v>8292</v>
      </c>
      <c r="J2787" s="641" t="s">
        <v>8303</v>
      </c>
      <c r="K2787" s="643">
        <v>1</v>
      </c>
      <c r="L2787" s="643">
        <v>11</v>
      </c>
      <c r="M2787" s="644">
        <v>23044.574186522404</v>
      </c>
      <c r="N2787" s="643"/>
      <c r="O2787" s="643"/>
      <c r="P2787" s="686">
        <v>0</v>
      </c>
    </row>
    <row r="2788" spans="1:16" ht="45" x14ac:dyDescent="0.2">
      <c r="A2788" s="637" t="s">
        <v>478</v>
      </c>
      <c r="B2788" s="638" t="s">
        <v>768</v>
      </c>
      <c r="C2788" s="638" t="s">
        <v>769</v>
      </c>
      <c r="D2788" s="639" t="s">
        <v>9150</v>
      </c>
      <c r="E2788" s="640">
        <v>1900</v>
      </c>
      <c r="F2788" s="638" t="s">
        <v>9151</v>
      </c>
      <c r="G2788" s="639" t="s">
        <v>9152</v>
      </c>
      <c r="H2788" s="641" t="s">
        <v>8288</v>
      </c>
      <c r="I2788" s="642" t="s">
        <v>8292</v>
      </c>
      <c r="J2788" s="641" t="s">
        <v>8288</v>
      </c>
      <c r="K2788" s="643">
        <v>1</v>
      </c>
      <c r="L2788" s="643">
        <v>12</v>
      </c>
      <c r="M2788" s="644">
        <v>25077.254186522405</v>
      </c>
      <c r="N2788" s="643">
        <v>1</v>
      </c>
      <c r="O2788" s="643">
        <v>6</v>
      </c>
      <c r="P2788" s="686">
        <v>12578.939556928915</v>
      </c>
    </row>
    <row r="2789" spans="1:16" ht="33.75" x14ac:dyDescent="0.2">
      <c r="A2789" s="637" t="s">
        <v>478</v>
      </c>
      <c r="B2789" s="638" t="s">
        <v>768</v>
      </c>
      <c r="C2789" s="638" t="s">
        <v>769</v>
      </c>
      <c r="D2789" s="639" t="s">
        <v>9153</v>
      </c>
      <c r="E2789" s="640">
        <v>3100</v>
      </c>
      <c r="F2789" s="638" t="s">
        <v>9154</v>
      </c>
      <c r="G2789" s="639" t="s">
        <v>9155</v>
      </c>
      <c r="H2789" s="641" t="s">
        <v>9156</v>
      </c>
      <c r="I2789" s="642" t="s">
        <v>8190</v>
      </c>
      <c r="J2789" s="641" t="s">
        <v>9156</v>
      </c>
      <c r="K2789" s="643">
        <v>1</v>
      </c>
      <c r="L2789" s="643">
        <v>12</v>
      </c>
      <c r="M2789" s="644">
        <v>39477.254186522412</v>
      </c>
      <c r="N2789" s="643">
        <v>1</v>
      </c>
      <c r="O2789" s="643">
        <v>6</v>
      </c>
      <c r="P2789" s="686">
        <v>19801.079556928918</v>
      </c>
    </row>
    <row r="2790" spans="1:16" ht="22.5" x14ac:dyDescent="0.2">
      <c r="A2790" s="637" t="s">
        <v>478</v>
      </c>
      <c r="B2790" s="638" t="s">
        <v>768</v>
      </c>
      <c r="C2790" s="638" t="s">
        <v>769</v>
      </c>
      <c r="D2790" s="639" t="s">
        <v>8288</v>
      </c>
      <c r="E2790" s="640">
        <v>1900</v>
      </c>
      <c r="F2790" s="638" t="s">
        <v>9157</v>
      </c>
      <c r="G2790" s="639" t="s">
        <v>9158</v>
      </c>
      <c r="H2790" s="641" t="s">
        <v>8303</v>
      </c>
      <c r="I2790" s="642" t="s">
        <v>8292</v>
      </c>
      <c r="J2790" s="641" t="s">
        <v>8303</v>
      </c>
      <c r="K2790" s="643">
        <v>1</v>
      </c>
      <c r="L2790" s="643">
        <v>12</v>
      </c>
      <c r="M2790" s="644">
        <v>25077.254186522405</v>
      </c>
      <c r="N2790" s="643">
        <v>1</v>
      </c>
      <c r="O2790" s="643">
        <v>6</v>
      </c>
      <c r="P2790" s="686">
        <v>12578.939556928915</v>
      </c>
    </row>
    <row r="2791" spans="1:16" ht="22.5" x14ac:dyDescent="0.2">
      <c r="A2791" s="637" t="s">
        <v>478</v>
      </c>
      <c r="B2791" s="638" t="s">
        <v>768</v>
      </c>
      <c r="C2791" s="638" t="s">
        <v>769</v>
      </c>
      <c r="D2791" s="639" t="s">
        <v>8288</v>
      </c>
      <c r="E2791" s="640">
        <v>1900</v>
      </c>
      <c r="F2791" s="638" t="s">
        <v>9159</v>
      </c>
      <c r="G2791" s="639" t="s">
        <v>9160</v>
      </c>
      <c r="H2791" s="641" t="s">
        <v>8303</v>
      </c>
      <c r="I2791" s="642" t="s">
        <v>8292</v>
      </c>
      <c r="J2791" s="641" t="s">
        <v>8303</v>
      </c>
      <c r="K2791" s="643">
        <v>1</v>
      </c>
      <c r="L2791" s="643">
        <v>12</v>
      </c>
      <c r="M2791" s="644">
        <v>25077.254186522405</v>
      </c>
      <c r="N2791" s="643">
        <v>1</v>
      </c>
      <c r="O2791" s="643">
        <v>6</v>
      </c>
      <c r="P2791" s="686">
        <v>12578.939556928915</v>
      </c>
    </row>
    <row r="2792" spans="1:16" ht="22.5" x14ac:dyDescent="0.2">
      <c r="A2792" s="637" t="s">
        <v>478</v>
      </c>
      <c r="B2792" s="638" t="s">
        <v>768</v>
      </c>
      <c r="C2792" s="638" t="s">
        <v>769</v>
      </c>
      <c r="D2792" s="639" t="s">
        <v>9161</v>
      </c>
      <c r="E2792" s="640">
        <v>1900</v>
      </c>
      <c r="F2792" s="638" t="s">
        <v>9162</v>
      </c>
      <c r="G2792" s="639" t="s">
        <v>9163</v>
      </c>
      <c r="H2792" s="641" t="s">
        <v>9164</v>
      </c>
      <c r="I2792" s="642" t="s">
        <v>8292</v>
      </c>
      <c r="J2792" s="641" t="s">
        <v>9164</v>
      </c>
      <c r="K2792" s="643">
        <v>1</v>
      </c>
      <c r="L2792" s="643">
        <v>12</v>
      </c>
      <c r="M2792" s="644">
        <v>25077.254186522405</v>
      </c>
      <c r="N2792" s="643">
        <v>1</v>
      </c>
      <c r="O2792" s="643">
        <v>6</v>
      </c>
      <c r="P2792" s="686">
        <v>12578.939556928915</v>
      </c>
    </row>
    <row r="2793" spans="1:16" ht="22.5" x14ac:dyDescent="0.2">
      <c r="A2793" s="637" t="s">
        <v>478</v>
      </c>
      <c r="B2793" s="638" t="s">
        <v>768</v>
      </c>
      <c r="C2793" s="638" t="s">
        <v>769</v>
      </c>
      <c r="D2793" s="639" t="s">
        <v>8288</v>
      </c>
      <c r="E2793" s="640">
        <v>1900</v>
      </c>
      <c r="F2793" s="638" t="s">
        <v>9165</v>
      </c>
      <c r="G2793" s="639" t="s">
        <v>9166</v>
      </c>
      <c r="H2793" s="641" t="s">
        <v>8184</v>
      </c>
      <c r="I2793" s="642" t="s">
        <v>8292</v>
      </c>
      <c r="J2793" s="641" t="s">
        <v>8184</v>
      </c>
      <c r="K2793" s="643">
        <v>1</v>
      </c>
      <c r="L2793" s="643">
        <v>12</v>
      </c>
      <c r="M2793" s="644">
        <v>25077.254186522405</v>
      </c>
      <c r="N2793" s="643">
        <v>1</v>
      </c>
      <c r="O2793" s="643">
        <v>6</v>
      </c>
      <c r="P2793" s="686">
        <v>12578.939556928915</v>
      </c>
    </row>
    <row r="2794" spans="1:16" ht="45" x14ac:dyDescent="0.2">
      <c r="A2794" s="637" t="s">
        <v>478</v>
      </c>
      <c r="B2794" s="638" t="s">
        <v>768</v>
      </c>
      <c r="C2794" s="638" t="s">
        <v>769</v>
      </c>
      <c r="D2794" s="639" t="s">
        <v>9167</v>
      </c>
      <c r="E2794" s="640">
        <v>2600</v>
      </c>
      <c r="F2794" s="638" t="s">
        <v>9168</v>
      </c>
      <c r="G2794" s="639" t="s">
        <v>9169</v>
      </c>
      <c r="H2794" s="641" t="s">
        <v>9170</v>
      </c>
      <c r="I2794" s="642" t="s">
        <v>8185</v>
      </c>
      <c r="J2794" s="641" t="s">
        <v>9170</v>
      </c>
      <c r="K2794" s="643">
        <v>1</v>
      </c>
      <c r="L2794" s="643">
        <v>12</v>
      </c>
      <c r="M2794" s="644">
        <v>33477.254186522412</v>
      </c>
      <c r="N2794" s="643">
        <v>1</v>
      </c>
      <c r="O2794" s="643">
        <v>5</v>
      </c>
      <c r="P2794" s="686">
        <v>13997.319556928915</v>
      </c>
    </row>
    <row r="2795" spans="1:16" ht="45" x14ac:dyDescent="0.2">
      <c r="A2795" s="637" t="s">
        <v>478</v>
      </c>
      <c r="B2795" s="638" t="s">
        <v>775</v>
      </c>
      <c r="C2795" s="638" t="s">
        <v>769</v>
      </c>
      <c r="D2795" s="639" t="s">
        <v>9167</v>
      </c>
      <c r="E2795" s="640">
        <v>2600</v>
      </c>
      <c r="F2795" s="638" t="s">
        <v>9168</v>
      </c>
      <c r="G2795" s="639" t="s">
        <v>9169</v>
      </c>
      <c r="H2795" s="641" t="s">
        <v>9170</v>
      </c>
      <c r="I2795" s="642" t="s">
        <v>8185</v>
      </c>
      <c r="J2795" s="641" t="s">
        <v>9170</v>
      </c>
      <c r="K2795" s="643"/>
      <c r="L2795" s="643"/>
      <c r="M2795" s="644">
        <v>0</v>
      </c>
      <c r="N2795" s="643">
        <v>1</v>
      </c>
      <c r="O2795" s="643">
        <v>1</v>
      </c>
      <c r="P2795" s="686">
        <v>2782.279556928916</v>
      </c>
    </row>
    <row r="2796" spans="1:16" ht="22.5" x14ac:dyDescent="0.2">
      <c r="A2796" s="637" t="s">
        <v>478</v>
      </c>
      <c r="B2796" s="638" t="s">
        <v>768</v>
      </c>
      <c r="C2796" s="638" t="s">
        <v>769</v>
      </c>
      <c r="D2796" s="639" t="s">
        <v>9171</v>
      </c>
      <c r="E2796" s="640">
        <v>1900</v>
      </c>
      <c r="F2796" s="638" t="s">
        <v>9172</v>
      </c>
      <c r="G2796" s="639" t="s">
        <v>9173</v>
      </c>
      <c r="H2796" s="641" t="s">
        <v>8291</v>
      </c>
      <c r="I2796" s="642" t="s">
        <v>8292</v>
      </c>
      <c r="J2796" s="641" t="s">
        <v>8291</v>
      </c>
      <c r="K2796" s="643">
        <v>1</v>
      </c>
      <c r="L2796" s="643">
        <v>12</v>
      </c>
      <c r="M2796" s="644">
        <v>25077.254186522405</v>
      </c>
      <c r="N2796" s="643">
        <v>1</v>
      </c>
      <c r="O2796" s="643">
        <v>6</v>
      </c>
      <c r="P2796" s="686">
        <v>12578.939556928915</v>
      </c>
    </row>
    <row r="2797" spans="1:16" ht="33.75" x14ac:dyDescent="0.2">
      <c r="A2797" s="637" t="s">
        <v>478</v>
      </c>
      <c r="B2797" s="638" t="s">
        <v>768</v>
      </c>
      <c r="C2797" s="638" t="s">
        <v>769</v>
      </c>
      <c r="D2797" s="639" t="s">
        <v>8978</v>
      </c>
      <c r="E2797" s="640">
        <v>1900</v>
      </c>
      <c r="F2797" s="638" t="s">
        <v>9174</v>
      </c>
      <c r="G2797" s="639" t="s">
        <v>9175</v>
      </c>
      <c r="H2797" s="641" t="s">
        <v>8291</v>
      </c>
      <c r="I2797" s="642" t="s">
        <v>8292</v>
      </c>
      <c r="J2797" s="641" t="s">
        <v>8291</v>
      </c>
      <c r="K2797" s="643">
        <v>1</v>
      </c>
      <c r="L2797" s="643">
        <v>12</v>
      </c>
      <c r="M2797" s="644">
        <v>25077.254186522405</v>
      </c>
      <c r="N2797" s="643">
        <v>1</v>
      </c>
      <c r="O2797" s="643">
        <v>6</v>
      </c>
      <c r="P2797" s="686">
        <v>12578.939556928915</v>
      </c>
    </row>
    <row r="2798" spans="1:16" ht="22.5" x14ac:dyDescent="0.2">
      <c r="A2798" s="637" t="s">
        <v>478</v>
      </c>
      <c r="B2798" s="638" t="s">
        <v>768</v>
      </c>
      <c r="C2798" s="638" t="s">
        <v>769</v>
      </c>
      <c r="D2798" s="639" t="s">
        <v>8288</v>
      </c>
      <c r="E2798" s="640">
        <v>1900</v>
      </c>
      <c r="F2798" s="638" t="s">
        <v>9176</v>
      </c>
      <c r="G2798" s="639" t="s">
        <v>9177</v>
      </c>
      <c r="H2798" s="641" t="s">
        <v>8303</v>
      </c>
      <c r="I2798" s="642" t="s">
        <v>8292</v>
      </c>
      <c r="J2798" s="641" t="s">
        <v>8303</v>
      </c>
      <c r="K2798" s="643">
        <v>1</v>
      </c>
      <c r="L2798" s="643">
        <v>12</v>
      </c>
      <c r="M2798" s="644">
        <v>25077.254186522405</v>
      </c>
      <c r="N2798" s="643">
        <v>1</v>
      </c>
      <c r="O2798" s="643">
        <v>6</v>
      </c>
      <c r="P2798" s="686">
        <v>12578.939556928915</v>
      </c>
    </row>
    <row r="2799" spans="1:16" ht="22.5" x14ac:dyDescent="0.2">
      <c r="A2799" s="637" t="s">
        <v>478</v>
      </c>
      <c r="B2799" s="638" t="s">
        <v>768</v>
      </c>
      <c r="C2799" s="638" t="s">
        <v>769</v>
      </c>
      <c r="D2799" s="639" t="s">
        <v>8891</v>
      </c>
      <c r="E2799" s="640">
        <v>1900</v>
      </c>
      <c r="F2799" s="638" t="s">
        <v>9178</v>
      </c>
      <c r="G2799" s="639" t="s">
        <v>9179</v>
      </c>
      <c r="H2799" s="641" t="s">
        <v>8291</v>
      </c>
      <c r="I2799" s="642" t="s">
        <v>8292</v>
      </c>
      <c r="J2799" s="641" t="s">
        <v>8291</v>
      </c>
      <c r="K2799" s="643">
        <v>1</v>
      </c>
      <c r="L2799" s="643">
        <v>5</v>
      </c>
      <c r="M2799" s="644">
        <v>10748.494186522406</v>
      </c>
      <c r="N2799" s="643"/>
      <c r="O2799" s="643"/>
      <c r="P2799" s="686">
        <v>0</v>
      </c>
    </row>
    <row r="2800" spans="1:16" ht="22.5" x14ac:dyDescent="0.2">
      <c r="A2800" s="637" t="s">
        <v>478</v>
      </c>
      <c r="B2800" s="638" t="s">
        <v>768</v>
      </c>
      <c r="C2800" s="638" t="s">
        <v>769</v>
      </c>
      <c r="D2800" s="639" t="s">
        <v>9171</v>
      </c>
      <c r="E2800" s="640">
        <v>2000</v>
      </c>
      <c r="F2800" s="638" t="s">
        <v>9180</v>
      </c>
      <c r="G2800" s="639" t="s">
        <v>9181</v>
      </c>
      <c r="H2800" s="641" t="s">
        <v>8291</v>
      </c>
      <c r="I2800" s="642" t="s">
        <v>8292</v>
      </c>
      <c r="J2800" s="641" t="s">
        <v>8291</v>
      </c>
      <c r="K2800" s="643">
        <v>1</v>
      </c>
      <c r="L2800" s="643">
        <v>12</v>
      </c>
      <c r="M2800" s="644">
        <v>26277.254186522405</v>
      </c>
      <c r="N2800" s="643">
        <v>1</v>
      </c>
      <c r="O2800" s="643">
        <v>6</v>
      </c>
      <c r="P2800" s="686">
        <v>13201.079556928915</v>
      </c>
    </row>
    <row r="2801" spans="1:16" ht="22.5" x14ac:dyDescent="0.2">
      <c r="A2801" s="637" t="s">
        <v>478</v>
      </c>
      <c r="B2801" s="638" t="s">
        <v>768</v>
      </c>
      <c r="C2801" s="638" t="s">
        <v>769</v>
      </c>
      <c r="D2801" s="639" t="s">
        <v>8431</v>
      </c>
      <c r="E2801" s="640">
        <v>1900</v>
      </c>
      <c r="F2801" s="638" t="s">
        <v>9182</v>
      </c>
      <c r="G2801" s="639" t="s">
        <v>9183</v>
      </c>
      <c r="H2801" s="641" t="s">
        <v>9184</v>
      </c>
      <c r="I2801" s="642" t="s">
        <v>8292</v>
      </c>
      <c r="J2801" s="641" t="s">
        <v>9184</v>
      </c>
      <c r="K2801" s="643">
        <v>1</v>
      </c>
      <c r="L2801" s="643">
        <v>10</v>
      </c>
      <c r="M2801" s="644">
        <v>21011.894186522404</v>
      </c>
      <c r="N2801" s="643">
        <v>1</v>
      </c>
      <c r="O2801" s="643">
        <v>6</v>
      </c>
      <c r="P2801" s="686">
        <v>12578.939556928915</v>
      </c>
    </row>
    <row r="2802" spans="1:16" ht="22.5" x14ac:dyDescent="0.2">
      <c r="A2802" s="637" t="s">
        <v>478</v>
      </c>
      <c r="B2802" s="638" t="s">
        <v>768</v>
      </c>
      <c r="C2802" s="638" t="s">
        <v>769</v>
      </c>
      <c r="D2802" s="639" t="s">
        <v>8288</v>
      </c>
      <c r="E2802" s="640">
        <v>1900</v>
      </c>
      <c r="F2802" s="638" t="s">
        <v>9185</v>
      </c>
      <c r="G2802" s="639" t="s">
        <v>9186</v>
      </c>
      <c r="H2802" s="641" t="s">
        <v>8303</v>
      </c>
      <c r="I2802" s="642" t="s">
        <v>8292</v>
      </c>
      <c r="J2802" s="641" t="s">
        <v>8303</v>
      </c>
      <c r="K2802" s="643">
        <v>1</v>
      </c>
      <c r="L2802" s="643">
        <v>12</v>
      </c>
      <c r="M2802" s="644">
        <v>25077.254186522405</v>
      </c>
      <c r="N2802" s="643">
        <v>1</v>
      </c>
      <c r="O2802" s="643">
        <v>6</v>
      </c>
      <c r="P2802" s="686">
        <v>12578.939556928915</v>
      </c>
    </row>
    <row r="2803" spans="1:16" x14ac:dyDescent="0.2">
      <c r="A2803" s="637" t="s">
        <v>478</v>
      </c>
      <c r="B2803" s="638" t="s">
        <v>768</v>
      </c>
      <c r="C2803" s="638" t="s">
        <v>769</v>
      </c>
      <c r="D2803" s="639" t="s">
        <v>8288</v>
      </c>
      <c r="E2803" s="640">
        <v>1900</v>
      </c>
      <c r="F2803" s="638" t="s">
        <v>9187</v>
      </c>
      <c r="G2803" s="639" t="s">
        <v>9188</v>
      </c>
      <c r="H2803" s="641" t="s">
        <v>8303</v>
      </c>
      <c r="I2803" s="642" t="s">
        <v>8292</v>
      </c>
      <c r="J2803" s="641" t="s">
        <v>8303</v>
      </c>
      <c r="K2803" s="643">
        <v>1</v>
      </c>
      <c r="L2803" s="643">
        <v>12</v>
      </c>
      <c r="M2803" s="644">
        <v>25077.254186522405</v>
      </c>
      <c r="N2803" s="643">
        <v>1</v>
      </c>
      <c r="O2803" s="643">
        <v>6</v>
      </c>
      <c r="P2803" s="686">
        <v>12578.939556928915</v>
      </c>
    </row>
    <row r="2804" spans="1:16" ht="33.75" x14ac:dyDescent="0.2">
      <c r="A2804" s="637" t="s">
        <v>478</v>
      </c>
      <c r="B2804" s="638" t="s">
        <v>768</v>
      </c>
      <c r="C2804" s="638" t="s">
        <v>769</v>
      </c>
      <c r="D2804" s="639" t="s">
        <v>9189</v>
      </c>
      <c r="E2804" s="640">
        <v>3800</v>
      </c>
      <c r="F2804" s="638" t="s">
        <v>9190</v>
      </c>
      <c r="G2804" s="639" t="s">
        <v>9191</v>
      </c>
      <c r="H2804" s="641" t="s">
        <v>8188</v>
      </c>
      <c r="I2804" s="642" t="s">
        <v>8190</v>
      </c>
      <c r="J2804" s="641" t="s">
        <v>8188</v>
      </c>
      <c r="K2804" s="643">
        <v>1</v>
      </c>
      <c r="L2804" s="643">
        <v>12</v>
      </c>
      <c r="M2804" s="644">
        <v>47877.254186522412</v>
      </c>
      <c r="N2804" s="643">
        <v>1</v>
      </c>
      <c r="O2804" s="643">
        <v>6</v>
      </c>
      <c r="P2804" s="686">
        <v>24001.079556928918</v>
      </c>
    </row>
    <row r="2805" spans="1:16" ht="22.5" x14ac:dyDescent="0.2">
      <c r="A2805" s="637" t="s">
        <v>478</v>
      </c>
      <c r="B2805" s="638" t="s">
        <v>768</v>
      </c>
      <c r="C2805" s="638" t="s">
        <v>769</v>
      </c>
      <c r="D2805" s="639" t="s">
        <v>8199</v>
      </c>
      <c r="E2805" s="640">
        <v>2300</v>
      </c>
      <c r="F2805" s="638" t="s">
        <v>9192</v>
      </c>
      <c r="G2805" s="639" t="s">
        <v>9193</v>
      </c>
      <c r="H2805" s="641" t="s">
        <v>9194</v>
      </c>
      <c r="I2805" s="642" t="s">
        <v>8185</v>
      </c>
      <c r="J2805" s="641" t="s">
        <v>9194</v>
      </c>
      <c r="K2805" s="643">
        <v>1</v>
      </c>
      <c r="L2805" s="643">
        <v>12</v>
      </c>
      <c r="M2805" s="644">
        <v>29877.254186522405</v>
      </c>
      <c r="N2805" s="643">
        <v>1</v>
      </c>
      <c r="O2805" s="643">
        <v>6</v>
      </c>
      <c r="P2805" s="686">
        <v>15001.079556928915</v>
      </c>
    </row>
    <row r="2806" spans="1:16" ht="22.5" x14ac:dyDescent="0.2">
      <c r="A2806" s="637" t="s">
        <v>478</v>
      </c>
      <c r="B2806" s="638" t="s">
        <v>768</v>
      </c>
      <c r="C2806" s="638" t="s">
        <v>769</v>
      </c>
      <c r="D2806" s="639" t="s">
        <v>8288</v>
      </c>
      <c r="E2806" s="640">
        <v>1900</v>
      </c>
      <c r="F2806" s="638" t="s">
        <v>9195</v>
      </c>
      <c r="G2806" s="639" t="s">
        <v>9196</v>
      </c>
      <c r="H2806" s="641" t="s">
        <v>8303</v>
      </c>
      <c r="I2806" s="642" t="s">
        <v>8292</v>
      </c>
      <c r="J2806" s="641" t="s">
        <v>8303</v>
      </c>
      <c r="K2806" s="643">
        <v>1</v>
      </c>
      <c r="L2806" s="643">
        <v>12</v>
      </c>
      <c r="M2806" s="644">
        <v>25077.254186522405</v>
      </c>
      <c r="N2806" s="643">
        <v>1</v>
      </c>
      <c r="O2806" s="643">
        <v>6</v>
      </c>
      <c r="P2806" s="686">
        <v>12578.939556928915</v>
      </c>
    </row>
    <row r="2807" spans="1:16" ht="33.75" x14ac:dyDescent="0.2">
      <c r="A2807" s="637" t="s">
        <v>478</v>
      </c>
      <c r="B2807" s="638" t="s">
        <v>768</v>
      </c>
      <c r="C2807" s="638" t="s">
        <v>769</v>
      </c>
      <c r="D2807" s="639" t="s">
        <v>8978</v>
      </c>
      <c r="E2807" s="640">
        <v>1900</v>
      </c>
      <c r="F2807" s="638" t="s">
        <v>9197</v>
      </c>
      <c r="G2807" s="639" t="s">
        <v>9198</v>
      </c>
      <c r="H2807" s="641" t="s">
        <v>8291</v>
      </c>
      <c r="I2807" s="642" t="s">
        <v>8292</v>
      </c>
      <c r="J2807" s="641" t="s">
        <v>8291</v>
      </c>
      <c r="K2807" s="643">
        <v>1</v>
      </c>
      <c r="L2807" s="643">
        <v>12</v>
      </c>
      <c r="M2807" s="644">
        <v>25077.254186522405</v>
      </c>
      <c r="N2807" s="643">
        <v>1</v>
      </c>
      <c r="O2807" s="643">
        <v>6</v>
      </c>
      <c r="P2807" s="686">
        <v>12578.939556928915</v>
      </c>
    </row>
    <row r="2808" spans="1:16" ht="22.5" x14ac:dyDescent="0.2">
      <c r="A2808" s="637" t="s">
        <v>478</v>
      </c>
      <c r="B2808" s="638" t="s">
        <v>768</v>
      </c>
      <c r="C2808" s="638" t="s">
        <v>769</v>
      </c>
      <c r="D2808" s="639" t="s">
        <v>9199</v>
      </c>
      <c r="E2808" s="640">
        <v>4600</v>
      </c>
      <c r="F2808" s="638" t="s">
        <v>9200</v>
      </c>
      <c r="G2808" s="639" t="s">
        <v>9201</v>
      </c>
      <c r="H2808" s="641" t="s">
        <v>8188</v>
      </c>
      <c r="I2808" s="642" t="s">
        <v>8190</v>
      </c>
      <c r="J2808" s="641" t="s">
        <v>8188</v>
      </c>
      <c r="K2808" s="643">
        <v>1</v>
      </c>
      <c r="L2808" s="643">
        <v>12</v>
      </c>
      <c r="M2808" s="644">
        <v>57477.254186522412</v>
      </c>
      <c r="N2808" s="643">
        <v>1</v>
      </c>
      <c r="O2808" s="643">
        <v>6</v>
      </c>
      <c r="P2808" s="686">
        <v>28801.079556928918</v>
      </c>
    </row>
    <row r="2809" spans="1:16" ht="22.5" x14ac:dyDescent="0.2">
      <c r="A2809" s="637" t="s">
        <v>478</v>
      </c>
      <c r="B2809" s="638" t="s">
        <v>768</v>
      </c>
      <c r="C2809" s="638" t="s">
        <v>769</v>
      </c>
      <c r="D2809" s="639" t="s">
        <v>9202</v>
      </c>
      <c r="E2809" s="640">
        <v>2300</v>
      </c>
      <c r="F2809" s="638" t="s">
        <v>9203</v>
      </c>
      <c r="G2809" s="639" t="s">
        <v>9204</v>
      </c>
      <c r="H2809" s="641" t="s">
        <v>8750</v>
      </c>
      <c r="I2809" s="642" t="s">
        <v>8185</v>
      </c>
      <c r="J2809" s="641" t="s">
        <v>8750</v>
      </c>
      <c r="K2809" s="643">
        <v>1</v>
      </c>
      <c r="L2809" s="643">
        <v>6</v>
      </c>
      <c r="M2809" s="644">
        <v>15281.174186522407</v>
      </c>
      <c r="N2809" s="643"/>
      <c r="O2809" s="643"/>
      <c r="P2809" s="686">
        <v>0</v>
      </c>
    </row>
    <row r="2810" spans="1:16" ht="22.5" x14ac:dyDescent="0.2">
      <c r="A2810" s="637" t="s">
        <v>478</v>
      </c>
      <c r="B2810" s="638" t="s">
        <v>768</v>
      </c>
      <c r="C2810" s="638" t="s">
        <v>769</v>
      </c>
      <c r="D2810" s="639" t="s">
        <v>8190</v>
      </c>
      <c r="E2810" s="640">
        <v>3500</v>
      </c>
      <c r="F2810" s="638" t="s">
        <v>9205</v>
      </c>
      <c r="G2810" s="639" t="s">
        <v>9206</v>
      </c>
      <c r="H2810" s="641" t="s">
        <v>8251</v>
      </c>
      <c r="I2810" s="642" t="s">
        <v>8190</v>
      </c>
      <c r="J2810" s="641" t="s">
        <v>8251</v>
      </c>
      <c r="K2810" s="643">
        <v>1</v>
      </c>
      <c r="L2810" s="643">
        <v>1</v>
      </c>
      <c r="M2810" s="644">
        <v>3817.7741865224061</v>
      </c>
      <c r="N2810" s="643">
        <v>1</v>
      </c>
      <c r="O2810" s="643">
        <v>6</v>
      </c>
      <c r="P2810" s="686">
        <v>22201.079556928918</v>
      </c>
    </row>
    <row r="2811" spans="1:16" ht="22.5" x14ac:dyDescent="0.2">
      <c r="A2811" s="637" t="s">
        <v>478</v>
      </c>
      <c r="B2811" s="638" t="s">
        <v>768</v>
      </c>
      <c r="C2811" s="638" t="s">
        <v>769</v>
      </c>
      <c r="D2811" s="639" t="s">
        <v>9207</v>
      </c>
      <c r="E2811" s="640">
        <v>5500</v>
      </c>
      <c r="F2811" s="638" t="s">
        <v>9208</v>
      </c>
      <c r="G2811" s="639" t="s">
        <v>9209</v>
      </c>
      <c r="H2811" s="641" t="s">
        <v>8318</v>
      </c>
      <c r="I2811" s="642" t="s">
        <v>8190</v>
      </c>
      <c r="J2811" s="641" t="s">
        <v>8318</v>
      </c>
      <c r="K2811" s="643">
        <v>1</v>
      </c>
      <c r="L2811" s="643">
        <v>12</v>
      </c>
      <c r="M2811" s="644">
        <v>68277.254186522405</v>
      </c>
      <c r="N2811" s="643"/>
      <c r="O2811" s="643"/>
      <c r="P2811" s="686">
        <v>0</v>
      </c>
    </row>
    <row r="2812" spans="1:16" ht="22.5" x14ac:dyDescent="0.2">
      <c r="A2812" s="637" t="s">
        <v>478</v>
      </c>
      <c r="B2812" s="638" t="s">
        <v>768</v>
      </c>
      <c r="C2812" s="638" t="s">
        <v>769</v>
      </c>
      <c r="D2812" s="639" t="s">
        <v>9210</v>
      </c>
      <c r="E2812" s="640">
        <v>6500</v>
      </c>
      <c r="F2812" s="638" t="s">
        <v>9208</v>
      </c>
      <c r="G2812" s="639" t="s">
        <v>9209</v>
      </c>
      <c r="H2812" s="641" t="s">
        <v>8318</v>
      </c>
      <c r="I2812" s="642" t="s">
        <v>8190</v>
      </c>
      <c r="J2812" s="641" t="s">
        <v>8318</v>
      </c>
      <c r="K2812" s="643"/>
      <c r="L2812" s="643"/>
      <c r="M2812" s="644">
        <v>0</v>
      </c>
      <c r="N2812" s="643">
        <v>1</v>
      </c>
      <c r="O2812" s="643">
        <v>6</v>
      </c>
      <c r="P2812" s="686">
        <v>40201.079556928911</v>
      </c>
    </row>
    <row r="2813" spans="1:16" ht="22.5" x14ac:dyDescent="0.2">
      <c r="A2813" s="637" t="s">
        <v>478</v>
      </c>
      <c r="B2813" s="638" t="s">
        <v>768</v>
      </c>
      <c r="C2813" s="638" t="s">
        <v>769</v>
      </c>
      <c r="D2813" s="639" t="s">
        <v>9211</v>
      </c>
      <c r="E2813" s="640">
        <v>3100</v>
      </c>
      <c r="F2813" s="638" t="s">
        <v>9212</v>
      </c>
      <c r="G2813" s="639" t="s">
        <v>9213</v>
      </c>
      <c r="H2813" s="641" t="s">
        <v>9214</v>
      </c>
      <c r="I2813" s="642" t="s">
        <v>8190</v>
      </c>
      <c r="J2813" s="641" t="s">
        <v>9214</v>
      </c>
      <c r="K2813" s="643">
        <v>1</v>
      </c>
      <c r="L2813" s="643">
        <v>12</v>
      </c>
      <c r="M2813" s="644">
        <v>39477.254186522412</v>
      </c>
      <c r="N2813" s="643">
        <v>1</v>
      </c>
      <c r="O2813" s="643">
        <v>6</v>
      </c>
      <c r="P2813" s="686">
        <v>19801.079556928918</v>
      </c>
    </row>
    <row r="2814" spans="1:16" ht="22.5" x14ac:dyDescent="0.2">
      <c r="A2814" s="637" t="s">
        <v>478</v>
      </c>
      <c r="B2814" s="638" t="s">
        <v>768</v>
      </c>
      <c r="C2814" s="638" t="s">
        <v>769</v>
      </c>
      <c r="D2814" s="639" t="s">
        <v>8323</v>
      </c>
      <c r="E2814" s="640">
        <v>1900</v>
      </c>
      <c r="F2814" s="638" t="s">
        <v>9215</v>
      </c>
      <c r="G2814" s="639" t="s">
        <v>9216</v>
      </c>
      <c r="H2814" s="641" t="s">
        <v>8303</v>
      </c>
      <c r="I2814" s="642" t="s">
        <v>8292</v>
      </c>
      <c r="J2814" s="641" t="s">
        <v>8303</v>
      </c>
      <c r="K2814" s="643">
        <v>1</v>
      </c>
      <c r="L2814" s="643">
        <v>12</v>
      </c>
      <c r="M2814" s="644">
        <v>25077.254186522405</v>
      </c>
      <c r="N2814" s="643">
        <v>1</v>
      </c>
      <c r="O2814" s="643">
        <v>6</v>
      </c>
      <c r="P2814" s="686">
        <v>12578.939556928915</v>
      </c>
    </row>
    <row r="2815" spans="1:16" ht="22.5" x14ac:dyDescent="0.2">
      <c r="A2815" s="637" t="s">
        <v>478</v>
      </c>
      <c r="B2815" s="638" t="s">
        <v>768</v>
      </c>
      <c r="C2815" s="638" t="s">
        <v>769</v>
      </c>
      <c r="D2815" s="639" t="s">
        <v>9217</v>
      </c>
      <c r="E2815" s="640">
        <v>3500</v>
      </c>
      <c r="F2815" s="638" t="s">
        <v>9218</v>
      </c>
      <c r="G2815" s="639" t="s">
        <v>9219</v>
      </c>
      <c r="H2815" s="641" t="s">
        <v>9220</v>
      </c>
      <c r="I2815" s="642" t="s">
        <v>8190</v>
      </c>
      <c r="J2815" s="641" t="s">
        <v>9220</v>
      </c>
      <c r="K2815" s="643">
        <v>1</v>
      </c>
      <c r="L2815" s="643">
        <v>12</v>
      </c>
      <c r="M2815" s="644">
        <v>44277.254186522412</v>
      </c>
      <c r="N2815" s="643"/>
      <c r="O2815" s="643"/>
      <c r="P2815" s="686">
        <v>0</v>
      </c>
    </row>
    <row r="2816" spans="1:16" ht="33.75" x14ac:dyDescent="0.2">
      <c r="A2816" s="637" t="s">
        <v>478</v>
      </c>
      <c r="B2816" s="638" t="s">
        <v>768</v>
      </c>
      <c r="C2816" s="638" t="s">
        <v>769</v>
      </c>
      <c r="D2816" s="639" t="s">
        <v>8970</v>
      </c>
      <c r="E2816" s="640">
        <v>1900</v>
      </c>
      <c r="F2816" s="638" t="s">
        <v>9221</v>
      </c>
      <c r="G2816" s="639" t="s">
        <v>9222</v>
      </c>
      <c r="H2816" s="641" t="s">
        <v>9223</v>
      </c>
      <c r="I2816" s="642" t="s">
        <v>8292</v>
      </c>
      <c r="J2816" s="641" t="s">
        <v>9223</v>
      </c>
      <c r="K2816" s="643">
        <v>1</v>
      </c>
      <c r="L2816" s="643">
        <v>12</v>
      </c>
      <c r="M2816" s="644">
        <v>25077.254186522405</v>
      </c>
      <c r="N2816" s="643">
        <v>1</v>
      </c>
      <c r="O2816" s="643">
        <v>6</v>
      </c>
      <c r="P2816" s="686">
        <v>12578.939556928915</v>
      </c>
    </row>
    <row r="2817" spans="1:16" ht="22.5" x14ac:dyDescent="0.2">
      <c r="A2817" s="637" t="s">
        <v>478</v>
      </c>
      <c r="B2817" s="638" t="s">
        <v>768</v>
      </c>
      <c r="C2817" s="638" t="s">
        <v>769</v>
      </c>
      <c r="D2817" s="639" t="s">
        <v>8292</v>
      </c>
      <c r="E2817" s="640">
        <v>1900</v>
      </c>
      <c r="F2817" s="638" t="s">
        <v>9224</v>
      </c>
      <c r="G2817" s="639" t="s">
        <v>9225</v>
      </c>
      <c r="H2817" s="641" t="s">
        <v>8291</v>
      </c>
      <c r="I2817" s="642" t="s">
        <v>8292</v>
      </c>
      <c r="J2817" s="641" t="s">
        <v>8291</v>
      </c>
      <c r="K2817" s="643">
        <v>1</v>
      </c>
      <c r="L2817" s="643">
        <v>1</v>
      </c>
      <c r="M2817" s="644">
        <v>2217.7741865224061</v>
      </c>
      <c r="N2817" s="643">
        <v>1</v>
      </c>
      <c r="O2817" s="643">
        <v>6</v>
      </c>
      <c r="P2817" s="686">
        <v>12578.939556928915</v>
      </c>
    </row>
    <row r="2818" spans="1:16" ht="22.5" x14ac:dyDescent="0.2">
      <c r="A2818" s="637" t="s">
        <v>478</v>
      </c>
      <c r="B2818" s="638" t="s">
        <v>768</v>
      </c>
      <c r="C2818" s="638" t="s">
        <v>769</v>
      </c>
      <c r="D2818" s="639" t="s">
        <v>8288</v>
      </c>
      <c r="E2818" s="640">
        <v>1900</v>
      </c>
      <c r="F2818" s="638" t="s">
        <v>9226</v>
      </c>
      <c r="G2818" s="639" t="s">
        <v>9227</v>
      </c>
      <c r="H2818" s="641" t="s">
        <v>8303</v>
      </c>
      <c r="I2818" s="642" t="s">
        <v>8292</v>
      </c>
      <c r="J2818" s="641" t="s">
        <v>8303</v>
      </c>
      <c r="K2818" s="643">
        <v>1</v>
      </c>
      <c r="L2818" s="643">
        <v>12</v>
      </c>
      <c r="M2818" s="644">
        <v>25077.254186522405</v>
      </c>
      <c r="N2818" s="643">
        <v>1</v>
      </c>
      <c r="O2818" s="643">
        <v>6</v>
      </c>
      <c r="P2818" s="686">
        <v>12578.939556928915</v>
      </c>
    </row>
    <row r="2819" spans="1:16" ht="22.5" x14ac:dyDescent="0.2">
      <c r="A2819" s="637" t="s">
        <v>478</v>
      </c>
      <c r="B2819" s="638" t="s">
        <v>768</v>
      </c>
      <c r="C2819" s="638" t="s">
        <v>769</v>
      </c>
      <c r="D2819" s="639" t="s">
        <v>8292</v>
      </c>
      <c r="E2819" s="640">
        <v>1900</v>
      </c>
      <c r="F2819" s="638" t="s">
        <v>9228</v>
      </c>
      <c r="G2819" s="639" t="s">
        <v>9229</v>
      </c>
      <c r="H2819" s="641" t="s">
        <v>8291</v>
      </c>
      <c r="I2819" s="642" t="s">
        <v>8292</v>
      </c>
      <c r="J2819" s="641" t="s">
        <v>8291</v>
      </c>
      <c r="K2819" s="643">
        <v>1</v>
      </c>
      <c r="L2819" s="643">
        <v>1</v>
      </c>
      <c r="M2819" s="644">
        <v>2217.7741865224061</v>
      </c>
      <c r="N2819" s="643">
        <v>1</v>
      </c>
      <c r="O2819" s="643">
        <v>6</v>
      </c>
      <c r="P2819" s="686">
        <v>12578.939556928915</v>
      </c>
    </row>
    <row r="2820" spans="1:16" x14ac:dyDescent="0.2">
      <c r="A2820" s="637" t="s">
        <v>478</v>
      </c>
      <c r="B2820" s="638" t="s">
        <v>768</v>
      </c>
      <c r="C2820" s="638" t="s">
        <v>769</v>
      </c>
      <c r="D2820" s="639" t="s">
        <v>8288</v>
      </c>
      <c r="E2820" s="640">
        <v>1900</v>
      </c>
      <c r="F2820" s="638" t="s">
        <v>9230</v>
      </c>
      <c r="G2820" s="639" t="s">
        <v>9231</v>
      </c>
      <c r="H2820" s="641" t="s">
        <v>8303</v>
      </c>
      <c r="I2820" s="642" t="s">
        <v>8292</v>
      </c>
      <c r="J2820" s="641" t="s">
        <v>8303</v>
      </c>
      <c r="K2820" s="643">
        <v>1</v>
      </c>
      <c r="L2820" s="643">
        <v>12</v>
      </c>
      <c r="M2820" s="644">
        <v>25077.254186522405</v>
      </c>
      <c r="N2820" s="643">
        <v>1</v>
      </c>
      <c r="O2820" s="643">
        <v>6</v>
      </c>
      <c r="P2820" s="686">
        <v>12578.939556928915</v>
      </c>
    </row>
    <row r="2821" spans="1:16" ht="33.75" x14ac:dyDescent="0.2">
      <c r="A2821" s="637" t="s">
        <v>478</v>
      </c>
      <c r="B2821" s="638" t="s">
        <v>768</v>
      </c>
      <c r="C2821" s="638" t="s">
        <v>769</v>
      </c>
      <c r="D2821" s="639" t="s">
        <v>9232</v>
      </c>
      <c r="E2821" s="640">
        <v>5000</v>
      </c>
      <c r="F2821" s="638" t="s">
        <v>9233</v>
      </c>
      <c r="G2821" s="639" t="s">
        <v>9234</v>
      </c>
      <c r="H2821" s="641" t="s">
        <v>4940</v>
      </c>
      <c r="I2821" s="642" t="s">
        <v>8190</v>
      </c>
      <c r="J2821" s="641" t="s">
        <v>4940</v>
      </c>
      <c r="K2821" s="643">
        <v>1</v>
      </c>
      <c r="L2821" s="643">
        <v>12</v>
      </c>
      <c r="M2821" s="644">
        <v>62277.254186522412</v>
      </c>
      <c r="N2821" s="643">
        <v>1</v>
      </c>
      <c r="O2821" s="643">
        <v>6</v>
      </c>
      <c r="P2821" s="686">
        <v>31201.079556928918</v>
      </c>
    </row>
    <row r="2822" spans="1:16" ht="33.75" x14ac:dyDescent="0.2">
      <c r="A2822" s="637" t="s">
        <v>478</v>
      </c>
      <c r="B2822" s="638" t="s">
        <v>768</v>
      </c>
      <c r="C2822" s="638" t="s">
        <v>769</v>
      </c>
      <c r="D2822" s="639" t="s">
        <v>9235</v>
      </c>
      <c r="E2822" s="640">
        <v>2300</v>
      </c>
      <c r="F2822" s="638" t="s">
        <v>9236</v>
      </c>
      <c r="G2822" s="639" t="s">
        <v>9237</v>
      </c>
      <c r="H2822" s="641" t="s">
        <v>9238</v>
      </c>
      <c r="I2822" s="642" t="s">
        <v>8185</v>
      </c>
      <c r="J2822" s="641" t="s">
        <v>9238</v>
      </c>
      <c r="K2822" s="643">
        <v>1</v>
      </c>
      <c r="L2822" s="643">
        <v>12</v>
      </c>
      <c r="M2822" s="644">
        <v>29877.254186522405</v>
      </c>
      <c r="N2822" s="643">
        <v>1</v>
      </c>
      <c r="O2822" s="643">
        <v>5</v>
      </c>
      <c r="P2822" s="686">
        <v>12497.319556928915</v>
      </c>
    </row>
    <row r="2823" spans="1:16" ht="33.75" x14ac:dyDescent="0.2">
      <c r="A2823" s="637" t="s">
        <v>478</v>
      </c>
      <c r="B2823" s="638" t="s">
        <v>775</v>
      </c>
      <c r="C2823" s="638" t="s">
        <v>769</v>
      </c>
      <c r="D2823" s="639" t="s">
        <v>9239</v>
      </c>
      <c r="E2823" s="640">
        <v>2300</v>
      </c>
      <c r="F2823" s="638" t="s">
        <v>9236</v>
      </c>
      <c r="G2823" s="639" t="s">
        <v>9237</v>
      </c>
      <c r="H2823" s="641" t="s">
        <v>9238</v>
      </c>
      <c r="I2823" s="642" t="s">
        <v>8185</v>
      </c>
      <c r="J2823" s="641" t="s">
        <v>9238</v>
      </c>
      <c r="K2823" s="643"/>
      <c r="L2823" s="643"/>
      <c r="M2823" s="644">
        <v>0</v>
      </c>
      <c r="N2823" s="643">
        <v>1</v>
      </c>
      <c r="O2823" s="643">
        <v>1</v>
      </c>
      <c r="P2823" s="686">
        <v>2482.279556928916</v>
      </c>
    </row>
    <row r="2824" spans="1:16" ht="22.5" x14ac:dyDescent="0.2">
      <c r="A2824" s="637" t="s">
        <v>478</v>
      </c>
      <c r="B2824" s="638" t="s">
        <v>768</v>
      </c>
      <c r="C2824" s="638" t="s">
        <v>769</v>
      </c>
      <c r="D2824" s="639" t="s">
        <v>8778</v>
      </c>
      <c r="E2824" s="640">
        <v>1900</v>
      </c>
      <c r="F2824" s="638" t="s">
        <v>9240</v>
      </c>
      <c r="G2824" s="639" t="s">
        <v>9241</v>
      </c>
      <c r="H2824" s="641" t="s">
        <v>8444</v>
      </c>
      <c r="I2824" s="642" t="s">
        <v>8292</v>
      </c>
      <c r="J2824" s="641" t="s">
        <v>8444</v>
      </c>
      <c r="K2824" s="643">
        <v>1</v>
      </c>
      <c r="L2824" s="643">
        <v>12</v>
      </c>
      <c r="M2824" s="644">
        <v>25077.254186522405</v>
      </c>
      <c r="N2824" s="643">
        <v>1</v>
      </c>
      <c r="O2824" s="643">
        <v>6</v>
      </c>
      <c r="P2824" s="686">
        <v>12578.939556928915</v>
      </c>
    </row>
    <row r="2825" spans="1:16" ht="22.5" x14ac:dyDescent="0.2">
      <c r="A2825" s="637" t="s">
        <v>478</v>
      </c>
      <c r="B2825" s="638" t="s">
        <v>768</v>
      </c>
      <c r="C2825" s="638" t="s">
        <v>769</v>
      </c>
      <c r="D2825" s="639" t="s">
        <v>9242</v>
      </c>
      <c r="E2825" s="640">
        <v>5000</v>
      </c>
      <c r="F2825" s="638" t="s">
        <v>9243</v>
      </c>
      <c r="G2825" s="639" t="s">
        <v>9244</v>
      </c>
      <c r="H2825" s="641" t="s">
        <v>9245</v>
      </c>
      <c r="I2825" s="642" t="s">
        <v>8190</v>
      </c>
      <c r="J2825" s="641" t="s">
        <v>9245</v>
      </c>
      <c r="K2825" s="643">
        <v>1</v>
      </c>
      <c r="L2825" s="643">
        <v>12</v>
      </c>
      <c r="M2825" s="644">
        <v>62277.254186522412</v>
      </c>
      <c r="N2825" s="643">
        <v>1</v>
      </c>
      <c r="O2825" s="643">
        <v>6</v>
      </c>
      <c r="P2825" s="686">
        <v>31201.079556928918</v>
      </c>
    </row>
    <row r="2826" spans="1:16" ht="22.5" x14ac:dyDescent="0.2">
      <c r="A2826" s="637" t="s">
        <v>478</v>
      </c>
      <c r="B2826" s="638" t="s">
        <v>768</v>
      </c>
      <c r="C2826" s="638" t="s">
        <v>769</v>
      </c>
      <c r="D2826" s="639" t="s">
        <v>8288</v>
      </c>
      <c r="E2826" s="640">
        <v>1900</v>
      </c>
      <c r="F2826" s="638" t="s">
        <v>9246</v>
      </c>
      <c r="G2826" s="639" t="s">
        <v>9247</v>
      </c>
      <c r="H2826" s="641" t="s">
        <v>8291</v>
      </c>
      <c r="I2826" s="642" t="s">
        <v>8292</v>
      </c>
      <c r="J2826" s="641" t="s">
        <v>8291</v>
      </c>
      <c r="K2826" s="643">
        <v>1</v>
      </c>
      <c r="L2826" s="643">
        <v>12</v>
      </c>
      <c r="M2826" s="644">
        <v>25077.254186522405</v>
      </c>
      <c r="N2826" s="643">
        <v>1</v>
      </c>
      <c r="O2826" s="643">
        <v>6</v>
      </c>
      <c r="P2826" s="686">
        <v>12578.939556928915</v>
      </c>
    </row>
    <row r="2827" spans="1:16" ht="22.5" x14ac:dyDescent="0.2">
      <c r="A2827" s="637" t="s">
        <v>478</v>
      </c>
      <c r="B2827" s="638" t="s">
        <v>768</v>
      </c>
      <c r="C2827" s="638" t="s">
        <v>769</v>
      </c>
      <c r="D2827" s="639" t="s">
        <v>9248</v>
      </c>
      <c r="E2827" s="640">
        <v>3500</v>
      </c>
      <c r="F2827" s="638" t="s">
        <v>9249</v>
      </c>
      <c r="G2827" s="639" t="s">
        <v>9250</v>
      </c>
      <c r="H2827" s="641" t="s">
        <v>9251</v>
      </c>
      <c r="I2827" s="642" t="s">
        <v>8190</v>
      </c>
      <c r="J2827" s="641" t="s">
        <v>9251</v>
      </c>
      <c r="K2827" s="643">
        <v>1</v>
      </c>
      <c r="L2827" s="643">
        <v>12</v>
      </c>
      <c r="M2827" s="644">
        <v>44277.254186522412</v>
      </c>
      <c r="N2827" s="643">
        <v>1</v>
      </c>
      <c r="O2827" s="643">
        <v>6</v>
      </c>
      <c r="P2827" s="686">
        <v>22201.079556928918</v>
      </c>
    </row>
    <row r="2828" spans="1:16" ht="56.25" x14ac:dyDescent="0.2">
      <c r="A2828" s="637" t="s">
        <v>478</v>
      </c>
      <c r="B2828" s="638" t="s">
        <v>768</v>
      </c>
      <c r="C2828" s="638" t="s">
        <v>769</v>
      </c>
      <c r="D2828" s="639" t="s">
        <v>9252</v>
      </c>
      <c r="E2828" s="640">
        <v>10000</v>
      </c>
      <c r="F2828" s="638" t="s">
        <v>9253</v>
      </c>
      <c r="G2828" s="639" t="s">
        <v>9254</v>
      </c>
      <c r="H2828" s="641" t="s">
        <v>9255</v>
      </c>
      <c r="I2828" s="642" t="s">
        <v>9256</v>
      </c>
      <c r="J2828" s="641" t="s">
        <v>9255</v>
      </c>
      <c r="K2828" s="643">
        <v>1</v>
      </c>
      <c r="L2828" s="643">
        <v>9</v>
      </c>
      <c r="M2828" s="644">
        <v>91879.214186522397</v>
      </c>
      <c r="N2828" s="643"/>
      <c r="O2828" s="643"/>
      <c r="P2828" s="686">
        <v>0</v>
      </c>
    </row>
    <row r="2829" spans="1:16" ht="22.5" x14ac:dyDescent="0.2">
      <c r="A2829" s="637" t="s">
        <v>478</v>
      </c>
      <c r="B2829" s="638" t="s">
        <v>768</v>
      </c>
      <c r="C2829" s="638" t="s">
        <v>769</v>
      </c>
      <c r="D2829" s="639" t="s">
        <v>9257</v>
      </c>
      <c r="E2829" s="640">
        <v>2600</v>
      </c>
      <c r="F2829" s="638" t="s">
        <v>9258</v>
      </c>
      <c r="G2829" s="639" t="s">
        <v>9259</v>
      </c>
      <c r="H2829" s="641" t="s">
        <v>9260</v>
      </c>
      <c r="I2829" s="642" t="s">
        <v>8185</v>
      </c>
      <c r="J2829" s="641" t="s">
        <v>9260</v>
      </c>
      <c r="K2829" s="643">
        <v>1</v>
      </c>
      <c r="L2829" s="643">
        <v>12</v>
      </c>
      <c r="M2829" s="644">
        <v>33477.254186522412</v>
      </c>
      <c r="N2829" s="643">
        <v>1</v>
      </c>
      <c r="O2829" s="643">
        <v>5</v>
      </c>
      <c r="P2829" s="686">
        <v>13997.319556928915</v>
      </c>
    </row>
    <row r="2830" spans="1:16" ht="22.5" x14ac:dyDescent="0.2">
      <c r="A2830" s="637" t="s">
        <v>478</v>
      </c>
      <c r="B2830" s="638" t="s">
        <v>775</v>
      </c>
      <c r="C2830" s="638" t="s">
        <v>769</v>
      </c>
      <c r="D2830" s="639" t="s">
        <v>9257</v>
      </c>
      <c r="E2830" s="640">
        <v>2600</v>
      </c>
      <c r="F2830" s="638" t="s">
        <v>9258</v>
      </c>
      <c r="G2830" s="639" t="s">
        <v>9259</v>
      </c>
      <c r="H2830" s="641" t="s">
        <v>9260</v>
      </c>
      <c r="I2830" s="642" t="s">
        <v>8185</v>
      </c>
      <c r="J2830" s="641" t="s">
        <v>9260</v>
      </c>
      <c r="K2830" s="643"/>
      <c r="L2830" s="643"/>
      <c r="M2830" s="644">
        <v>0</v>
      </c>
      <c r="N2830" s="643">
        <v>1</v>
      </c>
      <c r="O2830" s="643">
        <v>1</v>
      </c>
      <c r="P2830" s="686">
        <v>2782.279556928916</v>
      </c>
    </row>
    <row r="2831" spans="1:16" ht="22.5" x14ac:dyDescent="0.2">
      <c r="A2831" s="637" t="s">
        <v>478</v>
      </c>
      <c r="B2831" s="638" t="s">
        <v>768</v>
      </c>
      <c r="C2831" s="638" t="s">
        <v>769</v>
      </c>
      <c r="D2831" s="639" t="s">
        <v>9261</v>
      </c>
      <c r="E2831" s="640">
        <v>3500</v>
      </c>
      <c r="F2831" s="638" t="s">
        <v>9262</v>
      </c>
      <c r="G2831" s="639" t="s">
        <v>9263</v>
      </c>
      <c r="H2831" s="641" t="s">
        <v>8380</v>
      </c>
      <c r="I2831" s="642" t="s">
        <v>8190</v>
      </c>
      <c r="J2831" s="641" t="s">
        <v>8380</v>
      </c>
      <c r="K2831" s="643">
        <v>1</v>
      </c>
      <c r="L2831" s="643">
        <v>12</v>
      </c>
      <c r="M2831" s="644">
        <v>44277.254186522412</v>
      </c>
      <c r="N2831" s="643">
        <v>1</v>
      </c>
      <c r="O2831" s="643">
        <v>6</v>
      </c>
      <c r="P2831" s="686">
        <v>22201.079556928918</v>
      </c>
    </row>
    <row r="2832" spans="1:16" ht="22.5" x14ac:dyDescent="0.2">
      <c r="A2832" s="637" t="s">
        <v>478</v>
      </c>
      <c r="B2832" s="638" t="s">
        <v>768</v>
      </c>
      <c r="C2832" s="638" t="s">
        <v>769</v>
      </c>
      <c r="D2832" s="639" t="s">
        <v>9264</v>
      </c>
      <c r="E2832" s="640">
        <v>3300</v>
      </c>
      <c r="F2832" s="638" t="s">
        <v>9265</v>
      </c>
      <c r="G2832" s="639" t="s">
        <v>9266</v>
      </c>
      <c r="H2832" s="641" t="s">
        <v>8614</v>
      </c>
      <c r="I2832" s="642" t="s">
        <v>8190</v>
      </c>
      <c r="J2832" s="641" t="s">
        <v>8614</v>
      </c>
      <c r="K2832" s="643">
        <v>1</v>
      </c>
      <c r="L2832" s="643">
        <v>12</v>
      </c>
      <c r="M2832" s="644">
        <v>41877.254186522412</v>
      </c>
      <c r="N2832" s="643">
        <v>1</v>
      </c>
      <c r="O2832" s="643">
        <v>6</v>
      </c>
      <c r="P2832" s="686">
        <v>21001.079556928918</v>
      </c>
    </row>
    <row r="2833" spans="1:16" ht="33.75" x14ac:dyDescent="0.2">
      <c r="A2833" s="637" t="s">
        <v>478</v>
      </c>
      <c r="B2833" s="638" t="s">
        <v>768</v>
      </c>
      <c r="C2833" s="638" t="s">
        <v>769</v>
      </c>
      <c r="D2833" s="639" t="s">
        <v>8288</v>
      </c>
      <c r="E2833" s="640">
        <v>1900</v>
      </c>
      <c r="F2833" s="638" t="s">
        <v>9267</v>
      </c>
      <c r="G2833" s="639" t="s">
        <v>9268</v>
      </c>
      <c r="H2833" s="641" t="s">
        <v>8303</v>
      </c>
      <c r="I2833" s="642" t="s">
        <v>8292</v>
      </c>
      <c r="J2833" s="641" t="s">
        <v>8303</v>
      </c>
      <c r="K2833" s="643">
        <v>1</v>
      </c>
      <c r="L2833" s="643">
        <v>12</v>
      </c>
      <c r="M2833" s="644">
        <v>25077.254186522405</v>
      </c>
      <c r="N2833" s="643">
        <v>1</v>
      </c>
      <c r="O2833" s="643">
        <v>6</v>
      </c>
      <c r="P2833" s="686">
        <v>12578.939556928915</v>
      </c>
    </row>
    <row r="2834" spans="1:16" ht="22.5" x14ac:dyDescent="0.2">
      <c r="A2834" s="637" t="s">
        <v>478</v>
      </c>
      <c r="B2834" s="638" t="s">
        <v>768</v>
      </c>
      <c r="C2834" s="638" t="s">
        <v>769</v>
      </c>
      <c r="D2834" s="639" t="s">
        <v>8288</v>
      </c>
      <c r="E2834" s="640">
        <v>1900</v>
      </c>
      <c r="F2834" s="638" t="s">
        <v>9269</v>
      </c>
      <c r="G2834" s="639" t="s">
        <v>9270</v>
      </c>
      <c r="H2834" s="641" t="s">
        <v>9271</v>
      </c>
      <c r="I2834" s="642" t="s">
        <v>8292</v>
      </c>
      <c r="J2834" s="641" t="s">
        <v>9271</v>
      </c>
      <c r="K2834" s="643">
        <v>1</v>
      </c>
      <c r="L2834" s="643">
        <v>12</v>
      </c>
      <c r="M2834" s="644">
        <v>25077.254186522405</v>
      </c>
      <c r="N2834" s="643">
        <v>1</v>
      </c>
      <c r="O2834" s="643">
        <v>6</v>
      </c>
      <c r="P2834" s="686">
        <v>12578.939556928915</v>
      </c>
    </row>
    <row r="2835" spans="1:16" ht="22.5" x14ac:dyDescent="0.2">
      <c r="A2835" s="637" t="s">
        <v>478</v>
      </c>
      <c r="B2835" s="638" t="s">
        <v>768</v>
      </c>
      <c r="C2835" s="638" t="s">
        <v>769</v>
      </c>
      <c r="D2835" s="639" t="s">
        <v>8288</v>
      </c>
      <c r="E2835" s="640">
        <v>2000</v>
      </c>
      <c r="F2835" s="638" t="s">
        <v>9272</v>
      </c>
      <c r="G2835" s="639" t="s">
        <v>9273</v>
      </c>
      <c r="H2835" s="641" t="s">
        <v>8303</v>
      </c>
      <c r="I2835" s="642" t="s">
        <v>8292</v>
      </c>
      <c r="J2835" s="641" t="s">
        <v>8303</v>
      </c>
      <c r="K2835" s="643">
        <v>1</v>
      </c>
      <c r="L2835" s="643">
        <v>12</v>
      </c>
      <c r="M2835" s="644">
        <v>26277.254186522405</v>
      </c>
      <c r="N2835" s="643">
        <v>1</v>
      </c>
      <c r="O2835" s="643">
        <v>6</v>
      </c>
      <c r="P2835" s="686">
        <v>13201.079556928915</v>
      </c>
    </row>
    <row r="2836" spans="1:16" ht="22.5" x14ac:dyDescent="0.2">
      <c r="A2836" s="637" t="s">
        <v>478</v>
      </c>
      <c r="B2836" s="638" t="s">
        <v>768</v>
      </c>
      <c r="C2836" s="638" t="s">
        <v>769</v>
      </c>
      <c r="D2836" s="639" t="s">
        <v>9274</v>
      </c>
      <c r="E2836" s="640">
        <v>1900</v>
      </c>
      <c r="F2836" s="638" t="s">
        <v>9275</v>
      </c>
      <c r="G2836" s="639" t="s">
        <v>9276</v>
      </c>
      <c r="H2836" s="641" t="s">
        <v>8185</v>
      </c>
      <c r="I2836" s="642" t="s">
        <v>8292</v>
      </c>
      <c r="J2836" s="641" t="s">
        <v>8185</v>
      </c>
      <c r="K2836" s="643">
        <v>1</v>
      </c>
      <c r="L2836" s="643">
        <v>12</v>
      </c>
      <c r="M2836" s="644">
        <v>25077.254186522405</v>
      </c>
      <c r="N2836" s="643">
        <v>1</v>
      </c>
      <c r="O2836" s="643">
        <v>6</v>
      </c>
      <c r="P2836" s="686">
        <v>12578.939556928915</v>
      </c>
    </row>
    <row r="2837" spans="1:16" ht="45" x14ac:dyDescent="0.2">
      <c r="A2837" s="637" t="s">
        <v>478</v>
      </c>
      <c r="B2837" s="638" t="s">
        <v>768</v>
      </c>
      <c r="C2837" s="638" t="s">
        <v>769</v>
      </c>
      <c r="D2837" s="639" t="s">
        <v>9277</v>
      </c>
      <c r="E2837" s="640">
        <v>1900</v>
      </c>
      <c r="F2837" s="638" t="s">
        <v>9278</v>
      </c>
      <c r="G2837" s="639" t="s">
        <v>9279</v>
      </c>
      <c r="H2837" s="641" t="s">
        <v>9280</v>
      </c>
      <c r="I2837" s="642" t="s">
        <v>8292</v>
      </c>
      <c r="J2837" s="641" t="s">
        <v>9280</v>
      </c>
      <c r="K2837" s="643">
        <v>1</v>
      </c>
      <c r="L2837" s="643">
        <v>12</v>
      </c>
      <c r="M2837" s="644">
        <v>25077.254186522405</v>
      </c>
      <c r="N2837" s="643">
        <v>1</v>
      </c>
      <c r="O2837" s="643">
        <v>6</v>
      </c>
      <c r="P2837" s="686">
        <v>12578.939556928915</v>
      </c>
    </row>
    <row r="2838" spans="1:16" ht="22.5" x14ac:dyDescent="0.2">
      <c r="A2838" s="637" t="s">
        <v>478</v>
      </c>
      <c r="B2838" s="638" t="s">
        <v>768</v>
      </c>
      <c r="C2838" s="638" t="s">
        <v>769</v>
      </c>
      <c r="D2838" s="639" t="s">
        <v>8511</v>
      </c>
      <c r="E2838" s="640">
        <v>1900</v>
      </c>
      <c r="F2838" s="638" t="s">
        <v>9281</v>
      </c>
      <c r="G2838" s="639" t="s">
        <v>9282</v>
      </c>
      <c r="H2838" s="641" t="s">
        <v>8291</v>
      </c>
      <c r="I2838" s="642" t="s">
        <v>8292</v>
      </c>
      <c r="J2838" s="641" t="s">
        <v>8291</v>
      </c>
      <c r="K2838" s="643">
        <v>1</v>
      </c>
      <c r="L2838" s="643">
        <v>12</v>
      </c>
      <c r="M2838" s="644">
        <v>25077.254186522405</v>
      </c>
      <c r="N2838" s="643">
        <v>1</v>
      </c>
      <c r="O2838" s="643">
        <v>6</v>
      </c>
      <c r="P2838" s="686">
        <v>12578.939556928915</v>
      </c>
    </row>
    <row r="2839" spans="1:16" ht="33.75" x14ac:dyDescent="0.2">
      <c r="A2839" s="637" t="s">
        <v>478</v>
      </c>
      <c r="B2839" s="638" t="s">
        <v>768</v>
      </c>
      <c r="C2839" s="638" t="s">
        <v>769</v>
      </c>
      <c r="D2839" s="639" t="s">
        <v>8276</v>
      </c>
      <c r="E2839" s="640">
        <v>2800</v>
      </c>
      <c r="F2839" s="638" t="s">
        <v>9283</v>
      </c>
      <c r="G2839" s="639" t="s">
        <v>9284</v>
      </c>
      <c r="H2839" s="641" t="s">
        <v>9285</v>
      </c>
      <c r="I2839" s="642" t="s">
        <v>8185</v>
      </c>
      <c r="J2839" s="641" t="s">
        <v>9285</v>
      </c>
      <c r="K2839" s="643">
        <v>1</v>
      </c>
      <c r="L2839" s="643">
        <v>7</v>
      </c>
      <c r="M2839" s="644">
        <v>21213.854186522403</v>
      </c>
      <c r="N2839" s="643"/>
      <c r="O2839" s="643"/>
      <c r="P2839" s="686">
        <v>0</v>
      </c>
    </row>
    <row r="2840" spans="1:16" ht="67.5" x14ac:dyDescent="0.2">
      <c r="A2840" s="637" t="s">
        <v>478</v>
      </c>
      <c r="B2840" s="638" t="s">
        <v>768</v>
      </c>
      <c r="C2840" s="638" t="s">
        <v>769</v>
      </c>
      <c r="D2840" s="639" t="s">
        <v>9286</v>
      </c>
      <c r="E2840" s="640">
        <v>2300</v>
      </c>
      <c r="F2840" s="638" t="s">
        <v>9287</v>
      </c>
      <c r="G2840" s="639" t="s">
        <v>9288</v>
      </c>
      <c r="H2840" s="641" t="s">
        <v>8969</v>
      </c>
      <c r="I2840" s="642" t="s">
        <v>8185</v>
      </c>
      <c r="J2840" s="641" t="s">
        <v>8969</v>
      </c>
      <c r="K2840" s="643">
        <v>1</v>
      </c>
      <c r="L2840" s="643">
        <v>12</v>
      </c>
      <c r="M2840" s="644">
        <v>29877.254186522405</v>
      </c>
      <c r="N2840" s="643">
        <v>1</v>
      </c>
      <c r="O2840" s="643">
        <v>5</v>
      </c>
      <c r="P2840" s="686">
        <v>12497.319556928915</v>
      </c>
    </row>
    <row r="2841" spans="1:16" ht="67.5" x14ac:dyDescent="0.2">
      <c r="A2841" s="637" t="s">
        <v>478</v>
      </c>
      <c r="B2841" s="638" t="s">
        <v>775</v>
      </c>
      <c r="C2841" s="638" t="s">
        <v>769</v>
      </c>
      <c r="D2841" s="639" t="s">
        <v>9286</v>
      </c>
      <c r="E2841" s="640">
        <v>2300</v>
      </c>
      <c r="F2841" s="638" t="s">
        <v>9287</v>
      </c>
      <c r="G2841" s="639" t="s">
        <v>9288</v>
      </c>
      <c r="H2841" s="641" t="s">
        <v>8969</v>
      </c>
      <c r="I2841" s="642" t="s">
        <v>8185</v>
      </c>
      <c r="J2841" s="641" t="s">
        <v>8969</v>
      </c>
      <c r="K2841" s="643"/>
      <c r="L2841" s="643"/>
      <c r="M2841" s="644">
        <v>0</v>
      </c>
      <c r="N2841" s="643">
        <v>1</v>
      </c>
      <c r="O2841" s="643">
        <v>1</v>
      </c>
      <c r="P2841" s="686">
        <v>2482.279556928916</v>
      </c>
    </row>
    <row r="2842" spans="1:16" x14ac:dyDescent="0.2">
      <c r="A2842" s="637" t="s">
        <v>478</v>
      </c>
      <c r="B2842" s="638" t="s">
        <v>768</v>
      </c>
      <c r="C2842" s="638" t="s">
        <v>769</v>
      </c>
      <c r="D2842" s="639" t="s">
        <v>8288</v>
      </c>
      <c r="E2842" s="640">
        <v>1900</v>
      </c>
      <c r="F2842" s="638" t="s">
        <v>9289</v>
      </c>
      <c r="G2842" s="639" t="s">
        <v>9290</v>
      </c>
      <c r="H2842" s="641" t="s">
        <v>8303</v>
      </c>
      <c r="I2842" s="642" t="s">
        <v>8292</v>
      </c>
      <c r="J2842" s="641" t="s">
        <v>8303</v>
      </c>
      <c r="K2842" s="643">
        <v>1</v>
      </c>
      <c r="L2842" s="643">
        <v>12</v>
      </c>
      <c r="M2842" s="644">
        <v>25077.254186522405</v>
      </c>
      <c r="N2842" s="643">
        <v>1</v>
      </c>
      <c r="O2842" s="643">
        <v>6</v>
      </c>
      <c r="P2842" s="686">
        <v>12578.939556928915</v>
      </c>
    </row>
    <row r="2843" spans="1:16" ht="33.75" x14ac:dyDescent="0.2">
      <c r="A2843" s="637" t="s">
        <v>478</v>
      </c>
      <c r="B2843" s="638" t="s">
        <v>768</v>
      </c>
      <c r="C2843" s="638" t="s">
        <v>769</v>
      </c>
      <c r="D2843" s="639" t="s">
        <v>9291</v>
      </c>
      <c r="E2843" s="640">
        <v>2300</v>
      </c>
      <c r="F2843" s="638" t="s">
        <v>9292</v>
      </c>
      <c r="G2843" s="639" t="s">
        <v>9293</v>
      </c>
      <c r="H2843" s="641" t="s">
        <v>8854</v>
      </c>
      <c r="I2843" s="642" t="s">
        <v>8185</v>
      </c>
      <c r="J2843" s="641" t="s">
        <v>8854</v>
      </c>
      <c r="K2843" s="643">
        <v>1</v>
      </c>
      <c r="L2843" s="643">
        <v>12</v>
      </c>
      <c r="M2843" s="644">
        <v>29877.254186522405</v>
      </c>
      <c r="N2843" s="643">
        <v>1</v>
      </c>
      <c r="O2843" s="643">
        <v>6</v>
      </c>
      <c r="P2843" s="686">
        <v>15001.079556928915</v>
      </c>
    </row>
    <row r="2844" spans="1:16" ht="22.5" x14ac:dyDescent="0.2">
      <c r="A2844" s="637" t="s">
        <v>478</v>
      </c>
      <c r="B2844" s="638" t="s">
        <v>768</v>
      </c>
      <c r="C2844" s="638" t="s">
        <v>769</v>
      </c>
      <c r="D2844" s="639" t="s">
        <v>8511</v>
      </c>
      <c r="E2844" s="640">
        <v>1900</v>
      </c>
      <c r="F2844" s="638" t="s">
        <v>9294</v>
      </c>
      <c r="G2844" s="639" t="s">
        <v>9295</v>
      </c>
      <c r="H2844" s="641" t="s">
        <v>8291</v>
      </c>
      <c r="I2844" s="642" t="s">
        <v>8292</v>
      </c>
      <c r="J2844" s="641" t="s">
        <v>8291</v>
      </c>
      <c r="K2844" s="643">
        <v>1</v>
      </c>
      <c r="L2844" s="643">
        <v>12</v>
      </c>
      <c r="M2844" s="644">
        <v>25077.254186522405</v>
      </c>
      <c r="N2844" s="643">
        <v>1</v>
      </c>
      <c r="O2844" s="643">
        <v>6</v>
      </c>
      <c r="P2844" s="686">
        <v>12578.939556928915</v>
      </c>
    </row>
    <row r="2845" spans="1:16" ht="45" x14ac:dyDescent="0.2">
      <c r="A2845" s="637" t="s">
        <v>478</v>
      </c>
      <c r="B2845" s="638" t="s">
        <v>768</v>
      </c>
      <c r="C2845" s="638" t="s">
        <v>769</v>
      </c>
      <c r="D2845" s="639" t="s">
        <v>9150</v>
      </c>
      <c r="E2845" s="640">
        <v>1900</v>
      </c>
      <c r="F2845" s="638" t="s">
        <v>9296</v>
      </c>
      <c r="G2845" s="639" t="s">
        <v>9297</v>
      </c>
      <c r="H2845" s="641" t="s">
        <v>8288</v>
      </c>
      <c r="I2845" s="642" t="s">
        <v>8292</v>
      </c>
      <c r="J2845" s="641" t="s">
        <v>8288</v>
      </c>
      <c r="K2845" s="643">
        <v>1</v>
      </c>
      <c r="L2845" s="643">
        <v>12</v>
      </c>
      <c r="M2845" s="644">
        <v>25077.254186522405</v>
      </c>
      <c r="N2845" s="643">
        <v>1</v>
      </c>
      <c r="O2845" s="643">
        <v>6</v>
      </c>
      <c r="P2845" s="686">
        <v>12578.939556928915</v>
      </c>
    </row>
    <row r="2846" spans="1:16" ht="22.5" x14ac:dyDescent="0.2">
      <c r="A2846" s="637" t="s">
        <v>478</v>
      </c>
      <c r="B2846" s="638" t="s">
        <v>768</v>
      </c>
      <c r="C2846" s="638" t="s">
        <v>769</v>
      </c>
      <c r="D2846" s="639" t="s">
        <v>8778</v>
      </c>
      <c r="E2846" s="640">
        <v>1900</v>
      </c>
      <c r="F2846" s="638" t="s">
        <v>9298</v>
      </c>
      <c r="G2846" s="639" t="s">
        <v>9299</v>
      </c>
      <c r="H2846" s="641" t="s">
        <v>8291</v>
      </c>
      <c r="I2846" s="642" t="s">
        <v>8292</v>
      </c>
      <c r="J2846" s="641" t="s">
        <v>8291</v>
      </c>
      <c r="K2846" s="643">
        <v>1</v>
      </c>
      <c r="L2846" s="643">
        <v>12</v>
      </c>
      <c r="M2846" s="644">
        <v>25077.254186522405</v>
      </c>
      <c r="N2846" s="643">
        <v>1</v>
      </c>
      <c r="O2846" s="643">
        <v>6</v>
      </c>
      <c r="P2846" s="686">
        <v>12578.939556928915</v>
      </c>
    </row>
    <row r="2847" spans="1:16" ht="22.5" x14ac:dyDescent="0.2">
      <c r="A2847" s="637" t="s">
        <v>478</v>
      </c>
      <c r="B2847" s="638" t="s">
        <v>768</v>
      </c>
      <c r="C2847" s="638" t="s">
        <v>769</v>
      </c>
      <c r="D2847" s="639" t="s">
        <v>9300</v>
      </c>
      <c r="E2847" s="640">
        <v>1900</v>
      </c>
      <c r="F2847" s="638" t="s">
        <v>9301</v>
      </c>
      <c r="G2847" s="639" t="s">
        <v>9302</v>
      </c>
      <c r="H2847" s="641" t="s">
        <v>8854</v>
      </c>
      <c r="I2847" s="642" t="s">
        <v>8292</v>
      </c>
      <c r="J2847" s="641" t="s">
        <v>8854</v>
      </c>
      <c r="K2847" s="643">
        <v>1</v>
      </c>
      <c r="L2847" s="643">
        <v>12</v>
      </c>
      <c r="M2847" s="644">
        <v>25077.254186522405</v>
      </c>
      <c r="N2847" s="643">
        <v>1</v>
      </c>
      <c r="O2847" s="643">
        <v>6</v>
      </c>
      <c r="P2847" s="686">
        <v>12578.939556928915</v>
      </c>
    </row>
    <row r="2848" spans="1:16" ht="22.5" x14ac:dyDescent="0.2">
      <c r="A2848" s="637" t="s">
        <v>478</v>
      </c>
      <c r="B2848" s="638" t="s">
        <v>768</v>
      </c>
      <c r="C2848" s="638" t="s">
        <v>769</v>
      </c>
      <c r="D2848" s="639" t="s">
        <v>9171</v>
      </c>
      <c r="E2848" s="640">
        <v>1900</v>
      </c>
      <c r="F2848" s="638" t="s">
        <v>9303</v>
      </c>
      <c r="G2848" s="639" t="s">
        <v>9304</v>
      </c>
      <c r="H2848" s="641" t="s">
        <v>8291</v>
      </c>
      <c r="I2848" s="642" t="s">
        <v>8292</v>
      </c>
      <c r="J2848" s="641" t="s">
        <v>8291</v>
      </c>
      <c r="K2848" s="643">
        <v>1</v>
      </c>
      <c r="L2848" s="643">
        <v>12</v>
      </c>
      <c r="M2848" s="644">
        <v>25077.254186522405</v>
      </c>
      <c r="N2848" s="643">
        <v>1</v>
      </c>
      <c r="O2848" s="643">
        <v>6</v>
      </c>
      <c r="P2848" s="686">
        <v>12578.939556928915</v>
      </c>
    </row>
    <row r="2849" spans="1:16" ht="22.5" x14ac:dyDescent="0.2">
      <c r="A2849" s="637" t="s">
        <v>478</v>
      </c>
      <c r="B2849" s="638" t="s">
        <v>768</v>
      </c>
      <c r="C2849" s="638" t="s">
        <v>769</v>
      </c>
      <c r="D2849" s="639" t="s">
        <v>8288</v>
      </c>
      <c r="E2849" s="640">
        <v>1900</v>
      </c>
      <c r="F2849" s="638" t="s">
        <v>9305</v>
      </c>
      <c r="G2849" s="639" t="s">
        <v>9306</v>
      </c>
      <c r="H2849" s="641" t="s">
        <v>9307</v>
      </c>
      <c r="I2849" s="642" t="s">
        <v>8292</v>
      </c>
      <c r="J2849" s="641" t="s">
        <v>9307</v>
      </c>
      <c r="K2849" s="643">
        <v>1</v>
      </c>
      <c r="L2849" s="643">
        <v>12</v>
      </c>
      <c r="M2849" s="644">
        <v>25077.254186522405</v>
      </c>
      <c r="N2849" s="643">
        <v>1</v>
      </c>
      <c r="O2849" s="643">
        <v>6</v>
      </c>
      <c r="P2849" s="686">
        <v>12578.939556928915</v>
      </c>
    </row>
    <row r="2850" spans="1:16" ht="22.5" x14ac:dyDescent="0.2">
      <c r="A2850" s="637" t="s">
        <v>478</v>
      </c>
      <c r="B2850" s="638" t="s">
        <v>768</v>
      </c>
      <c r="C2850" s="638" t="s">
        <v>769</v>
      </c>
      <c r="D2850" s="639" t="s">
        <v>8611</v>
      </c>
      <c r="E2850" s="640">
        <v>3500</v>
      </c>
      <c r="F2850" s="638" t="s">
        <v>9308</v>
      </c>
      <c r="G2850" s="639" t="s">
        <v>9309</v>
      </c>
      <c r="H2850" s="641" t="s">
        <v>8283</v>
      </c>
      <c r="I2850" s="642" t="s">
        <v>8190</v>
      </c>
      <c r="J2850" s="641" t="s">
        <v>8283</v>
      </c>
      <c r="K2850" s="643">
        <v>1</v>
      </c>
      <c r="L2850" s="643">
        <v>12</v>
      </c>
      <c r="M2850" s="644">
        <v>44277.254186522412</v>
      </c>
      <c r="N2850" s="643">
        <v>1</v>
      </c>
      <c r="O2850" s="643">
        <v>6</v>
      </c>
      <c r="P2850" s="686">
        <v>22201.079556928918</v>
      </c>
    </row>
    <row r="2851" spans="1:16" ht="22.5" x14ac:dyDescent="0.2">
      <c r="A2851" s="637" t="s">
        <v>478</v>
      </c>
      <c r="B2851" s="638" t="s">
        <v>768</v>
      </c>
      <c r="C2851" s="638" t="s">
        <v>769</v>
      </c>
      <c r="D2851" s="639" t="s">
        <v>9310</v>
      </c>
      <c r="E2851" s="640">
        <v>5000</v>
      </c>
      <c r="F2851" s="638" t="s">
        <v>9311</v>
      </c>
      <c r="G2851" s="639" t="s">
        <v>9312</v>
      </c>
      <c r="H2851" s="641" t="s">
        <v>8729</v>
      </c>
      <c r="I2851" s="642" t="s">
        <v>8190</v>
      </c>
      <c r="J2851" s="641" t="s">
        <v>8729</v>
      </c>
      <c r="K2851" s="643">
        <v>1</v>
      </c>
      <c r="L2851" s="643">
        <v>12</v>
      </c>
      <c r="M2851" s="644">
        <v>62277.254186522412</v>
      </c>
      <c r="N2851" s="643">
        <v>1</v>
      </c>
      <c r="O2851" s="643">
        <v>6</v>
      </c>
      <c r="P2851" s="686">
        <v>31201.079556928918</v>
      </c>
    </row>
    <row r="2852" spans="1:16" ht="22.5" x14ac:dyDescent="0.2">
      <c r="A2852" s="637" t="s">
        <v>478</v>
      </c>
      <c r="B2852" s="638" t="s">
        <v>768</v>
      </c>
      <c r="C2852" s="638" t="s">
        <v>769</v>
      </c>
      <c r="D2852" s="639" t="s">
        <v>8288</v>
      </c>
      <c r="E2852" s="640">
        <v>1900</v>
      </c>
      <c r="F2852" s="638" t="s">
        <v>9313</v>
      </c>
      <c r="G2852" s="639" t="s">
        <v>9314</v>
      </c>
      <c r="H2852" s="641" t="s">
        <v>8303</v>
      </c>
      <c r="I2852" s="642" t="s">
        <v>8292</v>
      </c>
      <c r="J2852" s="641" t="s">
        <v>8303</v>
      </c>
      <c r="K2852" s="643">
        <v>1</v>
      </c>
      <c r="L2852" s="643">
        <v>12</v>
      </c>
      <c r="M2852" s="644">
        <v>25077.254186522405</v>
      </c>
      <c r="N2852" s="643">
        <v>1</v>
      </c>
      <c r="O2852" s="643">
        <v>6</v>
      </c>
      <c r="P2852" s="686">
        <v>12578.939556928915</v>
      </c>
    </row>
    <row r="2853" spans="1:16" ht="33.75" x14ac:dyDescent="0.2">
      <c r="A2853" s="637" t="s">
        <v>478</v>
      </c>
      <c r="B2853" s="638" t="s">
        <v>768</v>
      </c>
      <c r="C2853" s="638" t="s">
        <v>769</v>
      </c>
      <c r="D2853" s="639" t="s">
        <v>8335</v>
      </c>
      <c r="E2853" s="640">
        <v>1900</v>
      </c>
      <c r="F2853" s="638" t="s">
        <v>9315</v>
      </c>
      <c r="G2853" s="639" t="s">
        <v>9316</v>
      </c>
      <c r="H2853" s="641" t="s">
        <v>8291</v>
      </c>
      <c r="I2853" s="642" t="s">
        <v>8292</v>
      </c>
      <c r="J2853" s="641" t="s">
        <v>8291</v>
      </c>
      <c r="K2853" s="643">
        <v>1</v>
      </c>
      <c r="L2853" s="643">
        <v>12</v>
      </c>
      <c r="M2853" s="644">
        <v>25077.254186522405</v>
      </c>
      <c r="N2853" s="643">
        <v>1</v>
      </c>
      <c r="O2853" s="643">
        <v>6</v>
      </c>
      <c r="P2853" s="686">
        <v>12578.939556928915</v>
      </c>
    </row>
    <row r="2854" spans="1:16" ht="22.5" x14ac:dyDescent="0.2">
      <c r="A2854" s="637" t="s">
        <v>478</v>
      </c>
      <c r="B2854" s="638" t="s">
        <v>768</v>
      </c>
      <c r="C2854" s="638" t="s">
        <v>769</v>
      </c>
      <c r="D2854" s="639" t="s">
        <v>8603</v>
      </c>
      <c r="E2854" s="640">
        <v>3100</v>
      </c>
      <c r="F2854" s="638" t="s">
        <v>9317</v>
      </c>
      <c r="G2854" s="639" t="s">
        <v>9318</v>
      </c>
      <c r="H2854" s="641" t="s">
        <v>8486</v>
      </c>
      <c r="I2854" s="642" t="s">
        <v>8190</v>
      </c>
      <c r="J2854" s="641" t="s">
        <v>8486</v>
      </c>
      <c r="K2854" s="643">
        <v>1</v>
      </c>
      <c r="L2854" s="643">
        <v>12</v>
      </c>
      <c r="M2854" s="644">
        <v>39477.254186522412</v>
      </c>
      <c r="N2854" s="643">
        <v>1</v>
      </c>
      <c r="O2854" s="643">
        <v>6</v>
      </c>
      <c r="P2854" s="686">
        <v>19801.079556928918</v>
      </c>
    </row>
    <row r="2855" spans="1:16" ht="33.75" x14ac:dyDescent="0.2">
      <c r="A2855" s="637" t="s">
        <v>478</v>
      </c>
      <c r="B2855" s="638" t="s">
        <v>768</v>
      </c>
      <c r="C2855" s="638" t="s">
        <v>769</v>
      </c>
      <c r="D2855" s="639" t="s">
        <v>9319</v>
      </c>
      <c r="E2855" s="640">
        <v>1900</v>
      </c>
      <c r="F2855" s="638" t="s">
        <v>9320</v>
      </c>
      <c r="G2855" s="639" t="s">
        <v>9321</v>
      </c>
      <c r="H2855" s="641" t="s">
        <v>9322</v>
      </c>
      <c r="I2855" s="642" t="s">
        <v>8292</v>
      </c>
      <c r="J2855" s="641" t="s">
        <v>9322</v>
      </c>
      <c r="K2855" s="643">
        <v>1</v>
      </c>
      <c r="L2855" s="643">
        <v>10</v>
      </c>
      <c r="M2855" s="644">
        <v>21011.894186522404</v>
      </c>
      <c r="N2855" s="643">
        <v>1</v>
      </c>
      <c r="O2855" s="643">
        <v>5</v>
      </c>
      <c r="P2855" s="686">
        <v>10478.869556928916</v>
      </c>
    </row>
    <row r="2856" spans="1:16" ht="33.75" x14ac:dyDescent="0.2">
      <c r="A2856" s="637" t="s">
        <v>478</v>
      </c>
      <c r="B2856" s="638" t="s">
        <v>775</v>
      </c>
      <c r="C2856" s="638" t="s">
        <v>769</v>
      </c>
      <c r="D2856" s="639" t="s">
        <v>9319</v>
      </c>
      <c r="E2856" s="640">
        <v>1900</v>
      </c>
      <c r="F2856" s="638" t="s">
        <v>9320</v>
      </c>
      <c r="G2856" s="639" t="s">
        <v>9321</v>
      </c>
      <c r="H2856" s="641" t="s">
        <v>9322</v>
      </c>
      <c r="I2856" s="642" t="s">
        <v>8292</v>
      </c>
      <c r="J2856" s="641" t="s">
        <v>9322</v>
      </c>
      <c r="K2856" s="643"/>
      <c r="L2856" s="643"/>
      <c r="M2856" s="644">
        <v>0</v>
      </c>
      <c r="N2856" s="643">
        <v>1</v>
      </c>
      <c r="O2856" s="643">
        <v>1</v>
      </c>
      <c r="P2856" s="686">
        <v>2078.589556928916</v>
      </c>
    </row>
    <row r="2857" spans="1:16" ht="22.5" x14ac:dyDescent="0.2">
      <c r="A2857" s="637" t="s">
        <v>478</v>
      </c>
      <c r="B2857" s="638" t="s">
        <v>768</v>
      </c>
      <c r="C2857" s="638" t="s">
        <v>769</v>
      </c>
      <c r="D2857" s="639" t="s">
        <v>8717</v>
      </c>
      <c r="E2857" s="640">
        <v>2300</v>
      </c>
      <c r="F2857" s="638" t="s">
        <v>9323</v>
      </c>
      <c r="G2857" s="639" t="s">
        <v>9324</v>
      </c>
      <c r="H2857" s="641" t="s">
        <v>8338</v>
      </c>
      <c r="I2857" s="642" t="s">
        <v>8185</v>
      </c>
      <c r="J2857" s="641" t="s">
        <v>8338</v>
      </c>
      <c r="K2857" s="643">
        <v>1</v>
      </c>
      <c r="L2857" s="643">
        <v>12</v>
      </c>
      <c r="M2857" s="644">
        <v>29877.254186522405</v>
      </c>
      <c r="N2857" s="643">
        <v>1</v>
      </c>
      <c r="O2857" s="643">
        <v>6</v>
      </c>
      <c r="P2857" s="686">
        <v>15001.079556928915</v>
      </c>
    </row>
    <row r="2858" spans="1:16" x14ac:dyDescent="0.2">
      <c r="A2858" s="637" t="s">
        <v>478</v>
      </c>
      <c r="B2858" s="638" t="s">
        <v>768</v>
      </c>
      <c r="C2858" s="638" t="s">
        <v>769</v>
      </c>
      <c r="D2858" s="639" t="s">
        <v>8288</v>
      </c>
      <c r="E2858" s="640">
        <v>1900</v>
      </c>
      <c r="F2858" s="638" t="s">
        <v>9325</v>
      </c>
      <c r="G2858" s="639" t="s">
        <v>9326</v>
      </c>
      <c r="H2858" s="641" t="s">
        <v>8303</v>
      </c>
      <c r="I2858" s="642" t="s">
        <v>8292</v>
      </c>
      <c r="J2858" s="641" t="s">
        <v>8303</v>
      </c>
      <c r="K2858" s="643">
        <v>1</v>
      </c>
      <c r="L2858" s="643">
        <v>12</v>
      </c>
      <c r="M2858" s="644">
        <v>25077.254186522405</v>
      </c>
      <c r="N2858" s="643">
        <v>1</v>
      </c>
      <c r="O2858" s="643">
        <v>6</v>
      </c>
      <c r="P2858" s="686">
        <v>12578.939556928915</v>
      </c>
    </row>
    <row r="2859" spans="1:16" ht="22.5" x14ac:dyDescent="0.2">
      <c r="A2859" s="637" t="s">
        <v>478</v>
      </c>
      <c r="B2859" s="638" t="s">
        <v>768</v>
      </c>
      <c r="C2859" s="638" t="s">
        <v>769</v>
      </c>
      <c r="D2859" s="639" t="s">
        <v>8643</v>
      </c>
      <c r="E2859" s="640">
        <v>3500</v>
      </c>
      <c r="F2859" s="638" t="s">
        <v>9327</v>
      </c>
      <c r="G2859" s="639" t="s">
        <v>9328</v>
      </c>
      <c r="H2859" s="641" t="s">
        <v>7925</v>
      </c>
      <c r="I2859" s="642" t="s">
        <v>8190</v>
      </c>
      <c r="J2859" s="641" t="s">
        <v>7925</v>
      </c>
      <c r="K2859" s="643">
        <v>1</v>
      </c>
      <c r="L2859" s="643">
        <v>12</v>
      </c>
      <c r="M2859" s="644">
        <v>44277.254186522412</v>
      </c>
      <c r="N2859" s="643">
        <v>1</v>
      </c>
      <c r="O2859" s="643">
        <v>6</v>
      </c>
      <c r="P2859" s="686">
        <v>22201.079556928918</v>
      </c>
    </row>
    <row r="2860" spans="1:16" ht="33.75" x14ac:dyDescent="0.2">
      <c r="A2860" s="637" t="s">
        <v>478</v>
      </c>
      <c r="B2860" s="638" t="s">
        <v>768</v>
      </c>
      <c r="C2860" s="638" t="s">
        <v>769</v>
      </c>
      <c r="D2860" s="639" t="s">
        <v>9329</v>
      </c>
      <c r="E2860" s="640">
        <v>4100</v>
      </c>
      <c r="F2860" s="638" t="s">
        <v>9330</v>
      </c>
      <c r="G2860" s="639" t="s">
        <v>9331</v>
      </c>
      <c r="H2860" s="641" t="s">
        <v>9023</v>
      </c>
      <c r="I2860" s="642" t="s">
        <v>8190</v>
      </c>
      <c r="J2860" s="641" t="s">
        <v>9023</v>
      </c>
      <c r="K2860" s="643">
        <v>1</v>
      </c>
      <c r="L2860" s="643">
        <v>12</v>
      </c>
      <c r="M2860" s="644">
        <v>51477.254186522412</v>
      </c>
      <c r="N2860" s="643">
        <v>1</v>
      </c>
      <c r="O2860" s="643">
        <v>6</v>
      </c>
      <c r="P2860" s="686">
        <v>25801.079556928918</v>
      </c>
    </row>
    <row r="2861" spans="1:16" ht="22.5" x14ac:dyDescent="0.2">
      <c r="A2861" s="637" t="s">
        <v>478</v>
      </c>
      <c r="B2861" s="638" t="s">
        <v>768</v>
      </c>
      <c r="C2861" s="638" t="s">
        <v>769</v>
      </c>
      <c r="D2861" s="639" t="s">
        <v>8288</v>
      </c>
      <c r="E2861" s="640">
        <v>1900</v>
      </c>
      <c r="F2861" s="638" t="s">
        <v>9332</v>
      </c>
      <c r="G2861" s="639" t="s">
        <v>9333</v>
      </c>
      <c r="H2861" s="641" t="s">
        <v>8291</v>
      </c>
      <c r="I2861" s="642" t="s">
        <v>8292</v>
      </c>
      <c r="J2861" s="641" t="s">
        <v>8291</v>
      </c>
      <c r="K2861" s="643">
        <v>1</v>
      </c>
      <c r="L2861" s="643">
        <v>12</v>
      </c>
      <c r="M2861" s="644">
        <v>25077.254186522405</v>
      </c>
      <c r="N2861" s="643">
        <v>1</v>
      </c>
      <c r="O2861" s="643">
        <v>6</v>
      </c>
      <c r="P2861" s="686">
        <v>12578.939556928915</v>
      </c>
    </row>
    <row r="2862" spans="1:16" ht="22.5" x14ac:dyDescent="0.2">
      <c r="A2862" s="637" t="s">
        <v>478</v>
      </c>
      <c r="B2862" s="638" t="s">
        <v>768</v>
      </c>
      <c r="C2862" s="638" t="s">
        <v>769</v>
      </c>
      <c r="D2862" s="639" t="s">
        <v>8288</v>
      </c>
      <c r="E2862" s="640">
        <v>1900</v>
      </c>
      <c r="F2862" s="638" t="s">
        <v>9334</v>
      </c>
      <c r="G2862" s="639" t="s">
        <v>9335</v>
      </c>
      <c r="H2862" s="641" t="s">
        <v>9336</v>
      </c>
      <c r="I2862" s="642" t="s">
        <v>8292</v>
      </c>
      <c r="J2862" s="641" t="s">
        <v>9336</v>
      </c>
      <c r="K2862" s="643">
        <v>1</v>
      </c>
      <c r="L2862" s="643">
        <v>12</v>
      </c>
      <c r="M2862" s="644">
        <v>25077.254186522405</v>
      </c>
      <c r="N2862" s="643">
        <v>1</v>
      </c>
      <c r="O2862" s="643">
        <v>6</v>
      </c>
      <c r="P2862" s="686">
        <v>12578.939556928915</v>
      </c>
    </row>
    <row r="2863" spans="1:16" ht="22.5" x14ac:dyDescent="0.2">
      <c r="A2863" s="637" t="s">
        <v>478</v>
      </c>
      <c r="B2863" s="638" t="s">
        <v>768</v>
      </c>
      <c r="C2863" s="638" t="s">
        <v>769</v>
      </c>
      <c r="D2863" s="639" t="s">
        <v>8288</v>
      </c>
      <c r="E2863" s="640">
        <v>1900</v>
      </c>
      <c r="F2863" s="638" t="s">
        <v>9337</v>
      </c>
      <c r="G2863" s="639" t="s">
        <v>9338</v>
      </c>
      <c r="H2863" s="641" t="s">
        <v>8303</v>
      </c>
      <c r="I2863" s="642" t="s">
        <v>8292</v>
      </c>
      <c r="J2863" s="641" t="s">
        <v>8303</v>
      </c>
      <c r="K2863" s="643">
        <v>1</v>
      </c>
      <c r="L2863" s="643">
        <v>12</v>
      </c>
      <c r="M2863" s="644">
        <v>25077.254186522405</v>
      </c>
      <c r="N2863" s="643">
        <v>1</v>
      </c>
      <c r="O2863" s="643">
        <v>6</v>
      </c>
      <c r="P2863" s="686">
        <v>12578.939556928915</v>
      </c>
    </row>
    <row r="2864" spans="1:16" ht="22.5" x14ac:dyDescent="0.2">
      <c r="A2864" s="637" t="s">
        <v>478</v>
      </c>
      <c r="B2864" s="638" t="s">
        <v>768</v>
      </c>
      <c r="C2864" s="638" t="s">
        <v>769</v>
      </c>
      <c r="D2864" s="639" t="s">
        <v>8288</v>
      </c>
      <c r="E2864" s="640">
        <v>1900</v>
      </c>
      <c r="F2864" s="638" t="s">
        <v>9339</v>
      </c>
      <c r="G2864" s="639" t="s">
        <v>9340</v>
      </c>
      <c r="H2864" s="641" t="s">
        <v>8326</v>
      </c>
      <c r="I2864" s="642" t="s">
        <v>8292</v>
      </c>
      <c r="J2864" s="641" t="s">
        <v>8326</v>
      </c>
      <c r="K2864" s="643">
        <v>1</v>
      </c>
      <c r="L2864" s="643">
        <v>12</v>
      </c>
      <c r="M2864" s="644">
        <v>25077.254186522405</v>
      </c>
      <c r="N2864" s="643">
        <v>1</v>
      </c>
      <c r="O2864" s="643">
        <v>6</v>
      </c>
      <c r="P2864" s="686">
        <v>12578.939556928915</v>
      </c>
    </row>
    <row r="2865" spans="1:16" ht="22.5" x14ac:dyDescent="0.2">
      <c r="A2865" s="637" t="s">
        <v>478</v>
      </c>
      <c r="B2865" s="638" t="s">
        <v>768</v>
      </c>
      <c r="C2865" s="638" t="s">
        <v>769</v>
      </c>
      <c r="D2865" s="639" t="s">
        <v>8288</v>
      </c>
      <c r="E2865" s="640">
        <v>1900</v>
      </c>
      <c r="F2865" s="638" t="s">
        <v>9341</v>
      </c>
      <c r="G2865" s="639" t="s">
        <v>9342</v>
      </c>
      <c r="H2865" s="641" t="s">
        <v>8306</v>
      </c>
      <c r="I2865" s="642" t="s">
        <v>8292</v>
      </c>
      <c r="J2865" s="641" t="s">
        <v>8306</v>
      </c>
      <c r="K2865" s="643">
        <v>1</v>
      </c>
      <c r="L2865" s="643">
        <v>12</v>
      </c>
      <c r="M2865" s="644">
        <v>25077.254186522405</v>
      </c>
      <c r="N2865" s="643">
        <v>1</v>
      </c>
      <c r="O2865" s="643">
        <v>6</v>
      </c>
      <c r="P2865" s="686">
        <v>12578.939556928915</v>
      </c>
    </row>
    <row r="2866" spans="1:16" ht="22.5" x14ac:dyDescent="0.2">
      <c r="A2866" s="637" t="s">
        <v>478</v>
      </c>
      <c r="B2866" s="638" t="s">
        <v>768</v>
      </c>
      <c r="C2866" s="638" t="s">
        <v>769</v>
      </c>
      <c r="D2866" s="639" t="s">
        <v>8288</v>
      </c>
      <c r="E2866" s="640">
        <v>1900</v>
      </c>
      <c r="F2866" s="638" t="s">
        <v>9343</v>
      </c>
      <c r="G2866" s="639" t="s">
        <v>9344</v>
      </c>
      <c r="H2866" s="641" t="s">
        <v>8303</v>
      </c>
      <c r="I2866" s="642" t="s">
        <v>8292</v>
      </c>
      <c r="J2866" s="641" t="s">
        <v>8303</v>
      </c>
      <c r="K2866" s="643">
        <v>1</v>
      </c>
      <c r="L2866" s="643">
        <v>12</v>
      </c>
      <c r="M2866" s="644">
        <v>25077.254186522405</v>
      </c>
      <c r="N2866" s="643">
        <v>1</v>
      </c>
      <c r="O2866" s="643">
        <v>6</v>
      </c>
      <c r="P2866" s="686">
        <v>12578.939556928915</v>
      </c>
    </row>
    <row r="2867" spans="1:16" ht="33.75" x14ac:dyDescent="0.2">
      <c r="A2867" s="637" t="s">
        <v>478</v>
      </c>
      <c r="B2867" s="638" t="s">
        <v>768</v>
      </c>
      <c r="C2867" s="638" t="s">
        <v>769</v>
      </c>
      <c r="D2867" s="639" t="s">
        <v>8288</v>
      </c>
      <c r="E2867" s="640">
        <v>1900</v>
      </c>
      <c r="F2867" s="638" t="s">
        <v>9345</v>
      </c>
      <c r="G2867" s="639" t="s">
        <v>9346</v>
      </c>
      <c r="H2867" s="641" t="s">
        <v>8303</v>
      </c>
      <c r="I2867" s="642" t="s">
        <v>8292</v>
      </c>
      <c r="J2867" s="641" t="s">
        <v>8303</v>
      </c>
      <c r="K2867" s="643">
        <v>1</v>
      </c>
      <c r="L2867" s="643">
        <v>12</v>
      </c>
      <c r="M2867" s="644">
        <v>25077.254186522405</v>
      </c>
      <c r="N2867" s="643">
        <v>1</v>
      </c>
      <c r="O2867" s="643">
        <v>6</v>
      </c>
      <c r="P2867" s="686">
        <v>12578.939556928915</v>
      </c>
    </row>
    <row r="2868" spans="1:16" x14ac:dyDescent="0.2">
      <c r="A2868" s="637" t="s">
        <v>478</v>
      </c>
      <c r="B2868" s="638" t="s">
        <v>768</v>
      </c>
      <c r="C2868" s="638" t="s">
        <v>769</v>
      </c>
      <c r="D2868" s="639" t="s">
        <v>8288</v>
      </c>
      <c r="E2868" s="640">
        <v>1900</v>
      </c>
      <c r="F2868" s="638" t="s">
        <v>9347</v>
      </c>
      <c r="G2868" s="639" t="s">
        <v>9348</v>
      </c>
      <c r="H2868" s="641" t="s">
        <v>8303</v>
      </c>
      <c r="I2868" s="642" t="s">
        <v>8292</v>
      </c>
      <c r="J2868" s="641" t="s">
        <v>8303</v>
      </c>
      <c r="K2868" s="643">
        <v>1</v>
      </c>
      <c r="L2868" s="643">
        <v>12</v>
      </c>
      <c r="M2868" s="644">
        <v>25077.254186522405</v>
      </c>
      <c r="N2868" s="643">
        <v>1</v>
      </c>
      <c r="O2868" s="643">
        <v>6</v>
      </c>
      <c r="P2868" s="686">
        <v>12578.939556928915</v>
      </c>
    </row>
    <row r="2869" spans="1:16" ht="22.5" x14ac:dyDescent="0.2">
      <c r="A2869" s="637" t="s">
        <v>478</v>
      </c>
      <c r="B2869" s="638" t="s">
        <v>768</v>
      </c>
      <c r="C2869" s="638" t="s">
        <v>769</v>
      </c>
      <c r="D2869" s="639" t="s">
        <v>8394</v>
      </c>
      <c r="E2869" s="640">
        <v>1900</v>
      </c>
      <c r="F2869" s="638" t="s">
        <v>9349</v>
      </c>
      <c r="G2869" s="639" t="s">
        <v>9350</v>
      </c>
      <c r="H2869" s="641" t="s">
        <v>8778</v>
      </c>
      <c r="I2869" s="642" t="s">
        <v>8292</v>
      </c>
      <c r="J2869" s="641" t="s">
        <v>8778</v>
      </c>
      <c r="K2869" s="643">
        <v>1</v>
      </c>
      <c r="L2869" s="643">
        <v>12</v>
      </c>
      <c r="M2869" s="644">
        <v>25077.254186522405</v>
      </c>
      <c r="N2869" s="643">
        <v>1</v>
      </c>
      <c r="O2869" s="643">
        <v>6</v>
      </c>
      <c r="P2869" s="686">
        <v>12578.939556928915</v>
      </c>
    </row>
    <row r="2870" spans="1:16" ht="33.75" x14ac:dyDescent="0.2">
      <c r="A2870" s="637" t="s">
        <v>478</v>
      </c>
      <c r="B2870" s="638" t="s">
        <v>768</v>
      </c>
      <c r="C2870" s="638" t="s">
        <v>769</v>
      </c>
      <c r="D2870" s="639" t="s">
        <v>8672</v>
      </c>
      <c r="E2870" s="640">
        <v>1900</v>
      </c>
      <c r="F2870" s="638" t="s">
        <v>9351</v>
      </c>
      <c r="G2870" s="639" t="s">
        <v>9352</v>
      </c>
      <c r="H2870" s="641" t="s">
        <v>8291</v>
      </c>
      <c r="I2870" s="642" t="s">
        <v>8292</v>
      </c>
      <c r="J2870" s="641" t="s">
        <v>8291</v>
      </c>
      <c r="K2870" s="643">
        <v>1</v>
      </c>
      <c r="L2870" s="643">
        <v>12</v>
      </c>
      <c r="M2870" s="644">
        <v>25077.254186522405</v>
      </c>
      <c r="N2870" s="643">
        <v>1</v>
      </c>
      <c r="O2870" s="643">
        <v>6</v>
      </c>
      <c r="P2870" s="686">
        <v>12578.939556928915</v>
      </c>
    </row>
    <row r="2871" spans="1:16" ht="22.5" x14ac:dyDescent="0.2">
      <c r="A2871" s="637" t="s">
        <v>478</v>
      </c>
      <c r="B2871" s="638" t="s">
        <v>768</v>
      </c>
      <c r="C2871" s="638" t="s">
        <v>769</v>
      </c>
      <c r="D2871" s="639" t="s">
        <v>8288</v>
      </c>
      <c r="E2871" s="640">
        <v>1900</v>
      </c>
      <c r="F2871" s="638" t="s">
        <v>9353</v>
      </c>
      <c r="G2871" s="639" t="s">
        <v>9354</v>
      </c>
      <c r="H2871" s="641" t="s">
        <v>8303</v>
      </c>
      <c r="I2871" s="642" t="s">
        <v>8292</v>
      </c>
      <c r="J2871" s="641" t="s">
        <v>8303</v>
      </c>
      <c r="K2871" s="643">
        <v>1</v>
      </c>
      <c r="L2871" s="643">
        <v>12</v>
      </c>
      <c r="M2871" s="644">
        <v>25077.254186522405</v>
      </c>
      <c r="N2871" s="643">
        <v>1</v>
      </c>
      <c r="O2871" s="643">
        <v>6</v>
      </c>
      <c r="P2871" s="686">
        <v>12578.939556928915</v>
      </c>
    </row>
    <row r="2872" spans="1:16" ht="22.5" x14ac:dyDescent="0.2">
      <c r="A2872" s="637" t="s">
        <v>478</v>
      </c>
      <c r="B2872" s="638" t="s">
        <v>768</v>
      </c>
      <c r="C2872" s="638" t="s">
        <v>769</v>
      </c>
      <c r="D2872" s="639" t="s">
        <v>9355</v>
      </c>
      <c r="E2872" s="640">
        <v>2400</v>
      </c>
      <c r="F2872" s="638" t="s">
        <v>9356</v>
      </c>
      <c r="G2872" s="639" t="s">
        <v>9357</v>
      </c>
      <c r="H2872" s="641" t="s">
        <v>8291</v>
      </c>
      <c r="I2872" s="642" t="s">
        <v>8185</v>
      </c>
      <c r="J2872" s="641" t="s">
        <v>8291</v>
      </c>
      <c r="K2872" s="643">
        <v>1</v>
      </c>
      <c r="L2872" s="643">
        <v>12</v>
      </c>
      <c r="M2872" s="644">
        <v>31077.254186522405</v>
      </c>
      <c r="N2872" s="643">
        <v>1</v>
      </c>
      <c r="O2872" s="643">
        <v>6</v>
      </c>
      <c r="P2872" s="686">
        <v>15601.079556928915</v>
      </c>
    </row>
    <row r="2873" spans="1:16" ht="22.5" x14ac:dyDescent="0.2">
      <c r="A2873" s="637" t="s">
        <v>478</v>
      </c>
      <c r="B2873" s="638" t="s">
        <v>768</v>
      </c>
      <c r="C2873" s="638" t="s">
        <v>769</v>
      </c>
      <c r="D2873" s="639" t="s">
        <v>9358</v>
      </c>
      <c r="E2873" s="640">
        <v>3100</v>
      </c>
      <c r="F2873" s="638" t="s">
        <v>9359</v>
      </c>
      <c r="G2873" s="639" t="s">
        <v>9360</v>
      </c>
      <c r="H2873" s="641" t="s">
        <v>8632</v>
      </c>
      <c r="I2873" s="642" t="s">
        <v>8190</v>
      </c>
      <c r="J2873" s="641" t="s">
        <v>8632</v>
      </c>
      <c r="K2873" s="643">
        <v>1</v>
      </c>
      <c r="L2873" s="643">
        <v>12</v>
      </c>
      <c r="M2873" s="644">
        <v>39477.254186522412</v>
      </c>
      <c r="N2873" s="643">
        <v>1</v>
      </c>
      <c r="O2873" s="643">
        <v>6</v>
      </c>
      <c r="P2873" s="686">
        <v>19801.079556928918</v>
      </c>
    </row>
    <row r="2874" spans="1:16" ht="22.5" x14ac:dyDescent="0.2">
      <c r="A2874" s="637" t="s">
        <v>478</v>
      </c>
      <c r="B2874" s="638" t="s">
        <v>768</v>
      </c>
      <c r="C2874" s="638" t="s">
        <v>769</v>
      </c>
      <c r="D2874" s="639" t="s">
        <v>8288</v>
      </c>
      <c r="E2874" s="640">
        <v>1900</v>
      </c>
      <c r="F2874" s="638" t="s">
        <v>9361</v>
      </c>
      <c r="G2874" s="639" t="s">
        <v>9362</v>
      </c>
      <c r="H2874" s="641" t="s">
        <v>8303</v>
      </c>
      <c r="I2874" s="642" t="s">
        <v>8292</v>
      </c>
      <c r="J2874" s="641" t="s">
        <v>8303</v>
      </c>
      <c r="K2874" s="643">
        <v>1</v>
      </c>
      <c r="L2874" s="643">
        <v>12</v>
      </c>
      <c r="M2874" s="644">
        <v>25077.254186522405</v>
      </c>
      <c r="N2874" s="643">
        <v>1</v>
      </c>
      <c r="O2874" s="643">
        <v>6</v>
      </c>
      <c r="P2874" s="686">
        <v>12578.939556928915</v>
      </c>
    </row>
    <row r="2875" spans="1:16" ht="22.5" x14ac:dyDescent="0.2">
      <c r="A2875" s="637" t="s">
        <v>478</v>
      </c>
      <c r="B2875" s="638" t="s">
        <v>768</v>
      </c>
      <c r="C2875" s="638" t="s">
        <v>769</v>
      </c>
      <c r="D2875" s="639" t="s">
        <v>8288</v>
      </c>
      <c r="E2875" s="640">
        <v>1900</v>
      </c>
      <c r="F2875" s="638" t="s">
        <v>9363</v>
      </c>
      <c r="G2875" s="639" t="s">
        <v>9364</v>
      </c>
      <c r="H2875" s="641" t="s">
        <v>8291</v>
      </c>
      <c r="I2875" s="642" t="s">
        <v>8292</v>
      </c>
      <c r="J2875" s="641" t="s">
        <v>8291</v>
      </c>
      <c r="K2875" s="643">
        <v>1</v>
      </c>
      <c r="L2875" s="643">
        <v>12</v>
      </c>
      <c r="M2875" s="644">
        <v>25077.254186522405</v>
      </c>
      <c r="N2875" s="643">
        <v>1</v>
      </c>
      <c r="O2875" s="643">
        <v>6</v>
      </c>
      <c r="P2875" s="686">
        <v>12578.939556928915</v>
      </c>
    </row>
    <row r="2876" spans="1:16" ht="22.5" x14ac:dyDescent="0.2">
      <c r="A2876" s="637" t="s">
        <v>478</v>
      </c>
      <c r="B2876" s="638" t="s">
        <v>768</v>
      </c>
      <c r="C2876" s="638" t="s">
        <v>769</v>
      </c>
      <c r="D2876" s="639" t="s">
        <v>8190</v>
      </c>
      <c r="E2876" s="640">
        <v>8000</v>
      </c>
      <c r="F2876" s="638" t="s">
        <v>9365</v>
      </c>
      <c r="G2876" s="639" t="s">
        <v>9366</v>
      </c>
      <c r="H2876" s="641" t="s">
        <v>9367</v>
      </c>
      <c r="I2876" s="642" t="s">
        <v>8190</v>
      </c>
      <c r="J2876" s="641" t="s">
        <v>9367</v>
      </c>
      <c r="K2876" s="643">
        <v>1</v>
      </c>
      <c r="L2876" s="643">
        <v>1</v>
      </c>
      <c r="M2876" s="644">
        <v>8317.774186522407</v>
      </c>
      <c r="N2876" s="643">
        <v>1</v>
      </c>
      <c r="O2876" s="643">
        <v>6</v>
      </c>
      <c r="P2876" s="686">
        <v>49201.079556928911</v>
      </c>
    </row>
    <row r="2877" spans="1:16" ht="22.5" x14ac:dyDescent="0.2">
      <c r="A2877" s="637" t="s">
        <v>478</v>
      </c>
      <c r="B2877" s="638" t="s">
        <v>768</v>
      </c>
      <c r="C2877" s="638" t="s">
        <v>769</v>
      </c>
      <c r="D2877" s="639" t="s">
        <v>9368</v>
      </c>
      <c r="E2877" s="640">
        <v>3100</v>
      </c>
      <c r="F2877" s="638" t="s">
        <v>9369</v>
      </c>
      <c r="G2877" s="639" t="s">
        <v>9370</v>
      </c>
      <c r="H2877" s="641" t="s">
        <v>9371</v>
      </c>
      <c r="I2877" s="642" t="s">
        <v>8190</v>
      </c>
      <c r="J2877" s="641" t="s">
        <v>9371</v>
      </c>
      <c r="K2877" s="643">
        <v>1</v>
      </c>
      <c r="L2877" s="643">
        <v>12</v>
      </c>
      <c r="M2877" s="644">
        <v>39477.254186522412</v>
      </c>
      <c r="N2877" s="643">
        <v>1</v>
      </c>
      <c r="O2877" s="643">
        <v>6</v>
      </c>
      <c r="P2877" s="686">
        <v>19801.079556928918</v>
      </c>
    </row>
    <row r="2878" spans="1:16" ht="22.5" x14ac:dyDescent="0.2">
      <c r="A2878" s="637" t="s">
        <v>478</v>
      </c>
      <c r="B2878" s="638" t="s">
        <v>768</v>
      </c>
      <c r="C2878" s="638" t="s">
        <v>769</v>
      </c>
      <c r="D2878" s="639" t="s">
        <v>8288</v>
      </c>
      <c r="E2878" s="640">
        <v>1900</v>
      </c>
      <c r="F2878" s="638" t="s">
        <v>9372</v>
      </c>
      <c r="G2878" s="639" t="s">
        <v>9373</v>
      </c>
      <c r="H2878" s="641" t="s">
        <v>8303</v>
      </c>
      <c r="I2878" s="642" t="s">
        <v>8292</v>
      </c>
      <c r="J2878" s="641" t="s">
        <v>8303</v>
      </c>
      <c r="K2878" s="643">
        <v>1</v>
      </c>
      <c r="L2878" s="643">
        <v>12</v>
      </c>
      <c r="M2878" s="644">
        <v>25077.254186522405</v>
      </c>
      <c r="N2878" s="643">
        <v>1</v>
      </c>
      <c r="O2878" s="643">
        <v>6</v>
      </c>
      <c r="P2878" s="686">
        <v>12578.939556928915</v>
      </c>
    </row>
    <row r="2879" spans="1:16" ht="22.5" x14ac:dyDescent="0.2">
      <c r="A2879" s="637" t="s">
        <v>478</v>
      </c>
      <c r="B2879" s="638" t="s">
        <v>768</v>
      </c>
      <c r="C2879" s="638" t="s">
        <v>769</v>
      </c>
      <c r="D2879" s="639" t="s">
        <v>8323</v>
      </c>
      <c r="E2879" s="640">
        <v>1900</v>
      </c>
      <c r="F2879" s="638" t="s">
        <v>9374</v>
      </c>
      <c r="G2879" s="639" t="s">
        <v>9375</v>
      </c>
      <c r="H2879" s="641" t="s">
        <v>8326</v>
      </c>
      <c r="I2879" s="642" t="s">
        <v>8292</v>
      </c>
      <c r="J2879" s="641" t="s">
        <v>8326</v>
      </c>
      <c r="K2879" s="643">
        <v>1</v>
      </c>
      <c r="L2879" s="643">
        <v>12</v>
      </c>
      <c r="M2879" s="644">
        <v>25077.254186522405</v>
      </c>
      <c r="N2879" s="643">
        <v>1</v>
      </c>
      <c r="O2879" s="643">
        <v>6</v>
      </c>
      <c r="P2879" s="686">
        <v>12578.939556928915</v>
      </c>
    </row>
    <row r="2880" spans="1:16" ht="22.5" x14ac:dyDescent="0.2">
      <c r="A2880" s="637" t="s">
        <v>478</v>
      </c>
      <c r="B2880" s="638" t="s">
        <v>768</v>
      </c>
      <c r="C2880" s="638" t="s">
        <v>769</v>
      </c>
      <c r="D2880" s="639" t="s">
        <v>8380</v>
      </c>
      <c r="E2880" s="640">
        <v>3300</v>
      </c>
      <c r="F2880" s="638" t="s">
        <v>9376</v>
      </c>
      <c r="G2880" s="639" t="s">
        <v>9377</v>
      </c>
      <c r="H2880" s="641" t="s">
        <v>4940</v>
      </c>
      <c r="I2880" s="642" t="s">
        <v>8190</v>
      </c>
      <c r="J2880" s="641" t="s">
        <v>4940</v>
      </c>
      <c r="K2880" s="643">
        <v>1</v>
      </c>
      <c r="L2880" s="643">
        <v>12</v>
      </c>
      <c r="M2880" s="644">
        <v>41877.254186522412</v>
      </c>
      <c r="N2880" s="643">
        <v>1</v>
      </c>
      <c r="O2880" s="643">
        <v>6</v>
      </c>
      <c r="P2880" s="686">
        <v>21001.079556928918</v>
      </c>
    </row>
    <row r="2881" spans="1:16" ht="22.5" x14ac:dyDescent="0.2">
      <c r="A2881" s="637" t="s">
        <v>478</v>
      </c>
      <c r="B2881" s="638" t="s">
        <v>768</v>
      </c>
      <c r="C2881" s="638" t="s">
        <v>769</v>
      </c>
      <c r="D2881" s="639" t="s">
        <v>8643</v>
      </c>
      <c r="E2881" s="640">
        <v>3100</v>
      </c>
      <c r="F2881" s="638" t="s">
        <v>9378</v>
      </c>
      <c r="G2881" s="639" t="s">
        <v>9379</v>
      </c>
      <c r="H2881" s="641" t="s">
        <v>9380</v>
      </c>
      <c r="I2881" s="642" t="s">
        <v>8190</v>
      </c>
      <c r="J2881" s="641" t="s">
        <v>9380</v>
      </c>
      <c r="K2881" s="643">
        <v>1</v>
      </c>
      <c r="L2881" s="643">
        <v>12</v>
      </c>
      <c r="M2881" s="644">
        <v>39477.254186522412</v>
      </c>
      <c r="N2881" s="643">
        <v>1</v>
      </c>
      <c r="O2881" s="643">
        <v>6</v>
      </c>
      <c r="P2881" s="686">
        <v>19801.079556928918</v>
      </c>
    </row>
    <row r="2882" spans="1:16" ht="22.5" x14ac:dyDescent="0.2">
      <c r="A2882" s="637" t="s">
        <v>478</v>
      </c>
      <c r="B2882" s="638" t="s">
        <v>768</v>
      </c>
      <c r="C2882" s="638" t="s">
        <v>769</v>
      </c>
      <c r="D2882" s="639" t="s">
        <v>9381</v>
      </c>
      <c r="E2882" s="640">
        <v>3300</v>
      </c>
      <c r="F2882" s="638" t="s">
        <v>9382</v>
      </c>
      <c r="G2882" s="639" t="s">
        <v>9383</v>
      </c>
      <c r="H2882" s="641" t="s">
        <v>4940</v>
      </c>
      <c r="I2882" s="642" t="s">
        <v>8190</v>
      </c>
      <c r="J2882" s="641" t="s">
        <v>4940</v>
      </c>
      <c r="K2882" s="643">
        <v>1</v>
      </c>
      <c r="L2882" s="643">
        <v>12</v>
      </c>
      <c r="M2882" s="644">
        <v>41877.254186522412</v>
      </c>
      <c r="N2882" s="643">
        <v>1</v>
      </c>
      <c r="O2882" s="643">
        <v>6</v>
      </c>
      <c r="P2882" s="686">
        <v>21001.079556928918</v>
      </c>
    </row>
    <row r="2883" spans="1:16" x14ac:dyDescent="0.2">
      <c r="A2883" s="637" t="s">
        <v>478</v>
      </c>
      <c r="B2883" s="638" t="s">
        <v>768</v>
      </c>
      <c r="C2883" s="638" t="s">
        <v>769</v>
      </c>
      <c r="D2883" s="639" t="s">
        <v>9171</v>
      </c>
      <c r="E2883" s="640">
        <v>1900</v>
      </c>
      <c r="F2883" s="638" t="s">
        <v>9384</v>
      </c>
      <c r="G2883" s="639" t="s">
        <v>9385</v>
      </c>
      <c r="H2883" s="641" t="s">
        <v>8632</v>
      </c>
      <c r="I2883" s="642" t="s">
        <v>8292</v>
      </c>
      <c r="J2883" s="641" t="s">
        <v>8632</v>
      </c>
      <c r="K2883" s="643">
        <v>1</v>
      </c>
      <c r="L2883" s="643">
        <v>12</v>
      </c>
      <c r="M2883" s="644">
        <v>25077.254186522405</v>
      </c>
      <c r="N2883" s="643">
        <v>1</v>
      </c>
      <c r="O2883" s="643">
        <v>6</v>
      </c>
      <c r="P2883" s="686">
        <v>12578.939556928915</v>
      </c>
    </row>
    <row r="2884" spans="1:16" ht="22.5" x14ac:dyDescent="0.2">
      <c r="A2884" s="637" t="s">
        <v>478</v>
      </c>
      <c r="B2884" s="638" t="s">
        <v>768</v>
      </c>
      <c r="C2884" s="638" t="s">
        <v>769</v>
      </c>
      <c r="D2884" s="639" t="s">
        <v>8346</v>
      </c>
      <c r="E2884" s="640">
        <v>1790</v>
      </c>
      <c r="F2884" s="638" t="s">
        <v>9386</v>
      </c>
      <c r="G2884" s="639" t="s">
        <v>9387</v>
      </c>
      <c r="H2884" s="641" t="s">
        <v>9388</v>
      </c>
      <c r="I2884" s="642" t="s">
        <v>8185</v>
      </c>
      <c r="J2884" s="641" t="s">
        <v>9388</v>
      </c>
      <c r="K2884" s="643">
        <v>1</v>
      </c>
      <c r="L2884" s="643">
        <v>12</v>
      </c>
      <c r="M2884" s="644">
        <v>23757.254186522405</v>
      </c>
      <c r="N2884" s="643">
        <v>1</v>
      </c>
      <c r="O2884" s="643">
        <v>6</v>
      </c>
      <c r="P2884" s="686">
        <v>11849.441556928916</v>
      </c>
    </row>
    <row r="2885" spans="1:16" ht="22.5" x14ac:dyDescent="0.2">
      <c r="A2885" s="637" t="s">
        <v>478</v>
      </c>
      <c r="B2885" s="638" t="s">
        <v>768</v>
      </c>
      <c r="C2885" s="638" t="s">
        <v>769</v>
      </c>
      <c r="D2885" s="639" t="s">
        <v>9389</v>
      </c>
      <c r="E2885" s="640">
        <v>3500</v>
      </c>
      <c r="F2885" s="638" t="s">
        <v>9390</v>
      </c>
      <c r="G2885" s="639" t="s">
        <v>9391</v>
      </c>
      <c r="H2885" s="641" t="s">
        <v>9392</v>
      </c>
      <c r="I2885" s="642" t="s">
        <v>8190</v>
      </c>
      <c r="J2885" s="641" t="s">
        <v>9392</v>
      </c>
      <c r="K2885" s="643">
        <v>1</v>
      </c>
      <c r="L2885" s="643">
        <v>5</v>
      </c>
      <c r="M2885" s="644">
        <v>18748.494186522406</v>
      </c>
      <c r="N2885" s="643"/>
      <c r="O2885" s="643"/>
      <c r="P2885" s="686">
        <v>0</v>
      </c>
    </row>
    <row r="2886" spans="1:16" x14ac:dyDescent="0.2">
      <c r="A2886" s="637" t="s">
        <v>478</v>
      </c>
      <c r="B2886" s="638" t="s">
        <v>768</v>
      </c>
      <c r="C2886" s="638" t="s">
        <v>769</v>
      </c>
      <c r="D2886" s="639" t="s">
        <v>8288</v>
      </c>
      <c r="E2886" s="640">
        <v>1900</v>
      </c>
      <c r="F2886" s="638" t="s">
        <v>9393</v>
      </c>
      <c r="G2886" s="639" t="s">
        <v>9394</v>
      </c>
      <c r="H2886" s="641" t="s">
        <v>8906</v>
      </c>
      <c r="I2886" s="642" t="s">
        <v>8292</v>
      </c>
      <c r="J2886" s="641" t="s">
        <v>8906</v>
      </c>
      <c r="K2886" s="643">
        <v>1</v>
      </c>
      <c r="L2886" s="643">
        <v>12</v>
      </c>
      <c r="M2886" s="644">
        <v>25077.254186522405</v>
      </c>
      <c r="N2886" s="643">
        <v>1</v>
      </c>
      <c r="O2886" s="643">
        <v>6</v>
      </c>
      <c r="P2886" s="686">
        <v>12578.939556928915</v>
      </c>
    </row>
    <row r="2887" spans="1:16" ht="22.5" x14ac:dyDescent="0.2">
      <c r="A2887" s="637" t="s">
        <v>478</v>
      </c>
      <c r="B2887" s="638" t="s">
        <v>768</v>
      </c>
      <c r="C2887" s="638" t="s">
        <v>769</v>
      </c>
      <c r="D2887" s="639" t="s">
        <v>8288</v>
      </c>
      <c r="E2887" s="640">
        <v>1900</v>
      </c>
      <c r="F2887" s="638" t="s">
        <v>9395</v>
      </c>
      <c r="G2887" s="639" t="s">
        <v>9396</v>
      </c>
      <c r="H2887" s="641" t="s">
        <v>8303</v>
      </c>
      <c r="I2887" s="642" t="s">
        <v>8292</v>
      </c>
      <c r="J2887" s="641" t="s">
        <v>8303</v>
      </c>
      <c r="K2887" s="643">
        <v>1</v>
      </c>
      <c r="L2887" s="643">
        <v>12</v>
      </c>
      <c r="M2887" s="644">
        <v>25077.254186522405</v>
      </c>
      <c r="N2887" s="643">
        <v>1</v>
      </c>
      <c r="O2887" s="643">
        <v>6</v>
      </c>
      <c r="P2887" s="686">
        <v>12578.939556928915</v>
      </c>
    </row>
    <row r="2888" spans="1:16" ht="33.75" x14ac:dyDescent="0.2">
      <c r="A2888" s="637" t="s">
        <v>478</v>
      </c>
      <c r="B2888" s="638" t="s">
        <v>768</v>
      </c>
      <c r="C2888" s="638" t="s">
        <v>769</v>
      </c>
      <c r="D2888" s="639" t="s">
        <v>9397</v>
      </c>
      <c r="E2888" s="640">
        <v>1900</v>
      </c>
      <c r="F2888" s="638" t="s">
        <v>9398</v>
      </c>
      <c r="G2888" s="639" t="s">
        <v>9399</v>
      </c>
      <c r="H2888" s="641" t="s">
        <v>9400</v>
      </c>
      <c r="I2888" s="642" t="s">
        <v>8292</v>
      </c>
      <c r="J2888" s="641" t="s">
        <v>9400</v>
      </c>
      <c r="K2888" s="643">
        <v>1</v>
      </c>
      <c r="L2888" s="643">
        <v>12</v>
      </c>
      <c r="M2888" s="644">
        <v>25077.254186522405</v>
      </c>
      <c r="N2888" s="643">
        <v>1</v>
      </c>
      <c r="O2888" s="643">
        <v>6</v>
      </c>
      <c r="P2888" s="686">
        <v>12578.939556928915</v>
      </c>
    </row>
    <row r="2889" spans="1:16" ht="22.5" x14ac:dyDescent="0.2">
      <c r="A2889" s="637" t="s">
        <v>478</v>
      </c>
      <c r="B2889" s="638" t="s">
        <v>768</v>
      </c>
      <c r="C2889" s="638" t="s">
        <v>769</v>
      </c>
      <c r="D2889" s="639" t="s">
        <v>8288</v>
      </c>
      <c r="E2889" s="640">
        <v>1900</v>
      </c>
      <c r="F2889" s="638" t="s">
        <v>9401</v>
      </c>
      <c r="G2889" s="639" t="s">
        <v>9402</v>
      </c>
      <c r="H2889" s="641" t="s">
        <v>8306</v>
      </c>
      <c r="I2889" s="642" t="s">
        <v>8292</v>
      </c>
      <c r="J2889" s="641" t="s">
        <v>8306</v>
      </c>
      <c r="K2889" s="643">
        <v>1</v>
      </c>
      <c r="L2889" s="643">
        <v>12</v>
      </c>
      <c r="M2889" s="644">
        <v>25077.254186522405</v>
      </c>
      <c r="N2889" s="643">
        <v>1</v>
      </c>
      <c r="O2889" s="643">
        <v>6</v>
      </c>
      <c r="P2889" s="686">
        <v>12578.939556928915</v>
      </c>
    </row>
    <row r="2890" spans="1:16" ht="22.5" x14ac:dyDescent="0.2">
      <c r="A2890" s="637" t="s">
        <v>478</v>
      </c>
      <c r="B2890" s="638" t="s">
        <v>768</v>
      </c>
      <c r="C2890" s="638" t="s">
        <v>769</v>
      </c>
      <c r="D2890" s="639" t="s">
        <v>8319</v>
      </c>
      <c r="E2890" s="640">
        <v>4300</v>
      </c>
      <c r="F2890" s="638" t="s">
        <v>9403</v>
      </c>
      <c r="G2890" s="639" t="s">
        <v>9404</v>
      </c>
      <c r="H2890" s="641" t="s">
        <v>8569</v>
      </c>
      <c r="I2890" s="642" t="s">
        <v>8190</v>
      </c>
      <c r="J2890" s="641" t="s">
        <v>8569</v>
      </c>
      <c r="K2890" s="643">
        <v>1</v>
      </c>
      <c r="L2890" s="643">
        <v>6</v>
      </c>
      <c r="M2890" s="644">
        <v>27281.174186522407</v>
      </c>
      <c r="N2890" s="643"/>
      <c r="O2890" s="643"/>
      <c r="P2890" s="686">
        <v>0</v>
      </c>
    </row>
    <row r="2891" spans="1:16" ht="22.5" x14ac:dyDescent="0.2">
      <c r="A2891" s="637" t="s">
        <v>478</v>
      </c>
      <c r="B2891" s="638" t="s">
        <v>768</v>
      </c>
      <c r="C2891" s="638" t="s">
        <v>769</v>
      </c>
      <c r="D2891" s="639" t="s">
        <v>9405</v>
      </c>
      <c r="E2891" s="640">
        <v>4300</v>
      </c>
      <c r="F2891" s="638" t="s">
        <v>9406</v>
      </c>
      <c r="G2891" s="639" t="s">
        <v>9407</v>
      </c>
      <c r="H2891" s="641" t="s">
        <v>9408</v>
      </c>
      <c r="I2891" s="642" t="s">
        <v>8190</v>
      </c>
      <c r="J2891" s="641" t="s">
        <v>9408</v>
      </c>
      <c r="K2891" s="643">
        <v>1</v>
      </c>
      <c r="L2891" s="643">
        <v>5</v>
      </c>
      <c r="M2891" s="644">
        <v>22748.494186522406</v>
      </c>
      <c r="N2891" s="643"/>
      <c r="O2891" s="643"/>
      <c r="P2891" s="686">
        <v>0</v>
      </c>
    </row>
    <row r="2892" spans="1:16" ht="22.5" x14ac:dyDescent="0.2">
      <c r="A2892" s="637" t="s">
        <v>478</v>
      </c>
      <c r="B2892" s="638" t="s">
        <v>768</v>
      </c>
      <c r="C2892" s="638" t="s">
        <v>769</v>
      </c>
      <c r="D2892" s="639" t="s">
        <v>8778</v>
      </c>
      <c r="E2892" s="640">
        <v>1900</v>
      </c>
      <c r="F2892" s="638" t="s">
        <v>9409</v>
      </c>
      <c r="G2892" s="639" t="s">
        <v>9410</v>
      </c>
      <c r="H2892" s="641" t="s">
        <v>8291</v>
      </c>
      <c r="I2892" s="642" t="s">
        <v>8292</v>
      </c>
      <c r="J2892" s="641" t="s">
        <v>8291</v>
      </c>
      <c r="K2892" s="643">
        <v>1</v>
      </c>
      <c r="L2892" s="643">
        <v>12</v>
      </c>
      <c r="M2892" s="644">
        <v>25077.254186522405</v>
      </c>
      <c r="N2892" s="643">
        <v>1</v>
      </c>
      <c r="O2892" s="643">
        <v>6</v>
      </c>
      <c r="P2892" s="686">
        <v>12578.939556928915</v>
      </c>
    </row>
    <row r="2893" spans="1:16" ht="22.5" x14ac:dyDescent="0.2">
      <c r="A2893" s="637" t="s">
        <v>478</v>
      </c>
      <c r="B2893" s="638" t="s">
        <v>768</v>
      </c>
      <c r="C2893" s="638" t="s">
        <v>769</v>
      </c>
      <c r="D2893" s="639" t="s">
        <v>8288</v>
      </c>
      <c r="E2893" s="640">
        <v>1900</v>
      </c>
      <c r="F2893" s="638" t="s">
        <v>9411</v>
      </c>
      <c r="G2893" s="639" t="s">
        <v>9412</v>
      </c>
      <c r="H2893" s="641" t="s">
        <v>8291</v>
      </c>
      <c r="I2893" s="642" t="s">
        <v>8292</v>
      </c>
      <c r="J2893" s="641" t="s">
        <v>8291</v>
      </c>
      <c r="K2893" s="643">
        <v>1</v>
      </c>
      <c r="L2893" s="643">
        <v>12</v>
      </c>
      <c r="M2893" s="644">
        <v>25077.254186522405</v>
      </c>
      <c r="N2893" s="643">
        <v>1</v>
      </c>
      <c r="O2893" s="643">
        <v>6</v>
      </c>
      <c r="P2893" s="686">
        <v>12578.939556928915</v>
      </c>
    </row>
    <row r="2894" spans="1:16" ht="22.5" x14ac:dyDescent="0.2">
      <c r="A2894" s="637" t="s">
        <v>478</v>
      </c>
      <c r="B2894" s="638" t="s">
        <v>768</v>
      </c>
      <c r="C2894" s="638" t="s">
        <v>769</v>
      </c>
      <c r="D2894" s="639" t="s">
        <v>8394</v>
      </c>
      <c r="E2894" s="640">
        <v>1900</v>
      </c>
      <c r="F2894" s="638" t="s">
        <v>9413</v>
      </c>
      <c r="G2894" s="639" t="s">
        <v>9414</v>
      </c>
      <c r="H2894" s="641" t="s">
        <v>8303</v>
      </c>
      <c r="I2894" s="642" t="s">
        <v>8292</v>
      </c>
      <c r="J2894" s="641" t="s">
        <v>8303</v>
      </c>
      <c r="K2894" s="643">
        <v>1</v>
      </c>
      <c r="L2894" s="643">
        <v>12</v>
      </c>
      <c r="M2894" s="644">
        <v>25077.254186522405</v>
      </c>
      <c r="N2894" s="643">
        <v>1</v>
      </c>
      <c r="O2894" s="643">
        <v>6</v>
      </c>
      <c r="P2894" s="686">
        <v>12578.939556928915</v>
      </c>
    </row>
    <row r="2895" spans="1:16" ht="22.5" x14ac:dyDescent="0.2">
      <c r="A2895" s="637" t="s">
        <v>478</v>
      </c>
      <c r="B2895" s="638" t="s">
        <v>768</v>
      </c>
      <c r="C2895" s="638" t="s">
        <v>769</v>
      </c>
      <c r="D2895" s="639" t="s">
        <v>8288</v>
      </c>
      <c r="E2895" s="640">
        <v>1900</v>
      </c>
      <c r="F2895" s="638" t="s">
        <v>9415</v>
      </c>
      <c r="G2895" s="639" t="s">
        <v>9416</v>
      </c>
      <c r="H2895" s="641" t="s">
        <v>8303</v>
      </c>
      <c r="I2895" s="642" t="s">
        <v>8292</v>
      </c>
      <c r="J2895" s="641" t="s">
        <v>8303</v>
      </c>
      <c r="K2895" s="643">
        <v>1</v>
      </c>
      <c r="L2895" s="643">
        <v>12</v>
      </c>
      <c r="M2895" s="644">
        <v>25077.254186522405</v>
      </c>
      <c r="N2895" s="643">
        <v>1</v>
      </c>
      <c r="O2895" s="643">
        <v>6</v>
      </c>
      <c r="P2895" s="686">
        <v>12578.939556928915</v>
      </c>
    </row>
    <row r="2896" spans="1:16" ht="22.5" x14ac:dyDescent="0.2">
      <c r="A2896" s="637" t="s">
        <v>478</v>
      </c>
      <c r="B2896" s="638" t="s">
        <v>768</v>
      </c>
      <c r="C2896" s="638" t="s">
        <v>769</v>
      </c>
      <c r="D2896" s="639" t="s">
        <v>9417</v>
      </c>
      <c r="E2896" s="640">
        <v>4300</v>
      </c>
      <c r="F2896" s="638" t="s">
        <v>9418</v>
      </c>
      <c r="G2896" s="639" t="s">
        <v>9419</v>
      </c>
      <c r="H2896" s="641" t="s">
        <v>8188</v>
      </c>
      <c r="I2896" s="642" t="s">
        <v>8190</v>
      </c>
      <c r="J2896" s="641" t="s">
        <v>8188</v>
      </c>
      <c r="K2896" s="643">
        <v>1</v>
      </c>
      <c r="L2896" s="643">
        <v>12</v>
      </c>
      <c r="M2896" s="644">
        <v>53877.254186522412</v>
      </c>
      <c r="N2896" s="643">
        <v>1</v>
      </c>
      <c r="O2896" s="643">
        <v>6</v>
      </c>
      <c r="P2896" s="686">
        <v>27001.079556928918</v>
      </c>
    </row>
    <row r="2897" spans="1:16" ht="22.5" x14ac:dyDescent="0.2">
      <c r="A2897" s="637" t="s">
        <v>478</v>
      </c>
      <c r="B2897" s="638" t="s">
        <v>768</v>
      </c>
      <c r="C2897" s="638" t="s">
        <v>769</v>
      </c>
      <c r="D2897" s="639" t="s">
        <v>8288</v>
      </c>
      <c r="E2897" s="640">
        <v>1900</v>
      </c>
      <c r="F2897" s="638" t="s">
        <v>9420</v>
      </c>
      <c r="G2897" s="639" t="s">
        <v>9421</v>
      </c>
      <c r="H2897" s="641" t="s">
        <v>8306</v>
      </c>
      <c r="I2897" s="642" t="s">
        <v>8292</v>
      </c>
      <c r="J2897" s="641" t="s">
        <v>8306</v>
      </c>
      <c r="K2897" s="643">
        <v>1</v>
      </c>
      <c r="L2897" s="643">
        <v>12</v>
      </c>
      <c r="M2897" s="644">
        <v>25077.254186522405</v>
      </c>
      <c r="N2897" s="643">
        <v>1</v>
      </c>
      <c r="O2897" s="643">
        <v>6</v>
      </c>
      <c r="P2897" s="686">
        <v>12578.939556928915</v>
      </c>
    </row>
    <row r="2898" spans="1:16" ht="22.5" x14ac:dyDescent="0.2">
      <c r="A2898" s="637" t="s">
        <v>478</v>
      </c>
      <c r="B2898" s="638" t="s">
        <v>768</v>
      </c>
      <c r="C2898" s="638" t="s">
        <v>769</v>
      </c>
      <c r="D2898" s="639" t="s">
        <v>8778</v>
      </c>
      <c r="E2898" s="640">
        <v>1900</v>
      </c>
      <c r="F2898" s="638" t="s">
        <v>9422</v>
      </c>
      <c r="G2898" s="639" t="s">
        <v>9423</v>
      </c>
      <c r="H2898" s="641" t="s">
        <v>8291</v>
      </c>
      <c r="I2898" s="642" t="s">
        <v>8292</v>
      </c>
      <c r="J2898" s="641" t="s">
        <v>8291</v>
      </c>
      <c r="K2898" s="643">
        <v>1</v>
      </c>
      <c r="L2898" s="643">
        <v>12</v>
      </c>
      <c r="M2898" s="644">
        <v>25077.254186522405</v>
      </c>
      <c r="N2898" s="643">
        <v>1</v>
      </c>
      <c r="O2898" s="643">
        <v>6</v>
      </c>
      <c r="P2898" s="686">
        <v>12578.939556928915</v>
      </c>
    </row>
    <row r="2899" spans="1:16" ht="22.5" x14ac:dyDescent="0.2">
      <c r="A2899" s="637" t="s">
        <v>478</v>
      </c>
      <c r="B2899" s="638" t="s">
        <v>768</v>
      </c>
      <c r="C2899" s="638" t="s">
        <v>769</v>
      </c>
      <c r="D2899" s="639" t="s">
        <v>8288</v>
      </c>
      <c r="E2899" s="640">
        <v>1900</v>
      </c>
      <c r="F2899" s="638" t="s">
        <v>9424</v>
      </c>
      <c r="G2899" s="639" t="s">
        <v>9425</v>
      </c>
      <c r="H2899" s="641" t="s">
        <v>8303</v>
      </c>
      <c r="I2899" s="642" t="s">
        <v>8292</v>
      </c>
      <c r="J2899" s="641" t="s">
        <v>8303</v>
      </c>
      <c r="K2899" s="643">
        <v>1</v>
      </c>
      <c r="L2899" s="643">
        <v>12</v>
      </c>
      <c r="M2899" s="644">
        <v>25077.254186522405</v>
      </c>
      <c r="N2899" s="643">
        <v>1</v>
      </c>
      <c r="O2899" s="643">
        <v>6</v>
      </c>
      <c r="P2899" s="686">
        <v>12578.939556928915</v>
      </c>
    </row>
    <row r="2900" spans="1:16" ht="33.75" x14ac:dyDescent="0.2">
      <c r="A2900" s="637" t="s">
        <v>478</v>
      </c>
      <c r="B2900" s="638" t="s">
        <v>768</v>
      </c>
      <c r="C2900" s="638" t="s">
        <v>769</v>
      </c>
      <c r="D2900" s="639" t="s">
        <v>8970</v>
      </c>
      <c r="E2900" s="640">
        <v>1900</v>
      </c>
      <c r="F2900" s="638" t="s">
        <v>9426</v>
      </c>
      <c r="G2900" s="639" t="s">
        <v>9427</v>
      </c>
      <c r="H2900" s="641" t="s">
        <v>8291</v>
      </c>
      <c r="I2900" s="642" t="s">
        <v>8292</v>
      </c>
      <c r="J2900" s="641" t="s">
        <v>8291</v>
      </c>
      <c r="K2900" s="643">
        <v>1</v>
      </c>
      <c r="L2900" s="643">
        <v>12</v>
      </c>
      <c r="M2900" s="644">
        <v>25077.254186522405</v>
      </c>
      <c r="N2900" s="643">
        <v>1</v>
      </c>
      <c r="O2900" s="643">
        <v>6</v>
      </c>
      <c r="P2900" s="686">
        <v>12578.939556928915</v>
      </c>
    </row>
    <row r="2901" spans="1:16" x14ac:dyDescent="0.2">
      <c r="A2901" s="637" t="s">
        <v>478</v>
      </c>
      <c r="B2901" s="638" t="s">
        <v>768</v>
      </c>
      <c r="C2901" s="638" t="s">
        <v>769</v>
      </c>
      <c r="D2901" s="639" t="s">
        <v>9428</v>
      </c>
      <c r="E2901" s="640">
        <v>2300</v>
      </c>
      <c r="F2901" s="638" t="s">
        <v>9429</v>
      </c>
      <c r="G2901" s="639" t="s">
        <v>9430</v>
      </c>
      <c r="H2901" s="641" t="s">
        <v>8750</v>
      </c>
      <c r="I2901" s="642" t="s">
        <v>8185</v>
      </c>
      <c r="J2901" s="641" t="s">
        <v>8750</v>
      </c>
      <c r="K2901" s="643">
        <v>1</v>
      </c>
      <c r="L2901" s="643">
        <v>12</v>
      </c>
      <c r="M2901" s="644">
        <v>29877.254186522405</v>
      </c>
      <c r="N2901" s="643">
        <v>1</v>
      </c>
      <c r="O2901" s="643">
        <v>6</v>
      </c>
      <c r="P2901" s="686">
        <v>15001.079556928915</v>
      </c>
    </row>
    <row r="2902" spans="1:16" ht="22.5" x14ac:dyDescent="0.2">
      <c r="A2902" s="637" t="s">
        <v>478</v>
      </c>
      <c r="B2902" s="638" t="s">
        <v>768</v>
      </c>
      <c r="C2902" s="638" t="s">
        <v>769</v>
      </c>
      <c r="D2902" s="639" t="s">
        <v>8511</v>
      </c>
      <c r="E2902" s="640">
        <v>1900</v>
      </c>
      <c r="F2902" s="638" t="s">
        <v>9431</v>
      </c>
      <c r="G2902" s="639" t="s">
        <v>9432</v>
      </c>
      <c r="H2902" s="641" t="s">
        <v>8291</v>
      </c>
      <c r="I2902" s="642" t="s">
        <v>8292</v>
      </c>
      <c r="J2902" s="641" t="s">
        <v>8291</v>
      </c>
      <c r="K2902" s="643">
        <v>1</v>
      </c>
      <c r="L2902" s="643">
        <v>12</v>
      </c>
      <c r="M2902" s="644">
        <v>25077.254186522405</v>
      </c>
      <c r="N2902" s="643">
        <v>1</v>
      </c>
      <c r="O2902" s="643">
        <v>6</v>
      </c>
      <c r="P2902" s="686">
        <v>12578.939556928915</v>
      </c>
    </row>
    <row r="2903" spans="1:16" ht="22.5" x14ac:dyDescent="0.2">
      <c r="A2903" s="637" t="s">
        <v>478</v>
      </c>
      <c r="B2903" s="638" t="s">
        <v>768</v>
      </c>
      <c r="C2903" s="638" t="s">
        <v>769</v>
      </c>
      <c r="D2903" s="639" t="s">
        <v>8603</v>
      </c>
      <c r="E2903" s="640">
        <v>3100</v>
      </c>
      <c r="F2903" s="638" t="s">
        <v>9433</v>
      </c>
      <c r="G2903" s="639" t="s">
        <v>9434</v>
      </c>
      <c r="H2903" s="641" t="s">
        <v>8765</v>
      </c>
      <c r="I2903" s="642" t="s">
        <v>8190</v>
      </c>
      <c r="J2903" s="641" t="s">
        <v>8765</v>
      </c>
      <c r="K2903" s="643">
        <v>1</v>
      </c>
      <c r="L2903" s="643">
        <v>12</v>
      </c>
      <c r="M2903" s="644">
        <v>39477.254186522412</v>
      </c>
      <c r="N2903" s="643">
        <v>1</v>
      </c>
      <c r="O2903" s="643">
        <v>6</v>
      </c>
      <c r="P2903" s="686">
        <v>19801.079556928918</v>
      </c>
    </row>
    <row r="2904" spans="1:16" ht="33.75" x14ac:dyDescent="0.2">
      <c r="A2904" s="637" t="s">
        <v>478</v>
      </c>
      <c r="B2904" s="638" t="s">
        <v>768</v>
      </c>
      <c r="C2904" s="638" t="s">
        <v>769</v>
      </c>
      <c r="D2904" s="639" t="s">
        <v>9435</v>
      </c>
      <c r="E2904" s="640">
        <v>2300</v>
      </c>
      <c r="F2904" s="638" t="s">
        <v>9436</v>
      </c>
      <c r="G2904" s="639" t="s">
        <v>9437</v>
      </c>
      <c r="H2904" s="641" t="s">
        <v>9438</v>
      </c>
      <c r="I2904" s="642" t="s">
        <v>8185</v>
      </c>
      <c r="J2904" s="641" t="s">
        <v>9438</v>
      </c>
      <c r="K2904" s="643">
        <v>1</v>
      </c>
      <c r="L2904" s="643">
        <v>12</v>
      </c>
      <c r="M2904" s="644">
        <v>29877.254186522405</v>
      </c>
      <c r="N2904" s="643">
        <v>1</v>
      </c>
      <c r="O2904" s="643">
        <v>5</v>
      </c>
      <c r="P2904" s="686">
        <v>12497.319556928915</v>
      </c>
    </row>
    <row r="2905" spans="1:16" ht="33.75" x14ac:dyDescent="0.2">
      <c r="A2905" s="637" t="s">
        <v>478</v>
      </c>
      <c r="B2905" s="638" t="s">
        <v>775</v>
      </c>
      <c r="C2905" s="638" t="s">
        <v>769</v>
      </c>
      <c r="D2905" s="639" t="s">
        <v>9435</v>
      </c>
      <c r="E2905" s="640">
        <v>2300</v>
      </c>
      <c r="F2905" s="638" t="s">
        <v>9436</v>
      </c>
      <c r="G2905" s="639" t="s">
        <v>9437</v>
      </c>
      <c r="H2905" s="641" t="s">
        <v>9438</v>
      </c>
      <c r="I2905" s="642" t="s">
        <v>8185</v>
      </c>
      <c r="J2905" s="641" t="s">
        <v>9438</v>
      </c>
      <c r="K2905" s="643"/>
      <c r="L2905" s="643"/>
      <c r="M2905" s="644">
        <v>0</v>
      </c>
      <c r="N2905" s="643">
        <v>1</v>
      </c>
      <c r="O2905" s="643">
        <v>1</v>
      </c>
      <c r="P2905" s="686">
        <v>2482.279556928916</v>
      </c>
    </row>
    <row r="2906" spans="1:16" ht="22.5" x14ac:dyDescent="0.2">
      <c r="A2906" s="637" t="s">
        <v>478</v>
      </c>
      <c r="B2906" s="638" t="s">
        <v>768</v>
      </c>
      <c r="C2906" s="638" t="s">
        <v>769</v>
      </c>
      <c r="D2906" s="639" t="s">
        <v>8371</v>
      </c>
      <c r="E2906" s="640">
        <v>3500</v>
      </c>
      <c r="F2906" s="638" t="s">
        <v>9439</v>
      </c>
      <c r="G2906" s="639" t="s">
        <v>9440</v>
      </c>
      <c r="H2906" s="641" t="s">
        <v>8291</v>
      </c>
      <c r="I2906" s="642" t="s">
        <v>8190</v>
      </c>
      <c r="J2906" s="641" t="s">
        <v>8291</v>
      </c>
      <c r="K2906" s="643">
        <v>1</v>
      </c>
      <c r="L2906" s="643">
        <v>10</v>
      </c>
      <c r="M2906" s="644">
        <v>37011.894186522411</v>
      </c>
      <c r="N2906" s="643">
        <v>1</v>
      </c>
      <c r="O2906" s="643">
        <v>6</v>
      </c>
      <c r="P2906" s="686">
        <v>22201.079556928918</v>
      </c>
    </row>
    <row r="2907" spans="1:16" ht="22.5" x14ac:dyDescent="0.2">
      <c r="A2907" s="637" t="s">
        <v>478</v>
      </c>
      <c r="B2907" s="638" t="s">
        <v>768</v>
      </c>
      <c r="C2907" s="638" t="s">
        <v>769</v>
      </c>
      <c r="D2907" s="639" t="s">
        <v>8781</v>
      </c>
      <c r="E2907" s="640">
        <v>4600</v>
      </c>
      <c r="F2907" s="638" t="s">
        <v>9441</v>
      </c>
      <c r="G2907" s="639" t="s">
        <v>9442</v>
      </c>
      <c r="H2907" s="641" t="s">
        <v>8784</v>
      </c>
      <c r="I2907" s="642" t="s">
        <v>8190</v>
      </c>
      <c r="J2907" s="641" t="s">
        <v>8784</v>
      </c>
      <c r="K2907" s="643">
        <v>1</v>
      </c>
      <c r="L2907" s="643">
        <v>12</v>
      </c>
      <c r="M2907" s="644">
        <v>57477.254186522412</v>
      </c>
      <c r="N2907" s="643">
        <v>1</v>
      </c>
      <c r="O2907" s="643">
        <v>6</v>
      </c>
      <c r="P2907" s="686">
        <v>28801.079556928918</v>
      </c>
    </row>
    <row r="2908" spans="1:16" ht="22.5" x14ac:dyDescent="0.2">
      <c r="A2908" s="637" t="s">
        <v>478</v>
      </c>
      <c r="B2908" s="638" t="s">
        <v>768</v>
      </c>
      <c r="C2908" s="638" t="s">
        <v>769</v>
      </c>
      <c r="D2908" s="639" t="s">
        <v>9443</v>
      </c>
      <c r="E2908" s="640">
        <v>4600</v>
      </c>
      <c r="F2908" s="638" t="s">
        <v>9444</v>
      </c>
      <c r="G2908" s="639" t="s">
        <v>9445</v>
      </c>
      <c r="H2908" s="641" t="s">
        <v>4940</v>
      </c>
      <c r="I2908" s="642" t="s">
        <v>8190</v>
      </c>
      <c r="J2908" s="641" t="s">
        <v>4940</v>
      </c>
      <c r="K2908" s="643">
        <v>1</v>
      </c>
      <c r="L2908" s="643">
        <v>12</v>
      </c>
      <c r="M2908" s="644">
        <v>57477.254186522412</v>
      </c>
      <c r="N2908" s="643">
        <v>1</v>
      </c>
      <c r="O2908" s="643">
        <v>6</v>
      </c>
      <c r="P2908" s="686">
        <v>28801.079556928918</v>
      </c>
    </row>
    <row r="2909" spans="1:16" ht="33.75" x14ac:dyDescent="0.2">
      <c r="A2909" s="637" t="s">
        <v>478</v>
      </c>
      <c r="B2909" s="638" t="s">
        <v>768</v>
      </c>
      <c r="C2909" s="638" t="s">
        <v>769</v>
      </c>
      <c r="D2909" s="639" t="s">
        <v>9446</v>
      </c>
      <c r="E2909" s="640">
        <v>2600</v>
      </c>
      <c r="F2909" s="638" t="s">
        <v>9447</v>
      </c>
      <c r="G2909" s="639" t="s">
        <v>9448</v>
      </c>
      <c r="H2909" s="641" t="s">
        <v>9449</v>
      </c>
      <c r="I2909" s="642" t="s">
        <v>8185</v>
      </c>
      <c r="J2909" s="641" t="s">
        <v>9449</v>
      </c>
      <c r="K2909" s="643">
        <v>1</v>
      </c>
      <c r="L2909" s="643">
        <v>12</v>
      </c>
      <c r="M2909" s="644">
        <v>33477.254186522412</v>
      </c>
      <c r="N2909" s="643">
        <v>1</v>
      </c>
      <c r="O2909" s="643">
        <v>6</v>
      </c>
      <c r="P2909" s="686">
        <v>16801.079556928918</v>
      </c>
    </row>
    <row r="2910" spans="1:16" ht="33.75" x14ac:dyDescent="0.2">
      <c r="A2910" s="637" t="s">
        <v>478</v>
      </c>
      <c r="B2910" s="638" t="s">
        <v>768</v>
      </c>
      <c r="C2910" s="638" t="s">
        <v>769</v>
      </c>
      <c r="D2910" s="639" t="s">
        <v>9450</v>
      </c>
      <c r="E2910" s="640">
        <v>2400</v>
      </c>
      <c r="F2910" s="638" t="s">
        <v>9451</v>
      </c>
      <c r="G2910" s="639" t="s">
        <v>9452</v>
      </c>
      <c r="H2910" s="641" t="s">
        <v>9453</v>
      </c>
      <c r="I2910" s="642" t="s">
        <v>8185</v>
      </c>
      <c r="J2910" s="641" t="s">
        <v>9453</v>
      </c>
      <c r="K2910" s="643">
        <v>1</v>
      </c>
      <c r="L2910" s="643">
        <v>12</v>
      </c>
      <c r="M2910" s="644">
        <v>31077.254186522405</v>
      </c>
      <c r="N2910" s="643">
        <v>1</v>
      </c>
      <c r="O2910" s="643">
        <v>6</v>
      </c>
      <c r="P2910" s="686">
        <v>15601.079556928915</v>
      </c>
    </row>
    <row r="2911" spans="1:16" ht="22.5" x14ac:dyDescent="0.2">
      <c r="A2911" s="637" t="s">
        <v>478</v>
      </c>
      <c r="B2911" s="638" t="s">
        <v>768</v>
      </c>
      <c r="C2911" s="638" t="s">
        <v>769</v>
      </c>
      <c r="D2911" s="639" t="s">
        <v>8190</v>
      </c>
      <c r="E2911" s="640">
        <v>4500</v>
      </c>
      <c r="F2911" s="638" t="s">
        <v>9454</v>
      </c>
      <c r="G2911" s="639" t="s">
        <v>9455</v>
      </c>
      <c r="H2911" s="641" t="s">
        <v>8251</v>
      </c>
      <c r="I2911" s="642" t="s">
        <v>8190</v>
      </c>
      <c r="J2911" s="641" t="s">
        <v>8251</v>
      </c>
      <c r="K2911" s="643">
        <v>1</v>
      </c>
      <c r="L2911" s="643">
        <v>1</v>
      </c>
      <c r="M2911" s="644">
        <v>4817.774186522407</v>
      </c>
      <c r="N2911" s="643">
        <v>1</v>
      </c>
      <c r="O2911" s="643">
        <v>6</v>
      </c>
      <c r="P2911" s="686">
        <v>28201.079556928918</v>
      </c>
    </row>
    <row r="2912" spans="1:16" ht="22.5" x14ac:dyDescent="0.2">
      <c r="A2912" s="637" t="s">
        <v>478</v>
      </c>
      <c r="B2912" s="638" t="s">
        <v>768</v>
      </c>
      <c r="C2912" s="638" t="s">
        <v>769</v>
      </c>
      <c r="D2912" s="639" t="s">
        <v>8416</v>
      </c>
      <c r="E2912" s="640">
        <v>2600</v>
      </c>
      <c r="F2912" s="638" t="s">
        <v>9456</v>
      </c>
      <c r="G2912" s="639" t="s">
        <v>9457</v>
      </c>
      <c r="H2912" s="641" t="s">
        <v>8416</v>
      </c>
      <c r="I2912" s="642" t="s">
        <v>8185</v>
      </c>
      <c r="J2912" s="641" t="s">
        <v>8416</v>
      </c>
      <c r="K2912" s="643">
        <v>1</v>
      </c>
      <c r="L2912" s="643">
        <v>12</v>
      </c>
      <c r="M2912" s="644">
        <v>33477.254186522412</v>
      </c>
      <c r="N2912" s="643">
        <v>1</v>
      </c>
      <c r="O2912" s="643">
        <v>6</v>
      </c>
      <c r="P2912" s="686">
        <v>16801.079556928918</v>
      </c>
    </row>
    <row r="2913" spans="1:16" ht="22.5" x14ac:dyDescent="0.2">
      <c r="A2913" s="637" t="s">
        <v>478</v>
      </c>
      <c r="B2913" s="638" t="s">
        <v>768</v>
      </c>
      <c r="C2913" s="638" t="s">
        <v>769</v>
      </c>
      <c r="D2913" s="639" t="s">
        <v>8323</v>
      </c>
      <c r="E2913" s="640">
        <v>1900</v>
      </c>
      <c r="F2913" s="638" t="s">
        <v>9458</v>
      </c>
      <c r="G2913" s="639" t="s">
        <v>9459</v>
      </c>
      <c r="H2913" s="641" t="s">
        <v>8326</v>
      </c>
      <c r="I2913" s="642" t="s">
        <v>8292</v>
      </c>
      <c r="J2913" s="641" t="s">
        <v>8326</v>
      </c>
      <c r="K2913" s="643">
        <v>1</v>
      </c>
      <c r="L2913" s="643">
        <v>12</v>
      </c>
      <c r="M2913" s="644">
        <v>25077.254186522405</v>
      </c>
      <c r="N2913" s="643">
        <v>1</v>
      </c>
      <c r="O2913" s="643">
        <v>6</v>
      </c>
      <c r="P2913" s="686">
        <v>12578.939556928915</v>
      </c>
    </row>
    <row r="2914" spans="1:16" ht="22.5" x14ac:dyDescent="0.2">
      <c r="A2914" s="637" t="s">
        <v>478</v>
      </c>
      <c r="B2914" s="638" t="s">
        <v>768</v>
      </c>
      <c r="C2914" s="638" t="s">
        <v>769</v>
      </c>
      <c r="D2914" s="639" t="s">
        <v>9171</v>
      </c>
      <c r="E2914" s="640">
        <v>1900</v>
      </c>
      <c r="F2914" s="638" t="s">
        <v>9460</v>
      </c>
      <c r="G2914" s="639" t="s">
        <v>9461</v>
      </c>
      <c r="H2914" s="641" t="s">
        <v>8291</v>
      </c>
      <c r="I2914" s="642" t="s">
        <v>8292</v>
      </c>
      <c r="J2914" s="641" t="s">
        <v>8291</v>
      </c>
      <c r="K2914" s="643">
        <v>1</v>
      </c>
      <c r="L2914" s="643">
        <v>12</v>
      </c>
      <c r="M2914" s="644">
        <v>25077.254186522405</v>
      </c>
      <c r="N2914" s="643">
        <v>1</v>
      </c>
      <c r="O2914" s="643">
        <v>6</v>
      </c>
      <c r="P2914" s="686">
        <v>12578.939556928915</v>
      </c>
    </row>
    <row r="2915" spans="1:16" ht="22.5" x14ac:dyDescent="0.2">
      <c r="A2915" s="637" t="s">
        <v>478</v>
      </c>
      <c r="B2915" s="638" t="s">
        <v>768</v>
      </c>
      <c r="C2915" s="638" t="s">
        <v>769</v>
      </c>
      <c r="D2915" s="639" t="s">
        <v>9171</v>
      </c>
      <c r="E2915" s="640">
        <v>1900</v>
      </c>
      <c r="F2915" s="638" t="s">
        <v>9462</v>
      </c>
      <c r="G2915" s="639" t="s">
        <v>9463</v>
      </c>
      <c r="H2915" s="641" t="s">
        <v>8291</v>
      </c>
      <c r="I2915" s="642" t="s">
        <v>8292</v>
      </c>
      <c r="J2915" s="641" t="s">
        <v>8291</v>
      </c>
      <c r="K2915" s="643">
        <v>1</v>
      </c>
      <c r="L2915" s="643">
        <v>4</v>
      </c>
      <c r="M2915" s="644">
        <v>8615.8141865224061</v>
      </c>
      <c r="N2915" s="643"/>
      <c r="O2915" s="643"/>
      <c r="P2915" s="686">
        <v>0</v>
      </c>
    </row>
    <row r="2916" spans="1:16" ht="33.75" x14ac:dyDescent="0.2">
      <c r="A2916" s="637" t="s">
        <v>478</v>
      </c>
      <c r="B2916" s="638" t="s">
        <v>768</v>
      </c>
      <c r="C2916" s="638" t="s">
        <v>769</v>
      </c>
      <c r="D2916" s="639" t="s">
        <v>8970</v>
      </c>
      <c r="E2916" s="640">
        <v>1500</v>
      </c>
      <c r="F2916" s="638" t="s">
        <v>9464</v>
      </c>
      <c r="G2916" s="639" t="s">
        <v>9465</v>
      </c>
      <c r="H2916" s="641" t="s">
        <v>8291</v>
      </c>
      <c r="I2916" s="642" t="s">
        <v>8292</v>
      </c>
      <c r="J2916" s="641" t="s">
        <v>8291</v>
      </c>
      <c r="K2916" s="643">
        <v>1</v>
      </c>
      <c r="L2916" s="643">
        <v>12</v>
      </c>
      <c r="M2916" s="644">
        <v>20277.254186522405</v>
      </c>
      <c r="N2916" s="643">
        <v>1</v>
      </c>
      <c r="O2916" s="643">
        <v>6</v>
      </c>
      <c r="P2916" s="686">
        <v>9926.2195569289161</v>
      </c>
    </row>
    <row r="2917" spans="1:16" ht="22.5" x14ac:dyDescent="0.2">
      <c r="A2917" s="637" t="s">
        <v>478</v>
      </c>
      <c r="B2917" s="638" t="s">
        <v>768</v>
      </c>
      <c r="C2917" s="638" t="s">
        <v>769</v>
      </c>
      <c r="D2917" s="639" t="s">
        <v>8717</v>
      </c>
      <c r="E2917" s="640">
        <v>2300</v>
      </c>
      <c r="F2917" s="638" t="s">
        <v>9466</v>
      </c>
      <c r="G2917" s="639" t="s">
        <v>9467</v>
      </c>
      <c r="H2917" s="641" t="s">
        <v>8412</v>
      </c>
      <c r="I2917" s="642" t="s">
        <v>8185</v>
      </c>
      <c r="J2917" s="641" t="s">
        <v>8412</v>
      </c>
      <c r="K2917" s="643">
        <v>1</v>
      </c>
      <c r="L2917" s="643">
        <v>12</v>
      </c>
      <c r="M2917" s="644">
        <v>29877.254186522405</v>
      </c>
      <c r="N2917" s="643">
        <v>1</v>
      </c>
      <c r="O2917" s="643">
        <v>6</v>
      </c>
      <c r="P2917" s="686">
        <v>15001.079556928915</v>
      </c>
    </row>
    <row r="2918" spans="1:16" ht="22.5" x14ac:dyDescent="0.2">
      <c r="A2918" s="637" t="s">
        <v>478</v>
      </c>
      <c r="B2918" s="638" t="s">
        <v>768</v>
      </c>
      <c r="C2918" s="638" t="s">
        <v>769</v>
      </c>
      <c r="D2918" s="639" t="s">
        <v>8331</v>
      </c>
      <c r="E2918" s="640">
        <v>2600</v>
      </c>
      <c r="F2918" s="638" t="s">
        <v>9468</v>
      </c>
      <c r="G2918" s="639" t="s">
        <v>9469</v>
      </c>
      <c r="H2918" s="641" t="s">
        <v>9470</v>
      </c>
      <c r="I2918" s="642" t="s">
        <v>8185</v>
      </c>
      <c r="J2918" s="641" t="s">
        <v>9470</v>
      </c>
      <c r="K2918" s="643">
        <v>1</v>
      </c>
      <c r="L2918" s="643">
        <v>12</v>
      </c>
      <c r="M2918" s="644">
        <v>33477.254186522412</v>
      </c>
      <c r="N2918" s="643">
        <v>1</v>
      </c>
      <c r="O2918" s="643">
        <v>6</v>
      </c>
      <c r="P2918" s="686">
        <v>16801.079556928918</v>
      </c>
    </row>
    <row r="2919" spans="1:16" ht="22.5" x14ac:dyDescent="0.2">
      <c r="A2919" s="637" t="s">
        <v>478</v>
      </c>
      <c r="B2919" s="638" t="s">
        <v>768</v>
      </c>
      <c r="C2919" s="638" t="s">
        <v>769</v>
      </c>
      <c r="D2919" s="639" t="s">
        <v>9264</v>
      </c>
      <c r="E2919" s="640">
        <v>3300</v>
      </c>
      <c r="F2919" s="638" t="s">
        <v>9471</v>
      </c>
      <c r="G2919" s="639" t="s">
        <v>9472</v>
      </c>
      <c r="H2919" s="641" t="s">
        <v>8614</v>
      </c>
      <c r="I2919" s="642" t="s">
        <v>8190</v>
      </c>
      <c r="J2919" s="641" t="s">
        <v>8614</v>
      </c>
      <c r="K2919" s="643">
        <v>1</v>
      </c>
      <c r="L2919" s="643">
        <v>12</v>
      </c>
      <c r="M2919" s="644">
        <v>41877.254186522412</v>
      </c>
      <c r="N2919" s="643">
        <v>1</v>
      </c>
      <c r="O2919" s="643">
        <v>6</v>
      </c>
      <c r="P2919" s="686">
        <v>21001.079556928918</v>
      </c>
    </row>
    <row r="2920" spans="1:16" ht="22.5" x14ac:dyDescent="0.2">
      <c r="A2920" s="637" t="s">
        <v>478</v>
      </c>
      <c r="B2920" s="638" t="s">
        <v>768</v>
      </c>
      <c r="C2920" s="638" t="s">
        <v>769</v>
      </c>
      <c r="D2920" s="639" t="s">
        <v>8898</v>
      </c>
      <c r="E2920" s="640">
        <v>2600</v>
      </c>
      <c r="F2920" s="638" t="s">
        <v>9473</v>
      </c>
      <c r="G2920" s="639" t="s">
        <v>9474</v>
      </c>
      <c r="H2920" s="641" t="s">
        <v>9475</v>
      </c>
      <c r="I2920" s="642" t="s">
        <v>8185</v>
      </c>
      <c r="J2920" s="641" t="s">
        <v>9475</v>
      </c>
      <c r="K2920" s="643">
        <v>1</v>
      </c>
      <c r="L2920" s="643">
        <v>12</v>
      </c>
      <c r="M2920" s="644">
        <v>33477.254186522412</v>
      </c>
      <c r="N2920" s="643">
        <v>1</v>
      </c>
      <c r="O2920" s="643">
        <v>6</v>
      </c>
      <c r="P2920" s="686">
        <v>16801.079556928918</v>
      </c>
    </row>
    <row r="2921" spans="1:16" ht="22.5" x14ac:dyDescent="0.2">
      <c r="A2921" s="637" t="s">
        <v>478</v>
      </c>
      <c r="B2921" s="638" t="s">
        <v>768</v>
      </c>
      <c r="C2921" s="638" t="s">
        <v>769</v>
      </c>
      <c r="D2921" s="639" t="s">
        <v>8878</v>
      </c>
      <c r="E2921" s="640">
        <v>3500</v>
      </c>
      <c r="F2921" s="638" t="s">
        <v>9476</v>
      </c>
      <c r="G2921" s="639" t="s">
        <v>9477</v>
      </c>
      <c r="H2921" s="641" t="s">
        <v>8283</v>
      </c>
      <c r="I2921" s="642" t="s">
        <v>8190</v>
      </c>
      <c r="J2921" s="641" t="s">
        <v>8283</v>
      </c>
      <c r="K2921" s="643">
        <v>1</v>
      </c>
      <c r="L2921" s="643">
        <v>12</v>
      </c>
      <c r="M2921" s="644">
        <v>44277.254186522412</v>
      </c>
      <c r="N2921" s="643">
        <v>1</v>
      </c>
      <c r="O2921" s="643">
        <v>6</v>
      </c>
      <c r="P2921" s="686">
        <v>22201.079556928918</v>
      </c>
    </row>
    <row r="2922" spans="1:16" ht="22.5" x14ac:dyDescent="0.2">
      <c r="A2922" s="637" t="s">
        <v>478</v>
      </c>
      <c r="B2922" s="638" t="s">
        <v>768</v>
      </c>
      <c r="C2922" s="638" t="s">
        <v>769</v>
      </c>
      <c r="D2922" s="639" t="s">
        <v>9478</v>
      </c>
      <c r="E2922" s="640">
        <v>1900</v>
      </c>
      <c r="F2922" s="638" t="s">
        <v>9479</v>
      </c>
      <c r="G2922" s="639" t="s">
        <v>9480</v>
      </c>
      <c r="H2922" s="641" t="s">
        <v>8291</v>
      </c>
      <c r="I2922" s="642" t="s">
        <v>8292</v>
      </c>
      <c r="J2922" s="641" t="s">
        <v>8291</v>
      </c>
      <c r="K2922" s="643">
        <v>1</v>
      </c>
      <c r="L2922" s="643">
        <v>12</v>
      </c>
      <c r="M2922" s="644">
        <v>25077.254186522405</v>
      </c>
      <c r="N2922" s="643">
        <v>1</v>
      </c>
      <c r="O2922" s="643">
        <v>6</v>
      </c>
      <c r="P2922" s="686">
        <v>12578.939556928915</v>
      </c>
    </row>
    <row r="2923" spans="1:16" x14ac:dyDescent="0.2">
      <c r="A2923" s="637" t="s">
        <v>478</v>
      </c>
      <c r="B2923" s="638" t="s">
        <v>768</v>
      </c>
      <c r="C2923" s="638" t="s">
        <v>769</v>
      </c>
      <c r="D2923" s="639" t="s">
        <v>8288</v>
      </c>
      <c r="E2923" s="640">
        <v>1900</v>
      </c>
      <c r="F2923" s="638" t="s">
        <v>9481</v>
      </c>
      <c r="G2923" s="639" t="s">
        <v>9482</v>
      </c>
      <c r="H2923" s="641" t="s">
        <v>8750</v>
      </c>
      <c r="I2923" s="642" t="s">
        <v>8292</v>
      </c>
      <c r="J2923" s="641" t="s">
        <v>8750</v>
      </c>
      <c r="K2923" s="643">
        <v>1</v>
      </c>
      <c r="L2923" s="643">
        <v>12</v>
      </c>
      <c r="M2923" s="644">
        <v>25077.254186522405</v>
      </c>
      <c r="N2923" s="643">
        <v>1</v>
      </c>
      <c r="O2923" s="643">
        <v>6</v>
      </c>
      <c r="P2923" s="686">
        <v>12578.939556928915</v>
      </c>
    </row>
    <row r="2924" spans="1:16" ht="22.5" x14ac:dyDescent="0.2">
      <c r="A2924" s="637" t="s">
        <v>478</v>
      </c>
      <c r="B2924" s="638" t="s">
        <v>768</v>
      </c>
      <c r="C2924" s="638" t="s">
        <v>769</v>
      </c>
      <c r="D2924" s="639" t="s">
        <v>9483</v>
      </c>
      <c r="E2924" s="640">
        <v>2600</v>
      </c>
      <c r="F2924" s="638" t="s">
        <v>9484</v>
      </c>
      <c r="G2924" s="639" t="s">
        <v>9485</v>
      </c>
      <c r="H2924" s="641" t="s">
        <v>9483</v>
      </c>
      <c r="I2924" s="642" t="s">
        <v>8185</v>
      </c>
      <c r="J2924" s="641" t="s">
        <v>9483</v>
      </c>
      <c r="K2924" s="643">
        <v>1</v>
      </c>
      <c r="L2924" s="643">
        <v>12</v>
      </c>
      <c r="M2924" s="644">
        <v>33477.254186522412</v>
      </c>
      <c r="N2924" s="643">
        <v>1</v>
      </c>
      <c r="O2924" s="643">
        <v>6</v>
      </c>
      <c r="P2924" s="686">
        <v>16801.079556928918</v>
      </c>
    </row>
    <row r="2925" spans="1:16" x14ac:dyDescent="0.2">
      <c r="A2925" s="637" t="s">
        <v>478</v>
      </c>
      <c r="B2925" s="638" t="s">
        <v>768</v>
      </c>
      <c r="C2925" s="638" t="s">
        <v>769</v>
      </c>
      <c r="D2925" s="639" t="s">
        <v>8288</v>
      </c>
      <c r="E2925" s="640">
        <v>1900</v>
      </c>
      <c r="F2925" s="638" t="s">
        <v>9486</v>
      </c>
      <c r="G2925" s="639" t="s">
        <v>9487</v>
      </c>
      <c r="H2925" s="641" t="s">
        <v>8303</v>
      </c>
      <c r="I2925" s="642" t="s">
        <v>8292</v>
      </c>
      <c r="J2925" s="641" t="s">
        <v>8303</v>
      </c>
      <c r="K2925" s="643">
        <v>1</v>
      </c>
      <c r="L2925" s="643">
        <v>12</v>
      </c>
      <c r="M2925" s="644">
        <v>25077.254186522405</v>
      </c>
      <c r="N2925" s="643">
        <v>1</v>
      </c>
      <c r="O2925" s="643">
        <v>6</v>
      </c>
      <c r="P2925" s="686">
        <v>12578.939556928915</v>
      </c>
    </row>
    <row r="2926" spans="1:16" x14ac:dyDescent="0.2">
      <c r="A2926" s="637" t="s">
        <v>478</v>
      </c>
      <c r="B2926" s="638" t="s">
        <v>768</v>
      </c>
      <c r="C2926" s="638" t="s">
        <v>769</v>
      </c>
      <c r="D2926" s="639" t="s">
        <v>8623</v>
      </c>
      <c r="E2926" s="640">
        <v>3100</v>
      </c>
      <c r="F2926" s="638" t="s">
        <v>9488</v>
      </c>
      <c r="G2926" s="639" t="s">
        <v>9489</v>
      </c>
      <c r="H2926" s="641" t="s">
        <v>8632</v>
      </c>
      <c r="I2926" s="642" t="s">
        <v>8190</v>
      </c>
      <c r="J2926" s="641" t="s">
        <v>8632</v>
      </c>
      <c r="K2926" s="643">
        <v>1</v>
      </c>
      <c r="L2926" s="643">
        <v>12</v>
      </c>
      <c r="M2926" s="644">
        <v>39477.254186522412</v>
      </c>
      <c r="N2926" s="643">
        <v>1</v>
      </c>
      <c r="O2926" s="643">
        <v>6</v>
      </c>
      <c r="P2926" s="686">
        <v>19801.079556928918</v>
      </c>
    </row>
    <row r="2927" spans="1:16" ht="22.5" x14ac:dyDescent="0.2">
      <c r="A2927" s="637" t="s">
        <v>478</v>
      </c>
      <c r="B2927" s="638" t="s">
        <v>768</v>
      </c>
      <c r="C2927" s="638" t="s">
        <v>769</v>
      </c>
      <c r="D2927" s="639" t="s">
        <v>9490</v>
      </c>
      <c r="E2927" s="640">
        <v>3100</v>
      </c>
      <c r="F2927" s="638" t="s">
        <v>9491</v>
      </c>
      <c r="G2927" s="639" t="s">
        <v>9492</v>
      </c>
      <c r="H2927" s="641" t="s">
        <v>8632</v>
      </c>
      <c r="I2927" s="642" t="s">
        <v>8190</v>
      </c>
      <c r="J2927" s="641" t="s">
        <v>8632</v>
      </c>
      <c r="K2927" s="643">
        <v>1</v>
      </c>
      <c r="L2927" s="643">
        <v>12</v>
      </c>
      <c r="M2927" s="644">
        <v>39477.254186522412</v>
      </c>
      <c r="N2927" s="643">
        <v>1</v>
      </c>
      <c r="O2927" s="643">
        <v>6</v>
      </c>
      <c r="P2927" s="686">
        <v>19801.079556928918</v>
      </c>
    </row>
    <row r="2928" spans="1:16" ht="33.75" x14ac:dyDescent="0.2">
      <c r="A2928" s="637" t="s">
        <v>478</v>
      </c>
      <c r="B2928" s="638" t="s">
        <v>768</v>
      </c>
      <c r="C2928" s="638" t="s">
        <v>769</v>
      </c>
      <c r="D2928" s="639" t="s">
        <v>9493</v>
      </c>
      <c r="E2928" s="640">
        <v>2600</v>
      </c>
      <c r="F2928" s="638" t="s">
        <v>9494</v>
      </c>
      <c r="G2928" s="639" t="s">
        <v>9495</v>
      </c>
      <c r="H2928" s="641" t="s">
        <v>8199</v>
      </c>
      <c r="I2928" s="642" t="s">
        <v>8185</v>
      </c>
      <c r="J2928" s="641" t="s">
        <v>8199</v>
      </c>
      <c r="K2928" s="643">
        <v>1</v>
      </c>
      <c r="L2928" s="643">
        <v>12</v>
      </c>
      <c r="M2928" s="644">
        <v>33477.254186522412</v>
      </c>
      <c r="N2928" s="643">
        <v>1</v>
      </c>
      <c r="O2928" s="643">
        <v>6</v>
      </c>
      <c r="P2928" s="686">
        <v>16801.079556928918</v>
      </c>
    </row>
    <row r="2929" spans="1:16" x14ac:dyDescent="0.2">
      <c r="A2929" s="637" t="s">
        <v>478</v>
      </c>
      <c r="B2929" s="638" t="s">
        <v>768</v>
      </c>
      <c r="C2929" s="638" t="s">
        <v>769</v>
      </c>
      <c r="D2929" s="639" t="s">
        <v>9496</v>
      </c>
      <c r="E2929" s="640">
        <v>5000</v>
      </c>
      <c r="F2929" s="638" t="s">
        <v>9497</v>
      </c>
      <c r="G2929" s="639" t="s">
        <v>9498</v>
      </c>
      <c r="H2929" s="641" t="s">
        <v>9499</v>
      </c>
      <c r="I2929" s="642" t="s">
        <v>8190</v>
      </c>
      <c r="J2929" s="641" t="s">
        <v>9499</v>
      </c>
      <c r="K2929" s="643">
        <v>1</v>
      </c>
      <c r="L2929" s="643">
        <v>12</v>
      </c>
      <c r="M2929" s="644">
        <v>62277.254186522412</v>
      </c>
      <c r="N2929" s="643">
        <v>1</v>
      </c>
      <c r="O2929" s="643">
        <v>6</v>
      </c>
      <c r="P2929" s="686">
        <v>31201.079556928918</v>
      </c>
    </row>
    <row r="2930" spans="1:16" ht="33.75" x14ac:dyDescent="0.2">
      <c r="A2930" s="637" t="s">
        <v>478</v>
      </c>
      <c r="B2930" s="638" t="s">
        <v>768</v>
      </c>
      <c r="C2930" s="638" t="s">
        <v>769</v>
      </c>
      <c r="D2930" s="639" t="s">
        <v>8496</v>
      </c>
      <c r="E2930" s="640">
        <v>5700</v>
      </c>
      <c r="F2930" s="638" t="s">
        <v>9500</v>
      </c>
      <c r="G2930" s="639" t="s">
        <v>9501</v>
      </c>
      <c r="H2930" s="641" t="s">
        <v>8380</v>
      </c>
      <c r="I2930" s="642" t="s">
        <v>8190</v>
      </c>
      <c r="J2930" s="641" t="s">
        <v>8380</v>
      </c>
      <c r="K2930" s="643">
        <v>1</v>
      </c>
      <c r="L2930" s="643">
        <v>12</v>
      </c>
      <c r="M2930" s="644">
        <v>70677.254186522405</v>
      </c>
      <c r="N2930" s="643">
        <v>1</v>
      </c>
      <c r="O2930" s="643">
        <v>6</v>
      </c>
      <c r="P2930" s="686">
        <v>35401.079556928911</v>
      </c>
    </row>
    <row r="2931" spans="1:16" x14ac:dyDescent="0.2">
      <c r="A2931" s="637" t="s">
        <v>478</v>
      </c>
      <c r="B2931" s="638" t="s">
        <v>768</v>
      </c>
      <c r="C2931" s="638" t="s">
        <v>769</v>
      </c>
      <c r="D2931" s="639" t="s">
        <v>8288</v>
      </c>
      <c r="E2931" s="640">
        <v>1900</v>
      </c>
      <c r="F2931" s="638" t="s">
        <v>9502</v>
      </c>
      <c r="G2931" s="639" t="s">
        <v>9503</v>
      </c>
      <c r="H2931" s="641" t="s">
        <v>9504</v>
      </c>
      <c r="I2931" s="642" t="s">
        <v>8292</v>
      </c>
      <c r="J2931" s="641" t="s">
        <v>9504</v>
      </c>
      <c r="K2931" s="643">
        <v>1</v>
      </c>
      <c r="L2931" s="643">
        <v>12</v>
      </c>
      <c r="M2931" s="644">
        <v>25077.254186522405</v>
      </c>
      <c r="N2931" s="643">
        <v>1</v>
      </c>
      <c r="O2931" s="643">
        <v>6</v>
      </c>
      <c r="P2931" s="686">
        <v>12578.939556928915</v>
      </c>
    </row>
    <row r="2932" spans="1:16" ht="22.5" x14ac:dyDescent="0.2">
      <c r="A2932" s="637" t="s">
        <v>478</v>
      </c>
      <c r="B2932" s="638" t="s">
        <v>768</v>
      </c>
      <c r="C2932" s="638" t="s">
        <v>769</v>
      </c>
      <c r="D2932" s="639" t="s">
        <v>8643</v>
      </c>
      <c r="E2932" s="640">
        <v>3300</v>
      </c>
      <c r="F2932" s="638" t="s">
        <v>9505</v>
      </c>
      <c r="G2932" s="639" t="s">
        <v>9506</v>
      </c>
      <c r="H2932" s="641" t="s">
        <v>9483</v>
      </c>
      <c r="I2932" s="642" t="s">
        <v>8190</v>
      </c>
      <c r="J2932" s="641" t="s">
        <v>9483</v>
      </c>
      <c r="K2932" s="643">
        <v>1</v>
      </c>
      <c r="L2932" s="643">
        <v>12</v>
      </c>
      <c r="M2932" s="644">
        <v>41877.254186522412</v>
      </c>
      <c r="N2932" s="643">
        <v>1</v>
      </c>
      <c r="O2932" s="643">
        <v>6</v>
      </c>
      <c r="P2932" s="686">
        <v>21001.079556928918</v>
      </c>
    </row>
    <row r="2933" spans="1:16" ht="67.5" x14ac:dyDescent="0.2">
      <c r="A2933" s="637" t="s">
        <v>478</v>
      </c>
      <c r="B2933" s="638" t="s">
        <v>768</v>
      </c>
      <c r="C2933" s="638" t="s">
        <v>769</v>
      </c>
      <c r="D2933" s="639" t="s">
        <v>9507</v>
      </c>
      <c r="E2933" s="640">
        <v>1800</v>
      </c>
      <c r="F2933" s="638" t="s">
        <v>9508</v>
      </c>
      <c r="G2933" s="639" t="s">
        <v>9509</v>
      </c>
      <c r="H2933" s="641" t="s">
        <v>9475</v>
      </c>
      <c r="I2933" s="642" t="s">
        <v>8292</v>
      </c>
      <c r="J2933" s="641" t="s">
        <v>9475</v>
      </c>
      <c r="K2933" s="643">
        <v>1</v>
      </c>
      <c r="L2933" s="643">
        <v>12</v>
      </c>
      <c r="M2933" s="644">
        <v>23877.254186522405</v>
      </c>
      <c r="N2933" s="643">
        <v>1</v>
      </c>
      <c r="O2933" s="643">
        <v>5</v>
      </c>
      <c r="P2933" s="686">
        <v>9926.2195569289161</v>
      </c>
    </row>
    <row r="2934" spans="1:16" ht="67.5" x14ac:dyDescent="0.2">
      <c r="A2934" s="637" t="s">
        <v>478</v>
      </c>
      <c r="B2934" s="638" t="s">
        <v>775</v>
      </c>
      <c r="C2934" s="638" t="s">
        <v>769</v>
      </c>
      <c r="D2934" s="639" t="s">
        <v>9507</v>
      </c>
      <c r="E2934" s="640">
        <v>1800</v>
      </c>
      <c r="F2934" s="638" t="s">
        <v>9508</v>
      </c>
      <c r="G2934" s="639" t="s">
        <v>9509</v>
      </c>
      <c r="H2934" s="641" t="s">
        <v>9475</v>
      </c>
      <c r="I2934" s="642" t="s">
        <v>8292</v>
      </c>
      <c r="J2934" s="641" t="s">
        <v>9475</v>
      </c>
      <c r="K2934" s="643"/>
      <c r="L2934" s="643"/>
      <c r="M2934" s="644">
        <v>0</v>
      </c>
      <c r="N2934" s="643">
        <v>1</v>
      </c>
      <c r="O2934" s="643">
        <v>1</v>
      </c>
      <c r="P2934" s="686">
        <v>1968.0595569289155</v>
      </c>
    </row>
    <row r="2935" spans="1:16" x14ac:dyDescent="0.2">
      <c r="A2935" s="637" t="s">
        <v>478</v>
      </c>
      <c r="B2935" s="638" t="s">
        <v>768</v>
      </c>
      <c r="C2935" s="638" t="s">
        <v>769</v>
      </c>
      <c r="D2935" s="639" t="s">
        <v>8338</v>
      </c>
      <c r="E2935" s="640">
        <v>2300</v>
      </c>
      <c r="F2935" s="638" t="s">
        <v>9510</v>
      </c>
      <c r="G2935" s="639" t="s">
        <v>9511</v>
      </c>
      <c r="H2935" s="641" t="s">
        <v>9512</v>
      </c>
      <c r="I2935" s="642" t="s">
        <v>8185</v>
      </c>
      <c r="J2935" s="641" t="s">
        <v>9512</v>
      </c>
      <c r="K2935" s="643">
        <v>1</v>
      </c>
      <c r="L2935" s="643">
        <v>12</v>
      </c>
      <c r="M2935" s="644">
        <v>29877.254186522405</v>
      </c>
      <c r="N2935" s="643">
        <v>1</v>
      </c>
      <c r="O2935" s="643">
        <v>6</v>
      </c>
      <c r="P2935" s="686">
        <v>15001.079556928915</v>
      </c>
    </row>
    <row r="2936" spans="1:16" x14ac:dyDescent="0.2">
      <c r="A2936" s="637" t="s">
        <v>478</v>
      </c>
      <c r="B2936" s="638" t="s">
        <v>768</v>
      </c>
      <c r="C2936" s="638" t="s">
        <v>769</v>
      </c>
      <c r="D2936" s="639" t="s">
        <v>9513</v>
      </c>
      <c r="E2936" s="640">
        <v>2300</v>
      </c>
      <c r="F2936" s="638" t="s">
        <v>9514</v>
      </c>
      <c r="G2936" s="639" t="s">
        <v>9515</v>
      </c>
      <c r="H2936" s="641" t="s">
        <v>8185</v>
      </c>
      <c r="I2936" s="642" t="s">
        <v>8185</v>
      </c>
      <c r="J2936" s="641" t="s">
        <v>8185</v>
      </c>
      <c r="K2936" s="643">
        <v>1</v>
      </c>
      <c r="L2936" s="643">
        <v>12</v>
      </c>
      <c r="M2936" s="644">
        <v>29877.254186522405</v>
      </c>
      <c r="N2936" s="643">
        <v>1</v>
      </c>
      <c r="O2936" s="643">
        <v>5</v>
      </c>
      <c r="P2936" s="686">
        <v>12497.319556928915</v>
      </c>
    </row>
    <row r="2937" spans="1:16" x14ac:dyDescent="0.2">
      <c r="A2937" s="637" t="s">
        <v>478</v>
      </c>
      <c r="B2937" s="638" t="s">
        <v>775</v>
      </c>
      <c r="C2937" s="638" t="s">
        <v>769</v>
      </c>
      <c r="D2937" s="639" t="s">
        <v>9513</v>
      </c>
      <c r="E2937" s="640">
        <v>2300</v>
      </c>
      <c r="F2937" s="638" t="s">
        <v>9514</v>
      </c>
      <c r="G2937" s="639" t="s">
        <v>9515</v>
      </c>
      <c r="H2937" s="641" t="s">
        <v>8185</v>
      </c>
      <c r="I2937" s="642" t="s">
        <v>8185</v>
      </c>
      <c r="J2937" s="641" t="s">
        <v>8185</v>
      </c>
      <c r="K2937" s="643"/>
      <c r="L2937" s="643"/>
      <c r="M2937" s="644">
        <v>0</v>
      </c>
      <c r="N2937" s="643">
        <v>1</v>
      </c>
      <c r="O2937" s="643">
        <v>1</v>
      </c>
      <c r="P2937" s="686">
        <v>2482.279556928916</v>
      </c>
    </row>
    <row r="2938" spans="1:16" ht="22.5" x14ac:dyDescent="0.2">
      <c r="A2938" s="637" t="s">
        <v>478</v>
      </c>
      <c r="B2938" s="638" t="s">
        <v>768</v>
      </c>
      <c r="C2938" s="638" t="s">
        <v>769</v>
      </c>
      <c r="D2938" s="639" t="s">
        <v>9261</v>
      </c>
      <c r="E2938" s="640">
        <v>3500</v>
      </c>
      <c r="F2938" s="638" t="s">
        <v>9516</v>
      </c>
      <c r="G2938" s="639" t="s">
        <v>9517</v>
      </c>
      <c r="H2938" s="641" t="s">
        <v>9518</v>
      </c>
      <c r="I2938" s="642" t="s">
        <v>8190</v>
      </c>
      <c r="J2938" s="641" t="s">
        <v>9518</v>
      </c>
      <c r="K2938" s="643">
        <v>1</v>
      </c>
      <c r="L2938" s="643">
        <v>12</v>
      </c>
      <c r="M2938" s="644">
        <v>44277.254186522412</v>
      </c>
      <c r="N2938" s="643">
        <v>1</v>
      </c>
      <c r="O2938" s="643">
        <v>6</v>
      </c>
      <c r="P2938" s="686">
        <v>22201.079556928918</v>
      </c>
    </row>
    <row r="2939" spans="1:16" ht="22.5" x14ac:dyDescent="0.2">
      <c r="A2939" s="637" t="s">
        <v>478</v>
      </c>
      <c r="B2939" s="638" t="s">
        <v>768</v>
      </c>
      <c r="C2939" s="638" t="s">
        <v>769</v>
      </c>
      <c r="D2939" s="639" t="s">
        <v>8787</v>
      </c>
      <c r="E2939" s="640">
        <v>4300</v>
      </c>
      <c r="F2939" s="638" t="s">
        <v>9519</v>
      </c>
      <c r="G2939" s="639" t="s">
        <v>9520</v>
      </c>
      <c r="H2939" s="641" t="s">
        <v>8787</v>
      </c>
      <c r="I2939" s="642" t="s">
        <v>8190</v>
      </c>
      <c r="J2939" s="641" t="s">
        <v>8787</v>
      </c>
      <c r="K2939" s="643"/>
      <c r="L2939" s="643"/>
      <c r="M2939" s="644">
        <v>0</v>
      </c>
      <c r="N2939" s="643">
        <v>1</v>
      </c>
      <c r="O2939" s="643">
        <v>6</v>
      </c>
      <c r="P2939" s="686">
        <v>27001.079556928918</v>
      </c>
    </row>
    <row r="2940" spans="1:16" x14ac:dyDescent="0.2">
      <c r="A2940" s="637" t="s">
        <v>478</v>
      </c>
      <c r="B2940" s="638" t="s">
        <v>768</v>
      </c>
      <c r="C2940" s="638" t="s">
        <v>769</v>
      </c>
      <c r="D2940" s="639" t="s">
        <v>8778</v>
      </c>
      <c r="E2940" s="640">
        <v>1900</v>
      </c>
      <c r="F2940" s="638" t="s">
        <v>9521</v>
      </c>
      <c r="G2940" s="639" t="s">
        <v>9522</v>
      </c>
      <c r="H2940" s="641" t="s">
        <v>8291</v>
      </c>
      <c r="I2940" s="642" t="s">
        <v>8292</v>
      </c>
      <c r="J2940" s="641" t="s">
        <v>8291</v>
      </c>
      <c r="K2940" s="643">
        <v>1</v>
      </c>
      <c r="L2940" s="643">
        <v>12</v>
      </c>
      <c r="M2940" s="644">
        <v>25077.254186522405</v>
      </c>
      <c r="N2940" s="643">
        <v>1</v>
      </c>
      <c r="O2940" s="643">
        <v>6</v>
      </c>
      <c r="P2940" s="686">
        <v>12578.939556928915</v>
      </c>
    </row>
    <row r="2941" spans="1:16" ht="33.75" x14ac:dyDescent="0.2">
      <c r="A2941" s="637" t="s">
        <v>478</v>
      </c>
      <c r="B2941" s="638" t="s">
        <v>768</v>
      </c>
      <c r="C2941" s="638" t="s">
        <v>769</v>
      </c>
      <c r="D2941" s="639" t="s">
        <v>8619</v>
      </c>
      <c r="E2941" s="640">
        <v>2600</v>
      </c>
      <c r="F2941" s="638" t="s">
        <v>9523</v>
      </c>
      <c r="G2941" s="639" t="s">
        <v>9524</v>
      </c>
      <c r="H2941" s="641" t="s">
        <v>9525</v>
      </c>
      <c r="I2941" s="642" t="s">
        <v>8185</v>
      </c>
      <c r="J2941" s="641" t="s">
        <v>9525</v>
      </c>
      <c r="K2941" s="643">
        <v>1</v>
      </c>
      <c r="L2941" s="643">
        <v>12</v>
      </c>
      <c r="M2941" s="644">
        <v>33477.254186522412</v>
      </c>
      <c r="N2941" s="643">
        <v>1</v>
      </c>
      <c r="O2941" s="643">
        <v>6</v>
      </c>
      <c r="P2941" s="686">
        <v>16801.079556928918</v>
      </c>
    </row>
    <row r="2942" spans="1:16" x14ac:dyDescent="0.2">
      <c r="A2942" s="637" t="s">
        <v>478</v>
      </c>
      <c r="B2942" s="638" t="s">
        <v>768</v>
      </c>
      <c r="C2942" s="638" t="s">
        <v>769</v>
      </c>
      <c r="D2942" s="639" t="s">
        <v>9428</v>
      </c>
      <c r="E2942" s="640">
        <v>2300</v>
      </c>
      <c r="F2942" s="638" t="s">
        <v>9526</v>
      </c>
      <c r="G2942" s="639" t="s">
        <v>9527</v>
      </c>
      <c r="H2942" s="641" t="s">
        <v>8750</v>
      </c>
      <c r="I2942" s="642" t="s">
        <v>8185</v>
      </c>
      <c r="J2942" s="641" t="s">
        <v>8750</v>
      </c>
      <c r="K2942" s="643">
        <v>1</v>
      </c>
      <c r="L2942" s="643">
        <v>12</v>
      </c>
      <c r="M2942" s="644">
        <v>29877.254186522405</v>
      </c>
      <c r="N2942" s="643">
        <v>1</v>
      </c>
      <c r="O2942" s="643">
        <v>6</v>
      </c>
      <c r="P2942" s="686">
        <v>15001.079556928915</v>
      </c>
    </row>
    <row r="2943" spans="1:16" ht="22.5" x14ac:dyDescent="0.2">
      <c r="A2943" s="637" t="s">
        <v>478</v>
      </c>
      <c r="B2943" s="638" t="s">
        <v>768</v>
      </c>
      <c r="C2943" s="638" t="s">
        <v>769</v>
      </c>
      <c r="D2943" s="639" t="s">
        <v>8288</v>
      </c>
      <c r="E2943" s="640">
        <v>1900</v>
      </c>
      <c r="F2943" s="638" t="s">
        <v>9528</v>
      </c>
      <c r="G2943" s="639" t="s">
        <v>9529</v>
      </c>
      <c r="H2943" s="641" t="s">
        <v>9530</v>
      </c>
      <c r="I2943" s="642" t="s">
        <v>8292</v>
      </c>
      <c r="J2943" s="641" t="s">
        <v>9530</v>
      </c>
      <c r="K2943" s="643">
        <v>1</v>
      </c>
      <c r="L2943" s="643">
        <v>12</v>
      </c>
      <c r="M2943" s="644">
        <v>25077.254186522405</v>
      </c>
      <c r="N2943" s="643">
        <v>1</v>
      </c>
      <c r="O2943" s="643">
        <v>6</v>
      </c>
      <c r="P2943" s="686">
        <v>12578.939556928915</v>
      </c>
    </row>
    <row r="2944" spans="1:16" ht="22.5" x14ac:dyDescent="0.2">
      <c r="A2944" s="637" t="s">
        <v>478</v>
      </c>
      <c r="B2944" s="638" t="s">
        <v>768</v>
      </c>
      <c r="C2944" s="638" t="s">
        <v>769</v>
      </c>
      <c r="D2944" s="639" t="s">
        <v>9531</v>
      </c>
      <c r="E2944" s="640">
        <v>4300</v>
      </c>
      <c r="F2944" s="638" t="s">
        <v>9532</v>
      </c>
      <c r="G2944" s="639" t="s">
        <v>9533</v>
      </c>
      <c r="H2944" s="641" t="s">
        <v>9534</v>
      </c>
      <c r="I2944" s="642" t="s">
        <v>8190</v>
      </c>
      <c r="J2944" s="641" t="s">
        <v>9534</v>
      </c>
      <c r="K2944" s="643">
        <v>1</v>
      </c>
      <c r="L2944" s="643">
        <v>12</v>
      </c>
      <c r="M2944" s="644">
        <v>53877.254186522412</v>
      </c>
      <c r="N2944" s="643">
        <v>1</v>
      </c>
      <c r="O2944" s="643">
        <v>6</v>
      </c>
      <c r="P2944" s="686">
        <v>27001.079556928918</v>
      </c>
    </row>
    <row r="2945" spans="1:16" ht="22.5" x14ac:dyDescent="0.2">
      <c r="A2945" s="637" t="s">
        <v>478</v>
      </c>
      <c r="B2945" s="638" t="s">
        <v>768</v>
      </c>
      <c r="C2945" s="638" t="s">
        <v>769</v>
      </c>
      <c r="D2945" s="639" t="s">
        <v>9535</v>
      </c>
      <c r="E2945" s="640">
        <v>2300</v>
      </c>
      <c r="F2945" s="638" t="s">
        <v>9536</v>
      </c>
      <c r="G2945" s="639" t="s">
        <v>9537</v>
      </c>
      <c r="H2945" s="641" t="s">
        <v>9538</v>
      </c>
      <c r="I2945" s="642" t="s">
        <v>8185</v>
      </c>
      <c r="J2945" s="641" t="s">
        <v>9538</v>
      </c>
      <c r="K2945" s="643">
        <v>1</v>
      </c>
      <c r="L2945" s="643">
        <v>12</v>
      </c>
      <c r="M2945" s="644">
        <v>29877.254186522405</v>
      </c>
      <c r="N2945" s="643">
        <v>1</v>
      </c>
      <c r="O2945" s="643">
        <v>6</v>
      </c>
      <c r="P2945" s="686">
        <v>15001.079556928915</v>
      </c>
    </row>
    <row r="2946" spans="1:16" ht="22.5" x14ac:dyDescent="0.2">
      <c r="A2946" s="637" t="s">
        <v>478</v>
      </c>
      <c r="B2946" s="638" t="s">
        <v>768</v>
      </c>
      <c r="C2946" s="638" t="s">
        <v>769</v>
      </c>
      <c r="D2946" s="639" t="s">
        <v>8288</v>
      </c>
      <c r="E2946" s="640">
        <v>1900</v>
      </c>
      <c r="F2946" s="638" t="s">
        <v>9539</v>
      </c>
      <c r="G2946" s="639" t="s">
        <v>9540</v>
      </c>
      <c r="H2946" s="641" t="s">
        <v>8303</v>
      </c>
      <c r="I2946" s="642" t="s">
        <v>8292</v>
      </c>
      <c r="J2946" s="641" t="s">
        <v>8303</v>
      </c>
      <c r="K2946" s="643">
        <v>1</v>
      </c>
      <c r="L2946" s="643">
        <v>12</v>
      </c>
      <c r="M2946" s="644">
        <v>25077.254186522405</v>
      </c>
      <c r="N2946" s="643">
        <v>1</v>
      </c>
      <c r="O2946" s="643">
        <v>6</v>
      </c>
      <c r="P2946" s="686">
        <v>12578.939556928915</v>
      </c>
    </row>
    <row r="2947" spans="1:16" ht="33.75" x14ac:dyDescent="0.2">
      <c r="A2947" s="637" t="s">
        <v>478</v>
      </c>
      <c r="B2947" s="638" t="s">
        <v>768</v>
      </c>
      <c r="C2947" s="638" t="s">
        <v>769</v>
      </c>
      <c r="D2947" s="639" t="s">
        <v>8801</v>
      </c>
      <c r="E2947" s="640">
        <v>1900</v>
      </c>
      <c r="F2947" s="638" t="s">
        <v>9541</v>
      </c>
      <c r="G2947" s="639" t="s">
        <v>9542</v>
      </c>
      <c r="H2947" s="641" t="s">
        <v>8303</v>
      </c>
      <c r="I2947" s="642" t="s">
        <v>8292</v>
      </c>
      <c r="J2947" s="641" t="s">
        <v>8303</v>
      </c>
      <c r="K2947" s="643">
        <v>1</v>
      </c>
      <c r="L2947" s="643">
        <v>12</v>
      </c>
      <c r="M2947" s="644">
        <v>25077.254186522405</v>
      </c>
      <c r="N2947" s="643">
        <v>1</v>
      </c>
      <c r="O2947" s="643">
        <v>6</v>
      </c>
      <c r="P2947" s="686">
        <v>12578.939556928915</v>
      </c>
    </row>
    <row r="2948" spans="1:16" ht="22.5" x14ac:dyDescent="0.2">
      <c r="A2948" s="637" t="s">
        <v>478</v>
      </c>
      <c r="B2948" s="638" t="s">
        <v>768</v>
      </c>
      <c r="C2948" s="638" t="s">
        <v>769</v>
      </c>
      <c r="D2948" s="639" t="s">
        <v>9543</v>
      </c>
      <c r="E2948" s="640">
        <v>2600</v>
      </c>
      <c r="F2948" s="638" t="s">
        <v>9544</v>
      </c>
      <c r="G2948" s="639" t="s">
        <v>9545</v>
      </c>
      <c r="H2948" s="641" t="s">
        <v>9546</v>
      </c>
      <c r="I2948" s="642" t="s">
        <v>8185</v>
      </c>
      <c r="J2948" s="641" t="s">
        <v>9546</v>
      </c>
      <c r="K2948" s="643">
        <v>1</v>
      </c>
      <c r="L2948" s="643">
        <v>10</v>
      </c>
      <c r="M2948" s="644">
        <v>28011.894186522404</v>
      </c>
      <c r="N2948" s="643">
        <v>1</v>
      </c>
      <c r="O2948" s="643">
        <v>5</v>
      </c>
      <c r="P2948" s="686">
        <v>13997.319556928915</v>
      </c>
    </row>
    <row r="2949" spans="1:16" ht="22.5" x14ac:dyDescent="0.2">
      <c r="A2949" s="637" t="s">
        <v>478</v>
      </c>
      <c r="B2949" s="638" t="s">
        <v>775</v>
      </c>
      <c r="C2949" s="638" t="s">
        <v>769</v>
      </c>
      <c r="D2949" s="639" t="s">
        <v>9547</v>
      </c>
      <c r="E2949" s="640">
        <v>2600</v>
      </c>
      <c r="F2949" s="638" t="s">
        <v>9544</v>
      </c>
      <c r="G2949" s="639" t="s">
        <v>9545</v>
      </c>
      <c r="H2949" s="641" t="s">
        <v>9546</v>
      </c>
      <c r="I2949" s="642" t="s">
        <v>8185</v>
      </c>
      <c r="J2949" s="641" t="s">
        <v>9546</v>
      </c>
      <c r="K2949" s="643"/>
      <c r="L2949" s="643"/>
      <c r="M2949" s="644">
        <v>0</v>
      </c>
      <c r="N2949" s="643">
        <v>1</v>
      </c>
      <c r="O2949" s="643">
        <v>1</v>
      </c>
      <c r="P2949" s="686">
        <v>2782.279556928916</v>
      </c>
    </row>
    <row r="2950" spans="1:16" x14ac:dyDescent="0.2">
      <c r="A2950" s="637" t="s">
        <v>478</v>
      </c>
      <c r="B2950" s="638" t="s">
        <v>768</v>
      </c>
      <c r="C2950" s="638" t="s">
        <v>769</v>
      </c>
      <c r="D2950" s="639" t="s">
        <v>8288</v>
      </c>
      <c r="E2950" s="640">
        <v>1900</v>
      </c>
      <c r="F2950" s="638" t="s">
        <v>9548</v>
      </c>
      <c r="G2950" s="639" t="s">
        <v>9549</v>
      </c>
      <c r="H2950" s="641" t="s">
        <v>8303</v>
      </c>
      <c r="I2950" s="642" t="s">
        <v>8292</v>
      </c>
      <c r="J2950" s="641" t="s">
        <v>8303</v>
      </c>
      <c r="K2950" s="643">
        <v>1</v>
      </c>
      <c r="L2950" s="643">
        <v>12</v>
      </c>
      <c r="M2950" s="644">
        <v>25077.254186522405</v>
      </c>
      <c r="N2950" s="643">
        <v>1</v>
      </c>
      <c r="O2950" s="643">
        <v>6</v>
      </c>
      <c r="P2950" s="686">
        <v>12578.939556928915</v>
      </c>
    </row>
    <row r="2951" spans="1:16" ht="22.5" x14ac:dyDescent="0.2">
      <c r="A2951" s="637" t="s">
        <v>478</v>
      </c>
      <c r="B2951" s="638" t="s">
        <v>768</v>
      </c>
      <c r="C2951" s="638" t="s">
        <v>769</v>
      </c>
      <c r="D2951" s="639" t="s">
        <v>9550</v>
      </c>
      <c r="E2951" s="640">
        <v>3500</v>
      </c>
      <c r="F2951" s="638" t="s">
        <v>9551</v>
      </c>
      <c r="G2951" s="639" t="s">
        <v>9552</v>
      </c>
      <c r="H2951" s="641" t="s">
        <v>9553</v>
      </c>
      <c r="I2951" s="642" t="s">
        <v>8190</v>
      </c>
      <c r="J2951" s="641" t="s">
        <v>9553</v>
      </c>
      <c r="K2951" s="643">
        <v>1</v>
      </c>
      <c r="L2951" s="643">
        <v>12</v>
      </c>
      <c r="M2951" s="644">
        <v>44277.254186522412</v>
      </c>
      <c r="N2951" s="643">
        <v>1</v>
      </c>
      <c r="O2951" s="643">
        <v>5</v>
      </c>
      <c r="P2951" s="686">
        <v>18497.319556928916</v>
      </c>
    </row>
    <row r="2952" spans="1:16" ht="22.5" x14ac:dyDescent="0.2">
      <c r="A2952" s="637" t="s">
        <v>478</v>
      </c>
      <c r="B2952" s="638" t="s">
        <v>775</v>
      </c>
      <c r="C2952" s="638" t="s">
        <v>769</v>
      </c>
      <c r="D2952" s="639" t="s">
        <v>9550</v>
      </c>
      <c r="E2952" s="640">
        <v>3500</v>
      </c>
      <c r="F2952" s="638" t="s">
        <v>9551</v>
      </c>
      <c r="G2952" s="639" t="s">
        <v>9552</v>
      </c>
      <c r="H2952" s="641" t="s">
        <v>9553</v>
      </c>
      <c r="I2952" s="642" t="s">
        <v>8190</v>
      </c>
      <c r="J2952" s="641" t="s">
        <v>9553</v>
      </c>
      <c r="K2952" s="643"/>
      <c r="L2952" s="643"/>
      <c r="M2952" s="644">
        <v>0</v>
      </c>
      <c r="N2952" s="643">
        <v>1</v>
      </c>
      <c r="O2952" s="643">
        <v>1</v>
      </c>
      <c r="P2952" s="686">
        <v>3682.279556928916</v>
      </c>
    </row>
    <row r="2953" spans="1:16" ht="33.75" x14ac:dyDescent="0.2">
      <c r="A2953" s="637" t="s">
        <v>478</v>
      </c>
      <c r="B2953" s="638" t="s">
        <v>768</v>
      </c>
      <c r="C2953" s="638" t="s">
        <v>769</v>
      </c>
      <c r="D2953" s="639" t="s">
        <v>8672</v>
      </c>
      <c r="E2953" s="640">
        <v>1900</v>
      </c>
      <c r="F2953" s="638" t="s">
        <v>9554</v>
      </c>
      <c r="G2953" s="639" t="s">
        <v>9555</v>
      </c>
      <c r="H2953" s="641" t="s">
        <v>8291</v>
      </c>
      <c r="I2953" s="642" t="s">
        <v>8292</v>
      </c>
      <c r="J2953" s="641" t="s">
        <v>8291</v>
      </c>
      <c r="K2953" s="643">
        <v>1</v>
      </c>
      <c r="L2953" s="643">
        <v>12</v>
      </c>
      <c r="M2953" s="644">
        <v>25077.254186522405</v>
      </c>
      <c r="N2953" s="643">
        <v>1</v>
      </c>
      <c r="O2953" s="643">
        <v>6</v>
      </c>
      <c r="P2953" s="686">
        <v>12578.939556928915</v>
      </c>
    </row>
    <row r="2954" spans="1:16" ht="22.5" x14ac:dyDescent="0.2">
      <c r="A2954" s="637" t="s">
        <v>478</v>
      </c>
      <c r="B2954" s="638" t="s">
        <v>768</v>
      </c>
      <c r="C2954" s="638" t="s">
        <v>769</v>
      </c>
      <c r="D2954" s="639" t="s">
        <v>8288</v>
      </c>
      <c r="E2954" s="640">
        <v>1900</v>
      </c>
      <c r="F2954" s="638" t="s">
        <v>9556</v>
      </c>
      <c r="G2954" s="639" t="s">
        <v>9557</v>
      </c>
      <c r="H2954" s="641" t="s">
        <v>8303</v>
      </c>
      <c r="I2954" s="642" t="s">
        <v>8292</v>
      </c>
      <c r="J2954" s="641" t="s">
        <v>8303</v>
      </c>
      <c r="K2954" s="643">
        <v>1</v>
      </c>
      <c r="L2954" s="643">
        <v>12</v>
      </c>
      <c r="M2954" s="644">
        <v>25077.254186522405</v>
      </c>
      <c r="N2954" s="643">
        <v>1</v>
      </c>
      <c r="O2954" s="643">
        <v>6</v>
      </c>
      <c r="P2954" s="686">
        <v>12578.939556928915</v>
      </c>
    </row>
    <row r="2955" spans="1:16" ht="22.5" x14ac:dyDescent="0.2">
      <c r="A2955" s="637" t="s">
        <v>478</v>
      </c>
      <c r="B2955" s="638" t="s">
        <v>768</v>
      </c>
      <c r="C2955" s="638" t="s">
        <v>769</v>
      </c>
      <c r="D2955" s="639" t="s">
        <v>8288</v>
      </c>
      <c r="E2955" s="640">
        <v>1900</v>
      </c>
      <c r="F2955" s="638" t="s">
        <v>9558</v>
      </c>
      <c r="G2955" s="639" t="s">
        <v>9559</v>
      </c>
      <c r="H2955" s="641" t="s">
        <v>8303</v>
      </c>
      <c r="I2955" s="642" t="s">
        <v>8292</v>
      </c>
      <c r="J2955" s="641" t="s">
        <v>8303</v>
      </c>
      <c r="K2955" s="643">
        <v>1</v>
      </c>
      <c r="L2955" s="643">
        <v>12</v>
      </c>
      <c r="M2955" s="644">
        <v>25077.254186522405</v>
      </c>
      <c r="N2955" s="643">
        <v>1</v>
      </c>
      <c r="O2955" s="643">
        <v>6</v>
      </c>
      <c r="P2955" s="686">
        <v>12578.939556928915</v>
      </c>
    </row>
    <row r="2956" spans="1:16" ht="45" x14ac:dyDescent="0.2">
      <c r="A2956" s="637" t="s">
        <v>478</v>
      </c>
      <c r="B2956" s="638" t="s">
        <v>768</v>
      </c>
      <c r="C2956" s="638" t="s">
        <v>769</v>
      </c>
      <c r="D2956" s="639" t="s">
        <v>8975</v>
      </c>
      <c r="E2956" s="640">
        <v>1900</v>
      </c>
      <c r="F2956" s="638" t="s">
        <v>9560</v>
      </c>
      <c r="G2956" s="639" t="s">
        <v>9561</v>
      </c>
      <c r="H2956" s="641" t="s">
        <v>8291</v>
      </c>
      <c r="I2956" s="642" t="s">
        <v>8292</v>
      </c>
      <c r="J2956" s="641" t="s">
        <v>8291</v>
      </c>
      <c r="K2956" s="643">
        <v>1</v>
      </c>
      <c r="L2956" s="643">
        <v>12</v>
      </c>
      <c r="M2956" s="644">
        <v>25077.254186522405</v>
      </c>
      <c r="N2956" s="643">
        <v>1</v>
      </c>
      <c r="O2956" s="643">
        <v>6</v>
      </c>
      <c r="P2956" s="686">
        <v>12578.939556928915</v>
      </c>
    </row>
    <row r="2957" spans="1:16" ht="33.75" x14ac:dyDescent="0.2">
      <c r="A2957" s="637" t="s">
        <v>478</v>
      </c>
      <c r="B2957" s="638" t="s">
        <v>768</v>
      </c>
      <c r="C2957" s="638" t="s">
        <v>769</v>
      </c>
      <c r="D2957" s="639" t="s">
        <v>8970</v>
      </c>
      <c r="E2957" s="640">
        <v>1900</v>
      </c>
      <c r="F2957" s="638" t="s">
        <v>9562</v>
      </c>
      <c r="G2957" s="639" t="s">
        <v>9563</v>
      </c>
      <c r="H2957" s="641" t="s">
        <v>8291</v>
      </c>
      <c r="I2957" s="642" t="s">
        <v>8292</v>
      </c>
      <c r="J2957" s="641" t="s">
        <v>8291</v>
      </c>
      <c r="K2957" s="643">
        <v>1</v>
      </c>
      <c r="L2957" s="643">
        <v>12</v>
      </c>
      <c r="M2957" s="644">
        <v>25077.254186522405</v>
      </c>
      <c r="N2957" s="643">
        <v>1</v>
      </c>
      <c r="O2957" s="643">
        <v>6</v>
      </c>
      <c r="P2957" s="686">
        <v>12578.939556928915</v>
      </c>
    </row>
    <row r="2958" spans="1:16" ht="22.5" x14ac:dyDescent="0.2">
      <c r="A2958" s="637" t="s">
        <v>478</v>
      </c>
      <c r="B2958" s="638" t="s">
        <v>768</v>
      </c>
      <c r="C2958" s="638" t="s">
        <v>769</v>
      </c>
      <c r="D2958" s="639" t="s">
        <v>8359</v>
      </c>
      <c r="E2958" s="640">
        <v>1900</v>
      </c>
      <c r="F2958" s="638" t="s">
        <v>9564</v>
      </c>
      <c r="G2958" s="639" t="s">
        <v>9565</v>
      </c>
      <c r="H2958" s="641" t="s">
        <v>8291</v>
      </c>
      <c r="I2958" s="642" t="s">
        <v>8292</v>
      </c>
      <c r="J2958" s="641" t="s">
        <v>8291</v>
      </c>
      <c r="K2958" s="643">
        <v>1</v>
      </c>
      <c r="L2958" s="643">
        <v>12</v>
      </c>
      <c r="M2958" s="644">
        <v>25077.254186522405</v>
      </c>
      <c r="N2958" s="643">
        <v>1</v>
      </c>
      <c r="O2958" s="643">
        <v>6</v>
      </c>
      <c r="P2958" s="686">
        <v>12578.939556928915</v>
      </c>
    </row>
    <row r="2959" spans="1:16" x14ac:dyDescent="0.2">
      <c r="A2959" s="637" t="s">
        <v>478</v>
      </c>
      <c r="B2959" s="638" t="s">
        <v>768</v>
      </c>
      <c r="C2959" s="638" t="s">
        <v>769</v>
      </c>
      <c r="D2959" s="639" t="s">
        <v>8288</v>
      </c>
      <c r="E2959" s="640">
        <v>1900</v>
      </c>
      <c r="F2959" s="638" t="s">
        <v>9566</v>
      </c>
      <c r="G2959" s="639" t="s">
        <v>9567</v>
      </c>
      <c r="H2959" s="641" t="s">
        <v>8306</v>
      </c>
      <c r="I2959" s="642" t="s">
        <v>8292</v>
      </c>
      <c r="J2959" s="641" t="s">
        <v>8306</v>
      </c>
      <c r="K2959" s="643">
        <v>1</v>
      </c>
      <c r="L2959" s="643">
        <v>12</v>
      </c>
      <c r="M2959" s="644">
        <v>25077.254186522405</v>
      </c>
      <c r="N2959" s="643">
        <v>1</v>
      </c>
      <c r="O2959" s="643">
        <v>6</v>
      </c>
      <c r="P2959" s="686">
        <v>12578.939556928915</v>
      </c>
    </row>
    <row r="2960" spans="1:16" ht="22.5" x14ac:dyDescent="0.2">
      <c r="A2960" s="637" t="s">
        <v>478</v>
      </c>
      <c r="B2960" s="638" t="s">
        <v>768</v>
      </c>
      <c r="C2960" s="638" t="s">
        <v>769</v>
      </c>
      <c r="D2960" s="639" t="s">
        <v>9568</v>
      </c>
      <c r="E2960" s="640">
        <v>2400</v>
      </c>
      <c r="F2960" s="638" t="s">
        <v>9569</v>
      </c>
      <c r="G2960" s="639" t="s">
        <v>9570</v>
      </c>
      <c r="H2960" s="641" t="s">
        <v>8188</v>
      </c>
      <c r="I2960" s="642" t="s">
        <v>8185</v>
      </c>
      <c r="J2960" s="641" t="s">
        <v>8188</v>
      </c>
      <c r="K2960" s="643">
        <v>1</v>
      </c>
      <c r="L2960" s="643">
        <v>12</v>
      </c>
      <c r="M2960" s="644">
        <v>31077.254186522405</v>
      </c>
      <c r="N2960" s="643">
        <v>1</v>
      </c>
      <c r="O2960" s="643">
        <v>6</v>
      </c>
      <c r="P2960" s="686">
        <v>15601.079556928915</v>
      </c>
    </row>
    <row r="2961" spans="1:16" ht="22.5" x14ac:dyDescent="0.2">
      <c r="A2961" s="637" t="s">
        <v>478</v>
      </c>
      <c r="B2961" s="638" t="s">
        <v>768</v>
      </c>
      <c r="C2961" s="638" t="s">
        <v>769</v>
      </c>
      <c r="D2961" s="639" t="s">
        <v>8636</v>
      </c>
      <c r="E2961" s="640">
        <v>1900</v>
      </c>
      <c r="F2961" s="638" t="s">
        <v>9571</v>
      </c>
      <c r="G2961" s="639" t="s">
        <v>9572</v>
      </c>
      <c r="H2961" s="641" t="s">
        <v>8636</v>
      </c>
      <c r="I2961" s="642" t="s">
        <v>8292</v>
      </c>
      <c r="J2961" s="641" t="s">
        <v>8636</v>
      </c>
      <c r="K2961" s="643">
        <v>1</v>
      </c>
      <c r="L2961" s="643">
        <v>12</v>
      </c>
      <c r="M2961" s="644">
        <v>25077.254186522405</v>
      </c>
      <c r="N2961" s="643">
        <v>1</v>
      </c>
      <c r="O2961" s="643">
        <v>6</v>
      </c>
      <c r="P2961" s="686">
        <v>12578.939556928915</v>
      </c>
    </row>
    <row r="2962" spans="1:16" ht="22.5" x14ac:dyDescent="0.2">
      <c r="A2962" s="637" t="s">
        <v>478</v>
      </c>
      <c r="B2962" s="638" t="s">
        <v>768</v>
      </c>
      <c r="C2962" s="638" t="s">
        <v>769</v>
      </c>
      <c r="D2962" s="639" t="s">
        <v>8288</v>
      </c>
      <c r="E2962" s="640">
        <v>1900</v>
      </c>
      <c r="F2962" s="638" t="s">
        <v>9573</v>
      </c>
      <c r="G2962" s="639" t="s">
        <v>9574</v>
      </c>
      <c r="H2962" s="641" t="s">
        <v>9575</v>
      </c>
      <c r="I2962" s="642" t="s">
        <v>8292</v>
      </c>
      <c r="J2962" s="641" t="s">
        <v>9575</v>
      </c>
      <c r="K2962" s="643">
        <v>1</v>
      </c>
      <c r="L2962" s="643">
        <v>12</v>
      </c>
      <c r="M2962" s="644">
        <v>25077.254186522405</v>
      </c>
      <c r="N2962" s="643">
        <v>1</v>
      </c>
      <c r="O2962" s="643">
        <v>6</v>
      </c>
      <c r="P2962" s="686">
        <v>12578.939556928915</v>
      </c>
    </row>
    <row r="2963" spans="1:16" ht="22.5" x14ac:dyDescent="0.2">
      <c r="A2963" s="637" t="s">
        <v>478</v>
      </c>
      <c r="B2963" s="638" t="s">
        <v>768</v>
      </c>
      <c r="C2963" s="638" t="s">
        <v>769</v>
      </c>
      <c r="D2963" s="639" t="s">
        <v>9576</v>
      </c>
      <c r="E2963" s="640">
        <v>4650</v>
      </c>
      <c r="F2963" s="638" t="s">
        <v>9577</v>
      </c>
      <c r="G2963" s="639" t="s">
        <v>9578</v>
      </c>
      <c r="H2963" s="641" t="s">
        <v>9579</v>
      </c>
      <c r="I2963" s="642" t="s">
        <v>8190</v>
      </c>
      <c r="J2963" s="641" t="s">
        <v>9579</v>
      </c>
      <c r="K2963" s="643">
        <v>1</v>
      </c>
      <c r="L2963" s="643">
        <v>12</v>
      </c>
      <c r="M2963" s="644">
        <v>58077.254186522412</v>
      </c>
      <c r="N2963" s="643">
        <v>1</v>
      </c>
      <c r="O2963" s="643">
        <v>6</v>
      </c>
      <c r="P2963" s="686">
        <v>29101.079556928918</v>
      </c>
    </row>
    <row r="2964" spans="1:16" ht="22.5" x14ac:dyDescent="0.2">
      <c r="A2964" s="637" t="s">
        <v>478</v>
      </c>
      <c r="B2964" s="638" t="s">
        <v>768</v>
      </c>
      <c r="C2964" s="638" t="s">
        <v>769</v>
      </c>
      <c r="D2964" s="639" t="s">
        <v>9580</v>
      </c>
      <c r="E2964" s="640">
        <v>10000</v>
      </c>
      <c r="F2964" s="638" t="s">
        <v>9581</v>
      </c>
      <c r="G2964" s="639" t="s">
        <v>9582</v>
      </c>
      <c r="H2964" s="641" t="s">
        <v>4940</v>
      </c>
      <c r="I2964" s="642" t="s">
        <v>9256</v>
      </c>
      <c r="J2964" s="641" t="s">
        <v>4940</v>
      </c>
      <c r="K2964" s="643">
        <v>1</v>
      </c>
      <c r="L2964" s="643">
        <v>12</v>
      </c>
      <c r="M2964" s="644">
        <v>122277.2541865224</v>
      </c>
      <c r="N2964" s="643">
        <v>1</v>
      </c>
      <c r="O2964" s="643">
        <v>6</v>
      </c>
      <c r="P2964" s="686">
        <v>61201.079556928911</v>
      </c>
    </row>
    <row r="2965" spans="1:16" ht="22.5" x14ac:dyDescent="0.2">
      <c r="A2965" s="637" t="s">
        <v>478</v>
      </c>
      <c r="B2965" s="638" t="s">
        <v>768</v>
      </c>
      <c r="C2965" s="638" t="s">
        <v>769</v>
      </c>
      <c r="D2965" s="639" t="s">
        <v>9583</v>
      </c>
      <c r="E2965" s="640">
        <v>4500</v>
      </c>
      <c r="F2965" s="638" t="s">
        <v>9584</v>
      </c>
      <c r="G2965" s="639" t="s">
        <v>9585</v>
      </c>
      <c r="H2965" s="641" t="s">
        <v>4940</v>
      </c>
      <c r="I2965" s="642" t="s">
        <v>8190</v>
      </c>
      <c r="J2965" s="641" t="s">
        <v>4940</v>
      </c>
      <c r="K2965" s="643">
        <v>1</v>
      </c>
      <c r="L2965" s="643">
        <v>12</v>
      </c>
      <c r="M2965" s="644">
        <v>56277.254186522412</v>
      </c>
      <c r="N2965" s="643">
        <v>1</v>
      </c>
      <c r="O2965" s="643">
        <v>6</v>
      </c>
      <c r="P2965" s="686">
        <v>28201.079556928918</v>
      </c>
    </row>
    <row r="2966" spans="1:16" ht="22.5" x14ac:dyDescent="0.2">
      <c r="A2966" s="637" t="s">
        <v>478</v>
      </c>
      <c r="B2966" s="638" t="s">
        <v>768</v>
      </c>
      <c r="C2966" s="638" t="s">
        <v>769</v>
      </c>
      <c r="D2966" s="639" t="s">
        <v>8293</v>
      </c>
      <c r="E2966" s="640">
        <v>2600</v>
      </c>
      <c r="F2966" s="638" t="s">
        <v>9586</v>
      </c>
      <c r="G2966" s="639" t="s">
        <v>9587</v>
      </c>
      <c r="H2966" s="641" t="s">
        <v>9260</v>
      </c>
      <c r="I2966" s="642" t="s">
        <v>8185</v>
      </c>
      <c r="J2966" s="641" t="s">
        <v>9260</v>
      </c>
      <c r="K2966" s="643">
        <v>1</v>
      </c>
      <c r="L2966" s="643">
        <v>12</v>
      </c>
      <c r="M2966" s="644">
        <v>33477.254186522412</v>
      </c>
      <c r="N2966" s="643">
        <v>1</v>
      </c>
      <c r="O2966" s="643">
        <v>5</v>
      </c>
      <c r="P2966" s="686">
        <v>13997.319556928915</v>
      </c>
    </row>
    <row r="2967" spans="1:16" ht="22.5" x14ac:dyDescent="0.2">
      <c r="A2967" s="637" t="s">
        <v>478</v>
      </c>
      <c r="B2967" s="638" t="s">
        <v>775</v>
      </c>
      <c r="C2967" s="638" t="s">
        <v>769</v>
      </c>
      <c r="D2967" s="639" t="s">
        <v>8293</v>
      </c>
      <c r="E2967" s="640">
        <v>2600</v>
      </c>
      <c r="F2967" s="638" t="s">
        <v>9586</v>
      </c>
      <c r="G2967" s="639" t="s">
        <v>9587</v>
      </c>
      <c r="H2967" s="641" t="s">
        <v>9260</v>
      </c>
      <c r="I2967" s="642" t="s">
        <v>8185</v>
      </c>
      <c r="J2967" s="641" t="s">
        <v>9260</v>
      </c>
      <c r="K2967" s="643"/>
      <c r="L2967" s="643"/>
      <c r="M2967" s="644">
        <v>0</v>
      </c>
      <c r="N2967" s="643">
        <v>1</v>
      </c>
      <c r="O2967" s="643">
        <v>1</v>
      </c>
      <c r="P2967" s="686">
        <v>2782.279556928916</v>
      </c>
    </row>
    <row r="2968" spans="1:16" ht="22.5" x14ac:dyDescent="0.2">
      <c r="A2968" s="637" t="s">
        <v>478</v>
      </c>
      <c r="B2968" s="638" t="s">
        <v>768</v>
      </c>
      <c r="C2968" s="638" t="s">
        <v>769</v>
      </c>
      <c r="D2968" s="639" t="s">
        <v>8331</v>
      </c>
      <c r="E2968" s="640">
        <v>2600</v>
      </c>
      <c r="F2968" s="638" t="s">
        <v>9588</v>
      </c>
      <c r="G2968" s="639" t="s">
        <v>9589</v>
      </c>
      <c r="H2968" s="641" t="s">
        <v>9590</v>
      </c>
      <c r="I2968" s="642" t="s">
        <v>8185</v>
      </c>
      <c r="J2968" s="641" t="s">
        <v>9590</v>
      </c>
      <c r="K2968" s="643">
        <v>1</v>
      </c>
      <c r="L2968" s="643">
        <v>12</v>
      </c>
      <c r="M2968" s="644">
        <v>33477.254186522412</v>
      </c>
      <c r="N2968" s="643">
        <v>1</v>
      </c>
      <c r="O2968" s="643">
        <v>6</v>
      </c>
      <c r="P2968" s="686">
        <v>16801.079556928918</v>
      </c>
    </row>
    <row r="2969" spans="1:16" ht="22.5" x14ac:dyDescent="0.2">
      <c r="A2969" s="637" t="s">
        <v>478</v>
      </c>
      <c r="B2969" s="638" t="s">
        <v>768</v>
      </c>
      <c r="C2969" s="638" t="s">
        <v>769</v>
      </c>
      <c r="D2969" s="639" t="s">
        <v>8331</v>
      </c>
      <c r="E2969" s="640">
        <v>2300</v>
      </c>
      <c r="F2969" s="638" t="s">
        <v>9591</v>
      </c>
      <c r="G2969" s="639" t="s">
        <v>9592</v>
      </c>
      <c r="H2969" s="641" t="s">
        <v>9593</v>
      </c>
      <c r="I2969" s="642" t="s">
        <v>8185</v>
      </c>
      <c r="J2969" s="641" t="s">
        <v>9593</v>
      </c>
      <c r="K2969" s="643">
        <v>1</v>
      </c>
      <c r="L2969" s="643">
        <v>12</v>
      </c>
      <c r="M2969" s="644">
        <v>29877.254186522405</v>
      </c>
      <c r="N2969" s="643">
        <v>1</v>
      </c>
      <c r="O2969" s="643">
        <v>6</v>
      </c>
      <c r="P2969" s="686">
        <v>15001.079556928915</v>
      </c>
    </row>
    <row r="2970" spans="1:16" ht="22.5" x14ac:dyDescent="0.2">
      <c r="A2970" s="637" t="s">
        <v>478</v>
      </c>
      <c r="B2970" s="638" t="s">
        <v>768</v>
      </c>
      <c r="C2970" s="638" t="s">
        <v>769</v>
      </c>
      <c r="D2970" s="639" t="s">
        <v>9594</v>
      </c>
      <c r="E2970" s="640">
        <v>3100</v>
      </c>
      <c r="F2970" s="638" t="s">
        <v>9595</v>
      </c>
      <c r="G2970" s="639" t="s">
        <v>9596</v>
      </c>
      <c r="H2970" s="641" t="s">
        <v>9597</v>
      </c>
      <c r="I2970" s="642" t="s">
        <v>8190</v>
      </c>
      <c r="J2970" s="641" t="s">
        <v>9597</v>
      </c>
      <c r="K2970" s="643">
        <v>1</v>
      </c>
      <c r="L2970" s="643">
        <v>6</v>
      </c>
      <c r="M2970" s="644">
        <v>20081.174186522407</v>
      </c>
      <c r="N2970" s="643"/>
      <c r="O2970" s="643"/>
      <c r="P2970" s="686">
        <v>0</v>
      </c>
    </row>
    <row r="2971" spans="1:16" ht="33.75" x14ac:dyDescent="0.2">
      <c r="A2971" s="637" t="s">
        <v>478</v>
      </c>
      <c r="B2971" s="638" t="s">
        <v>768</v>
      </c>
      <c r="C2971" s="638" t="s">
        <v>769</v>
      </c>
      <c r="D2971" s="639" t="s">
        <v>9598</v>
      </c>
      <c r="E2971" s="640">
        <v>3100</v>
      </c>
      <c r="F2971" s="638" t="s">
        <v>9599</v>
      </c>
      <c r="G2971" s="639" t="s">
        <v>9600</v>
      </c>
      <c r="H2971" s="641" t="s">
        <v>8486</v>
      </c>
      <c r="I2971" s="642" t="s">
        <v>8190</v>
      </c>
      <c r="J2971" s="641" t="s">
        <v>8486</v>
      </c>
      <c r="K2971" s="643">
        <v>1</v>
      </c>
      <c r="L2971" s="643">
        <v>12</v>
      </c>
      <c r="M2971" s="644">
        <v>39477.254186522412</v>
      </c>
      <c r="N2971" s="643">
        <v>1</v>
      </c>
      <c r="O2971" s="643">
        <v>6</v>
      </c>
      <c r="P2971" s="686">
        <v>19801.079556928918</v>
      </c>
    </row>
    <row r="2972" spans="1:16" x14ac:dyDescent="0.2">
      <c r="A2972" s="637" t="s">
        <v>478</v>
      </c>
      <c r="B2972" s="638" t="s">
        <v>768</v>
      </c>
      <c r="C2972" s="638" t="s">
        <v>769</v>
      </c>
      <c r="D2972" s="639" t="s">
        <v>9601</v>
      </c>
      <c r="E2972" s="640">
        <v>3700</v>
      </c>
      <c r="F2972" s="638" t="s">
        <v>9602</v>
      </c>
      <c r="G2972" s="639" t="s">
        <v>9603</v>
      </c>
      <c r="H2972" s="641" t="s">
        <v>9604</v>
      </c>
      <c r="I2972" s="642" t="s">
        <v>8190</v>
      </c>
      <c r="J2972" s="641" t="s">
        <v>9604</v>
      </c>
      <c r="K2972" s="643">
        <v>1</v>
      </c>
      <c r="L2972" s="643">
        <v>12</v>
      </c>
      <c r="M2972" s="644">
        <v>46677.254186522412</v>
      </c>
      <c r="N2972" s="643">
        <v>1</v>
      </c>
      <c r="O2972" s="643">
        <v>6</v>
      </c>
      <c r="P2972" s="686">
        <v>23401.079556928918</v>
      </c>
    </row>
    <row r="2973" spans="1:16" ht="45" x14ac:dyDescent="0.2">
      <c r="A2973" s="637" t="s">
        <v>478</v>
      </c>
      <c r="B2973" s="638" t="s">
        <v>768</v>
      </c>
      <c r="C2973" s="638" t="s">
        <v>769</v>
      </c>
      <c r="D2973" s="639" t="s">
        <v>9605</v>
      </c>
      <c r="E2973" s="640">
        <v>2300</v>
      </c>
      <c r="F2973" s="638" t="s">
        <v>9606</v>
      </c>
      <c r="G2973" s="639" t="s">
        <v>9607</v>
      </c>
      <c r="H2973" s="641" t="s">
        <v>8807</v>
      </c>
      <c r="I2973" s="642" t="s">
        <v>8185</v>
      </c>
      <c r="J2973" s="641" t="s">
        <v>8807</v>
      </c>
      <c r="K2973" s="643">
        <v>1</v>
      </c>
      <c r="L2973" s="643">
        <v>1</v>
      </c>
      <c r="M2973" s="644">
        <v>2617.7741865224061</v>
      </c>
      <c r="N2973" s="643"/>
      <c r="O2973" s="643"/>
      <c r="P2973" s="686">
        <v>0</v>
      </c>
    </row>
    <row r="2974" spans="1:16" ht="22.5" x14ac:dyDescent="0.2">
      <c r="A2974" s="637" t="s">
        <v>478</v>
      </c>
      <c r="B2974" s="638" t="s">
        <v>768</v>
      </c>
      <c r="C2974" s="638" t="s">
        <v>769</v>
      </c>
      <c r="D2974" s="639" t="s">
        <v>9067</v>
      </c>
      <c r="E2974" s="640">
        <v>3250</v>
      </c>
      <c r="F2974" s="638" t="s">
        <v>9608</v>
      </c>
      <c r="G2974" s="639" t="s">
        <v>9609</v>
      </c>
      <c r="H2974" s="641" t="s">
        <v>9610</v>
      </c>
      <c r="I2974" s="642" t="s">
        <v>8190</v>
      </c>
      <c r="J2974" s="641" t="s">
        <v>9610</v>
      </c>
      <c r="K2974" s="643">
        <v>1</v>
      </c>
      <c r="L2974" s="643">
        <v>12</v>
      </c>
      <c r="M2974" s="644">
        <v>41277.254186522412</v>
      </c>
      <c r="N2974" s="643">
        <v>1</v>
      </c>
      <c r="O2974" s="643">
        <v>6</v>
      </c>
      <c r="P2974" s="686">
        <v>20701.079556928918</v>
      </c>
    </row>
    <row r="2975" spans="1:16" ht="22.5" x14ac:dyDescent="0.2">
      <c r="A2975" s="637" t="s">
        <v>478</v>
      </c>
      <c r="B2975" s="638" t="s">
        <v>768</v>
      </c>
      <c r="C2975" s="638" t="s">
        <v>769</v>
      </c>
      <c r="D2975" s="639" t="s">
        <v>9611</v>
      </c>
      <c r="E2975" s="640">
        <v>1900</v>
      </c>
      <c r="F2975" s="638" t="s">
        <v>9612</v>
      </c>
      <c r="G2975" s="639" t="s">
        <v>9613</v>
      </c>
      <c r="H2975" s="641" t="s">
        <v>8554</v>
      </c>
      <c r="I2975" s="642" t="s">
        <v>8292</v>
      </c>
      <c r="J2975" s="641" t="s">
        <v>8554</v>
      </c>
      <c r="K2975" s="643">
        <v>1</v>
      </c>
      <c r="L2975" s="643">
        <v>4</v>
      </c>
      <c r="M2975" s="644">
        <v>8615.8141865224061</v>
      </c>
      <c r="N2975" s="643"/>
      <c r="O2975" s="643"/>
      <c r="P2975" s="686">
        <v>0</v>
      </c>
    </row>
    <row r="2976" spans="1:16" x14ac:dyDescent="0.2">
      <c r="A2976" s="637" t="s">
        <v>478</v>
      </c>
      <c r="B2976" s="638" t="s">
        <v>768</v>
      </c>
      <c r="C2976" s="638" t="s">
        <v>769</v>
      </c>
      <c r="D2976" s="639" t="s">
        <v>8288</v>
      </c>
      <c r="E2976" s="640">
        <v>1900</v>
      </c>
      <c r="F2976" s="638" t="s">
        <v>9614</v>
      </c>
      <c r="G2976" s="639" t="s">
        <v>9615</v>
      </c>
      <c r="H2976" s="641" t="s">
        <v>8303</v>
      </c>
      <c r="I2976" s="642" t="s">
        <v>8292</v>
      </c>
      <c r="J2976" s="641" t="s">
        <v>8303</v>
      </c>
      <c r="K2976" s="643">
        <v>1</v>
      </c>
      <c r="L2976" s="643">
        <v>12</v>
      </c>
      <c r="M2976" s="644">
        <v>25077.254186522405</v>
      </c>
      <c r="N2976" s="643">
        <v>1</v>
      </c>
      <c r="O2976" s="643">
        <v>6</v>
      </c>
      <c r="P2976" s="686">
        <v>12578.939556928915</v>
      </c>
    </row>
    <row r="2977" spans="1:16" ht="78.75" x14ac:dyDescent="0.2">
      <c r="A2977" s="637" t="s">
        <v>478</v>
      </c>
      <c r="B2977" s="638" t="s">
        <v>768</v>
      </c>
      <c r="C2977" s="638" t="s">
        <v>769</v>
      </c>
      <c r="D2977" s="639" t="s">
        <v>9616</v>
      </c>
      <c r="E2977" s="640">
        <v>3500</v>
      </c>
      <c r="F2977" s="638" t="s">
        <v>9617</v>
      </c>
      <c r="G2977" s="639" t="s">
        <v>9618</v>
      </c>
      <c r="H2977" s="641" t="s">
        <v>9619</v>
      </c>
      <c r="I2977" s="642" t="s">
        <v>8190</v>
      </c>
      <c r="J2977" s="641" t="s">
        <v>9619</v>
      </c>
      <c r="K2977" s="643">
        <v>1</v>
      </c>
      <c r="L2977" s="643">
        <v>12</v>
      </c>
      <c r="M2977" s="644">
        <v>44277.254186522412</v>
      </c>
      <c r="N2977" s="643">
        <v>1</v>
      </c>
      <c r="O2977" s="643">
        <v>6</v>
      </c>
      <c r="P2977" s="686">
        <v>22201.079556928918</v>
      </c>
    </row>
    <row r="2978" spans="1:16" ht="33.75" x14ac:dyDescent="0.2">
      <c r="A2978" s="637" t="s">
        <v>478</v>
      </c>
      <c r="B2978" s="638" t="s">
        <v>768</v>
      </c>
      <c r="C2978" s="638" t="s">
        <v>769</v>
      </c>
      <c r="D2978" s="639" t="s">
        <v>9620</v>
      </c>
      <c r="E2978" s="640">
        <v>3500</v>
      </c>
      <c r="F2978" s="638" t="s">
        <v>9621</v>
      </c>
      <c r="G2978" s="639" t="s">
        <v>9622</v>
      </c>
      <c r="H2978" s="641" t="s">
        <v>9623</v>
      </c>
      <c r="I2978" s="642" t="s">
        <v>8190</v>
      </c>
      <c r="J2978" s="641" t="s">
        <v>9623</v>
      </c>
      <c r="K2978" s="643">
        <v>1</v>
      </c>
      <c r="L2978" s="643">
        <v>12</v>
      </c>
      <c r="M2978" s="644">
        <v>44277.254186522412</v>
      </c>
      <c r="N2978" s="643">
        <v>1</v>
      </c>
      <c r="O2978" s="643">
        <v>6</v>
      </c>
      <c r="P2978" s="686">
        <v>22201.079556928918</v>
      </c>
    </row>
    <row r="2979" spans="1:16" ht="22.5" x14ac:dyDescent="0.2">
      <c r="A2979" s="637" t="s">
        <v>478</v>
      </c>
      <c r="B2979" s="638" t="s">
        <v>768</v>
      </c>
      <c r="C2979" s="638" t="s">
        <v>769</v>
      </c>
      <c r="D2979" s="639" t="s">
        <v>9624</v>
      </c>
      <c r="E2979" s="640">
        <v>3500</v>
      </c>
      <c r="F2979" s="638" t="s">
        <v>9625</v>
      </c>
      <c r="G2979" s="639" t="s">
        <v>9626</v>
      </c>
      <c r="H2979" s="641" t="s">
        <v>9619</v>
      </c>
      <c r="I2979" s="642" t="s">
        <v>8190</v>
      </c>
      <c r="J2979" s="641" t="s">
        <v>9619</v>
      </c>
      <c r="K2979" s="643">
        <v>1</v>
      </c>
      <c r="L2979" s="643">
        <v>4</v>
      </c>
      <c r="M2979" s="644">
        <v>15015.814186522406</v>
      </c>
      <c r="N2979" s="643"/>
      <c r="O2979" s="643"/>
      <c r="P2979" s="686">
        <v>0</v>
      </c>
    </row>
    <row r="2980" spans="1:16" ht="22.5" x14ac:dyDescent="0.2">
      <c r="A2980" s="637" t="s">
        <v>478</v>
      </c>
      <c r="B2980" s="638" t="s">
        <v>768</v>
      </c>
      <c r="C2980" s="638" t="s">
        <v>769</v>
      </c>
      <c r="D2980" s="639" t="s">
        <v>9624</v>
      </c>
      <c r="E2980" s="640">
        <v>5700</v>
      </c>
      <c r="F2980" s="638" t="s">
        <v>9625</v>
      </c>
      <c r="G2980" s="639" t="s">
        <v>9626</v>
      </c>
      <c r="H2980" s="641" t="s">
        <v>9619</v>
      </c>
      <c r="I2980" s="642" t="s">
        <v>8190</v>
      </c>
      <c r="J2980" s="641" t="s">
        <v>9619</v>
      </c>
      <c r="K2980" s="643">
        <v>1</v>
      </c>
      <c r="L2980" s="643">
        <v>8</v>
      </c>
      <c r="M2980" s="644">
        <v>47346.534186522411</v>
      </c>
      <c r="N2980" s="643">
        <v>1</v>
      </c>
      <c r="O2980" s="643">
        <v>5</v>
      </c>
      <c r="P2980" s="686">
        <v>29497.319556928916</v>
      </c>
    </row>
    <row r="2981" spans="1:16" ht="22.5" x14ac:dyDescent="0.2">
      <c r="A2981" s="637" t="s">
        <v>478</v>
      </c>
      <c r="B2981" s="638" t="s">
        <v>775</v>
      </c>
      <c r="C2981" s="638" t="s">
        <v>769</v>
      </c>
      <c r="D2981" s="639" t="s">
        <v>9624</v>
      </c>
      <c r="E2981" s="640">
        <v>5700</v>
      </c>
      <c r="F2981" s="638" t="s">
        <v>9625</v>
      </c>
      <c r="G2981" s="639" t="s">
        <v>9626</v>
      </c>
      <c r="H2981" s="641" t="s">
        <v>9619</v>
      </c>
      <c r="I2981" s="642" t="s">
        <v>8190</v>
      </c>
      <c r="J2981" s="641" t="s">
        <v>9619</v>
      </c>
      <c r="K2981" s="643"/>
      <c r="L2981" s="643"/>
      <c r="M2981" s="644">
        <v>0</v>
      </c>
      <c r="N2981" s="643">
        <v>1</v>
      </c>
      <c r="O2981" s="643">
        <v>1</v>
      </c>
      <c r="P2981" s="686">
        <v>5882.2795569289156</v>
      </c>
    </row>
    <row r="2982" spans="1:16" ht="56.25" x14ac:dyDescent="0.2">
      <c r="A2982" s="637" t="s">
        <v>478</v>
      </c>
      <c r="B2982" s="638" t="s">
        <v>768</v>
      </c>
      <c r="C2982" s="638" t="s">
        <v>769</v>
      </c>
      <c r="D2982" s="639" t="s">
        <v>9627</v>
      </c>
      <c r="E2982" s="640">
        <v>3300</v>
      </c>
      <c r="F2982" s="638" t="s">
        <v>9628</v>
      </c>
      <c r="G2982" s="639" t="s">
        <v>9629</v>
      </c>
      <c r="H2982" s="641" t="s">
        <v>9630</v>
      </c>
      <c r="I2982" s="642" t="s">
        <v>8190</v>
      </c>
      <c r="J2982" s="641" t="s">
        <v>9630</v>
      </c>
      <c r="K2982" s="643">
        <v>1</v>
      </c>
      <c r="L2982" s="643">
        <v>12</v>
      </c>
      <c r="M2982" s="644">
        <v>41877.254186522412</v>
      </c>
      <c r="N2982" s="643">
        <v>1</v>
      </c>
      <c r="O2982" s="643">
        <v>5</v>
      </c>
      <c r="P2982" s="686">
        <v>17497.319556928916</v>
      </c>
    </row>
    <row r="2983" spans="1:16" ht="22.5" x14ac:dyDescent="0.2">
      <c r="A2983" s="637" t="s">
        <v>478</v>
      </c>
      <c r="B2983" s="638" t="s">
        <v>775</v>
      </c>
      <c r="C2983" s="638" t="s">
        <v>769</v>
      </c>
      <c r="D2983" s="639" t="s">
        <v>9631</v>
      </c>
      <c r="E2983" s="640">
        <v>3300</v>
      </c>
      <c r="F2983" s="638" t="s">
        <v>9628</v>
      </c>
      <c r="G2983" s="639" t="s">
        <v>9629</v>
      </c>
      <c r="H2983" s="641" t="s">
        <v>9630</v>
      </c>
      <c r="I2983" s="642" t="s">
        <v>8190</v>
      </c>
      <c r="J2983" s="641" t="s">
        <v>9630</v>
      </c>
      <c r="K2983" s="643"/>
      <c r="L2983" s="643"/>
      <c r="M2983" s="644">
        <v>0</v>
      </c>
      <c r="N2983" s="643">
        <v>1</v>
      </c>
      <c r="O2983" s="643">
        <v>1</v>
      </c>
      <c r="P2983" s="686">
        <v>3482.279556928916</v>
      </c>
    </row>
    <row r="2984" spans="1:16" ht="22.5" x14ac:dyDescent="0.2">
      <c r="A2984" s="637" t="s">
        <v>478</v>
      </c>
      <c r="B2984" s="638" t="s">
        <v>768</v>
      </c>
      <c r="C2984" s="638" t="s">
        <v>769</v>
      </c>
      <c r="D2984" s="639" t="s">
        <v>8288</v>
      </c>
      <c r="E2984" s="640">
        <v>1900</v>
      </c>
      <c r="F2984" s="638" t="s">
        <v>9632</v>
      </c>
      <c r="G2984" s="639" t="s">
        <v>9633</v>
      </c>
      <c r="H2984" s="641" t="s">
        <v>8291</v>
      </c>
      <c r="I2984" s="642" t="s">
        <v>8292</v>
      </c>
      <c r="J2984" s="641" t="s">
        <v>8291</v>
      </c>
      <c r="K2984" s="643">
        <v>1</v>
      </c>
      <c r="L2984" s="643">
        <v>12</v>
      </c>
      <c r="M2984" s="644">
        <v>25077.254186522405</v>
      </c>
      <c r="N2984" s="643"/>
      <c r="O2984" s="643"/>
      <c r="P2984" s="686">
        <v>0</v>
      </c>
    </row>
    <row r="2985" spans="1:16" ht="22.5" x14ac:dyDescent="0.2">
      <c r="A2985" s="637" t="s">
        <v>478</v>
      </c>
      <c r="B2985" s="638" t="s">
        <v>768</v>
      </c>
      <c r="C2985" s="638" t="s">
        <v>769</v>
      </c>
      <c r="D2985" s="639" t="s">
        <v>9634</v>
      </c>
      <c r="E2985" s="640">
        <v>3300</v>
      </c>
      <c r="F2985" s="638" t="s">
        <v>9635</v>
      </c>
      <c r="G2985" s="639" t="s">
        <v>9636</v>
      </c>
      <c r="H2985" s="641" t="s">
        <v>8380</v>
      </c>
      <c r="I2985" s="642" t="s">
        <v>8190</v>
      </c>
      <c r="J2985" s="641" t="s">
        <v>8380</v>
      </c>
      <c r="K2985" s="643">
        <v>1</v>
      </c>
      <c r="L2985" s="643">
        <v>12</v>
      </c>
      <c r="M2985" s="644">
        <v>41877.254186522412</v>
      </c>
      <c r="N2985" s="643">
        <v>1</v>
      </c>
      <c r="O2985" s="643">
        <v>6</v>
      </c>
      <c r="P2985" s="686">
        <v>21001.079556928918</v>
      </c>
    </row>
    <row r="2986" spans="1:16" x14ac:dyDescent="0.2">
      <c r="A2986" s="637" t="s">
        <v>478</v>
      </c>
      <c r="B2986" s="638" t="s">
        <v>768</v>
      </c>
      <c r="C2986" s="638" t="s">
        <v>769</v>
      </c>
      <c r="D2986" s="639" t="s">
        <v>8778</v>
      </c>
      <c r="E2986" s="640">
        <v>1900</v>
      </c>
      <c r="F2986" s="638" t="s">
        <v>9637</v>
      </c>
      <c r="G2986" s="639" t="s">
        <v>9638</v>
      </c>
      <c r="H2986" s="641" t="s">
        <v>8291</v>
      </c>
      <c r="I2986" s="642" t="s">
        <v>8292</v>
      </c>
      <c r="J2986" s="641" t="s">
        <v>8291</v>
      </c>
      <c r="K2986" s="643">
        <v>1</v>
      </c>
      <c r="L2986" s="643">
        <v>12</v>
      </c>
      <c r="M2986" s="644">
        <v>25077.254186522405</v>
      </c>
      <c r="N2986" s="643">
        <v>1</v>
      </c>
      <c r="O2986" s="643">
        <v>6</v>
      </c>
      <c r="P2986" s="686">
        <v>12578.939556928915</v>
      </c>
    </row>
    <row r="2987" spans="1:16" ht="33.75" x14ac:dyDescent="0.2">
      <c r="A2987" s="637" t="s">
        <v>478</v>
      </c>
      <c r="B2987" s="638" t="s">
        <v>768</v>
      </c>
      <c r="C2987" s="638" t="s">
        <v>769</v>
      </c>
      <c r="D2987" s="639" t="s">
        <v>8619</v>
      </c>
      <c r="E2987" s="640">
        <v>2600</v>
      </c>
      <c r="F2987" s="638" t="s">
        <v>9639</v>
      </c>
      <c r="G2987" s="639" t="s">
        <v>9640</v>
      </c>
      <c r="H2987" s="641" t="s">
        <v>8444</v>
      </c>
      <c r="I2987" s="642" t="s">
        <v>8185</v>
      </c>
      <c r="J2987" s="641" t="s">
        <v>8444</v>
      </c>
      <c r="K2987" s="643">
        <v>1</v>
      </c>
      <c r="L2987" s="643">
        <v>12</v>
      </c>
      <c r="M2987" s="644">
        <v>33477.254186522412</v>
      </c>
      <c r="N2987" s="643">
        <v>1</v>
      </c>
      <c r="O2987" s="643">
        <v>6</v>
      </c>
      <c r="P2987" s="686">
        <v>16801.079556928918</v>
      </c>
    </row>
    <row r="2988" spans="1:16" ht="22.5" x14ac:dyDescent="0.2">
      <c r="A2988" s="637" t="s">
        <v>478</v>
      </c>
      <c r="B2988" s="638" t="s">
        <v>768</v>
      </c>
      <c r="C2988" s="638" t="s">
        <v>769</v>
      </c>
      <c r="D2988" s="639" t="s">
        <v>8778</v>
      </c>
      <c r="E2988" s="640">
        <v>1900</v>
      </c>
      <c r="F2988" s="638" t="s">
        <v>9641</v>
      </c>
      <c r="G2988" s="639" t="s">
        <v>9642</v>
      </c>
      <c r="H2988" s="641" t="s">
        <v>8291</v>
      </c>
      <c r="I2988" s="642" t="s">
        <v>8292</v>
      </c>
      <c r="J2988" s="641" t="s">
        <v>8291</v>
      </c>
      <c r="K2988" s="643">
        <v>1</v>
      </c>
      <c r="L2988" s="643">
        <v>12</v>
      </c>
      <c r="M2988" s="644">
        <v>25077.254186522405</v>
      </c>
      <c r="N2988" s="643">
        <v>1</v>
      </c>
      <c r="O2988" s="643">
        <v>6</v>
      </c>
      <c r="P2988" s="686">
        <v>12578.939556928915</v>
      </c>
    </row>
    <row r="2989" spans="1:16" ht="22.5" x14ac:dyDescent="0.2">
      <c r="A2989" s="637" t="s">
        <v>478</v>
      </c>
      <c r="B2989" s="638" t="s">
        <v>768</v>
      </c>
      <c r="C2989" s="638" t="s">
        <v>769</v>
      </c>
      <c r="D2989" s="639" t="s">
        <v>8394</v>
      </c>
      <c r="E2989" s="640">
        <v>1900</v>
      </c>
      <c r="F2989" s="638" t="s">
        <v>9643</v>
      </c>
      <c r="G2989" s="639" t="s">
        <v>9644</v>
      </c>
      <c r="H2989" s="641" t="s">
        <v>8291</v>
      </c>
      <c r="I2989" s="642" t="s">
        <v>8292</v>
      </c>
      <c r="J2989" s="641" t="s">
        <v>8291</v>
      </c>
      <c r="K2989" s="643">
        <v>1</v>
      </c>
      <c r="L2989" s="643">
        <v>12</v>
      </c>
      <c r="M2989" s="644">
        <v>25077.254186522405</v>
      </c>
      <c r="N2989" s="643">
        <v>1</v>
      </c>
      <c r="O2989" s="643">
        <v>6</v>
      </c>
      <c r="P2989" s="686">
        <v>12578.939556928915</v>
      </c>
    </row>
    <row r="2990" spans="1:16" ht="22.5" x14ac:dyDescent="0.2">
      <c r="A2990" s="637" t="s">
        <v>478</v>
      </c>
      <c r="B2990" s="638" t="s">
        <v>768</v>
      </c>
      <c r="C2990" s="638" t="s">
        <v>769</v>
      </c>
      <c r="D2990" s="639" t="s">
        <v>9645</v>
      </c>
      <c r="E2990" s="640">
        <v>2600</v>
      </c>
      <c r="F2990" s="638" t="s">
        <v>9646</v>
      </c>
      <c r="G2990" s="639" t="s">
        <v>9647</v>
      </c>
      <c r="H2990" s="641" t="s">
        <v>9260</v>
      </c>
      <c r="I2990" s="642" t="s">
        <v>8185</v>
      </c>
      <c r="J2990" s="641" t="s">
        <v>9260</v>
      </c>
      <c r="K2990" s="643">
        <v>1</v>
      </c>
      <c r="L2990" s="643">
        <v>12</v>
      </c>
      <c r="M2990" s="644">
        <v>33477.254186522412</v>
      </c>
      <c r="N2990" s="643">
        <v>1</v>
      </c>
      <c r="O2990" s="643">
        <v>5</v>
      </c>
      <c r="P2990" s="686">
        <v>13997.319556928915</v>
      </c>
    </row>
    <row r="2991" spans="1:16" ht="22.5" x14ac:dyDescent="0.2">
      <c r="A2991" s="637" t="s">
        <v>478</v>
      </c>
      <c r="B2991" s="638" t="s">
        <v>775</v>
      </c>
      <c r="C2991" s="638" t="s">
        <v>769</v>
      </c>
      <c r="D2991" s="639" t="s">
        <v>9645</v>
      </c>
      <c r="E2991" s="640">
        <v>2600</v>
      </c>
      <c r="F2991" s="638" t="s">
        <v>9646</v>
      </c>
      <c r="G2991" s="639" t="s">
        <v>9647</v>
      </c>
      <c r="H2991" s="641" t="s">
        <v>9260</v>
      </c>
      <c r="I2991" s="642" t="s">
        <v>8185</v>
      </c>
      <c r="J2991" s="641" t="s">
        <v>9260</v>
      </c>
      <c r="K2991" s="643"/>
      <c r="L2991" s="643"/>
      <c r="M2991" s="644">
        <v>0</v>
      </c>
      <c r="N2991" s="643">
        <v>1</v>
      </c>
      <c r="O2991" s="643">
        <v>1</v>
      </c>
      <c r="P2991" s="686">
        <v>2782.279556928916</v>
      </c>
    </row>
    <row r="2992" spans="1:16" ht="33.75" x14ac:dyDescent="0.2">
      <c r="A2992" s="637" t="s">
        <v>478</v>
      </c>
      <c r="B2992" s="638" t="s">
        <v>768</v>
      </c>
      <c r="C2992" s="638" t="s">
        <v>769</v>
      </c>
      <c r="D2992" s="639" t="s">
        <v>9648</v>
      </c>
      <c r="E2992" s="640">
        <v>3500</v>
      </c>
      <c r="F2992" s="638" t="s">
        <v>9649</v>
      </c>
      <c r="G2992" s="639" t="s">
        <v>9650</v>
      </c>
      <c r="H2992" s="641" t="s">
        <v>8283</v>
      </c>
      <c r="I2992" s="642" t="s">
        <v>8190</v>
      </c>
      <c r="J2992" s="641" t="s">
        <v>8283</v>
      </c>
      <c r="K2992" s="643">
        <v>1</v>
      </c>
      <c r="L2992" s="643">
        <v>12</v>
      </c>
      <c r="M2992" s="644">
        <v>44277.254186522412</v>
      </c>
      <c r="N2992" s="643">
        <v>1</v>
      </c>
      <c r="O2992" s="643">
        <v>6</v>
      </c>
      <c r="P2992" s="686">
        <v>22201.079556928918</v>
      </c>
    </row>
    <row r="2993" spans="1:16" ht="22.5" x14ac:dyDescent="0.2">
      <c r="A2993" s="637" t="s">
        <v>478</v>
      </c>
      <c r="B2993" s="638" t="s">
        <v>768</v>
      </c>
      <c r="C2993" s="638" t="s">
        <v>769</v>
      </c>
      <c r="D2993" s="639" t="s">
        <v>9651</v>
      </c>
      <c r="E2993" s="640">
        <v>1900</v>
      </c>
      <c r="F2993" s="638" t="s">
        <v>9652</v>
      </c>
      <c r="G2993" s="639" t="s">
        <v>9653</v>
      </c>
      <c r="H2993" s="641" t="s">
        <v>9654</v>
      </c>
      <c r="I2993" s="642" t="s">
        <v>8292</v>
      </c>
      <c r="J2993" s="641" t="s">
        <v>9654</v>
      </c>
      <c r="K2993" s="643">
        <v>1</v>
      </c>
      <c r="L2993" s="643">
        <v>12</v>
      </c>
      <c r="M2993" s="644">
        <v>25077.254186522405</v>
      </c>
      <c r="N2993" s="643">
        <v>1</v>
      </c>
      <c r="O2993" s="643">
        <v>6</v>
      </c>
      <c r="P2993" s="686">
        <v>12578.939556928915</v>
      </c>
    </row>
    <row r="2994" spans="1:16" ht="56.25" x14ac:dyDescent="0.2">
      <c r="A2994" s="637" t="s">
        <v>478</v>
      </c>
      <c r="B2994" s="638" t="s">
        <v>768</v>
      </c>
      <c r="C2994" s="638" t="s">
        <v>769</v>
      </c>
      <c r="D2994" s="639" t="s">
        <v>9655</v>
      </c>
      <c r="E2994" s="640">
        <v>11500</v>
      </c>
      <c r="F2994" s="638" t="s">
        <v>9656</v>
      </c>
      <c r="G2994" s="639" t="s">
        <v>9657</v>
      </c>
      <c r="H2994" s="641" t="s">
        <v>8188</v>
      </c>
      <c r="I2994" s="642" t="s">
        <v>9256</v>
      </c>
      <c r="J2994" s="641" t="s">
        <v>8188</v>
      </c>
      <c r="K2994" s="643">
        <v>1</v>
      </c>
      <c r="L2994" s="643">
        <v>4</v>
      </c>
      <c r="M2994" s="644">
        <v>47015.81418652241</v>
      </c>
      <c r="N2994" s="643"/>
      <c r="O2994" s="643"/>
      <c r="P2994" s="686">
        <v>0</v>
      </c>
    </row>
    <row r="2995" spans="1:16" ht="33.75" x14ac:dyDescent="0.2">
      <c r="A2995" s="637" t="s">
        <v>478</v>
      </c>
      <c r="B2995" s="638" t="s">
        <v>768</v>
      </c>
      <c r="C2995" s="638" t="s">
        <v>769</v>
      </c>
      <c r="D2995" s="639" t="s">
        <v>9658</v>
      </c>
      <c r="E2995" s="640">
        <v>15000</v>
      </c>
      <c r="F2995" s="638" t="s">
        <v>9656</v>
      </c>
      <c r="G2995" s="639" t="s">
        <v>9657</v>
      </c>
      <c r="H2995" s="641" t="s">
        <v>8188</v>
      </c>
      <c r="I2995" s="642" t="s">
        <v>9256</v>
      </c>
      <c r="J2995" s="641" t="s">
        <v>8188</v>
      </c>
      <c r="K2995" s="643">
        <v>1</v>
      </c>
      <c r="L2995" s="643">
        <v>8</v>
      </c>
      <c r="M2995" s="644">
        <v>121746.5341865224</v>
      </c>
      <c r="N2995" s="643">
        <v>1</v>
      </c>
      <c r="O2995" s="643">
        <v>6</v>
      </c>
      <c r="P2995" s="686">
        <v>91201.079556928918</v>
      </c>
    </row>
    <row r="2996" spans="1:16" ht="22.5" x14ac:dyDescent="0.2">
      <c r="A2996" s="637" t="s">
        <v>478</v>
      </c>
      <c r="B2996" s="638" t="s">
        <v>768</v>
      </c>
      <c r="C2996" s="638" t="s">
        <v>769</v>
      </c>
      <c r="D2996" s="639" t="s">
        <v>9659</v>
      </c>
      <c r="E2996" s="640">
        <v>5700</v>
      </c>
      <c r="F2996" s="638" t="s">
        <v>9660</v>
      </c>
      <c r="G2996" s="639" t="s">
        <v>9661</v>
      </c>
      <c r="H2996" s="641" t="s">
        <v>4940</v>
      </c>
      <c r="I2996" s="642" t="s">
        <v>8190</v>
      </c>
      <c r="J2996" s="641" t="s">
        <v>4940</v>
      </c>
      <c r="K2996" s="643">
        <v>1</v>
      </c>
      <c r="L2996" s="643">
        <v>12</v>
      </c>
      <c r="M2996" s="644">
        <v>70677.254186522405</v>
      </c>
      <c r="N2996" s="643">
        <v>1</v>
      </c>
      <c r="O2996" s="643">
        <v>6</v>
      </c>
      <c r="P2996" s="686">
        <v>35401.079556928911</v>
      </c>
    </row>
    <row r="2997" spans="1:16" ht="22.5" x14ac:dyDescent="0.2">
      <c r="A2997" s="637" t="s">
        <v>478</v>
      </c>
      <c r="B2997" s="638" t="s">
        <v>768</v>
      </c>
      <c r="C2997" s="638" t="s">
        <v>769</v>
      </c>
      <c r="D2997" s="639" t="s">
        <v>8327</v>
      </c>
      <c r="E2997" s="640">
        <v>1900</v>
      </c>
      <c r="F2997" s="638" t="s">
        <v>9662</v>
      </c>
      <c r="G2997" s="639" t="s">
        <v>9663</v>
      </c>
      <c r="H2997" s="641" t="s">
        <v>8554</v>
      </c>
      <c r="I2997" s="642" t="s">
        <v>8292</v>
      </c>
      <c r="J2997" s="641" t="s">
        <v>8554</v>
      </c>
      <c r="K2997" s="643">
        <v>1</v>
      </c>
      <c r="L2997" s="643">
        <v>12</v>
      </c>
      <c r="M2997" s="644">
        <v>25077.254186522405</v>
      </c>
      <c r="N2997" s="643">
        <v>1</v>
      </c>
      <c r="O2997" s="643">
        <v>6</v>
      </c>
      <c r="P2997" s="686">
        <v>12578.939556928915</v>
      </c>
    </row>
    <row r="2998" spans="1:16" ht="33.75" x14ac:dyDescent="0.2">
      <c r="A2998" s="637" t="s">
        <v>478</v>
      </c>
      <c r="B2998" s="638" t="s">
        <v>768</v>
      </c>
      <c r="C2998" s="638" t="s">
        <v>769</v>
      </c>
      <c r="D2998" s="639" t="s">
        <v>8335</v>
      </c>
      <c r="E2998" s="640">
        <v>1900</v>
      </c>
      <c r="F2998" s="638" t="s">
        <v>9664</v>
      </c>
      <c r="G2998" s="639" t="s">
        <v>9665</v>
      </c>
      <c r="H2998" s="641" t="s">
        <v>8291</v>
      </c>
      <c r="I2998" s="642" t="s">
        <v>8292</v>
      </c>
      <c r="J2998" s="641" t="s">
        <v>8291</v>
      </c>
      <c r="K2998" s="643">
        <v>1</v>
      </c>
      <c r="L2998" s="643">
        <v>12</v>
      </c>
      <c r="M2998" s="644">
        <v>25077.254186522405</v>
      </c>
      <c r="N2998" s="643">
        <v>1</v>
      </c>
      <c r="O2998" s="643">
        <v>6</v>
      </c>
      <c r="P2998" s="686">
        <v>12578.939556928915</v>
      </c>
    </row>
    <row r="2999" spans="1:16" ht="78.75" x14ac:dyDescent="0.2">
      <c r="A2999" s="637" t="s">
        <v>478</v>
      </c>
      <c r="B2999" s="638" t="s">
        <v>768</v>
      </c>
      <c r="C2999" s="638" t="s">
        <v>769</v>
      </c>
      <c r="D2999" s="639" t="s">
        <v>9666</v>
      </c>
      <c r="E2999" s="640">
        <v>1800</v>
      </c>
      <c r="F2999" s="638" t="s">
        <v>9667</v>
      </c>
      <c r="G2999" s="639" t="s">
        <v>9668</v>
      </c>
      <c r="H2999" s="641" t="s">
        <v>8291</v>
      </c>
      <c r="I2999" s="642" t="s">
        <v>8292</v>
      </c>
      <c r="J2999" s="641" t="s">
        <v>8291</v>
      </c>
      <c r="K2999" s="643">
        <v>1</v>
      </c>
      <c r="L2999" s="643">
        <v>12</v>
      </c>
      <c r="M2999" s="644">
        <v>23877.254186522405</v>
      </c>
      <c r="N2999" s="643">
        <v>1</v>
      </c>
      <c r="O2999" s="643">
        <v>5</v>
      </c>
      <c r="P2999" s="686">
        <v>9926.2195569289161</v>
      </c>
    </row>
    <row r="3000" spans="1:16" ht="78.75" x14ac:dyDescent="0.2">
      <c r="A3000" s="637" t="s">
        <v>478</v>
      </c>
      <c r="B3000" s="638" t="s">
        <v>775</v>
      </c>
      <c r="C3000" s="638" t="s">
        <v>769</v>
      </c>
      <c r="D3000" s="639" t="s">
        <v>9666</v>
      </c>
      <c r="E3000" s="640">
        <v>1800</v>
      </c>
      <c r="F3000" s="638" t="s">
        <v>9667</v>
      </c>
      <c r="G3000" s="639" t="s">
        <v>9668</v>
      </c>
      <c r="H3000" s="641" t="s">
        <v>8906</v>
      </c>
      <c r="I3000" s="642" t="s">
        <v>8292</v>
      </c>
      <c r="J3000" s="641" t="s">
        <v>8906</v>
      </c>
      <c r="K3000" s="643"/>
      <c r="L3000" s="643"/>
      <c r="M3000" s="644">
        <v>0</v>
      </c>
      <c r="N3000" s="643">
        <v>1</v>
      </c>
      <c r="O3000" s="643">
        <v>1</v>
      </c>
      <c r="P3000" s="686">
        <v>1968.0595569289155</v>
      </c>
    </row>
    <row r="3001" spans="1:16" ht="22.5" x14ac:dyDescent="0.2">
      <c r="A3001" s="637" t="s">
        <v>478</v>
      </c>
      <c r="B3001" s="638" t="s">
        <v>768</v>
      </c>
      <c r="C3001" s="638" t="s">
        <v>769</v>
      </c>
      <c r="D3001" s="639" t="s">
        <v>9669</v>
      </c>
      <c r="E3001" s="640">
        <v>1900</v>
      </c>
      <c r="F3001" s="638" t="s">
        <v>9670</v>
      </c>
      <c r="G3001" s="639" t="s">
        <v>9671</v>
      </c>
      <c r="H3001" s="641" t="s">
        <v>8291</v>
      </c>
      <c r="I3001" s="642" t="s">
        <v>8292</v>
      </c>
      <c r="J3001" s="641" t="s">
        <v>8291</v>
      </c>
      <c r="K3001" s="643">
        <v>1</v>
      </c>
      <c r="L3001" s="643">
        <v>12</v>
      </c>
      <c r="M3001" s="644">
        <v>25077.254186522405</v>
      </c>
      <c r="N3001" s="643">
        <v>1</v>
      </c>
      <c r="O3001" s="643">
        <v>6</v>
      </c>
      <c r="P3001" s="686">
        <v>12578.939556928915</v>
      </c>
    </row>
    <row r="3002" spans="1:16" ht="22.5" x14ac:dyDescent="0.2">
      <c r="A3002" s="637" t="s">
        <v>478</v>
      </c>
      <c r="B3002" s="638" t="s">
        <v>768</v>
      </c>
      <c r="C3002" s="638" t="s">
        <v>769</v>
      </c>
      <c r="D3002" s="639" t="s">
        <v>9672</v>
      </c>
      <c r="E3002" s="640">
        <v>2400</v>
      </c>
      <c r="F3002" s="638" t="s">
        <v>9673</v>
      </c>
      <c r="G3002" s="639" t="s">
        <v>9674</v>
      </c>
      <c r="H3002" s="641" t="s">
        <v>8807</v>
      </c>
      <c r="I3002" s="642" t="s">
        <v>8185</v>
      </c>
      <c r="J3002" s="641" t="s">
        <v>8807</v>
      </c>
      <c r="K3002" s="643">
        <v>1</v>
      </c>
      <c r="L3002" s="643">
        <v>12</v>
      </c>
      <c r="M3002" s="644">
        <v>31077.254186522405</v>
      </c>
      <c r="N3002" s="643">
        <v>1</v>
      </c>
      <c r="O3002" s="643">
        <v>6</v>
      </c>
      <c r="P3002" s="686">
        <v>15601.079556928915</v>
      </c>
    </row>
    <row r="3003" spans="1:16" ht="22.5" x14ac:dyDescent="0.2">
      <c r="A3003" s="637" t="s">
        <v>478</v>
      </c>
      <c r="B3003" s="638" t="s">
        <v>768</v>
      </c>
      <c r="C3003" s="638" t="s">
        <v>769</v>
      </c>
      <c r="D3003" s="639" t="s">
        <v>9675</v>
      </c>
      <c r="E3003" s="640">
        <v>2300</v>
      </c>
      <c r="F3003" s="638" t="s">
        <v>9676</v>
      </c>
      <c r="G3003" s="639" t="s">
        <v>9677</v>
      </c>
      <c r="H3003" s="641" t="s">
        <v>9678</v>
      </c>
      <c r="I3003" s="642" t="s">
        <v>8185</v>
      </c>
      <c r="J3003" s="641" t="s">
        <v>9678</v>
      </c>
      <c r="K3003" s="643">
        <v>1</v>
      </c>
      <c r="L3003" s="643">
        <v>12</v>
      </c>
      <c r="M3003" s="644">
        <v>29877.254186522405</v>
      </c>
      <c r="N3003" s="643">
        <v>1</v>
      </c>
      <c r="O3003" s="643">
        <v>6</v>
      </c>
      <c r="P3003" s="686">
        <v>15001.079556928915</v>
      </c>
    </row>
    <row r="3004" spans="1:16" ht="22.5" x14ac:dyDescent="0.2">
      <c r="A3004" s="637" t="s">
        <v>478</v>
      </c>
      <c r="B3004" s="638" t="s">
        <v>768</v>
      </c>
      <c r="C3004" s="638" t="s">
        <v>769</v>
      </c>
      <c r="D3004" s="639" t="s">
        <v>8288</v>
      </c>
      <c r="E3004" s="640">
        <v>1900</v>
      </c>
      <c r="F3004" s="638" t="s">
        <v>9679</v>
      </c>
      <c r="G3004" s="639" t="s">
        <v>9680</v>
      </c>
      <c r="H3004" s="641" t="s">
        <v>8303</v>
      </c>
      <c r="I3004" s="642" t="s">
        <v>8292</v>
      </c>
      <c r="J3004" s="641" t="s">
        <v>8303</v>
      </c>
      <c r="K3004" s="643">
        <v>1</v>
      </c>
      <c r="L3004" s="643">
        <v>12</v>
      </c>
      <c r="M3004" s="644">
        <v>25077.254186522405</v>
      </c>
      <c r="N3004" s="643">
        <v>1</v>
      </c>
      <c r="O3004" s="643">
        <v>6</v>
      </c>
      <c r="P3004" s="686">
        <v>12578.939556928915</v>
      </c>
    </row>
    <row r="3005" spans="1:16" ht="22.5" x14ac:dyDescent="0.2">
      <c r="A3005" s="637" t="s">
        <v>478</v>
      </c>
      <c r="B3005" s="638" t="s">
        <v>768</v>
      </c>
      <c r="C3005" s="638" t="s">
        <v>769</v>
      </c>
      <c r="D3005" s="639" t="s">
        <v>8431</v>
      </c>
      <c r="E3005" s="640">
        <v>1900</v>
      </c>
      <c r="F3005" s="638" t="s">
        <v>9681</v>
      </c>
      <c r="G3005" s="639" t="s">
        <v>9682</v>
      </c>
      <c r="H3005" s="641" t="s">
        <v>8303</v>
      </c>
      <c r="I3005" s="642" t="s">
        <v>8292</v>
      </c>
      <c r="J3005" s="641" t="s">
        <v>8303</v>
      </c>
      <c r="K3005" s="643">
        <v>1</v>
      </c>
      <c r="L3005" s="643">
        <v>10</v>
      </c>
      <c r="M3005" s="644">
        <v>21011.894186522404</v>
      </c>
      <c r="N3005" s="643">
        <v>1</v>
      </c>
      <c r="O3005" s="643">
        <v>6</v>
      </c>
      <c r="P3005" s="686">
        <v>12578.939556928915</v>
      </c>
    </row>
    <row r="3006" spans="1:16" ht="33.75" x14ac:dyDescent="0.2">
      <c r="A3006" s="637" t="s">
        <v>478</v>
      </c>
      <c r="B3006" s="638" t="s">
        <v>768</v>
      </c>
      <c r="C3006" s="638" t="s">
        <v>769</v>
      </c>
      <c r="D3006" s="639" t="s">
        <v>8970</v>
      </c>
      <c r="E3006" s="640">
        <v>1900</v>
      </c>
      <c r="F3006" s="638" t="s">
        <v>9683</v>
      </c>
      <c r="G3006" s="639" t="s">
        <v>9684</v>
      </c>
      <c r="H3006" s="641" t="s">
        <v>8291</v>
      </c>
      <c r="I3006" s="642" t="s">
        <v>8292</v>
      </c>
      <c r="J3006" s="641" t="s">
        <v>8291</v>
      </c>
      <c r="K3006" s="643">
        <v>1</v>
      </c>
      <c r="L3006" s="643">
        <v>12</v>
      </c>
      <c r="M3006" s="644">
        <v>25077.254186522405</v>
      </c>
      <c r="N3006" s="643">
        <v>1</v>
      </c>
      <c r="O3006" s="643">
        <v>6</v>
      </c>
      <c r="P3006" s="686">
        <v>12578.939556928915</v>
      </c>
    </row>
    <row r="3007" spans="1:16" x14ac:dyDescent="0.2">
      <c r="A3007" s="637" t="s">
        <v>478</v>
      </c>
      <c r="B3007" s="638" t="s">
        <v>768</v>
      </c>
      <c r="C3007" s="638" t="s">
        <v>769</v>
      </c>
      <c r="D3007" s="639" t="s">
        <v>8288</v>
      </c>
      <c r="E3007" s="640">
        <v>1900</v>
      </c>
      <c r="F3007" s="638" t="s">
        <v>9685</v>
      </c>
      <c r="G3007" s="639" t="s">
        <v>9686</v>
      </c>
      <c r="H3007" s="641" t="s">
        <v>8291</v>
      </c>
      <c r="I3007" s="642" t="s">
        <v>8292</v>
      </c>
      <c r="J3007" s="641" t="s">
        <v>8291</v>
      </c>
      <c r="K3007" s="643">
        <v>1</v>
      </c>
      <c r="L3007" s="643">
        <v>12</v>
      </c>
      <c r="M3007" s="644">
        <v>25077.254186522405</v>
      </c>
      <c r="N3007" s="643">
        <v>1</v>
      </c>
      <c r="O3007" s="643">
        <v>6</v>
      </c>
      <c r="P3007" s="686">
        <v>12578.939556928915</v>
      </c>
    </row>
    <row r="3008" spans="1:16" ht="22.5" x14ac:dyDescent="0.2">
      <c r="A3008" s="637" t="s">
        <v>478</v>
      </c>
      <c r="B3008" s="638" t="s">
        <v>768</v>
      </c>
      <c r="C3008" s="638" t="s">
        <v>769</v>
      </c>
      <c r="D3008" s="639" t="s">
        <v>9687</v>
      </c>
      <c r="E3008" s="640">
        <v>3300</v>
      </c>
      <c r="F3008" s="638" t="s">
        <v>9688</v>
      </c>
      <c r="G3008" s="639" t="s">
        <v>9689</v>
      </c>
      <c r="H3008" s="641" t="s">
        <v>9690</v>
      </c>
      <c r="I3008" s="642" t="s">
        <v>8190</v>
      </c>
      <c r="J3008" s="641" t="s">
        <v>9690</v>
      </c>
      <c r="K3008" s="643">
        <v>1</v>
      </c>
      <c r="L3008" s="643">
        <v>12</v>
      </c>
      <c r="M3008" s="644">
        <v>41877.254186522412</v>
      </c>
      <c r="N3008" s="643">
        <v>1</v>
      </c>
      <c r="O3008" s="643">
        <v>6</v>
      </c>
      <c r="P3008" s="686">
        <v>21001.079556928918</v>
      </c>
    </row>
    <row r="3009" spans="1:16" ht="22.5" x14ac:dyDescent="0.2">
      <c r="A3009" s="637" t="s">
        <v>478</v>
      </c>
      <c r="B3009" s="638" t="s">
        <v>768</v>
      </c>
      <c r="C3009" s="638" t="s">
        <v>769</v>
      </c>
      <c r="D3009" s="639" t="s">
        <v>9691</v>
      </c>
      <c r="E3009" s="640">
        <v>4300</v>
      </c>
      <c r="F3009" s="638" t="s">
        <v>9692</v>
      </c>
      <c r="G3009" s="639" t="s">
        <v>9693</v>
      </c>
      <c r="H3009" s="641" t="s">
        <v>8569</v>
      </c>
      <c r="I3009" s="642" t="s">
        <v>8190</v>
      </c>
      <c r="J3009" s="641" t="s">
        <v>8569</v>
      </c>
      <c r="K3009" s="643">
        <v>1</v>
      </c>
      <c r="L3009" s="643">
        <v>12</v>
      </c>
      <c r="M3009" s="644">
        <v>53877.254186522412</v>
      </c>
      <c r="N3009" s="643">
        <v>1</v>
      </c>
      <c r="O3009" s="643">
        <v>6</v>
      </c>
      <c r="P3009" s="686">
        <v>27001.079556928918</v>
      </c>
    </row>
    <row r="3010" spans="1:16" ht="78.75" x14ac:dyDescent="0.2">
      <c r="A3010" s="637" t="s">
        <v>478</v>
      </c>
      <c r="B3010" s="638" t="s">
        <v>768</v>
      </c>
      <c r="C3010" s="638" t="s">
        <v>769</v>
      </c>
      <c r="D3010" s="639" t="s">
        <v>9694</v>
      </c>
      <c r="E3010" s="640">
        <v>1900</v>
      </c>
      <c r="F3010" s="638" t="s">
        <v>9695</v>
      </c>
      <c r="G3010" s="639" t="s">
        <v>9696</v>
      </c>
      <c r="H3010" s="641" t="s">
        <v>8184</v>
      </c>
      <c r="I3010" s="642" t="s">
        <v>8292</v>
      </c>
      <c r="J3010" s="641" t="s">
        <v>8184</v>
      </c>
      <c r="K3010" s="643">
        <v>1</v>
      </c>
      <c r="L3010" s="643">
        <v>12</v>
      </c>
      <c r="M3010" s="644">
        <v>25077.254186522405</v>
      </c>
      <c r="N3010" s="643">
        <v>1</v>
      </c>
      <c r="O3010" s="643">
        <v>6</v>
      </c>
      <c r="P3010" s="686">
        <v>12578.939556928915</v>
      </c>
    </row>
    <row r="3011" spans="1:16" ht="22.5" x14ac:dyDescent="0.2">
      <c r="A3011" s="637" t="s">
        <v>478</v>
      </c>
      <c r="B3011" s="638" t="s">
        <v>768</v>
      </c>
      <c r="C3011" s="638" t="s">
        <v>769</v>
      </c>
      <c r="D3011" s="639" t="s">
        <v>9697</v>
      </c>
      <c r="E3011" s="640">
        <v>6500</v>
      </c>
      <c r="F3011" s="638" t="s">
        <v>9698</v>
      </c>
      <c r="G3011" s="639" t="s">
        <v>9699</v>
      </c>
      <c r="H3011" s="641" t="s">
        <v>4940</v>
      </c>
      <c r="I3011" s="642" t="s">
        <v>8190</v>
      </c>
      <c r="J3011" s="641" t="s">
        <v>4940</v>
      </c>
      <c r="K3011" s="643">
        <v>1</v>
      </c>
      <c r="L3011" s="643">
        <v>12</v>
      </c>
      <c r="M3011" s="644">
        <v>80277.254186522405</v>
      </c>
      <c r="N3011" s="643">
        <v>1</v>
      </c>
      <c r="O3011" s="643">
        <v>6</v>
      </c>
      <c r="P3011" s="686">
        <v>40201.079556928911</v>
      </c>
    </row>
    <row r="3012" spans="1:16" ht="22.5" x14ac:dyDescent="0.2">
      <c r="A3012" s="637" t="s">
        <v>478</v>
      </c>
      <c r="B3012" s="638" t="s">
        <v>768</v>
      </c>
      <c r="C3012" s="638" t="s">
        <v>769</v>
      </c>
      <c r="D3012" s="639" t="s">
        <v>8643</v>
      </c>
      <c r="E3012" s="640">
        <v>3100</v>
      </c>
      <c r="F3012" s="638" t="s">
        <v>9700</v>
      </c>
      <c r="G3012" s="639" t="s">
        <v>9701</v>
      </c>
      <c r="H3012" s="641" t="s">
        <v>9483</v>
      </c>
      <c r="I3012" s="642" t="s">
        <v>8190</v>
      </c>
      <c r="J3012" s="641" t="s">
        <v>9483</v>
      </c>
      <c r="K3012" s="643">
        <v>1</v>
      </c>
      <c r="L3012" s="643">
        <v>12</v>
      </c>
      <c r="M3012" s="644">
        <v>39477.254186522412</v>
      </c>
      <c r="N3012" s="643">
        <v>1</v>
      </c>
      <c r="O3012" s="643">
        <v>6</v>
      </c>
      <c r="P3012" s="686">
        <v>19801.079556928918</v>
      </c>
    </row>
    <row r="3013" spans="1:16" ht="22.5" x14ac:dyDescent="0.2">
      <c r="A3013" s="637" t="s">
        <v>478</v>
      </c>
      <c r="B3013" s="638" t="s">
        <v>768</v>
      </c>
      <c r="C3013" s="638" t="s">
        <v>769</v>
      </c>
      <c r="D3013" s="639" t="s">
        <v>8288</v>
      </c>
      <c r="E3013" s="640">
        <v>1900</v>
      </c>
      <c r="F3013" s="638" t="s">
        <v>9702</v>
      </c>
      <c r="G3013" s="639" t="s">
        <v>9703</v>
      </c>
      <c r="H3013" s="641" t="s">
        <v>8303</v>
      </c>
      <c r="I3013" s="642" t="s">
        <v>8292</v>
      </c>
      <c r="J3013" s="641" t="s">
        <v>8303</v>
      </c>
      <c r="K3013" s="643">
        <v>1</v>
      </c>
      <c r="L3013" s="643">
        <v>12</v>
      </c>
      <c r="M3013" s="644">
        <v>25077.254186522405</v>
      </c>
      <c r="N3013" s="643">
        <v>1</v>
      </c>
      <c r="O3013" s="643">
        <v>6</v>
      </c>
      <c r="P3013" s="686">
        <v>12578.939556928915</v>
      </c>
    </row>
    <row r="3014" spans="1:16" ht="33.75" x14ac:dyDescent="0.2">
      <c r="A3014" s="637" t="s">
        <v>478</v>
      </c>
      <c r="B3014" s="638" t="s">
        <v>768</v>
      </c>
      <c r="C3014" s="638" t="s">
        <v>769</v>
      </c>
      <c r="D3014" s="639" t="s">
        <v>9704</v>
      </c>
      <c r="E3014" s="640">
        <v>3300</v>
      </c>
      <c r="F3014" s="638" t="s">
        <v>9705</v>
      </c>
      <c r="G3014" s="639" t="s">
        <v>9706</v>
      </c>
      <c r="H3014" s="641" t="s">
        <v>9707</v>
      </c>
      <c r="I3014" s="642" t="s">
        <v>8190</v>
      </c>
      <c r="J3014" s="641" t="s">
        <v>9707</v>
      </c>
      <c r="K3014" s="643">
        <v>1</v>
      </c>
      <c r="L3014" s="643">
        <v>12</v>
      </c>
      <c r="M3014" s="644">
        <v>41877.254186522412</v>
      </c>
      <c r="N3014" s="643">
        <v>1</v>
      </c>
      <c r="O3014" s="643">
        <v>6</v>
      </c>
      <c r="P3014" s="686">
        <v>21001.079556928918</v>
      </c>
    </row>
    <row r="3015" spans="1:16" x14ac:dyDescent="0.2">
      <c r="A3015" s="637" t="s">
        <v>478</v>
      </c>
      <c r="B3015" s="638" t="s">
        <v>768</v>
      </c>
      <c r="C3015" s="638" t="s">
        <v>769</v>
      </c>
      <c r="D3015" s="639" t="s">
        <v>8288</v>
      </c>
      <c r="E3015" s="640">
        <v>1900</v>
      </c>
      <c r="F3015" s="638" t="s">
        <v>9708</v>
      </c>
      <c r="G3015" s="639" t="s">
        <v>9709</v>
      </c>
      <c r="H3015" s="641" t="s">
        <v>8303</v>
      </c>
      <c r="I3015" s="642" t="s">
        <v>8292</v>
      </c>
      <c r="J3015" s="641" t="s">
        <v>8303</v>
      </c>
      <c r="K3015" s="643">
        <v>1</v>
      </c>
      <c r="L3015" s="643">
        <v>12</v>
      </c>
      <c r="M3015" s="644">
        <v>25077.254186522405</v>
      </c>
      <c r="N3015" s="643">
        <v>1</v>
      </c>
      <c r="O3015" s="643">
        <v>6</v>
      </c>
      <c r="P3015" s="686">
        <v>12578.939556928915</v>
      </c>
    </row>
    <row r="3016" spans="1:16" ht="22.5" x14ac:dyDescent="0.2">
      <c r="A3016" s="637" t="s">
        <v>478</v>
      </c>
      <c r="B3016" s="638" t="s">
        <v>768</v>
      </c>
      <c r="C3016" s="638" t="s">
        <v>769</v>
      </c>
      <c r="D3016" s="639" t="s">
        <v>8581</v>
      </c>
      <c r="E3016" s="640">
        <v>3500</v>
      </c>
      <c r="F3016" s="638" t="s">
        <v>9710</v>
      </c>
      <c r="G3016" s="639" t="s">
        <v>9711</v>
      </c>
      <c r="H3016" s="641" t="s">
        <v>4940</v>
      </c>
      <c r="I3016" s="642" t="s">
        <v>8190</v>
      </c>
      <c r="J3016" s="641" t="s">
        <v>4940</v>
      </c>
      <c r="K3016" s="643">
        <v>1</v>
      </c>
      <c r="L3016" s="643">
        <v>12</v>
      </c>
      <c r="M3016" s="644">
        <v>44277.254186522412</v>
      </c>
      <c r="N3016" s="643">
        <v>1</v>
      </c>
      <c r="O3016" s="643">
        <v>6</v>
      </c>
      <c r="P3016" s="686">
        <v>22201.079556928918</v>
      </c>
    </row>
    <row r="3017" spans="1:16" ht="22.5" x14ac:dyDescent="0.2">
      <c r="A3017" s="637" t="s">
        <v>478</v>
      </c>
      <c r="B3017" s="638" t="s">
        <v>768</v>
      </c>
      <c r="C3017" s="638" t="s">
        <v>769</v>
      </c>
      <c r="D3017" s="639" t="s">
        <v>8323</v>
      </c>
      <c r="E3017" s="640">
        <v>1900</v>
      </c>
      <c r="F3017" s="638" t="s">
        <v>9712</v>
      </c>
      <c r="G3017" s="639" t="s">
        <v>9713</v>
      </c>
      <c r="H3017" s="641" t="s">
        <v>8326</v>
      </c>
      <c r="I3017" s="642" t="s">
        <v>8292</v>
      </c>
      <c r="J3017" s="641" t="s">
        <v>8326</v>
      </c>
      <c r="K3017" s="643">
        <v>1</v>
      </c>
      <c r="L3017" s="643">
        <v>12</v>
      </c>
      <c r="M3017" s="644">
        <v>25077.254186522405</v>
      </c>
      <c r="N3017" s="643">
        <v>1</v>
      </c>
      <c r="O3017" s="643">
        <v>6</v>
      </c>
      <c r="P3017" s="686">
        <v>12578.939556928915</v>
      </c>
    </row>
    <row r="3018" spans="1:16" ht="22.5" x14ac:dyDescent="0.2">
      <c r="A3018" s="637" t="s">
        <v>478</v>
      </c>
      <c r="B3018" s="638" t="s">
        <v>768</v>
      </c>
      <c r="C3018" s="638" t="s">
        <v>769</v>
      </c>
      <c r="D3018" s="639" t="s">
        <v>9659</v>
      </c>
      <c r="E3018" s="640">
        <v>5000</v>
      </c>
      <c r="F3018" s="638" t="s">
        <v>9714</v>
      </c>
      <c r="G3018" s="639" t="s">
        <v>9715</v>
      </c>
      <c r="H3018" s="641" t="s">
        <v>4940</v>
      </c>
      <c r="I3018" s="642" t="s">
        <v>8190</v>
      </c>
      <c r="J3018" s="641" t="s">
        <v>4940</v>
      </c>
      <c r="K3018" s="643">
        <v>1</v>
      </c>
      <c r="L3018" s="643">
        <v>12</v>
      </c>
      <c r="M3018" s="644">
        <v>62277.254186522412</v>
      </c>
      <c r="N3018" s="643">
        <v>1</v>
      </c>
      <c r="O3018" s="643">
        <v>6</v>
      </c>
      <c r="P3018" s="686">
        <v>31201.079556928918</v>
      </c>
    </row>
    <row r="3019" spans="1:16" x14ac:dyDescent="0.2">
      <c r="A3019" s="637" t="s">
        <v>478</v>
      </c>
      <c r="B3019" s="638" t="s">
        <v>768</v>
      </c>
      <c r="C3019" s="638" t="s">
        <v>769</v>
      </c>
      <c r="D3019" s="639" t="s">
        <v>8288</v>
      </c>
      <c r="E3019" s="640">
        <v>1900</v>
      </c>
      <c r="F3019" s="638" t="s">
        <v>9716</v>
      </c>
      <c r="G3019" s="639" t="s">
        <v>9717</v>
      </c>
      <c r="H3019" s="641" t="s">
        <v>8291</v>
      </c>
      <c r="I3019" s="642" t="s">
        <v>8292</v>
      </c>
      <c r="J3019" s="641" t="s">
        <v>8291</v>
      </c>
      <c r="K3019" s="643">
        <v>1</v>
      </c>
      <c r="L3019" s="643">
        <v>12</v>
      </c>
      <c r="M3019" s="644">
        <v>25077.254186522405</v>
      </c>
      <c r="N3019" s="643">
        <v>1</v>
      </c>
      <c r="O3019" s="643">
        <v>6</v>
      </c>
      <c r="P3019" s="686">
        <v>12578.939556928915</v>
      </c>
    </row>
    <row r="3020" spans="1:16" ht="67.5" x14ac:dyDescent="0.2">
      <c r="A3020" s="637" t="s">
        <v>478</v>
      </c>
      <c r="B3020" s="638" t="s">
        <v>768</v>
      </c>
      <c r="C3020" s="638" t="s">
        <v>769</v>
      </c>
      <c r="D3020" s="639" t="s">
        <v>9718</v>
      </c>
      <c r="E3020" s="640">
        <v>2600</v>
      </c>
      <c r="F3020" s="638" t="s">
        <v>9719</v>
      </c>
      <c r="G3020" s="639" t="s">
        <v>9720</v>
      </c>
      <c r="H3020" s="641" t="s">
        <v>9721</v>
      </c>
      <c r="I3020" s="642" t="s">
        <v>8185</v>
      </c>
      <c r="J3020" s="641" t="s">
        <v>9721</v>
      </c>
      <c r="K3020" s="643">
        <v>1</v>
      </c>
      <c r="L3020" s="643">
        <v>12</v>
      </c>
      <c r="M3020" s="644">
        <v>33477.254186522412</v>
      </c>
      <c r="N3020" s="643">
        <v>1</v>
      </c>
      <c r="O3020" s="643">
        <v>5</v>
      </c>
      <c r="P3020" s="686">
        <v>13997.319556928915</v>
      </c>
    </row>
    <row r="3021" spans="1:16" ht="67.5" x14ac:dyDescent="0.2">
      <c r="A3021" s="637" t="s">
        <v>478</v>
      </c>
      <c r="B3021" s="638" t="s">
        <v>775</v>
      </c>
      <c r="C3021" s="638" t="s">
        <v>769</v>
      </c>
      <c r="D3021" s="639" t="s">
        <v>9718</v>
      </c>
      <c r="E3021" s="640">
        <v>2600</v>
      </c>
      <c r="F3021" s="638" t="s">
        <v>9719</v>
      </c>
      <c r="G3021" s="639" t="s">
        <v>9720</v>
      </c>
      <c r="H3021" s="641" t="s">
        <v>9721</v>
      </c>
      <c r="I3021" s="642" t="s">
        <v>8185</v>
      </c>
      <c r="J3021" s="641" t="s">
        <v>9721</v>
      </c>
      <c r="K3021" s="643"/>
      <c r="L3021" s="643"/>
      <c r="M3021" s="644">
        <v>0</v>
      </c>
      <c r="N3021" s="643">
        <v>1</v>
      </c>
      <c r="O3021" s="643">
        <v>1</v>
      </c>
      <c r="P3021" s="686">
        <v>2782.279556928916</v>
      </c>
    </row>
    <row r="3022" spans="1:16" ht="22.5" x14ac:dyDescent="0.2">
      <c r="A3022" s="637" t="s">
        <v>478</v>
      </c>
      <c r="B3022" s="638" t="s">
        <v>768</v>
      </c>
      <c r="C3022" s="638" t="s">
        <v>769</v>
      </c>
      <c r="D3022" s="639" t="s">
        <v>9722</v>
      </c>
      <c r="E3022" s="640">
        <v>4800</v>
      </c>
      <c r="F3022" s="638" t="s">
        <v>9723</v>
      </c>
      <c r="G3022" s="639" t="s">
        <v>9724</v>
      </c>
      <c r="H3022" s="641" t="s">
        <v>9725</v>
      </c>
      <c r="I3022" s="642" t="s">
        <v>8190</v>
      </c>
      <c r="J3022" s="641" t="s">
        <v>9725</v>
      </c>
      <c r="K3022" s="643">
        <v>1</v>
      </c>
      <c r="L3022" s="643">
        <v>12</v>
      </c>
      <c r="M3022" s="644">
        <v>59877.254186522412</v>
      </c>
      <c r="N3022" s="643">
        <v>1</v>
      </c>
      <c r="O3022" s="643">
        <v>6</v>
      </c>
      <c r="P3022" s="686">
        <v>30001.079556928918</v>
      </c>
    </row>
    <row r="3023" spans="1:16" ht="33.75" x14ac:dyDescent="0.2">
      <c r="A3023" s="637" t="s">
        <v>478</v>
      </c>
      <c r="B3023" s="638" t="s">
        <v>768</v>
      </c>
      <c r="C3023" s="638" t="s">
        <v>769</v>
      </c>
      <c r="D3023" s="639" t="s">
        <v>8970</v>
      </c>
      <c r="E3023" s="640">
        <v>1900</v>
      </c>
      <c r="F3023" s="638" t="s">
        <v>9726</v>
      </c>
      <c r="G3023" s="639" t="s">
        <v>9727</v>
      </c>
      <c r="H3023" s="641" t="s">
        <v>8291</v>
      </c>
      <c r="I3023" s="642" t="s">
        <v>8292</v>
      </c>
      <c r="J3023" s="641" t="s">
        <v>8291</v>
      </c>
      <c r="K3023" s="643">
        <v>1</v>
      </c>
      <c r="L3023" s="643">
        <v>12</v>
      </c>
      <c r="M3023" s="644">
        <v>25077.254186522405</v>
      </c>
      <c r="N3023" s="643">
        <v>1</v>
      </c>
      <c r="O3023" s="643">
        <v>6</v>
      </c>
      <c r="P3023" s="686">
        <v>12578.939556928915</v>
      </c>
    </row>
    <row r="3024" spans="1:16" ht="22.5" x14ac:dyDescent="0.2">
      <c r="A3024" s="637" t="s">
        <v>478</v>
      </c>
      <c r="B3024" s="638" t="s">
        <v>768</v>
      </c>
      <c r="C3024" s="638" t="s">
        <v>769</v>
      </c>
      <c r="D3024" s="639" t="s">
        <v>8288</v>
      </c>
      <c r="E3024" s="640">
        <v>1900</v>
      </c>
      <c r="F3024" s="638" t="s">
        <v>9728</v>
      </c>
      <c r="G3024" s="639" t="s">
        <v>9729</v>
      </c>
      <c r="H3024" s="641" t="s">
        <v>8303</v>
      </c>
      <c r="I3024" s="642" t="s">
        <v>8292</v>
      </c>
      <c r="J3024" s="641" t="s">
        <v>8303</v>
      </c>
      <c r="K3024" s="643">
        <v>1</v>
      </c>
      <c r="L3024" s="643">
        <v>12</v>
      </c>
      <c r="M3024" s="644">
        <v>25077.254186522405</v>
      </c>
      <c r="N3024" s="643">
        <v>1</v>
      </c>
      <c r="O3024" s="643">
        <v>6</v>
      </c>
      <c r="P3024" s="686">
        <v>12578.939556928915</v>
      </c>
    </row>
    <row r="3025" spans="1:16" ht="33.75" x14ac:dyDescent="0.2">
      <c r="A3025" s="637" t="s">
        <v>478</v>
      </c>
      <c r="B3025" s="638" t="s">
        <v>768</v>
      </c>
      <c r="C3025" s="638" t="s">
        <v>769</v>
      </c>
      <c r="D3025" s="639" t="s">
        <v>9730</v>
      </c>
      <c r="E3025" s="640">
        <v>3500</v>
      </c>
      <c r="F3025" s="638" t="s">
        <v>9731</v>
      </c>
      <c r="G3025" s="639" t="s">
        <v>9732</v>
      </c>
      <c r="H3025" s="641" t="s">
        <v>8441</v>
      </c>
      <c r="I3025" s="642" t="s">
        <v>8190</v>
      </c>
      <c r="J3025" s="641" t="s">
        <v>8441</v>
      </c>
      <c r="K3025" s="643">
        <v>1</v>
      </c>
      <c r="L3025" s="643">
        <v>12</v>
      </c>
      <c r="M3025" s="644">
        <v>44277.254186522412</v>
      </c>
      <c r="N3025" s="643">
        <v>1</v>
      </c>
      <c r="O3025" s="643">
        <v>5</v>
      </c>
      <c r="P3025" s="686">
        <v>18497.319556928916</v>
      </c>
    </row>
    <row r="3026" spans="1:16" ht="33.75" x14ac:dyDescent="0.2">
      <c r="A3026" s="637" t="s">
        <v>478</v>
      </c>
      <c r="B3026" s="638" t="s">
        <v>775</v>
      </c>
      <c r="C3026" s="638" t="s">
        <v>769</v>
      </c>
      <c r="D3026" s="639" t="s">
        <v>9730</v>
      </c>
      <c r="E3026" s="640">
        <v>3500</v>
      </c>
      <c r="F3026" s="638" t="s">
        <v>9731</v>
      </c>
      <c r="G3026" s="639" t="s">
        <v>9732</v>
      </c>
      <c r="H3026" s="641" t="s">
        <v>8441</v>
      </c>
      <c r="I3026" s="642" t="s">
        <v>8190</v>
      </c>
      <c r="J3026" s="641" t="s">
        <v>8441</v>
      </c>
      <c r="K3026" s="643"/>
      <c r="L3026" s="643"/>
      <c r="M3026" s="644">
        <v>0</v>
      </c>
      <c r="N3026" s="643">
        <v>1</v>
      </c>
      <c r="O3026" s="643">
        <v>1</v>
      </c>
      <c r="P3026" s="686">
        <v>3682.279556928916</v>
      </c>
    </row>
    <row r="3027" spans="1:16" ht="33.75" x14ac:dyDescent="0.2">
      <c r="A3027" s="637" t="s">
        <v>478</v>
      </c>
      <c r="B3027" s="638" t="s">
        <v>768</v>
      </c>
      <c r="C3027" s="638" t="s">
        <v>769</v>
      </c>
      <c r="D3027" s="639" t="s">
        <v>9291</v>
      </c>
      <c r="E3027" s="640">
        <v>2300</v>
      </c>
      <c r="F3027" s="638" t="s">
        <v>9733</v>
      </c>
      <c r="G3027" s="639" t="s">
        <v>9734</v>
      </c>
      <c r="H3027" s="641" t="s">
        <v>8854</v>
      </c>
      <c r="I3027" s="642" t="s">
        <v>8185</v>
      </c>
      <c r="J3027" s="641" t="s">
        <v>8854</v>
      </c>
      <c r="K3027" s="643">
        <v>1</v>
      </c>
      <c r="L3027" s="643">
        <v>12</v>
      </c>
      <c r="M3027" s="644">
        <v>29877.254186522405</v>
      </c>
      <c r="N3027" s="643">
        <v>1</v>
      </c>
      <c r="O3027" s="643">
        <v>6</v>
      </c>
      <c r="P3027" s="686">
        <v>15001.079556928915</v>
      </c>
    </row>
    <row r="3028" spans="1:16" ht="22.5" x14ac:dyDescent="0.2">
      <c r="A3028" s="637" t="s">
        <v>478</v>
      </c>
      <c r="B3028" s="638" t="s">
        <v>768</v>
      </c>
      <c r="C3028" s="638" t="s">
        <v>769</v>
      </c>
      <c r="D3028" s="639" t="s">
        <v>8600</v>
      </c>
      <c r="E3028" s="640">
        <v>4600</v>
      </c>
      <c r="F3028" s="638" t="s">
        <v>9735</v>
      </c>
      <c r="G3028" s="639" t="s">
        <v>9736</v>
      </c>
      <c r="H3028" s="641" t="s">
        <v>8188</v>
      </c>
      <c r="I3028" s="642" t="s">
        <v>8190</v>
      </c>
      <c r="J3028" s="641" t="s">
        <v>8188</v>
      </c>
      <c r="K3028" s="643">
        <v>1</v>
      </c>
      <c r="L3028" s="643">
        <v>12</v>
      </c>
      <c r="M3028" s="644">
        <v>57477.254186522412</v>
      </c>
      <c r="N3028" s="643">
        <v>1</v>
      </c>
      <c r="O3028" s="643">
        <v>6</v>
      </c>
      <c r="P3028" s="686">
        <v>28801.079556928918</v>
      </c>
    </row>
    <row r="3029" spans="1:16" ht="22.5" x14ac:dyDescent="0.2">
      <c r="A3029" s="637" t="s">
        <v>478</v>
      </c>
      <c r="B3029" s="638" t="s">
        <v>768</v>
      </c>
      <c r="C3029" s="638" t="s">
        <v>769</v>
      </c>
      <c r="D3029" s="639" t="s">
        <v>915</v>
      </c>
      <c r="E3029" s="640">
        <v>3500</v>
      </c>
      <c r="F3029" s="638" t="s">
        <v>9737</v>
      </c>
      <c r="G3029" s="639" t="s">
        <v>9738</v>
      </c>
      <c r="H3029" s="641" t="s">
        <v>8318</v>
      </c>
      <c r="I3029" s="642" t="s">
        <v>8190</v>
      </c>
      <c r="J3029" s="641" t="s">
        <v>8318</v>
      </c>
      <c r="K3029" s="643">
        <v>1</v>
      </c>
      <c r="L3029" s="643">
        <v>10</v>
      </c>
      <c r="M3029" s="644">
        <v>37011.894186522411</v>
      </c>
      <c r="N3029" s="643">
        <v>1</v>
      </c>
      <c r="O3029" s="643">
        <v>6</v>
      </c>
      <c r="P3029" s="686">
        <v>22201.079556928918</v>
      </c>
    </row>
    <row r="3030" spans="1:16" x14ac:dyDescent="0.2">
      <c r="A3030" s="637" t="s">
        <v>478</v>
      </c>
      <c r="B3030" s="638" t="s">
        <v>768</v>
      </c>
      <c r="C3030" s="638" t="s">
        <v>769</v>
      </c>
      <c r="D3030" s="639" t="s">
        <v>8288</v>
      </c>
      <c r="E3030" s="640">
        <v>1900</v>
      </c>
      <c r="F3030" s="638" t="s">
        <v>9739</v>
      </c>
      <c r="G3030" s="639" t="s">
        <v>9740</v>
      </c>
      <c r="H3030" s="641" t="s">
        <v>8291</v>
      </c>
      <c r="I3030" s="642" t="s">
        <v>8292</v>
      </c>
      <c r="J3030" s="641" t="s">
        <v>8291</v>
      </c>
      <c r="K3030" s="643">
        <v>1</v>
      </c>
      <c r="L3030" s="643">
        <v>12</v>
      </c>
      <c r="M3030" s="644">
        <v>25077.254186522405</v>
      </c>
      <c r="N3030" s="643">
        <v>1</v>
      </c>
      <c r="O3030" s="643">
        <v>6</v>
      </c>
      <c r="P3030" s="686">
        <v>12578.939556928915</v>
      </c>
    </row>
    <row r="3031" spans="1:16" ht="22.5" x14ac:dyDescent="0.2">
      <c r="A3031" s="637" t="s">
        <v>478</v>
      </c>
      <c r="B3031" s="638" t="s">
        <v>768</v>
      </c>
      <c r="C3031" s="638" t="s">
        <v>769</v>
      </c>
      <c r="D3031" s="639" t="s">
        <v>9741</v>
      </c>
      <c r="E3031" s="640">
        <v>2300</v>
      </c>
      <c r="F3031" s="638" t="s">
        <v>9742</v>
      </c>
      <c r="G3031" s="639" t="s">
        <v>9743</v>
      </c>
      <c r="H3031" s="641" t="s">
        <v>9744</v>
      </c>
      <c r="I3031" s="642" t="s">
        <v>8185</v>
      </c>
      <c r="J3031" s="641" t="s">
        <v>9744</v>
      </c>
      <c r="K3031" s="643">
        <v>1</v>
      </c>
      <c r="L3031" s="643">
        <v>12</v>
      </c>
      <c r="M3031" s="644">
        <v>29877.254186522405</v>
      </c>
      <c r="N3031" s="643">
        <v>1</v>
      </c>
      <c r="O3031" s="643">
        <v>6</v>
      </c>
      <c r="P3031" s="686">
        <v>15001.079556928915</v>
      </c>
    </row>
    <row r="3032" spans="1:16" ht="22.5" x14ac:dyDescent="0.2">
      <c r="A3032" s="637" t="s">
        <v>478</v>
      </c>
      <c r="B3032" s="638" t="s">
        <v>768</v>
      </c>
      <c r="C3032" s="638" t="s">
        <v>769</v>
      </c>
      <c r="D3032" s="639" t="s">
        <v>9690</v>
      </c>
      <c r="E3032" s="640">
        <v>3500</v>
      </c>
      <c r="F3032" s="638" t="s">
        <v>9745</v>
      </c>
      <c r="G3032" s="639" t="s">
        <v>9746</v>
      </c>
      <c r="H3032" s="641" t="s">
        <v>9690</v>
      </c>
      <c r="I3032" s="642" t="s">
        <v>8190</v>
      </c>
      <c r="J3032" s="641" t="s">
        <v>9690</v>
      </c>
      <c r="K3032" s="643">
        <v>1</v>
      </c>
      <c r="L3032" s="643">
        <v>12</v>
      </c>
      <c r="M3032" s="644">
        <v>44277.254186522412</v>
      </c>
      <c r="N3032" s="643">
        <v>1</v>
      </c>
      <c r="O3032" s="643">
        <v>6</v>
      </c>
      <c r="P3032" s="686">
        <v>22201.079556928918</v>
      </c>
    </row>
    <row r="3033" spans="1:16" ht="22.5" x14ac:dyDescent="0.2">
      <c r="A3033" s="637" t="s">
        <v>478</v>
      </c>
      <c r="B3033" s="638" t="s">
        <v>768</v>
      </c>
      <c r="C3033" s="638" t="s">
        <v>769</v>
      </c>
      <c r="D3033" s="639" t="s">
        <v>9264</v>
      </c>
      <c r="E3033" s="640">
        <v>3300</v>
      </c>
      <c r="F3033" s="638" t="s">
        <v>9747</v>
      </c>
      <c r="G3033" s="639" t="s">
        <v>9748</v>
      </c>
      <c r="H3033" s="641" t="s">
        <v>8831</v>
      </c>
      <c r="I3033" s="642" t="s">
        <v>8190</v>
      </c>
      <c r="J3033" s="641" t="s">
        <v>8831</v>
      </c>
      <c r="K3033" s="643">
        <v>1</v>
      </c>
      <c r="L3033" s="643">
        <v>12</v>
      </c>
      <c r="M3033" s="644">
        <v>41877.254186522412</v>
      </c>
      <c r="N3033" s="643">
        <v>1</v>
      </c>
      <c r="O3033" s="643">
        <v>6</v>
      </c>
      <c r="P3033" s="686">
        <v>21001.079556928918</v>
      </c>
    </row>
    <row r="3034" spans="1:16" ht="45" x14ac:dyDescent="0.2">
      <c r="A3034" s="637" t="s">
        <v>478</v>
      </c>
      <c r="B3034" s="638" t="s">
        <v>768</v>
      </c>
      <c r="C3034" s="638" t="s">
        <v>769</v>
      </c>
      <c r="D3034" s="639" t="s">
        <v>9749</v>
      </c>
      <c r="E3034" s="640">
        <v>6500</v>
      </c>
      <c r="F3034" s="638" t="s">
        <v>9750</v>
      </c>
      <c r="G3034" s="639" t="s">
        <v>9751</v>
      </c>
      <c r="H3034" s="641" t="s">
        <v>8614</v>
      </c>
      <c r="I3034" s="642" t="s">
        <v>8190</v>
      </c>
      <c r="J3034" s="641" t="s">
        <v>8614</v>
      </c>
      <c r="K3034" s="643">
        <v>1</v>
      </c>
      <c r="L3034" s="643">
        <v>12</v>
      </c>
      <c r="M3034" s="644">
        <v>80277.254186522405</v>
      </c>
      <c r="N3034" s="643">
        <v>1</v>
      </c>
      <c r="O3034" s="643">
        <v>5</v>
      </c>
      <c r="P3034" s="686">
        <v>33497.319556928916</v>
      </c>
    </row>
    <row r="3035" spans="1:16" ht="33.75" x14ac:dyDescent="0.2">
      <c r="A3035" s="637" t="s">
        <v>478</v>
      </c>
      <c r="B3035" s="638" t="s">
        <v>768</v>
      </c>
      <c r="C3035" s="638" t="s">
        <v>769</v>
      </c>
      <c r="D3035" s="639" t="s">
        <v>8181</v>
      </c>
      <c r="E3035" s="640">
        <v>2600</v>
      </c>
      <c r="F3035" s="638" t="s">
        <v>9752</v>
      </c>
      <c r="G3035" s="639" t="s">
        <v>9753</v>
      </c>
      <c r="H3035" s="641" t="s">
        <v>9483</v>
      </c>
      <c r="I3035" s="642" t="s">
        <v>8185</v>
      </c>
      <c r="J3035" s="641" t="s">
        <v>9483</v>
      </c>
      <c r="K3035" s="643">
        <v>1</v>
      </c>
      <c r="L3035" s="643">
        <v>12</v>
      </c>
      <c r="M3035" s="644">
        <v>33477.254186522412</v>
      </c>
      <c r="N3035" s="643">
        <v>1</v>
      </c>
      <c r="O3035" s="643">
        <v>6</v>
      </c>
      <c r="P3035" s="686">
        <v>16801.079556928918</v>
      </c>
    </row>
    <row r="3036" spans="1:16" ht="22.5" x14ac:dyDescent="0.2">
      <c r="A3036" s="637" t="s">
        <v>478</v>
      </c>
      <c r="B3036" s="638" t="s">
        <v>768</v>
      </c>
      <c r="C3036" s="638" t="s">
        <v>769</v>
      </c>
      <c r="D3036" s="639" t="s">
        <v>8331</v>
      </c>
      <c r="E3036" s="640">
        <v>2600</v>
      </c>
      <c r="F3036" s="638" t="s">
        <v>9754</v>
      </c>
      <c r="G3036" s="639" t="s">
        <v>9755</v>
      </c>
      <c r="H3036" s="641" t="s">
        <v>8614</v>
      </c>
      <c r="I3036" s="642" t="s">
        <v>8185</v>
      </c>
      <c r="J3036" s="641" t="s">
        <v>8614</v>
      </c>
      <c r="K3036" s="643">
        <v>1</v>
      </c>
      <c r="L3036" s="643">
        <v>12</v>
      </c>
      <c r="M3036" s="644">
        <v>33477.254186522412</v>
      </c>
      <c r="N3036" s="643">
        <v>1</v>
      </c>
      <c r="O3036" s="643">
        <v>6</v>
      </c>
      <c r="P3036" s="686">
        <v>16801.079556928918</v>
      </c>
    </row>
    <row r="3037" spans="1:16" ht="33.75" x14ac:dyDescent="0.2">
      <c r="A3037" s="637" t="s">
        <v>478</v>
      </c>
      <c r="B3037" s="638" t="s">
        <v>768</v>
      </c>
      <c r="C3037" s="638" t="s">
        <v>769</v>
      </c>
      <c r="D3037" s="639" t="s">
        <v>9756</v>
      </c>
      <c r="E3037" s="640">
        <v>3300</v>
      </c>
      <c r="F3037" s="638" t="s">
        <v>9757</v>
      </c>
      <c r="G3037" s="639" t="s">
        <v>9758</v>
      </c>
      <c r="H3037" s="641" t="s">
        <v>8380</v>
      </c>
      <c r="I3037" s="642" t="s">
        <v>8190</v>
      </c>
      <c r="J3037" s="641" t="s">
        <v>8380</v>
      </c>
      <c r="K3037" s="643">
        <v>1</v>
      </c>
      <c r="L3037" s="643">
        <v>12</v>
      </c>
      <c r="M3037" s="644">
        <v>41877.254186522412</v>
      </c>
      <c r="N3037" s="643">
        <v>1</v>
      </c>
      <c r="O3037" s="643">
        <v>6</v>
      </c>
      <c r="P3037" s="686">
        <v>21001.079556928918</v>
      </c>
    </row>
    <row r="3038" spans="1:16" ht="22.5" x14ac:dyDescent="0.2">
      <c r="A3038" s="637" t="s">
        <v>478</v>
      </c>
      <c r="B3038" s="638" t="s">
        <v>768</v>
      </c>
      <c r="C3038" s="638" t="s">
        <v>769</v>
      </c>
      <c r="D3038" s="639" t="s">
        <v>9478</v>
      </c>
      <c r="E3038" s="640">
        <v>1900</v>
      </c>
      <c r="F3038" s="638" t="s">
        <v>9759</v>
      </c>
      <c r="G3038" s="639" t="s">
        <v>9760</v>
      </c>
      <c r="H3038" s="641" t="s">
        <v>8291</v>
      </c>
      <c r="I3038" s="642" t="s">
        <v>8292</v>
      </c>
      <c r="J3038" s="641" t="s">
        <v>8291</v>
      </c>
      <c r="K3038" s="643">
        <v>1</v>
      </c>
      <c r="L3038" s="643">
        <v>12</v>
      </c>
      <c r="M3038" s="644">
        <v>25077.254186522405</v>
      </c>
      <c r="N3038" s="643">
        <v>1</v>
      </c>
      <c r="O3038" s="643">
        <v>6</v>
      </c>
      <c r="P3038" s="686">
        <v>12578.939556928915</v>
      </c>
    </row>
    <row r="3039" spans="1:16" ht="45" x14ac:dyDescent="0.2">
      <c r="A3039" s="637" t="s">
        <v>478</v>
      </c>
      <c r="B3039" s="638" t="s">
        <v>768</v>
      </c>
      <c r="C3039" s="638" t="s">
        <v>769</v>
      </c>
      <c r="D3039" s="639" t="s">
        <v>9761</v>
      </c>
      <c r="E3039" s="640">
        <v>3300</v>
      </c>
      <c r="F3039" s="638" t="s">
        <v>9762</v>
      </c>
      <c r="G3039" s="639" t="s">
        <v>9763</v>
      </c>
      <c r="H3039" s="641" t="s">
        <v>8575</v>
      </c>
      <c r="I3039" s="642" t="s">
        <v>8190</v>
      </c>
      <c r="J3039" s="641" t="s">
        <v>8575</v>
      </c>
      <c r="K3039" s="643">
        <v>1</v>
      </c>
      <c r="L3039" s="643">
        <v>12</v>
      </c>
      <c r="M3039" s="644">
        <v>41877.254186522412</v>
      </c>
      <c r="N3039" s="643">
        <v>1</v>
      </c>
      <c r="O3039" s="643">
        <v>6</v>
      </c>
      <c r="P3039" s="686">
        <v>21001.079556928918</v>
      </c>
    </row>
    <row r="3040" spans="1:16" ht="67.5" x14ac:dyDescent="0.2">
      <c r="A3040" s="637" t="s">
        <v>478</v>
      </c>
      <c r="B3040" s="638" t="s">
        <v>768</v>
      </c>
      <c r="C3040" s="638" t="s">
        <v>769</v>
      </c>
      <c r="D3040" s="639" t="s">
        <v>9764</v>
      </c>
      <c r="E3040" s="640">
        <v>1900</v>
      </c>
      <c r="F3040" s="638" t="s">
        <v>9765</v>
      </c>
      <c r="G3040" s="639" t="s">
        <v>9766</v>
      </c>
      <c r="H3040" s="641" t="s">
        <v>9767</v>
      </c>
      <c r="I3040" s="642" t="s">
        <v>8292</v>
      </c>
      <c r="J3040" s="641" t="s">
        <v>9767</v>
      </c>
      <c r="K3040" s="643">
        <v>1</v>
      </c>
      <c r="L3040" s="643">
        <v>12</v>
      </c>
      <c r="M3040" s="644">
        <v>25077.254186522405</v>
      </c>
      <c r="N3040" s="643">
        <v>1</v>
      </c>
      <c r="O3040" s="643">
        <v>5</v>
      </c>
      <c r="P3040" s="686">
        <v>10478.869556928916</v>
      </c>
    </row>
    <row r="3041" spans="1:16" ht="67.5" x14ac:dyDescent="0.2">
      <c r="A3041" s="637" t="s">
        <v>478</v>
      </c>
      <c r="B3041" s="638" t="s">
        <v>775</v>
      </c>
      <c r="C3041" s="638" t="s">
        <v>769</v>
      </c>
      <c r="D3041" s="639" t="s">
        <v>9764</v>
      </c>
      <c r="E3041" s="640">
        <v>1900</v>
      </c>
      <c r="F3041" s="638" t="s">
        <v>9765</v>
      </c>
      <c r="G3041" s="639" t="s">
        <v>9766</v>
      </c>
      <c r="H3041" s="641" t="s">
        <v>9767</v>
      </c>
      <c r="I3041" s="642" t="s">
        <v>8292</v>
      </c>
      <c r="J3041" s="641" t="s">
        <v>9767</v>
      </c>
      <c r="K3041" s="643"/>
      <c r="L3041" s="643"/>
      <c r="M3041" s="644">
        <v>0</v>
      </c>
      <c r="N3041" s="643">
        <v>1</v>
      </c>
      <c r="O3041" s="643">
        <v>1</v>
      </c>
      <c r="P3041" s="686">
        <v>2078.589556928916</v>
      </c>
    </row>
    <row r="3042" spans="1:16" ht="33.75" x14ac:dyDescent="0.2">
      <c r="A3042" s="637" t="s">
        <v>478</v>
      </c>
      <c r="B3042" s="638" t="s">
        <v>768</v>
      </c>
      <c r="C3042" s="638" t="s">
        <v>769</v>
      </c>
      <c r="D3042" s="639" t="s">
        <v>8801</v>
      </c>
      <c r="E3042" s="640">
        <v>1900</v>
      </c>
      <c r="F3042" s="638" t="s">
        <v>9768</v>
      </c>
      <c r="G3042" s="639" t="s">
        <v>9769</v>
      </c>
      <c r="H3042" s="641" t="s">
        <v>8303</v>
      </c>
      <c r="I3042" s="642" t="s">
        <v>8292</v>
      </c>
      <c r="J3042" s="641" t="s">
        <v>8303</v>
      </c>
      <c r="K3042" s="643">
        <v>1</v>
      </c>
      <c r="L3042" s="643">
        <v>12</v>
      </c>
      <c r="M3042" s="644">
        <v>25077.254186522405</v>
      </c>
      <c r="N3042" s="643">
        <v>1</v>
      </c>
      <c r="O3042" s="643">
        <v>6</v>
      </c>
      <c r="P3042" s="686">
        <v>12578.939556928915</v>
      </c>
    </row>
    <row r="3043" spans="1:16" x14ac:dyDescent="0.2">
      <c r="A3043" s="637" t="s">
        <v>478</v>
      </c>
      <c r="B3043" s="638" t="s">
        <v>768</v>
      </c>
      <c r="C3043" s="638" t="s">
        <v>769</v>
      </c>
      <c r="D3043" s="639" t="s">
        <v>8288</v>
      </c>
      <c r="E3043" s="640">
        <v>1900</v>
      </c>
      <c r="F3043" s="638" t="s">
        <v>9770</v>
      </c>
      <c r="G3043" s="639" t="s">
        <v>9771</v>
      </c>
      <c r="H3043" s="641" t="s">
        <v>8303</v>
      </c>
      <c r="I3043" s="642" t="s">
        <v>8292</v>
      </c>
      <c r="J3043" s="641" t="s">
        <v>8303</v>
      </c>
      <c r="K3043" s="643">
        <v>1</v>
      </c>
      <c r="L3043" s="643">
        <v>12</v>
      </c>
      <c r="M3043" s="644">
        <v>25077.254186522405</v>
      </c>
      <c r="N3043" s="643">
        <v>1</v>
      </c>
      <c r="O3043" s="643">
        <v>6</v>
      </c>
      <c r="P3043" s="686">
        <v>12578.939556928915</v>
      </c>
    </row>
    <row r="3044" spans="1:16" ht="22.5" x14ac:dyDescent="0.2">
      <c r="A3044" s="637" t="s">
        <v>478</v>
      </c>
      <c r="B3044" s="638" t="s">
        <v>768</v>
      </c>
      <c r="C3044" s="638" t="s">
        <v>769</v>
      </c>
      <c r="D3044" s="639" t="s">
        <v>8717</v>
      </c>
      <c r="E3044" s="640">
        <v>2300</v>
      </c>
      <c r="F3044" s="638" t="s">
        <v>9772</v>
      </c>
      <c r="G3044" s="639" t="s">
        <v>9773</v>
      </c>
      <c r="H3044" s="641" t="s">
        <v>9774</v>
      </c>
      <c r="I3044" s="642" t="s">
        <v>8185</v>
      </c>
      <c r="J3044" s="641" t="s">
        <v>9774</v>
      </c>
      <c r="K3044" s="643">
        <v>1</v>
      </c>
      <c r="L3044" s="643">
        <v>12</v>
      </c>
      <c r="M3044" s="644">
        <v>29877.254186522405</v>
      </c>
      <c r="N3044" s="643">
        <v>1</v>
      </c>
      <c r="O3044" s="643">
        <v>6</v>
      </c>
      <c r="P3044" s="686">
        <v>15001.079556928915</v>
      </c>
    </row>
    <row r="3045" spans="1:16" ht="22.5" x14ac:dyDescent="0.2">
      <c r="A3045" s="637" t="s">
        <v>478</v>
      </c>
      <c r="B3045" s="638" t="s">
        <v>768</v>
      </c>
      <c r="C3045" s="638" t="s">
        <v>769</v>
      </c>
      <c r="D3045" s="639" t="s">
        <v>9775</v>
      </c>
      <c r="E3045" s="640">
        <v>4600</v>
      </c>
      <c r="F3045" s="638" t="s">
        <v>9776</v>
      </c>
      <c r="G3045" s="639" t="s">
        <v>9777</v>
      </c>
      <c r="H3045" s="641" t="s">
        <v>9778</v>
      </c>
      <c r="I3045" s="642" t="s">
        <v>8190</v>
      </c>
      <c r="J3045" s="641" t="s">
        <v>9778</v>
      </c>
      <c r="K3045" s="643">
        <v>1</v>
      </c>
      <c r="L3045" s="643">
        <v>3</v>
      </c>
      <c r="M3045" s="644">
        <v>14583.134186522408</v>
      </c>
      <c r="N3045" s="643"/>
      <c r="O3045" s="643"/>
      <c r="P3045" s="686">
        <v>0</v>
      </c>
    </row>
    <row r="3046" spans="1:16" ht="22.5" x14ac:dyDescent="0.2">
      <c r="A3046" s="637" t="s">
        <v>478</v>
      </c>
      <c r="B3046" s="638" t="s">
        <v>768</v>
      </c>
      <c r="C3046" s="638" t="s">
        <v>769</v>
      </c>
      <c r="D3046" s="639" t="s">
        <v>8717</v>
      </c>
      <c r="E3046" s="640">
        <v>2300</v>
      </c>
      <c r="F3046" s="638" t="s">
        <v>9779</v>
      </c>
      <c r="G3046" s="639" t="s">
        <v>9780</v>
      </c>
      <c r="H3046" s="641" t="s">
        <v>9781</v>
      </c>
      <c r="I3046" s="642" t="s">
        <v>8185</v>
      </c>
      <c r="J3046" s="641" t="s">
        <v>9781</v>
      </c>
      <c r="K3046" s="643">
        <v>1</v>
      </c>
      <c r="L3046" s="643">
        <v>12</v>
      </c>
      <c r="M3046" s="644">
        <v>29877.254186522405</v>
      </c>
      <c r="N3046" s="643">
        <v>1</v>
      </c>
      <c r="O3046" s="643">
        <v>6</v>
      </c>
      <c r="P3046" s="686">
        <v>15001.079556928915</v>
      </c>
    </row>
    <row r="3047" spans="1:16" x14ac:dyDescent="0.2">
      <c r="A3047" s="637" t="s">
        <v>478</v>
      </c>
      <c r="B3047" s="638" t="s">
        <v>768</v>
      </c>
      <c r="C3047" s="638" t="s">
        <v>769</v>
      </c>
      <c r="D3047" s="639" t="s">
        <v>9782</v>
      </c>
      <c r="E3047" s="640">
        <v>3500</v>
      </c>
      <c r="F3047" s="638" t="s">
        <v>9783</v>
      </c>
      <c r="G3047" s="639" t="s">
        <v>9784</v>
      </c>
      <c r="H3047" s="641" t="s">
        <v>9785</v>
      </c>
      <c r="I3047" s="642" t="s">
        <v>8190</v>
      </c>
      <c r="J3047" s="641" t="s">
        <v>9785</v>
      </c>
      <c r="K3047" s="643">
        <v>1</v>
      </c>
      <c r="L3047" s="643">
        <v>12</v>
      </c>
      <c r="M3047" s="644">
        <v>44277.254186522412</v>
      </c>
      <c r="N3047" s="643">
        <v>1</v>
      </c>
      <c r="O3047" s="643">
        <v>6</v>
      </c>
      <c r="P3047" s="686">
        <v>22201.079556928918</v>
      </c>
    </row>
    <row r="3048" spans="1:16" ht="56.25" x14ac:dyDescent="0.2">
      <c r="A3048" s="637" t="s">
        <v>478</v>
      </c>
      <c r="B3048" s="638" t="s">
        <v>768</v>
      </c>
      <c r="C3048" s="638" t="s">
        <v>769</v>
      </c>
      <c r="D3048" s="639" t="s">
        <v>8413</v>
      </c>
      <c r="E3048" s="640">
        <v>2800</v>
      </c>
      <c r="F3048" s="638" t="s">
        <v>9786</v>
      </c>
      <c r="G3048" s="639" t="s">
        <v>9787</v>
      </c>
      <c r="H3048" s="641" t="s">
        <v>9788</v>
      </c>
      <c r="I3048" s="642" t="s">
        <v>8185</v>
      </c>
      <c r="J3048" s="641" t="s">
        <v>9788</v>
      </c>
      <c r="K3048" s="643">
        <v>1</v>
      </c>
      <c r="L3048" s="643">
        <v>12</v>
      </c>
      <c r="M3048" s="644">
        <v>35877.254186522412</v>
      </c>
      <c r="N3048" s="643">
        <v>1</v>
      </c>
      <c r="O3048" s="643">
        <v>5</v>
      </c>
      <c r="P3048" s="686">
        <v>14997.319556928915</v>
      </c>
    </row>
    <row r="3049" spans="1:16" ht="56.25" x14ac:dyDescent="0.2">
      <c r="A3049" s="637" t="s">
        <v>478</v>
      </c>
      <c r="B3049" s="638" t="s">
        <v>775</v>
      </c>
      <c r="C3049" s="638" t="s">
        <v>769</v>
      </c>
      <c r="D3049" s="639" t="s">
        <v>8413</v>
      </c>
      <c r="E3049" s="640">
        <v>2800</v>
      </c>
      <c r="F3049" s="638" t="s">
        <v>9786</v>
      </c>
      <c r="G3049" s="639" t="s">
        <v>9787</v>
      </c>
      <c r="H3049" s="641" t="s">
        <v>9788</v>
      </c>
      <c r="I3049" s="642" t="s">
        <v>8185</v>
      </c>
      <c r="J3049" s="641" t="s">
        <v>9788</v>
      </c>
      <c r="K3049" s="643"/>
      <c r="L3049" s="643"/>
      <c r="M3049" s="644">
        <v>0</v>
      </c>
      <c r="N3049" s="643">
        <v>1</v>
      </c>
      <c r="O3049" s="643">
        <v>1</v>
      </c>
      <c r="P3049" s="686">
        <v>2982.279556928916</v>
      </c>
    </row>
    <row r="3050" spans="1:16" ht="22.5" x14ac:dyDescent="0.2">
      <c r="A3050" s="637" t="s">
        <v>478</v>
      </c>
      <c r="B3050" s="638" t="s">
        <v>768</v>
      </c>
      <c r="C3050" s="638" t="s">
        <v>769</v>
      </c>
      <c r="D3050" s="639" t="s">
        <v>9405</v>
      </c>
      <c r="E3050" s="640">
        <v>4300</v>
      </c>
      <c r="F3050" s="638" t="s">
        <v>9789</v>
      </c>
      <c r="G3050" s="639" t="s">
        <v>9790</v>
      </c>
      <c r="H3050" s="641" t="s">
        <v>9791</v>
      </c>
      <c r="I3050" s="642" t="s">
        <v>8190</v>
      </c>
      <c r="J3050" s="641" t="s">
        <v>9791</v>
      </c>
      <c r="K3050" s="643">
        <v>1</v>
      </c>
      <c r="L3050" s="643">
        <v>12</v>
      </c>
      <c r="M3050" s="644">
        <v>53877.254186522412</v>
      </c>
      <c r="N3050" s="643">
        <v>1</v>
      </c>
      <c r="O3050" s="643">
        <v>6</v>
      </c>
      <c r="P3050" s="686">
        <v>27001.079556928918</v>
      </c>
    </row>
    <row r="3051" spans="1:16" ht="22.5" x14ac:dyDescent="0.2">
      <c r="A3051" s="637" t="s">
        <v>478</v>
      </c>
      <c r="B3051" s="638" t="s">
        <v>768</v>
      </c>
      <c r="C3051" s="638" t="s">
        <v>769</v>
      </c>
      <c r="D3051" s="639" t="s">
        <v>4940</v>
      </c>
      <c r="E3051" s="640">
        <v>3500</v>
      </c>
      <c r="F3051" s="638" t="s">
        <v>3102</v>
      </c>
      <c r="G3051" s="639" t="s">
        <v>9792</v>
      </c>
      <c r="H3051" s="641" t="s">
        <v>8380</v>
      </c>
      <c r="I3051" s="642" t="s">
        <v>8190</v>
      </c>
      <c r="J3051" s="641" t="s">
        <v>8380</v>
      </c>
      <c r="K3051" s="643">
        <v>1</v>
      </c>
      <c r="L3051" s="643">
        <v>10</v>
      </c>
      <c r="M3051" s="644">
        <v>37011.894186522411</v>
      </c>
      <c r="N3051" s="643"/>
      <c r="O3051" s="643"/>
      <c r="P3051" s="686">
        <v>0</v>
      </c>
    </row>
    <row r="3052" spans="1:16" ht="22.5" x14ac:dyDescent="0.2">
      <c r="A3052" s="637" t="s">
        <v>478</v>
      </c>
      <c r="B3052" s="638" t="s">
        <v>768</v>
      </c>
      <c r="C3052" s="638" t="s">
        <v>769</v>
      </c>
      <c r="D3052" s="639" t="s">
        <v>9793</v>
      </c>
      <c r="E3052" s="640">
        <v>3800</v>
      </c>
      <c r="F3052" s="638" t="s">
        <v>9794</v>
      </c>
      <c r="G3052" s="639" t="s">
        <v>9795</v>
      </c>
      <c r="H3052" s="641" t="s">
        <v>8188</v>
      </c>
      <c r="I3052" s="642" t="s">
        <v>8190</v>
      </c>
      <c r="J3052" s="641" t="s">
        <v>8188</v>
      </c>
      <c r="K3052" s="643">
        <v>1</v>
      </c>
      <c r="L3052" s="643">
        <v>12</v>
      </c>
      <c r="M3052" s="644">
        <v>47877.254186522412</v>
      </c>
      <c r="N3052" s="643">
        <v>1</v>
      </c>
      <c r="O3052" s="643">
        <v>6</v>
      </c>
      <c r="P3052" s="686">
        <v>24001.079556928918</v>
      </c>
    </row>
    <row r="3053" spans="1:16" ht="33.75" x14ac:dyDescent="0.2">
      <c r="A3053" s="637" t="s">
        <v>478</v>
      </c>
      <c r="B3053" s="638" t="s">
        <v>768</v>
      </c>
      <c r="C3053" s="638" t="s">
        <v>769</v>
      </c>
      <c r="D3053" s="639" t="s">
        <v>9012</v>
      </c>
      <c r="E3053" s="640">
        <v>1900</v>
      </c>
      <c r="F3053" s="638" t="s">
        <v>9796</v>
      </c>
      <c r="G3053" s="639" t="s">
        <v>9797</v>
      </c>
      <c r="H3053" s="641" t="s">
        <v>8326</v>
      </c>
      <c r="I3053" s="642" t="s">
        <v>8292</v>
      </c>
      <c r="J3053" s="641" t="s">
        <v>8326</v>
      </c>
      <c r="K3053" s="643">
        <v>1</v>
      </c>
      <c r="L3053" s="643">
        <v>12</v>
      </c>
      <c r="M3053" s="644">
        <v>25077.254186522405</v>
      </c>
      <c r="N3053" s="643">
        <v>1</v>
      </c>
      <c r="O3053" s="643">
        <v>6</v>
      </c>
      <c r="P3053" s="686">
        <v>12578.939556928915</v>
      </c>
    </row>
    <row r="3054" spans="1:16" x14ac:dyDescent="0.2">
      <c r="A3054" s="637" t="s">
        <v>478</v>
      </c>
      <c r="B3054" s="638" t="s">
        <v>768</v>
      </c>
      <c r="C3054" s="638" t="s">
        <v>769</v>
      </c>
      <c r="D3054" s="639" t="s">
        <v>8288</v>
      </c>
      <c r="E3054" s="640">
        <v>1900</v>
      </c>
      <c r="F3054" s="638" t="s">
        <v>9798</v>
      </c>
      <c r="G3054" s="639" t="s">
        <v>9799</v>
      </c>
      <c r="H3054" s="641" t="s">
        <v>8303</v>
      </c>
      <c r="I3054" s="642" t="s">
        <v>8292</v>
      </c>
      <c r="J3054" s="641" t="s">
        <v>8303</v>
      </c>
      <c r="K3054" s="643">
        <v>1</v>
      </c>
      <c r="L3054" s="643">
        <v>12</v>
      </c>
      <c r="M3054" s="644">
        <v>25077.254186522405</v>
      </c>
      <c r="N3054" s="643">
        <v>1</v>
      </c>
      <c r="O3054" s="643">
        <v>6</v>
      </c>
      <c r="P3054" s="686">
        <v>12578.939556928915</v>
      </c>
    </row>
    <row r="3055" spans="1:16" ht="22.5" x14ac:dyDescent="0.2">
      <c r="A3055" s="637" t="s">
        <v>478</v>
      </c>
      <c r="B3055" s="638" t="s">
        <v>768</v>
      </c>
      <c r="C3055" s="638" t="s">
        <v>769</v>
      </c>
      <c r="D3055" s="639" t="s">
        <v>9800</v>
      </c>
      <c r="E3055" s="640">
        <v>1900</v>
      </c>
      <c r="F3055" s="638" t="s">
        <v>9801</v>
      </c>
      <c r="G3055" s="639" t="s">
        <v>9802</v>
      </c>
      <c r="H3055" s="641" t="s">
        <v>8750</v>
      </c>
      <c r="I3055" s="642" t="s">
        <v>8292</v>
      </c>
      <c r="J3055" s="641" t="s">
        <v>8750</v>
      </c>
      <c r="K3055" s="643">
        <v>1</v>
      </c>
      <c r="L3055" s="643">
        <v>12</v>
      </c>
      <c r="M3055" s="644">
        <v>25077.254186522405</v>
      </c>
      <c r="N3055" s="643">
        <v>1</v>
      </c>
      <c r="O3055" s="643">
        <v>6</v>
      </c>
      <c r="P3055" s="686">
        <v>12578.939556928915</v>
      </c>
    </row>
    <row r="3056" spans="1:16" ht="33.75" x14ac:dyDescent="0.2">
      <c r="A3056" s="637" t="s">
        <v>478</v>
      </c>
      <c r="B3056" s="638" t="s">
        <v>768</v>
      </c>
      <c r="C3056" s="638" t="s">
        <v>769</v>
      </c>
      <c r="D3056" s="639" t="s">
        <v>8619</v>
      </c>
      <c r="E3056" s="640">
        <v>2600</v>
      </c>
      <c r="F3056" s="638" t="s">
        <v>9803</v>
      </c>
      <c r="G3056" s="639" t="s">
        <v>9804</v>
      </c>
      <c r="H3056" s="641" t="s">
        <v>8444</v>
      </c>
      <c r="I3056" s="642" t="s">
        <v>8185</v>
      </c>
      <c r="J3056" s="641" t="s">
        <v>8444</v>
      </c>
      <c r="K3056" s="643">
        <v>1</v>
      </c>
      <c r="L3056" s="643">
        <v>12</v>
      </c>
      <c r="M3056" s="644">
        <v>33477.254186522412</v>
      </c>
      <c r="N3056" s="643">
        <v>1</v>
      </c>
      <c r="O3056" s="643">
        <v>6</v>
      </c>
      <c r="P3056" s="686">
        <v>16801.079556928918</v>
      </c>
    </row>
    <row r="3057" spans="1:16" ht="22.5" x14ac:dyDescent="0.2">
      <c r="A3057" s="637" t="s">
        <v>478</v>
      </c>
      <c r="B3057" s="638" t="s">
        <v>768</v>
      </c>
      <c r="C3057" s="638" t="s">
        <v>769</v>
      </c>
      <c r="D3057" s="639" t="s">
        <v>9805</v>
      </c>
      <c r="E3057" s="640">
        <v>3500</v>
      </c>
      <c r="F3057" s="638" t="s">
        <v>9806</v>
      </c>
      <c r="G3057" s="639" t="s">
        <v>9807</v>
      </c>
      <c r="H3057" s="641" t="s">
        <v>4940</v>
      </c>
      <c r="I3057" s="642" t="s">
        <v>8190</v>
      </c>
      <c r="J3057" s="641" t="s">
        <v>4940</v>
      </c>
      <c r="K3057" s="643">
        <v>1</v>
      </c>
      <c r="L3057" s="643">
        <v>12</v>
      </c>
      <c r="M3057" s="644">
        <v>44277.254186522412</v>
      </c>
      <c r="N3057" s="643">
        <v>1</v>
      </c>
      <c r="O3057" s="643">
        <v>6</v>
      </c>
      <c r="P3057" s="686">
        <v>22201.079556928918</v>
      </c>
    </row>
    <row r="3058" spans="1:16" ht="22.5" x14ac:dyDescent="0.2">
      <c r="A3058" s="637" t="s">
        <v>478</v>
      </c>
      <c r="B3058" s="638" t="s">
        <v>768</v>
      </c>
      <c r="C3058" s="638" t="s">
        <v>769</v>
      </c>
      <c r="D3058" s="639" t="s">
        <v>8338</v>
      </c>
      <c r="E3058" s="640">
        <v>2600</v>
      </c>
      <c r="F3058" s="638" t="s">
        <v>9808</v>
      </c>
      <c r="G3058" s="639" t="s">
        <v>9809</v>
      </c>
      <c r="H3058" s="641" t="s">
        <v>9810</v>
      </c>
      <c r="I3058" s="642" t="s">
        <v>8185</v>
      </c>
      <c r="J3058" s="641" t="s">
        <v>9810</v>
      </c>
      <c r="K3058" s="643">
        <v>1</v>
      </c>
      <c r="L3058" s="643">
        <v>12</v>
      </c>
      <c r="M3058" s="644">
        <v>33477.254186522412</v>
      </c>
      <c r="N3058" s="643">
        <v>1</v>
      </c>
      <c r="O3058" s="643">
        <v>6</v>
      </c>
      <c r="P3058" s="686">
        <v>16801.079556928918</v>
      </c>
    </row>
    <row r="3059" spans="1:16" ht="22.5" x14ac:dyDescent="0.2">
      <c r="A3059" s="637" t="s">
        <v>478</v>
      </c>
      <c r="B3059" s="638" t="s">
        <v>768</v>
      </c>
      <c r="C3059" s="638" t="s">
        <v>769</v>
      </c>
      <c r="D3059" s="639" t="s">
        <v>8288</v>
      </c>
      <c r="E3059" s="640">
        <v>1900</v>
      </c>
      <c r="F3059" s="638" t="s">
        <v>9811</v>
      </c>
      <c r="G3059" s="639" t="s">
        <v>9812</v>
      </c>
      <c r="H3059" s="641" t="s">
        <v>8303</v>
      </c>
      <c r="I3059" s="642" t="s">
        <v>8292</v>
      </c>
      <c r="J3059" s="641" t="s">
        <v>8303</v>
      </c>
      <c r="K3059" s="643">
        <v>1</v>
      </c>
      <c r="L3059" s="643">
        <v>12</v>
      </c>
      <c r="M3059" s="644">
        <v>25077.254186522405</v>
      </c>
      <c r="N3059" s="643">
        <v>1</v>
      </c>
      <c r="O3059" s="643">
        <v>6</v>
      </c>
      <c r="P3059" s="686">
        <v>12578.939556928915</v>
      </c>
    </row>
    <row r="3060" spans="1:16" ht="22.5" x14ac:dyDescent="0.2">
      <c r="A3060" s="637" t="s">
        <v>478</v>
      </c>
      <c r="B3060" s="638" t="s">
        <v>768</v>
      </c>
      <c r="C3060" s="638" t="s">
        <v>769</v>
      </c>
      <c r="D3060" s="639" t="s">
        <v>8380</v>
      </c>
      <c r="E3060" s="640">
        <v>3500</v>
      </c>
      <c r="F3060" s="638" t="s">
        <v>9813</v>
      </c>
      <c r="G3060" s="639" t="s">
        <v>9814</v>
      </c>
      <c r="H3060" s="641" t="s">
        <v>4940</v>
      </c>
      <c r="I3060" s="642" t="s">
        <v>8190</v>
      </c>
      <c r="J3060" s="641" t="s">
        <v>4940</v>
      </c>
      <c r="K3060" s="643">
        <v>1</v>
      </c>
      <c r="L3060" s="643">
        <v>12</v>
      </c>
      <c r="M3060" s="644">
        <v>44277.254186522412</v>
      </c>
      <c r="N3060" s="643">
        <v>1</v>
      </c>
      <c r="O3060" s="643">
        <v>6</v>
      </c>
      <c r="P3060" s="686">
        <v>22201.079556928918</v>
      </c>
    </row>
    <row r="3061" spans="1:16" ht="22.5" x14ac:dyDescent="0.2">
      <c r="A3061" s="637" t="s">
        <v>478</v>
      </c>
      <c r="B3061" s="638" t="s">
        <v>768</v>
      </c>
      <c r="C3061" s="638" t="s">
        <v>769</v>
      </c>
      <c r="D3061" s="639" t="s">
        <v>9171</v>
      </c>
      <c r="E3061" s="640">
        <v>1900</v>
      </c>
      <c r="F3061" s="638" t="s">
        <v>9815</v>
      </c>
      <c r="G3061" s="639" t="s">
        <v>9816</v>
      </c>
      <c r="H3061" s="641" t="s">
        <v>8291</v>
      </c>
      <c r="I3061" s="642" t="s">
        <v>8292</v>
      </c>
      <c r="J3061" s="641" t="s">
        <v>8291</v>
      </c>
      <c r="K3061" s="643">
        <v>1</v>
      </c>
      <c r="L3061" s="643">
        <v>12</v>
      </c>
      <c r="M3061" s="644">
        <v>25077.254186522405</v>
      </c>
      <c r="N3061" s="643">
        <v>1</v>
      </c>
      <c r="O3061" s="643">
        <v>6</v>
      </c>
      <c r="P3061" s="686">
        <v>12578.939556928915</v>
      </c>
    </row>
    <row r="3062" spans="1:16" ht="22.5" x14ac:dyDescent="0.2">
      <c r="A3062" s="637" t="s">
        <v>478</v>
      </c>
      <c r="B3062" s="638" t="s">
        <v>768</v>
      </c>
      <c r="C3062" s="638" t="s">
        <v>769</v>
      </c>
      <c r="D3062" s="639" t="s">
        <v>8778</v>
      </c>
      <c r="E3062" s="640">
        <v>1900</v>
      </c>
      <c r="F3062" s="638" t="s">
        <v>9817</v>
      </c>
      <c r="G3062" s="639" t="s">
        <v>9818</v>
      </c>
      <c r="H3062" s="641" t="s">
        <v>8291</v>
      </c>
      <c r="I3062" s="642" t="s">
        <v>8292</v>
      </c>
      <c r="J3062" s="641" t="s">
        <v>8291</v>
      </c>
      <c r="K3062" s="643">
        <v>1</v>
      </c>
      <c r="L3062" s="643">
        <v>12</v>
      </c>
      <c r="M3062" s="644">
        <v>25077.254186522405</v>
      </c>
      <c r="N3062" s="643">
        <v>1</v>
      </c>
      <c r="O3062" s="643">
        <v>6</v>
      </c>
      <c r="P3062" s="686">
        <v>12578.939556928915</v>
      </c>
    </row>
    <row r="3063" spans="1:16" ht="22.5" x14ac:dyDescent="0.2">
      <c r="A3063" s="637" t="s">
        <v>478</v>
      </c>
      <c r="B3063" s="638" t="s">
        <v>768</v>
      </c>
      <c r="C3063" s="638" t="s">
        <v>769</v>
      </c>
      <c r="D3063" s="639" t="s">
        <v>9819</v>
      </c>
      <c r="E3063" s="640">
        <v>3800</v>
      </c>
      <c r="F3063" s="638" t="s">
        <v>9820</v>
      </c>
      <c r="G3063" s="639" t="s">
        <v>9821</v>
      </c>
      <c r="H3063" s="641" t="s">
        <v>9822</v>
      </c>
      <c r="I3063" s="642" t="s">
        <v>8190</v>
      </c>
      <c r="J3063" s="641" t="s">
        <v>9822</v>
      </c>
      <c r="K3063" s="643">
        <v>1</v>
      </c>
      <c r="L3063" s="643">
        <v>12</v>
      </c>
      <c r="M3063" s="644">
        <v>47877.254186522412</v>
      </c>
      <c r="N3063" s="643">
        <v>1</v>
      </c>
      <c r="O3063" s="643">
        <v>6</v>
      </c>
      <c r="P3063" s="686">
        <v>24001.079556928918</v>
      </c>
    </row>
    <row r="3064" spans="1:16" ht="22.5" x14ac:dyDescent="0.2">
      <c r="A3064" s="637" t="s">
        <v>478</v>
      </c>
      <c r="B3064" s="638" t="s">
        <v>768</v>
      </c>
      <c r="C3064" s="638" t="s">
        <v>769</v>
      </c>
      <c r="D3064" s="639" t="s">
        <v>9823</v>
      </c>
      <c r="E3064" s="640">
        <v>3500</v>
      </c>
      <c r="F3064" s="638" t="s">
        <v>9824</v>
      </c>
      <c r="G3064" s="639" t="s">
        <v>9825</v>
      </c>
      <c r="H3064" s="641" t="s">
        <v>8693</v>
      </c>
      <c r="I3064" s="642" t="s">
        <v>8190</v>
      </c>
      <c r="J3064" s="641" t="s">
        <v>8693</v>
      </c>
      <c r="K3064" s="643">
        <v>1</v>
      </c>
      <c r="L3064" s="643">
        <v>12</v>
      </c>
      <c r="M3064" s="644">
        <v>44277.254186522412</v>
      </c>
      <c r="N3064" s="643">
        <v>1</v>
      </c>
      <c r="O3064" s="643">
        <v>5</v>
      </c>
      <c r="P3064" s="686">
        <v>18497.319556928916</v>
      </c>
    </row>
    <row r="3065" spans="1:16" ht="22.5" x14ac:dyDescent="0.2">
      <c r="A3065" s="637" t="s">
        <v>478</v>
      </c>
      <c r="B3065" s="638" t="s">
        <v>775</v>
      </c>
      <c r="C3065" s="638" t="s">
        <v>769</v>
      </c>
      <c r="D3065" s="639" t="s">
        <v>9823</v>
      </c>
      <c r="E3065" s="640">
        <v>3500</v>
      </c>
      <c r="F3065" s="638" t="s">
        <v>9824</v>
      </c>
      <c r="G3065" s="639" t="s">
        <v>9825</v>
      </c>
      <c r="H3065" s="641" t="s">
        <v>8693</v>
      </c>
      <c r="I3065" s="642" t="s">
        <v>8190</v>
      </c>
      <c r="J3065" s="641" t="s">
        <v>8693</v>
      </c>
      <c r="K3065" s="643"/>
      <c r="L3065" s="643"/>
      <c r="M3065" s="644">
        <v>0</v>
      </c>
      <c r="N3065" s="643">
        <v>1</v>
      </c>
      <c r="O3065" s="643">
        <v>1</v>
      </c>
      <c r="P3065" s="686">
        <v>3682.279556928916</v>
      </c>
    </row>
    <row r="3066" spans="1:16" ht="22.5" x14ac:dyDescent="0.2">
      <c r="A3066" s="637" t="s">
        <v>478</v>
      </c>
      <c r="B3066" s="638" t="s">
        <v>768</v>
      </c>
      <c r="C3066" s="638" t="s">
        <v>769</v>
      </c>
      <c r="D3066" s="639" t="s">
        <v>8431</v>
      </c>
      <c r="E3066" s="640">
        <v>1900</v>
      </c>
      <c r="F3066" s="638" t="s">
        <v>9826</v>
      </c>
      <c r="G3066" s="639" t="s">
        <v>9827</v>
      </c>
      <c r="H3066" s="641" t="s">
        <v>8431</v>
      </c>
      <c r="I3066" s="642" t="s">
        <v>8292</v>
      </c>
      <c r="J3066" s="641" t="s">
        <v>8431</v>
      </c>
      <c r="K3066" s="643">
        <v>1</v>
      </c>
      <c r="L3066" s="643">
        <v>10</v>
      </c>
      <c r="M3066" s="644">
        <v>21011.894186522404</v>
      </c>
      <c r="N3066" s="643">
        <v>1</v>
      </c>
      <c r="O3066" s="643">
        <v>6</v>
      </c>
      <c r="P3066" s="686">
        <v>12578.939556928915</v>
      </c>
    </row>
    <row r="3067" spans="1:16" ht="22.5" x14ac:dyDescent="0.2">
      <c r="A3067" s="637" t="s">
        <v>478</v>
      </c>
      <c r="B3067" s="638" t="s">
        <v>768</v>
      </c>
      <c r="C3067" s="638" t="s">
        <v>769</v>
      </c>
      <c r="D3067" s="639" t="s">
        <v>8431</v>
      </c>
      <c r="E3067" s="640">
        <v>1900</v>
      </c>
      <c r="F3067" s="638" t="s">
        <v>9828</v>
      </c>
      <c r="G3067" s="639" t="s">
        <v>9829</v>
      </c>
      <c r="H3067" s="641" t="s">
        <v>8288</v>
      </c>
      <c r="I3067" s="642" t="s">
        <v>8292</v>
      </c>
      <c r="J3067" s="641" t="s">
        <v>8288</v>
      </c>
      <c r="K3067" s="643">
        <v>1</v>
      </c>
      <c r="L3067" s="643">
        <v>10</v>
      </c>
      <c r="M3067" s="644">
        <v>21011.894186522404</v>
      </c>
      <c r="N3067" s="643">
        <v>1</v>
      </c>
      <c r="O3067" s="643">
        <v>6</v>
      </c>
      <c r="P3067" s="686">
        <v>12578.939556928915</v>
      </c>
    </row>
    <row r="3068" spans="1:16" ht="33.75" x14ac:dyDescent="0.2">
      <c r="A3068" s="637" t="s">
        <v>478</v>
      </c>
      <c r="B3068" s="638" t="s">
        <v>768</v>
      </c>
      <c r="C3068" s="638" t="s">
        <v>769</v>
      </c>
      <c r="D3068" s="639" t="s">
        <v>8600</v>
      </c>
      <c r="E3068" s="640">
        <v>3500</v>
      </c>
      <c r="F3068" s="638" t="s">
        <v>9830</v>
      </c>
      <c r="G3068" s="639" t="s">
        <v>9831</v>
      </c>
      <c r="H3068" s="641" t="s">
        <v>8188</v>
      </c>
      <c r="I3068" s="642" t="s">
        <v>8190</v>
      </c>
      <c r="J3068" s="641" t="s">
        <v>8188</v>
      </c>
      <c r="K3068" s="643">
        <v>1</v>
      </c>
      <c r="L3068" s="643">
        <v>12</v>
      </c>
      <c r="M3068" s="644">
        <v>44277.254186522412</v>
      </c>
      <c r="N3068" s="643">
        <v>1</v>
      </c>
      <c r="O3068" s="643">
        <v>6</v>
      </c>
      <c r="P3068" s="686">
        <v>22201.079556928918</v>
      </c>
    </row>
    <row r="3069" spans="1:16" ht="22.5" x14ac:dyDescent="0.2">
      <c r="A3069" s="637" t="s">
        <v>478</v>
      </c>
      <c r="B3069" s="638" t="s">
        <v>768</v>
      </c>
      <c r="C3069" s="638" t="s">
        <v>769</v>
      </c>
      <c r="D3069" s="639" t="s">
        <v>8210</v>
      </c>
      <c r="E3069" s="640">
        <v>3500</v>
      </c>
      <c r="F3069" s="638" t="s">
        <v>9832</v>
      </c>
      <c r="G3069" s="639" t="s">
        <v>9833</v>
      </c>
      <c r="H3069" s="641" t="s">
        <v>9834</v>
      </c>
      <c r="I3069" s="642" t="s">
        <v>8190</v>
      </c>
      <c r="J3069" s="641" t="s">
        <v>9834</v>
      </c>
      <c r="K3069" s="643">
        <v>1</v>
      </c>
      <c r="L3069" s="643">
        <v>12</v>
      </c>
      <c r="M3069" s="644">
        <v>44277.254186522412</v>
      </c>
      <c r="N3069" s="643">
        <v>1</v>
      </c>
      <c r="O3069" s="643">
        <v>6</v>
      </c>
      <c r="P3069" s="686">
        <v>22201.079556928918</v>
      </c>
    </row>
    <row r="3070" spans="1:16" ht="33.75" x14ac:dyDescent="0.2">
      <c r="A3070" s="637" t="s">
        <v>478</v>
      </c>
      <c r="B3070" s="638" t="s">
        <v>768</v>
      </c>
      <c r="C3070" s="638" t="s">
        <v>769</v>
      </c>
      <c r="D3070" s="639" t="s">
        <v>8970</v>
      </c>
      <c r="E3070" s="640">
        <v>1900</v>
      </c>
      <c r="F3070" s="638" t="s">
        <v>9835</v>
      </c>
      <c r="G3070" s="639" t="s">
        <v>9836</v>
      </c>
      <c r="H3070" s="641" t="s">
        <v>8288</v>
      </c>
      <c r="I3070" s="642" t="s">
        <v>8292</v>
      </c>
      <c r="J3070" s="641" t="s">
        <v>8288</v>
      </c>
      <c r="K3070" s="643">
        <v>1</v>
      </c>
      <c r="L3070" s="643">
        <v>12</v>
      </c>
      <c r="M3070" s="644">
        <v>25077.254186522405</v>
      </c>
      <c r="N3070" s="643">
        <v>1</v>
      </c>
      <c r="O3070" s="643">
        <v>6</v>
      </c>
      <c r="P3070" s="686">
        <v>12578.939556928915</v>
      </c>
    </row>
    <row r="3071" spans="1:16" ht="78.75" x14ac:dyDescent="0.2">
      <c r="A3071" s="637" t="s">
        <v>478</v>
      </c>
      <c r="B3071" s="638" t="s">
        <v>768</v>
      </c>
      <c r="C3071" s="638" t="s">
        <v>769</v>
      </c>
      <c r="D3071" s="639" t="s">
        <v>9837</v>
      </c>
      <c r="E3071" s="640">
        <v>3800</v>
      </c>
      <c r="F3071" s="638" t="s">
        <v>9838</v>
      </c>
      <c r="G3071" s="639" t="s">
        <v>9839</v>
      </c>
      <c r="H3071" s="641" t="s">
        <v>9840</v>
      </c>
      <c r="I3071" s="642" t="s">
        <v>8190</v>
      </c>
      <c r="J3071" s="641" t="s">
        <v>9840</v>
      </c>
      <c r="K3071" s="643">
        <v>1</v>
      </c>
      <c r="L3071" s="643">
        <v>12</v>
      </c>
      <c r="M3071" s="644">
        <v>47877.254186522412</v>
      </c>
      <c r="N3071" s="643">
        <v>1</v>
      </c>
      <c r="O3071" s="643">
        <v>5</v>
      </c>
      <c r="P3071" s="686">
        <v>19997.319556928916</v>
      </c>
    </row>
    <row r="3072" spans="1:16" ht="78.75" x14ac:dyDescent="0.2">
      <c r="A3072" s="637" t="s">
        <v>478</v>
      </c>
      <c r="B3072" s="638" t="s">
        <v>775</v>
      </c>
      <c r="C3072" s="638" t="s">
        <v>769</v>
      </c>
      <c r="D3072" s="639" t="s">
        <v>9837</v>
      </c>
      <c r="E3072" s="640">
        <v>3800</v>
      </c>
      <c r="F3072" s="638" t="s">
        <v>9838</v>
      </c>
      <c r="G3072" s="639" t="s">
        <v>9839</v>
      </c>
      <c r="H3072" s="641" t="s">
        <v>9840</v>
      </c>
      <c r="I3072" s="642" t="s">
        <v>8190</v>
      </c>
      <c r="J3072" s="641" t="s">
        <v>9840</v>
      </c>
      <c r="K3072" s="643"/>
      <c r="L3072" s="643"/>
      <c r="M3072" s="644">
        <v>0</v>
      </c>
      <c r="N3072" s="643">
        <v>1</v>
      </c>
      <c r="O3072" s="643">
        <v>1</v>
      </c>
      <c r="P3072" s="686">
        <v>3982.279556928916</v>
      </c>
    </row>
    <row r="3073" spans="1:16" ht="22.5" x14ac:dyDescent="0.2">
      <c r="A3073" s="637" t="s">
        <v>478</v>
      </c>
      <c r="B3073" s="638" t="s">
        <v>768</v>
      </c>
      <c r="C3073" s="638" t="s">
        <v>769</v>
      </c>
      <c r="D3073" s="639" t="s">
        <v>9841</v>
      </c>
      <c r="E3073" s="640">
        <v>2300</v>
      </c>
      <c r="F3073" s="638" t="s">
        <v>9842</v>
      </c>
      <c r="G3073" s="639" t="s">
        <v>9843</v>
      </c>
      <c r="H3073" s="641" t="s">
        <v>9844</v>
      </c>
      <c r="I3073" s="642" t="s">
        <v>8185</v>
      </c>
      <c r="J3073" s="641" t="s">
        <v>9844</v>
      </c>
      <c r="K3073" s="643">
        <v>1</v>
      </c>
      <c r="L3073" s="643">
        <v>6</v>
      </c>
      <c r="M3073" s="644">
        <v>15281.174186522407</v>
      </c>
      <c r="N3073" s="643"/>
      <c r="O3073" s="643"/>
      <c r="P3073" s="686">
        <v>0</v>
      </c>
    </row>
    <row r="3074" spans="1:16" ht="78.75" x14ac:dyDescent="0.2">
      <c r="A3074" s="637" t="s">
        <v>478</v>
      </c>
      <c r="B3074" s="638" t="s">
        <v>768</v>
      </c>
      <c r="C3074" s="638" t="s">
        <v>769</v>
      </c>
      <c r="D3074" s="639" t="s">
        <v>9845</v>
      </c>
      <c r="E3074" s="640">
        <v>4600</v>
      </c>
      <c r="F3074" s="638" t="s">
        <v>9846</v>
      </c>
      <c r="G3074" s="639" t="s">
        <v>9847</v>
      </c>
      <c r="H3074" s="641" t="s">
        <v>9579</v>
      </c>
      <c r="I3074" s="642" t="s">
        <v>8190</v>
      </c>
      <c r="J3074" s="641" t="s">
        <v>9579</v>
      </c>
      <c r="K3074" s="643">
        <v>1</v>
      </c>
      <c r="L3074" s="643">
        <v>12</v>
      </c>
      <c r="M3074" s="644">
        <v>57477.254186522412</v>
      </c>
      <c r="N3074" s="643">
        <v>1</v>
      </c>
      <c r="O3074" s="643">
        <v>6</v>
      </c>
      <c r="P3074" s="686">
        <v>28801.079556928918</v>
      </c>
    </row>
    <row r="3075" spans="1:16" ht="22.5" x14ac:dyDescent="0.2">
      <c r="A3075" s="637" t="s">
        <v>478</v>
      </c>
      <c r="B3075" s="638" t="s">
        <v>768</v>
      </c>
      <c r="C3075" s="638" t="s">
        <v>769</v>
      </c>
      <c r="D3075" s="639" t="s">
        <v>9171</v>
      </c>
      <c r="E3075" s="640">
        <v>1900</v>
      </c>
      <c r="F3075" s="638" t="s">
        <v>9848</v>
      </c>
      <c r="G3075" s="639" t="s">
        <v>9849</v>
      </c>
      <c r="H3075" s="641" t="s">
        <v>8291</v>
      </c>
      <c r="I3075" s="642" t="s">
        <v>8292</v>
      </c>
      <c r="J3075" s="641" t="s">
        <v>8291</v>
      </c>
      <c r="K3075" s="643">
        <v>1</v>
      </c>
      <c r="L3075" s="643">
        <v>12</v>
      </c>
      <c r="M3075" s="644">
        <v>25077.254186522405</v>
      </c>
      <c r="N3075" s="643">
        <v>1</v>
      </c>
      <c r="O3075" s="643">
        <v>6</v>
      </c>
      <c r="P3075" s="686">
        <v>12578.939556928915</v>
      </c>
    </row>
    <row r="3076" spans="1:16" ht="67.5" x14ac:dyDescent="0.2">
      <c r="A3076" s="637" t="s">
        <v>478</v>
      </c>
      <c r="B3076" s="638" t="s">
        <v>768</v>
      </c>
      <c r="C3076" s="638" t="s">
        <v>769</v>
      </c>
      <c r="D3076" s="639" t="s">
        <v>9850</v>
      </c>
      <c r="E3076" s="640">
        <v>2800</v>
      </c>
      <c r="F3076" s="638" t="s">
        <v>9851</v>
      </c>
      <c r="G3076" s="639" t="s">
        <v>9852</v>
      </c>
      <c r="H3076" s="641" t="s">
        <v>8554</v>
      </c>
      <c r="I3076" s="642" t="s">
        <v>8185</v>
      </c>
      <c r="J3076" s="641" t="s">
        <v>8554</v>
      </c>
      <c r="K3076" s="643">
        <v>1</v>
      </c>
      <c r="L3076" s="643">
        <v>12</v>
      </c>
      <c r="M3076" s="644">
        <v>35877.254186522412</v>
      </c>
      <c r="N3076" s="643">
        <v>1</v>
      </c>
      <c r="O3076" s="643">
        <v>5</v>
      </c>
      <c r="P3076" s="686">
        <v>14997.319556928915</v>
      </c>
    </row>
    <row r="3077" spans="1:16" ht="67.5" x14ac:dyDescent="0.2">
      <c r="A3077" s="637" t="s">
        <v>478</v>
      </c>
      <c r="B3077" s="638" t="s">
        <v>775</v>
      </c>
      <c r="C3077" s="638" t="s">
        <v>769</v>
      </c>
      <c r="D3077" s="639" t="s">
        <v>9850</v>
      </c>
      <c r="E3077" s="640">
        <v>2800</v>
      </c>
      <c r="F3077" s="638" t="s">
        <v>9851</v>
      </c>
      <c r="G3077" s="639" t="s">
        <v>9852</v>
      </c>
      <c r="H3077" s="641" t="s">
        <v>8554</v>
      </c>
      <c r="I3077" s="642" t="s">
        <v>8185</v>
      </c>
      <c r="J3077" s="641" t="s">
        <v>8554</v>
      </c>
      <c r="K3077" s="643"/>
      <c r="L3077" s="643"/>
      <c r="M3077" s="644">
        <v>0</v>
      </c>
      <c r="N3077" s="643">
        <v>1</v>
      </c>
      <c r="O3077" s="643">
        <v>1</v>
      </c>
      <c r="P3077" s="686">
        <v>2982.279556928916</v>
      </c>
    </row>
    <row r="3078" spans="1:16" ht="22.5" x14ac:dyDescent="0.2">
      <c r="A3078" s="637" t="s">
        <v>478</v>
      </c>
      <c r="B3078" s="638" t="s">
        <v>768</v>
      </c>
      <c r="C3078" s="638" t="s">
        <v>769</v>
      </c>
      <c r="D3078" s="639" t="s">
        <v>8965</v>
      </c>
      <c r="E3078" s="640">
        <v>3300</v>
      </c>
      <c r="F3078" s="638" t="s">
        <v>9853</v>
      </c>
      <c r="G3078" s="639" t="s">
        <v>9854</v>
      </c>
      <c r="H3078" s="641" t="s">
        <v>8632</v>
      </c>
      <c r="I3078" s="642" t="s">
        <v>8190</v>
      </c>
      <c r="J3078" s="641" t="s">
        <v>8632</v>
      </c>
      <c r="K3078" s="643">
        <v>1</v>
      </c>
      <c r="L3078" s="643">
        <v>12</v>
      </c>
      <c r="M3078" s="644">
        <v>41877.254186522412</v>
      </c>
      <c r="N3078" s="643">
        <v>1</v>
      </c>
      <c r="O3078" s="643">
        <v>6</v>
      </c>
      <c r="P3078" s="686">
        <v>21001.079556928918</v>
      </c>
    </row>
    <row r="3079" spans="1:16" ht="22.5" x14ac:dyDescent="0.2">
      <c r="A3079" s="637" t="s">
        <v>478</v>
      </c>
      <c r="B3079" s="638" t="s">
        <v>768</v>
      </c>
      <c r="C3079" s="638" t="s">
        <v>769</v>
      </c>
      <c r="D3079" s="639" t="s">
        <v>8523</v>
      </c>
      <c r="E3079" s="640">
        <v>3500</v>
      </c>
      <c r="F3079" s="638" t="s">
        <v>9855</v>
      </c>
      <c r="G3079" s="639" t="s">
        <v>9856</v>
      </c>
      <c r="H3079" s="641" t="s">
        <v>9857</v>
      </c>
      <c r="I3079" s="642" t="s">
        <v>8190</v>
      </c>
      <c r="J3079" s="641" t="s">
        <v>9857</v>
      </c>
      <c r="K3079" s="643">
        <v>1</v>
      </c>
      <c r="L3079" s="643">
        <v>10</v>
      </c>
      <c r="M3079" s="644">
        <v>37011.894186522411</v>
      </c>
      <c r="N3079" s="643">
        <v>1</v>
      </c>
      <c r="O3079" s="643">
        <v>5</v>
      </c>
      <c r="P3079" s="686">
        <v>18497.319556928916</v>
      </c>
    </row>
    <row r="3080" spans="1:16" ht="22.5" x14ac:dyDescent="0.2">
      <c r="A3080" s="637" t="s">
        <v>478</v>
      </c>
      <c r="B3080" s="638" t="s">
        <v>775</v>
      </c>
      <c r="C3080" s="638" t="s">
        <v>769</v>
      </c>
      <c r="D3080" s="639" t="s">
        <v>8523</v>
      </c>
      <c r="E3080" s="640">
        <v>3500</v>
      </c>
      <c r="F3080" s="638" t="s">
        <v>9855</v>
      </c>
      <c r="G3080" s="639" t="s">
        <v>9856</v>
      </c>
      <c r="H3080" s="641" t="s">
        <v>9857</v>
      </c>
      <c r="I3080" s="642" t="s">
        <v>8190</v>
      </c>
      <c r="J3080" s="641" t="s">
        <v>9857</v>
      </c>
      <c r="K3080" s="643"/>
      <c r="L3080" s="643"/>
      <c r="M3080" s="644">
        <v>0</v>
      </c>
      <c r="N3080" s="643">
        <v>1</v>
      </c>
      <c r="O3080" s="643">
        <v>1</v>
      </c>
      <c r="P3080" s="686">
        <v>3682.279556928916</v>
      </c>
    </row>
    <row r="3081" spans="1:16" ht="22.5" x14ac:dyDescent="0.2">
      <c r="A3081" s="637" t="s">
        <v>478</v>
      </c>
      <c r="B3081" s="638" t="s">
        <v>768</v>
      </c>
      <c r="C3081" s="638" t="s">
        <v>769</v>
      </c>
      <c r="D3081" s="639" t="s">
        <v>8288</v>
      </c>
      <c r="E3081" s="640">
        <v>1900</v>
      </c>
      <c r="F3081" s="638" t="s">
        <v>9858</v>
      </c>
      <c r="G3081" s="639" t="s">
        <v>9859</v>
      </c>
      <c r="H3081" s="641" t="s">
        <v>8341</v>
      </c>
      <c r="I3081" s="642" t="s">
        <v>8292</v>
      </c>
      <c r="J3081" s="641" t="s">
        <v>8341</v>
      </c>
      <c r="K3081" s="643">
        <v>1</v>
      </c>
      <c r="L3081" s="643">
        <v>12</v>
      </c>
      <c r="M3081" s="644">
        <v>25077.254186522405</v>
      </c>
      <c r="N3081" s="643">
        <v>1</v>
      </c>
      <c r="O3081" s="643">
        <v>6</v>
      </c>
      <c r="P3081" s="686">
        <v>12578.939556928915</v>
      </c>
    </row>
    <row r="3082" spans="1:16" ht="22.5" x14ac:dyDescent="0.2">
      <c r="A3082" s="637" t="s">
        <v>478</v>
      </c>
      <c r="B3082" s="638" t="s">
        <v>768</v>
      </c>
      <c r="C3082" s="638" t="s">
        <v>769</v>
      </c>
      <c r="D3082" s="639" t="s">
        <v>9860</v>
      </c>
      <c r="E3082" s="640">
        <v>2800</v>
      </c>
      <c r="F3082" s="638" t="s">
        <v>9861</v>
      </c>
      <c r="G3082" s="639" t="s">
        <v>9862</v>
      </c>
      <c r="H3082" s="641" t="s">
        <v>8291</v>
      </c>
      <c r="I3082" s="642" t="s">
        <v>8185</v>
      </c>
      <c r="J3082" s="641" t="s">
        <v>8291</v>
      </c>
      <c r="K3082" s="643">
        <v>1</v>
      </c>
      <c r="L3082" s="643">
        <v>12</v>
      </c>
      <c r="M3082" s="644">
        <v>35877.254186522412</v>
      </c>
      <c r="N3082" s="643">
        <v>1</v>
      </c>
      <c r="O3082" s="643">
        <v>6</v>
      </c>
      <c r="P3082" s="686">
        <v>18001.079556928918</v>
      </c>
    </row>
    <row r="3083" spans="1:16" ht="22.5" x14ac:dyDescent="0.2">
      <c r="A3083" s="637" t="s">
        <v>478</v>
      </c>
      <c r="B3083" s="638" t="s">
        <v>768</v>
      </c>
      <c r="C3083" s="638" t="s">
        <v>769</v>
      </c>
      <c r="D3083" s="639" t="s">
        <v>9863</v>
      </c>
      <c r="E3083" s="640">
        <v>1900</v>
      </c>
      <c r="F3083" s="638" t="s">
        <v>9864</v>
      </c>
      <c r="G3083" s="639" t="s">
        <v>9865</v>
      </c>
      <c r="H3083" s="641" t="s">
        <v>8554</v>
      </c>
      <c r="I3083" s="642" t="s">
        <v>8292</v>
      </c>
      <c r="J3083" s="641" t="s">
        <v>8554</v>
      </c>
      <c r="K3083" s="643">
        <v>1</v>
      </c>
      <c r="L3083" s="643">
        <v>12</v>
      </c>
      <c r="M3083" s="644">
        <v>25077.254186522405</v>
      </c>
      <c r="N3083" s="643">
        <v>1</v>
      </c>
      <c r="O3083" s="643">
        <v>6</v>
      </c>
      <c r="P3083" s="686">
        <v>12578.939556928915</v>
      </c>
    </row>
    <row r="3084" spans="1:16" ht="22.5" x14ac:dyDescent="0.2">
      <c r="A3084" s="637" t="s">
        <v>478</v>
      </c>
      <c r="B3084" s="638" t="s">
        <v>768</v>
      </c>
      <c r="C3084" s="638" t="s">
        <v>769</v>
      </c>
      <c r="D3084" s="639" t="s">
        <v>9866</v>
      </c>
      <c r="E3084" s="640">
        <v>4300</v>
      </c>
      <c r="F3084" s="638" t="s">
        <v>9867</v>
      </c>
      <c r="G3084" s="639" t="s">
        <v>9868</v>
      </c>
      <c r="H3084" s="641" t="s">
        <v>9866</v>
      </c>
      <c r="I3084" s="642" t="s">
        <v>8190</v>
      </c>
      <c r="J3084" s="641" t="s">
        <v>9866</v>
      </c>
      <c r="K3084" s="643"/>
      <c r="L3084" s="643"/>
      <c r="M3084" s="644">
        <v>0</v>
      </c>
      <c r="N3084" s="643">
        <v>1</v>
      </c>
      <c r="O3084" s="643">
        <v>1</v>
      </c>
      <c r="P3084" s="686">
        <v>4482.2795569289156</v>
      </c>
    </row>
    <row r="3085" spans="1:16" ht="22.5" x14ac:dyDescent="0.2">
      <c r="A3085" s="637" t="s">
        <v>478</v>
      </c>
      <c r="B3085" s="638" t="s">
        <v>768</v>
      </c>
      <c r="C3085" s="638" t="s">
        <v>769</v>
      </c>
      <c r="D3085" s="639" t="s">
        <v>8323</v>
      </c>
      <c r="E3085" s="640">
        <v>1900</v>
      </c>
      <c r="F3085" s="638" t="s">
        <v>9869</v>
      </c>
      <c r="G3085" s="639" t="s">
        <v>9870</v>
      </c>
      <c r="H3085" s="641" t="s">
        <v>8326</v>
      </c>
      <c r="I3085" s="642" t="s">
        <v>8292</v>
      </c>
      <c r="J3085" s="641" t="s">
        <v>8326</v>
      </c>
      <c r="K3085" s="643">
        <v>1</v>
      </c>
      <c r="L3085" s="643">
        <v>12</v>
      </c>
      <c r="M3085" s="644">
        <v>25077.254186522405</v>
      </c>
      <c r="N3085" s="643">
        <v>1</v>
      </c>
      <c r="O3085" s="643">
        <v>6</v>
      </c>
      <c r="P3085" s="686">
        <v>12578.939556928915</v>
      </c>
    </row>
    <row r="3086" spans="1:16" ht="22.5" x14ac:dyDescent="0.2">
      <c r="A3086" s="637" t="s">
        <v>478</v>
      </c>
      <c r="B3086" s="638" t="s">
        <v>768</v>
      </c>
      <c r="C3086" s="638" t="s">
        <v>769</v>
      </c>
      <c r="D3086" s="639" t="s">
        <v>8288</v>
      </c>
      <c r="E3086" s="640">
        <v>1900</v>
      </c>
      <c r="F3086" s="638" t="s">
        <v>9871</v>
      </c>
      <c r="G3086" s="639" t="s">
        <v>9872</v>
      </c>
      <c r="H3086" s="641" t="s">
        <v>8326</v>
      </c>
      <c r="I3086" s="642" t="s">
        <v>8292</v>
      </c>
      <c r="J3086" s="641" t="s">
        <v>8326</v>
      </c>
      <c r="K3086" s="643">
        <v>1</v>
      </c>
      <c r="L3086" s="643">
        <v>12</v>
      </c>
      <c r="M3086" s="644">
        <v>25077.254186522405</v>
      </c>
      <c r="N3086" s="643">
        <v>1</v>
      </c>
      <c r="O3086" s="643">
        <v>6</v>
      </c>
      <c r="P3086" s="686">
        <v>12578.939556928915</v>
      </c>
    </row>
    <row r="3087" spans="1:16" ht="33.75" x14ac:dyDescent="0.2">
      <c r="A3087" s="637" t="s">
        <v>478</v>
      </c>
      <c r="B3087" s="638" t="s">
        <v>768</v>
      </c>
      <c r="C3087" s="638" t="s">
        <v>769</v>
      </c>
      <c r="D3087" s="639" t="s">
        <v>8536</v>
      </c>
      <c r="E3087" s="640">
        <v>2600</v>
      </c>
      <c r="F3087" s="638" t="s">
        <v>9873</v>
      </c>
      <c r="G3087" s="639" t="s">
        <v>9874</v>
      </c>
      <c r="H3087" s="641" t="s">
        <v>9525</v>
      </c>
      <c r="I3087" s="642" t="s">
        <v>8185</v>
      </c>
      <c r="J3087" s="641" t="s">
        <v>9525</v>
      </c>
      <c r="K3087" s="643">
        <v>1</v>
      </c>
      <c r="L3087" s="643">
        <v>12</v>
      </c>
      <c r="M3087" s="644">
        <v>33477.254186522412</v>
      </c>
      <c r="N3087" s="643">
        <v>1</v>
      </c>
      <c r="O3087" s="643">
        <v>6</v>
      </c>
      <c r="P3087" s="686">
        <v>16801.079556928918</v>
      </c>
    </row>
    <row r="3088" spans="1:16" ht="22.5" x14ac:dyDescent="0.2">
      <c r="A3088" s="637" t="s">
        <v>478</v>
      </c>
      <c r="B3088" s="638" t="s">
        <v>768</v>
      </c>
      <c r="C3088" s="638" t="s">
        <v>769</v>
      </c>
      <c r="D3088" s="639" t="s">
        <v>8623</v>
      </c>
      <c r="E3088" s="640">
        <v>3100</v>
      </c>
      <c r="F3088" s="638" t="s">
        <v>9875</v>
      </c>
      <c r="G3088" s="639" t="s">
        <v>9876</v>
      </c>
      <c r="H3088" s="641" t="s">
        <v>8965</v>
      </c>
      <c r="I3088" s="642" t="s">
        <v>8190</v>
      </c>
      <c r="J3088" s="641" t="s">
        <v>8965</v>
      </c>
      <c r="K3088" s="643">
        <v>1</v>
      </c>
      <c r="L3088" s="643">
        <v>12</v>
      </c>
      <c r="M3088" s="644">
        <v>39477.254186522412</v>
      </c>
      <c r="N3088" s="643">
        <v>1</v>
      </c>
      <c r="O3088" s="643">
        <v>6</v>
      </c>
      <c r="P3088" s="686">
        <v>19801.079556928918</v>
      </c>
    </row>
    <row r="3089" spans="1:16" ht="33.75" x14ac:dyDescent="0.2">
      <c r="A3089" s="637" t="s">
        <v>478</v>
      </c>
      <c r="B3089" s="638" t="s">
        <v>768</v>
      </c>
      <c r="C3089" s="638" t="s">
        <v>769</v>
      </c>
      <c r="D3089" s="639" t="s">
        <v>9877</v>
      </c>
      <c r="E3089" s="640">
        <v>3500</v>
      </c>
      <c r="F3089" s="638" t="s">
        <v>9878</v>
      </c>
      <c r="G3089" s="639" t="s">
        <v>9879</v>
      </c>
      <c r="H3089" s="641" t="s">
        <v>9880</v>
      </c>
      <c r="I3089" s="642" t="s">
        <v>8190</v>
      </c>
      <c r="J3089" s="641" t="s">
        <v>9880</v>
      </c>
      <c r="K3089" s="643">
        <v>1</v>
      </c>
      <c r="L3089" s="643">
        <v>10</v>
      </c>
      <c r="M3089" s="644">
        <v>37011.894186522411</v>
      </c>
      <c r="N3089" s="643">
        <v>1</v>
      </c>
      <c r="O3089" s="643">
        <v>5</v>
      </c>
      <c r="P3089" s="686">
        <v>18497.319556928916</v>
      </c>
    </row>
    <row r="3090" spans="1:16" ht="33.75" x14ac:dyDescent="0.2">
      <c r="A3090" s="637" t="s">
        <v>478</v>
      </c>
      <c r="B3090" s="638" t="s">
        <v>775</v>
      </c>
      <c r="C3090" s="638" t="s">
        <v>769</v>
      </c>
      <c r="D3090" s="639" t="s">
        <v>9877</v>
      </c>
      <c r="E3090" s="640">
        <v>3500</v>
      </c>
      <c r="F3090" s="638" t="s">
        <v>9878</v>
      </c>
      <c r="G3090" s="639" t="s">
        <v>9879</v>
      </c>
      <c r="H3090" s="641" t="s">
        <v>9880</v>
      </c>
      <c r="I3090" s="642" t="s">
        <v>8190</v>
      </c>
      <c r="J3090" s="641" t="s">
        <v>9880</v>
      </c>
      <c r="K3090" s="643"/>
      <c r="L3090" s="643"/>
      <c r="M3090" s="644">
        <v>0</v>
      </c>
      <c r="N3090" s="643">
        <v>1</v>
      </c>
      <c r="O3090" s="643">
        <v>1</v>
      </c>
      <c r="P3090" s="686">
        <v>3682.279556928916</v>
      </c>
    </row>
    <row r="3091" spans="1:16" ht="67.5" x14ac:dyDescent="0.2">
      <c r="A3091" s="637" t="s">
        <v>478</v>
      </c>
      <c r="B3091" s="638" t="s">
        <v>768</v>
      </c>
      <c r="C3091" s="638" t="s">
        <v>769</v>
      </c>
      <c r="D3091" s="639" t="s">
        <v>9881</v>
      </c>
      <c r="E3091" s="640">
        <v>3100</v>
      </c>
      <c r="F3091" s="638" t="s">
        <v>9882</v>
      </c>
      <c r="G3091" s="639" t="s">
        <v>9883</v>
      </c>
      <c r="H3091" s="641" t="s">
        <v>8632</v>
      </c>
      <c r="I3091" s="642" t="s">
        <v>8190</v>
      </c>
      <c r="J3091" s="641" t="s">
        <v>8632</v>
      </c>
      <c r="K3091" s="643">
        <v>1</v>
      </c>
      <c r="L3091" s="643">
        <v>12</v>
      </c>
      <c r="M3091" s="644">
        <v>39477.254186522412</v>
      </c>
      <c r="N3091" s="643">
        <v>1</v>
      </c>
      <c r="O3091" s="643">
        <v>6</v>
      </c>
      <c r="P3091" s="686">
        <v>19801.079556928918</v>
      </c>
    </row>
    <row r="3092" spans="1:16" ht="22.5" x14ac:dyDescent="0.2">
      <c r="A3092" s="637" t="s">
        <v>478</v>
      </c>
      <c r="B3092" s="638" t="s">
        <v>768</v>
      </c>
      <c r="C3092" s="638" t="s">
        <v>769</v>
      </c>
      <c r="D3092" s="639" t="s">
        <v>8288</v>
      </c>
      <c r="E3092" s="640">
        <v>1900</v>
      </c>
      <c r="F3092" s="638" t="s">
        <v>9884</v>
      </c>
      <c r="G3092" s="639" t="s">
        <v>9885</v>
      </c>
      <c r="H3092" s="641" t="s">
        <v>8303</v>
      </c>
      <c r="I3092" s="642" t="s">
        <v>8292</v>
      </c>
      <c r="J3092" s="641" t="s">
        <v>8303</v>
      </c>
      <c r="K3092" s="643">
        <v>1</v>
      </c>
      <c r="L3092" s="643">
        <v>12</v>
      </c>
      <c r="M3092" s="644">
        <v>25077.254186522405</v>
      </c>
      <c r="N3092" s="643">
        <v>1</v>
      </c>
      <c r="O3092" s="643">
        <v>6</v>
      </c>
      <c r="P3092" s="686">
        <v>12578.939556928915</v>
      </c>
    </row>
    <row r="3093" spans="1:16" x14ac:dyDescent="0.2">
      <c r="A3093" s="637" t="s">
        <v>478</v>
      </c>
      <c r="B3093" s="638" t="s">
        <v>768</v>
      </c>
      <c r="C3093" s="638" t="s">
        <v>769</v>
      </c>
      <c r="D3093" s="639" t="s">
        <v>8288</v>
      </c>
      <c r="E3093" s="640">
        <v>1900</v>
      </c>
      <c r="F3093" s="638" t="s">
        <v>9886</v>
      </c>
      <c r="G3093" s="639" t="s">
        <v>9887</v>
      </c>
      <c r="H3093" s="641" t="s">
        <v>8291</v>
      </c>
      <c r="I3093" s="642" t="s">
        <v>8292</v>
      </c>
      <c r="J3093" s="641" t="s">
        <v>8291</v>
      </c>
      <c r="K3093" s="643">
        <v>1</v>
      </c>
      <c r="L3093" s="643">
        <v>3</v>
      </c>
      <c r="M3093" s="644">
        <v>6483.1341865224067</v>
      </c>
      <c r="N3093" s="643"/>
      <c r="O3093" s="643"/>
      <c r="P3093" s="686">
        <v>0</v>
      </c>
    </row>
    <row r="3094" spans="1:16" ht="22.5" x14ac:dyDescent="0.2">
      <c r="A3094" s="637" t="s">
        <v>478</v>
      </c>
      <c r="B3094" s="638" t="s">
        <v>768</v>
      </c>
      <c r="C3094" s="638" t="s">
        <v>769</v>
      </c>
      <c r="D3094" s="639" t="s">
        <v>8288</v>
      </c>
      <c r="E3094" s="640">
        <v>1900</v>
      </c>
      <c r="F3094" s="638" t="s">
        <v>9888</v>
      </c>
      <c r="G3094" s="639" t="s">
        <v>9889</v>
      </c>
      <c r="H3094" s="641" t="s">
        <v>8303</v>
      </c>
      <c r="I3094" s="642" t="s">
        <v>8292</v>
      </c>
      <c r="J3094" s="641" t="s">
        <v>8303</v>
      </c>
      <c r="K3094" s="643">
        <v>1</v>
      </c>
      <c r="L3094" s="643">
        <v>12</v>
      </c>
      <c r="M3094" s="644">
        <v>25077.254186522405</v>
      </c>
      <c r="N3094" s="643">
        <v>1</v>
      </c>
      <c r="O3094" s="643">
        <v>6</v>
      </c>
      <c r="P3094" s="686">
        <v>12578.939556928915</v>
      </c>
    </row>
    <row r="3095" spans="1:16" x14ac:dyDescent="0.2">
      <c r="A3095" s="637" t="s">
        <v>478</v>
      </c>
      <c r="B3095" s="638" t="s">
        <v>768</v>
      </c>
      <c r="C3095" s="638" t="s">
        <v>769</v>
      </c>
      <c r="D3095" s="639" t="s">
        <v>8288</v>
      </c>
      <c r="E3095" s="640">
        <v>1900</v>
      </c>
      <c r="F3095" s="638" t="s">
        <v>9890</v>
      </c>
      <c r="G3095" s="639" t="s">
        <v>9891</v>
      </c>
      <c r="H3095" s="641" t="s">
        <v>8291</v>
      </c>
      <c r="I3095" s="642" t="s">
        <v>8292</v>
      </c>
      <c r="J3095" s="641" t="s">
        <v>8291</v>
      </c>
      <c r="K3095" s="643">
        <v>1</v>
      </c>
      <c r="L3095" s="643">
        <v>12</v>
      </c>
      <c r="M3095" s="644">
        <v>25077.254186522405</v>
      </c>
      <c r="N3095" s="643">
        <v>1</v>
      </c>
      <c r="O3095" s="643">
        <v>6</v>
      </c>
      <c r="P3095" s="686">
        <v>12578.939556928915</v>
      </c>
    </row>
    <row r="3096" spans="1:16" ht="45" x14ac:dyDescent="0.2">
      <c r="A3096" s="637" t="s">
        <v>478</v>
      </c>
      <c r="B3096" s="638" t="s">
        <v>768</v>
      </c>
      <c r="C3096" s="638" t="s">
        <v>769</v>
      </c>
      <c r="D3096" s="639" t="s">
        <v>8788</v>
      </c>
      <c r="E3096" s="640">
        <v>2600</v>
      </c>
      <c r="F3096" s="638" t="s">
        <v>9892</v>
      </c>
      <c r="G3096" s="639" t="s">
        <v>9893</v>
      </c>
      <c r="H3096" s="641" t="s">
        <v>9894</v>
      </c>
      <c r="I3096" s="642" t="s">
        <v>8185</v>
      </c>
      <c r="J3096" s="641" t="s">
        <v>9894</v>
      </c>
      <c r="K3096" s="643">
        <v>1</v>
      </c>
      <c r="L3096" s="643">
        <v>12</v>
      </c>
      <c r="M3096" s="644">
        <v>33477.254186522412</v>
      </c>
      <c r="N3096" s="643">
        <v>1</v>
      </c>
      <c r="O3096" s="643">
        <v>6</v>
      </c>
      <c r="P3096" s="686">
        <v>16801.079556928918</v>
      </c>
    </row>
    <row r="3097" spans="1:16" ht="22.5" x14ac:dyDescent="0.2">
      <c r="A3097" s="637" t="s">
        <v>478</v>
      </c>
      <c r="B3097" s="638" t="s">
        <v>768</v>
      </c>
      <c r="C3097" s="638" t="s">
        <v>769</v>
      </c>
      <c r="D3097" s="639" t="s">
        <v>8966</v>
      </c>
      <c r="E3097" s="640">
        <v>2600</v>
      </c>
      <c r="F3097" s="638" t="s">
        <v>9895</v>
      </c>
      <c r="G3097" s="639" t="s">
        <v>9896</v>
      </c>
      <c r="H3097" s="641" t="s">
        <v>9897</v>
      </c>
      <c r="I3097" s="642" t="s">
        <v>8185</v>
      </c>
      <c r="J3097" s="641" t="s">
        <v>9897</v>
      </c>
      <c r="K3097" s="643">
        <v>1</v>
      </c>
      <c r="L3097" s="643">
        <v>12</v>
      </c>
      <c r="M3097" s="644">
        <v>33477.254186522412</v>
      </c>
      <c r="N3097" s="643">
        <v>1</v>
      </c>
      <c r="O3097" s="643">
        <v>6</v>
      </c>
      <c r="P3097" s="686">
        <v>16801.079556928918</v>
      </c>
    </row>
    <row r="3098" spans="1:16" x14ac:dyDescent="0.2">
      <c r="A3098" s="637" t="s">
        <v>478</v>
      </c>
      <c r="B3098" s="638" t="s">
        <v>768</v>
      </c>
      <c r="C3098" s="638" t="s">
        <v>769</v>
      </c>
      <c r="D3098" s="639" t="s">
        <v>8288</v>
      </c>
      <c r="E3098" s="640">
        <v>1900</v>
      </c>
      <c r="F3098" s="638" t="s">
        <v>9898</v>
      </c>
      <c r="G3098" s="639" t="s">
        <v>9899</v>
      </c>
      <c r="H3098" s="641" t="s">
        <v>8303</v>
      </c>
      <c r="I3098" s="642" t="s">
        <v>8292</v>
      </c>
      <c r="J3098" s="641" t="s">
        <v>8303</v>
      </c>
      <c r="K3098" s="643">
        <v>1</v>
      </c>
      <c r="L3098" s="643">
        <v>12</v>
      </c>
      <c r="M3098" s="644">
        <v>25077.254186522405</v>
      </c>
      <c r="N3098" s="643">
        <v>1</v>
      </c>
      <c r="O3098" s="643">
        <v>6</v>
      </c>
      <c r="P3098" s="686">
        <v>12578.939556928915</v>
      </c>
    </row>
    <row r="3099" spans="1:16" ht="22.5" x14ac:dyDescent="0.2">
      <c r="A3099" s="637" t="s">
        <v>478</v>
      </c>
      <c r="B3099" s="638" t="s">
        <v>768</v>
      </c>
      <c r="C3099" s="638" t="s">
        <v>769</v>
      </c>
      <c r="D3099" s="639" t="s">
        <v>9900</v>
      </c>
      <c r="E3099" s="640">
        <v>3100</v>
      </c>
      <c r="F3099" s="638" t="s">
        <v>9901</v>
      </c>
      <c r="G3099" s="639" t="s">
        <v>9902</v>
      </c>
      <c r="H3099" s="641" t="s">
        <v>8965</v>
      </c>
      <c r="I3099" s="642" t="s">
        <v>8190</v>
      </c>
      <c r="J3099" s="641" t="s">
        <v>8965</v>
      </c>
      <c r="K3099" s="643">
        <v>1</v>
      </c>
      <c r="L3099" s="643">
        <v>12</v>
      </c>
      <c r="M3099" s="644">
        <v>39477.254186522412</v>
      </c>
      <c r="N3099" s="643">
        <v>1</v>
      </c>
      <c r="O3099" s="643">
        <v>6</v>
      </c>
      <c r="P3099" s="686">
        <v>19801.079556928918</v>
      </c>
    </row>
    <row r="3100" spans="1:16" ht="45" x14ac:dyDescent="0.2">
      <c r="A3100" s="637" t="s">
        <v>478</v>
      </c>
      <c r="B3100" s="638" t="s">
        <v>768</v>
      </c>
      <c r="C3100" s="638" t="s">
        <v>769</v>
      </c>
      <c r="D3100" s="639" t="s">
        <v>9167</v>
      </c>
      <c r="E3100" s="640">
        <v>2600</v>
      </c>
      <c r="F3100" s="638" t="s">
        <v>9903</v>
      </c>
      <c r="G3100" s="639" t="s">
        <v>9904</v>
      </c>
      <c r="H3100" s="641" t="s">
        <v>9170</v>
      </c>
      <c r="I3100" s="642" t="s">
        <v>8185</v>
      </c>
      <c r="J3100" s="641" t="s">
        <v>9170</v>
      </c>
      <c r="K3100" s="643">
        <v>1</v>
      </c>
      <c r="L3100" s="643">
        <v>12</v>
      </c>
      <c r="M3100" s="644">
        <v>33477.254186522412</v>
      </c>
      <c r="N3100" s="643">
        <v>1</v>
      </c>
      <c r="O3100" s="643">
        <v>5</v>
      </c>
      <c r="P3100" s="686">
        <v>13997.319556928915</v>
      </c>
    </row>
    <row r="3101" spans="1:16" ht="45" x14ac:dyDescent="0.2">
      <c r="A3101" s="637" t="s">
        <v>478</v>
      </c>
      <c r="B3101" s="638" t="s">
        <v>775</v>
      </c>
      <c r="C3101" s="638" t="s">
        <v>769</v>
      </c>
      <c r="D3101" s="639" t="s">
        <v>9167</v>
      </c>
      <c r="E3101" s="640">
        <v>2600</v>
      </c>
      <c r="F3101" s="638" t="s">
        <v>9903</v>
      </c>
      <c r="G3101" s="639" t="s">
        <v>9904</v>
      </c>
      <c r="H3101" s="641" t="s">
        <v>9170</v>
      </c>
      <c r="I3101" s="642" t="s">
        <v>8185</v>
      </c>
      <c r="J3101" s="641" t="s">
        <v>9170</v>
      </c>
      <c r="K3101" s="643"/>
      <c r="L3101" s="643"/>
      <c r="M3101" s="644">
        <v>0</v>
      </c>
      <c r="N3101" s="643">
        <v>1</v>
      </c>
      <c r="O3101" s="643">
        <v>1</v>
      </c>
      <c r="P3101" s="686">
        <v>2782.279556928916</v>
      </c>
    </row>
    <row r="3102" spans="1:16" ht="33.75" x14ac:dyDescent="0.2">
      <c r="A3102" s="637" t="s">
        <v>478</v>
      </c>
      <c r="B3102" s="638" t="s">
        <v>768</v>
      </c>
      <c r="C3102" s="638" t="s">
        <v>769</v>
      </c>
      <c r="D3102" s="639" t="s">
        <v>8335</v>
      </c>
      <c r="E3102" s="640">
        <v>1900</v>
      </c>
      <c r="F3102" s="638" t="s">
        <v>9905</v>
      </c>
      <c r="G3102" s="639" t="s">
        <v>9906</v>
      </c>
      <c r="H3102" s="641" t="s">
        <v>8291</v>
      </c>
      <c r="I3102" s="642" t="s">
        <v>8292</v>
      </c>
      <c r="J3102" s="641" t="s">
        <v>8291</v>
      </c>
      <c r="K3102" s="643">
        <v>1</v>
      </c>
      <c r="L3102" s="643">
        <v>12</v>
      </c>
      <c r="M3102" s="644">
        <v>25077.254186522405</v>
      </c>
      <c r="N3102" s="643">
        <v>1</v>
      </c>
      <c r="O3102" s="643">
        <v>6</v>
      </c>
      <c r="P3102" s="686">
        <v>12578.939556928915</v>
      </c>
    </row>
    <row r="3103" spans="1:16" ht="22.5" x14ac:dyDescent="0.2">
      <c r="A3103" s="637" t="s">
        <v>478</v>
      </c>
      <c r="B3103" s="638" t="s">
        <v>768</v>
      </c>
      <c r="C3103" s="638" t="s">
        <v>769</v>
      </c>
      <c r="D3103" s="639" t="s">
        <v>8623</v>
      </c>
      <c r="E3103" s="640">
        <v>3100</v>
      </c>
      <c r="F3103" s="638" t="s">
        <v>9907</v>
      </c>
      <c r="G3103" s="639" t="s">
        <v>9908</v>
      </c>
      <c r="H3103" s="641" t="s">
        <v>8632</v>
      </c>
      <c r="I3103" s="642" t="s">
        <v>8190</v>
      </c>
      <c r="J3103" s="641" t="s">
        <v>8632</v>
      </c>
      <c r="K3103" s="643">
        <v>1</v>
      </c>
      <c r="L3103" s="643">
        <v>12</v>
      </c>
      <c r="M3103" s="644">
        <v>39477.254186522412</v>
      </c>
      <c r="N3103" s="643">
        <v>1</v>
      </c>
      <c r="O3103" s="643">
        <v>6</v>
      </c>
      <c r="P3103" s="686">
        <v>19801.079556928918</v>
      </c>
    </row>
    <row r="3104" spans="1:16" ht="22.5" x14ac:dyDescent="0.2">
      <c r="A3104" s="637" t="s">
        <v>478</v>
      </c>
      <c r="B3104" s="638" t="s">
        <v>768</v>
      </c>
      <c r="C3104" s="638" t="s">
        <v>769</v>
      </c>
      <c r="D3104" s="639" t="s">
        <v>8323</v>
      </c>
      <c r="E3104" s="640">
        <v>1900</v>
      </c>
      <c r="F3104" s="638" t="s">
        <v>9909</v>
      </c>
      <c r="G3104" s="639" t="s">
        <v>9910</v>
      </c>
      <c r="H3104" s="641" t="s">
        <v>8288</v>
      </c>
      <c r="I3104" s="642" t="s">
        <v>8292</v>
      </c>
      <c r="J3104" s="641" t="s">
        <v>8288</v>
      </c>
      <c r="K3104" s="643">
        <v>1</v>
      </c>
      <c r="L3104" s="643">
        <v>12</v>
      </c>
      <c r="M3104" s="644">
        <v>25077.254186522405</v>
      </c>
      <c r="N3104" s="643">
        <v>1</v>
      </c>
      <c r="O3104" s="643">
        <v>6</v>
      </c>
      <c r="P3104" s="686">
        <v>12578.939556928915</v>
      </c>
    </row>
    <row r="3105" spans="1:16" ht="56.25" x14ac:dyDescent="0.2">
      <c r="A3105" s="637" t="s">
        <v>478</v>
      </c>
      <c r="B3105" s="638" t="s">
        <v>768</v>
      </c>
      <c r="C3105" s="638" t="s">
        <v>769</v>
      </c>
      <c r="D3105" s="639" t="s">
        <v>9911</v>
      </c>
      <c r="E3105" s="640">
        <v>3500</v>
      </c>
      <c r="F3105" s="638" t="s">
        <v>9912</v>
      </c>
      <c r="G3105" s="639" t="s">
        <v>9913</v>
      </c>
      <c r="H3105" s="641" t="s">
        <v>4940</v>
      </c>
      <c r="I3105" s="642" t="s">
        <v>8190</v>
      </c>
      <c r="J3105" s="641" t="s">
        <v>4940</v>
      </c>
      <c r="K3105" s="643">
        <v>1</v>
      </c>
      <c r="L3105" s="643">
        <v>12</v>
      </c>
      <c r="M3105" s="644">
        <v>44277.254186522412</v>
      </c>
      <c r="N3105" s="643">
        <v>1</v>
      </c>
      <c r="O3105" s="643">
        <v>6</v>
      </c>
      <c r="P3105" s="686">
        <v>22201.079556928918</v>
      </c>
    </row>
    <row r="3106" spans="1:16" ht="67.5" x14ac:dyDescent="0.2">
      <c r="A3106" s="637" t="s">
        <v>478</v>
      </c>
      <c r="B3106" s="638" t="s">
        <v>768</v>
      </c>
      <c r="C3106" s="638" t="s">
        <v>769</v>
      </c>
      <c r="D3106" s="639" t="s">
        <v>9914</v>
      </c>
      <c r="E3106" s="640">
        <v>3100</v>
      </c>
      <c r="F3106" s="638" t="s">
        <v>9915</v>
      </c>
      <c r="G3106" s="639" t="s">
        <v>9916</v>
      </c>
      <c r="H3106" s="641" t="s">
        <v>8965</v>
      </c>
      <c r="I3106" s="642" t="s">
        <v>8190</v>
      </c>
      <c r="J3106" s="641" t="s">
        <v>8965</v>
      </c>
      <c r="K3106" s="643">
        <v>1</v>
      </c>
      <c r="L3106" s="643">
        <v>12</v>
      </c>
      <c r="M3106" s="644">
        <v>39477.254186522412</v>
      </c>
      <c r="N3106" s="643">
        <v>1</v>
      </c>
      <c r="O3106" s="643">
        <v>6</v>
      </c>
      <c r="P3106" s="686">
        <v>19801.079556928918</v>
      </c>
    </row>
    <row r="3107" spans="1:16" ht="22.5" x14ac:dyDescent="0.2">
      <c r="A3107" s="637" t="s">
        <v>478</v>
      </c>
      <c r="B3107" s="638" t="s">
        <v>768</v>
      </c>
      <c r="C3107" s="638" t="s">
        <v>769</v>
      </c>
      <c r="D3107" s="639" t="s">
        <v>9023</v>
      </c>
      <c r="E3107" s="640">
        <v>3500</v>
      </c>
      <c r="F3107" s="638" t="s">
        <v>9917</v>
      </c>
      <c r="G3107" s="639" t="s">
        <v>9918</v>
      </c>
      <c r="H3107" s="641" t="s">
        <v>9023</v>
      </c>
      <c r="I3107" s="642" t="s">
        <v>8190</v>
      </c>
      <c r="J3107" s="641" t="s">
        <v>9023</v>
      </c>
      <c r="K3107" s="643">
        <v>1</v>
      </c>
      <c r="L3107" s="643">
        <v>12</v>
      </c>
      <c r="M3107" s="644">
        <v>44277.254186522412</v>
      </c>
      <c r="N3107" s="643">
        <v>1</v>
      </c>
      <c r="O3107" s="643">
        <v>5</v>
      </c>
      <c r="P3107" s="686">
        <v>18497.319556928916</v>
      </c>
    </row>
    <row r="3108" spans="1:16" ht="22.5" x14ac:dyDescent="0.2">
      <c r="A3108" s="637" t="s">
        <v>478</v>
      </c>
      <c r="B3108" s="638" t="s">
        <v>775</v>
      </c>
      <c r="C3108" s="638" t="s">
        <v>769</v>
      </c>
      <c r="D3108" s="639" t="s">
        <v>9023</v>
      </c>
      <c r="E3108" s="640">
        <v>3500</v>
      </c>
      <c r="F3108" s="638" t="s">
        <v>9917</v>
      </c>
      <c r="G3108" s="639" t="s">
        <v>9918</v>
      </c>
      <c r="H3108" s="641" t="s">
        <v>9023</v>
      </c>
      <c r="I3108" s="642" t="s">
        <v>8190</v>
      </c>
      <c r="J3108" s="641" t="s">
        <v>9023</v>
      </c>
      <c r="K3108" s="643"/>
      <c r="L3108" s="643"/>
      <c r="M3108" s="644">
        <v>0</v>
      </c>
      <c r="N3108" s="643">
        <v>1</v>
      </c>
      <c r="O3108" s="643">
        <v>1</v>
      </c>
      <c r="P3108" s="686">
        <v>3682.279556928916</v>
      </c>
    </row>
    <row r="3109" spans="1:16" ht="33.75" x14ac:dyDescent="0.2">
      <c r="A3109" s="637" t="s">
        <v>478</v>
      </c>
      <c r="B3109" s="638" t="s">
        <v>768</v>
      </c>
      <c r="C3109" s="638" t="s">
        <v>769</v>
      </c>
      <c r="D3109" s="639" t="s">
        <v>8536</v>
      </c>
      <c r="E3109" s="640">
        <v>2600</v>
      </c>
      <c r="F3109" s="638" t="s">
        <v>9919</v>
      </c>
      <c r="G3109" s="639" t="s">
        <v>9920</v>
      </c>
      <c r="H3109" s="641" t="s">
        <v>9483</v>
      </c>
      <c r="I3109" s="642" t="s">
        <v>8185</v>
      </c>
      <c r="J3109" s="641" t="s">
        <v>9483</v>
      </c>
      <c r="K3109" s="643">
        <v>1</v>
      </c>
      <c r="L3109" s="643">
        <v>12</v>
      </c>
      <c r="M3109" s="644">
        <v>33477.254186522412</v>
      </c>
      <c r="N3109" s="643">
        <v>1</v>
      </c>
      <c r="O3109" s="643">
        <v>6</v>
      </c>
      <c r="P3109" s="686">
        <v>16801.079556928918</v>
      </c>
    </row>
    <row r="3110" spans="1:16" ht="22.5" x14ac:dyDescent="0.2">
      <c r="A3110" s="637" t="s">
        <v>478</v>
      </c>
      <c r="B3110" s="638" t="s">
        <v>768</v>
      </c>
      <c r="C3110" s="638" t="s">
        <v>769</v>
      </c>
      <c r="D3110" s="639" t="s">
        <v>8778</v>
      </c>
      <c r="E3110" s="640">
        <v>1900</v>
      </c>
      <c r="F3110" s="638" t="s">
        <v>9921</v>
      </c>
      <c r="G3110" s="639" t="s">
        <v>9922</v>
      </c>
      <c r="H3110" s="641" t="s">
        <v>8291</v>
      </c>
      <c r="I3110" s="642" t="s">
        <v>8292</v>
      </c>
      <c r="J3110" s="641" t="s">
        <v>8291</v>
      </c>
      <c r="K3110" s="643">
        <v>1</v>
      </c>
      <c r="L3110" s="643">
        <v>12</v>
      </c>
      <c r="M3110" s="644">
        <v>25077.254186522405</v>
      </c>
      <c r="N3110" s="643">
        <v>1</v>
      </c>
      <c r="O3110" s="643">
        <v>6</v>
      </c>
      <c r="P3110" s="686">
        <v>12578.939556928915</v>
      </c>
    </row>
    <row r="3111" spans="1:16" ht="22.5" x14ac:dyDescent="0.2">
      <c r="A3111" s="637" t="s">
        <v>478</v>
      </c>
      <c r="B3111" s="638" t="s">
        <v>768</v>
      </c>
      <c r="C3111" s="638" t="s">
        <v>769</v>
      </c>
      <c r="D3111" s="639" t="s">
        <v>9923</v>
      </c>
      <c r="E3111" s="640">
        <v>1900</v>
      </c>
      <c r="F3111" s="638" t="s">
        <v>9924</v>
      </c>
      <c r="G3111" s="639" t="s">
        <v>9925</v>
      </c>
      <c r="H3111" s="641" t="s">
        <v>8554</v>
      </c>
      <c r="I3111" s="642" t="s">
        <v>8292</v>
      </c>
      <c r="J3111" s="641" t="s">
        <v>8554</v>
      </c>
      <c r="K3111" s="643">
        <v>1</v>
      </c>
      <c r="L3111" s="643">
        <v>12</v>
      </c>
      <c r="M3111" s="644">
        <v>25077.254186522405</v>
      </c>
      <c r="N3111" s="643">
        <v>1</v>
      </c>
      <c r="O3111" s="643">
        <v>5</v>
      </c>
      <c r="P3111" s="686">
        <v>10478.869556928916</v>
      </c>
    </row>
    <row r="3112" spans="1:16" ht="22.5" x14ac:dyDescent="0.2">
      <c r="A3112" s="637" t="s">
        <v>478</v>
      </c>
      <c r="B3112" s="638" t="s">
        <v>775</v>
      </c>
      <c r="C3112" s="638" t="s">
        <v>769</v>
      </c>
      <c r="D3112" s="639" t="s">
        <v>9923</v>
      </c>
      <c r="E3112" s="640">
        <v>1900</v>
      </c>
      <c r="F3112" s="638" t="s">
        <v>9924</v>
      </c>
      <c r="G3112" s="639" t="s">
        <v>9925</v>
      </c>
      <c r="H3112" s="641" t="s">
        <v>8554</v>
      </c>
      <c r="I3112" s="642" t="s">
        <v>8292</v>
      </c>
      <c r="J3112" s="641" t="s">
        <v>8554</v>
      </c>
      <c r="K3112" s="643"/>
      <c r="L3112" s="643"/>
      <c r="M3112" s="644">
        <v>0</v>
      </c>
      <c r="N3112" s="643">
        <v>1</v>
      </c>
      <c r="O3112" s="643">
        <v>1</v>
      </c>
      <c r="P3112" s="686">
        <v>2078.589556928916</v>
      </c>
    </row>
    <row r="3113" spans="1:16" ht="22.5" x14ac:dyDescent="0.2">
      <c r="A3113" s="637" t="s">
        <v>478</v>
      </c>
      <c r="B3113" s="638" t="s">
        <v>768</v>
      </c>
      <c r="C3113" s="638" t="s">
        <v>769</v>
      </c>
      <c r="D3113" s="639" t="s">
        <v>8331</v>
      </c>
      <c r="E3113" s="640">
        <v>2600</v>
      </c>
      <c r="F3113" s="638" t="s">
        <v>9926</v>
      </c>
      <c r="G3113" s="639" t="s">
        <v>9927</v>
      </c>
      <c r="H3113" s="641" t="s">
        <v>9928</v>
      </c>
      <c r="I3113" s="642" t="s">
        <v>8185</v>
      </c>
      <c r="J3113" s="641" t="s">
        <v>9928</v>
      </c>
      <c r="K3113" s="643">
        <v>1</v>
      </c>
      <c r="L3113" s="643">
        <v>12</v>
      </c>
      <c r="M3113" s="644">
        <v>33477.254186522412</v>
      </c>
      <c r="N3113" s="643">
        <v>1</v>
      </c>
      <c r="O3113" s="643">
        <v>6</v>
      </c>
      <c r="P3113" s="686">
        <v>16801.079556928918</v>
      </c>
    </row>
    <row r="3114" spans="1:16" ht="45" x14ac:dyDescent="0.2">
      <c r="A3114" s="637" t="s">
        <v>478</v>
      </c>
      <c r="B3114" s="638" t="s">
        <v>768</v>
      </c>
      <c r="C3114" s="638" t="s">
        <v>769</v>
      </c>
      <c r="D3114" s="639" t="s">
        <v>8975</v>
      </c>
      <c r="E3114" s="640">
        <v>1900</v>
      </c>
      <c r="F3114" s="638" t="s">
        <v>9929</v>
      </c>
      <c r="G3114" s="639" t="s">
        <v>9930</v>
      </c>
      <c r="H3114" s="641" t="s">
        <v>8291</v>
      </c>
      <c r="I3114" s="642" t="s">
        <v>8292</v>
      </c>
      <c r="J3114" s="641" t="s">
        <v>8291</v>
      </c>
      <c r="K3114" s="643">
        <v>1</v>
      </c>
      <c r="L3114" s="643">
        <v>12</v>
      </c>
      <c r="M3114" s="644">
        <v>25077.254186522405</v>
      </c>
      <c r="N3114" s="643">
        <v>1</v>
      </c>
      <c r="O3114" s="643">
        <v>6</v>
      </c>
      <c r="P3114" s="686">
        <v>12578.939556928915</v>
      </c>
    </row>
    <row r="3115" spans="1:16" ht="22.5" x14ac:dyDescent="0.2">
      <c r="A3115" s="637" t="s">
        <v>478</v>
      </c>
      <c r="B3115" s="638" t="s">
        <v>768</v>
      </c>
      <c r="C3115" s="638" t="s">
        <v>769</v>
      </c>
      <c r="D3115" s="639" t="s">
        <v>9931</v>
      </c>
      <c r="E3115" s="640">
        <v>1900</v>
      </c>
      <c r="F3115" s="638" t="s">
        <v>9932</v>
      </c>
      <c r="G3115" s="639" t="s">
        <v>9933</v>
      </c>
      <c r="H3115" s="641" t="s">
        <v>9934</v>
      </c>
      <c r="I3115" s="642" t="s">
        <v>8292</v>
      </c>
      <c r="J3115" s="641" t="s">
        <v>9934</v>
      </c>
      <c r="K3115" s="643">
        <v>1</v>
      </c>
      <c r="L3115" s="643">
        <v>12</v>
      </c>
      <c r="M3115" s="644">
        <v>25077.254186522405</v>
      </c>
      <c r="N3115" s="643">
        <v>1</v>
      </c>
      <c r="O3115" s="643">
        <v>6</v>
      </c>
      <c r="P3115" s="686">
        <v>12578.939556928915</v>
      </c>
    </row>
    <row r="3116" spans="1:16" ht="22.5" x14ac:dyDescent="0.2">
      <c r="A3116" s="637" t="s">
        <v>478</v>
      </c>
      <c r="B3116" s="638" t="s">
        <v>768</v>
      </c>
      <c r="C3116" s="638" t="s">
        <v>769</v>
      </c>
      <c r="D3116" s="639" t="s">
        <v>9245</v>
      </c>
      <c r="E3116" s="640">
        <v>2600</v>
      </c>
      <c r="F3116" s="638" t="s">
        <v>9935</v>
      </c>
      <c r="G3116" s="639" t="s">
        <v>9936</v>
      </c>
      <c r="H3116" s="641" t="s">
        <v>9245</v>
      </c>
      <c r="I3116" s="642" t="s">
        <v>8185</v>
      </c>
      <c r="J3116" s="641" t="s">
        <v>9245</v>
      </c>
      <c r="K3116" s="643">
        <v>1</v>
      </c>
      <c r="L3116" s="643">
        <v>12</v>
      </c>
      <c r="M3116" s="644">
        <v>33477.254186522412</v>
      </c>
      <c r="N3116" s="643">
        <v>1</v>
      </c>
      <c r="O3116" s="643">
        <v>6</v>
      </c>
      <c r="P3116" s="686">
        <v>16801.079556928918</v>
      </c>
    </row>
    <row r="3117" spans="1:16" ht="22.5" x14ac:dyDescent="0.2">
      <c r="A3117" s="637" t="s">
        <v>478</v>
      </c>
      <c r="B3117" s="638" t="s">
        <v>768</v>
      </c>
      <c r="C3117" s="638" t="s">
        <v>769</v>
      </c>
      <c r="D3117" s="639" t="s">
        <v>9937</v>
      </c>
      <c r="E3117" s="640">
        <v>3800</v>
      </c>
      <c r="F3117" s="638" t="s">
        <v>9938</v>
      </c>
      <c r="G3117" s="639" t="s">
        <v>9939</v>
      </c>
      <c r="H3117" s="641" t="s">
        <v>9940</v>
      </c>
      <c r="I3117" s="642" t="s">
        <v>8190</v>
      </c>
      <c r="J3117" s="641" t="s">
        <v>9940</v>
      </c>
      <c r="K3117" s="643">
        <v>1</v>
      </c>
      <c r="L3117" s="643">
        <v>10</v>
      </c>
      <c r="M3117" s="644">
        <v>40011.894186522411</v>
      </c>
      <c r="N3117" s="643">
        <v>1</v>
      </c>
      <c r="O3117" s="643">
        <v>6</v>
      </c>
      <c r="P3117" s="686">
        <v>24001.079556928918</v>
      </c>
    </row>
    <row r="3118" spans="1:16" ht="33.75" x14ac:dyDescent="0.2">
      <c r="A3118" s="637" t="s">
        <v>478</v>
      </c>
      <c r="B3118" s="638" t="s">
        <v>768</v>
      </c>
      <c r="C3118" s="638" t="s">
        <v>769</v>
      </c>
      <c r="D3118" s="639" t="s">
        <v>9941</v>
      </c>
      <c r="E3118" s="640">
        <v>2600</v>
      </c>
      <c r="F3118" s="638" t="s">
        <v>9942</v>
      </c>
      <c r="G3118" s="639" t="s">
        <v>9943</v>
      </c>
      <c r="H3118" s="641" t="s">
        <v>9944</v>
      </c>
      <c r="I3118" s="642" t="s">
        <v>8185</v>
      </c>
      <c r="J3118" s="641" t="s">
        <v>9944</v>
      </c>
      <c r="K3118" s="643">
        <v>1</v>
      </c>
      <c r="L3118" s="643">
        <v>12</v>
      </c>
      <c r="M3118" s="644">
        <v>33477.254186522412</v>
      </c>
      <c r="N3118" s="643">
        <v>1</v>
      </c>
      <c r="O3118" s="643">
        <v>6</v>
      </c>
      <c r="P3118" s="686">
        <v>16801.079556928918</v>
      </c>
    </row>
    <row r="3119" spans="1:16" ht="45" x14ac:dyDescent="0.2">
      <c r="A3119" s="637" t="s">
        <v>478</v>
      </c>
      <c r="B3119" s="638" t="s">
        <v>768</v>
      </c>
      <c r="C3119" s="638" t="s">
        <v>769</v>
      </c>
      <c r="D3119" s="639" t="s">
        <v>8975</v>
      </c>
      <c r="E3119" s="640">
        <v>1900</v>
      </c>
      <c r="F3119" s="638" t="s">
        <v>9945</v>
      </c>
      <c r="G3119" s="639" t="s">
        <v>9946</v>
      </c>
      <c r="H3119" s="641" t="s">
        <v>8288</v>
      </c>
      <c r="I3119" s="642" t="s">
        <v>8292</v>
      </c>
      <c r="J3119" s="641" t="s">
        <v>8288</v>
      </c>
      <c r="K3119" s="643">
        <v>1</v>
      </c>
      <c r="L3119" s="643">
        <v>12</v>
      </c>
      <c r="M3119" s="644">
        <v>25077.254186522405</v>
      </c>
      <c r="N3119" s="643">
        <v>1</v>
      </c>
      <c r="O3119" s="643">
        <v>6</v>
      </c>
      <c r="P3119" s="686">
        <v>12578.939556928915</v>
      </c>
    </row>
    <row r="3120" spans="1:16" ht="22.5" x14ac:dyDescent="0.2">
      <c r="A3120" s="637" t="s">
        <v>478</v>
      </c>
      <c r="B3120" s="638" t="s">
        <v>768</v>
      </c>
      <c r="C3120" s="638" t="s">
        <v>769</v>
      </c>
      <c r="D3120" s="639" t="s">
        <v>8431</v>
      </c>
      <c r="E3120" s="640">
        <v>1900</v>
      </c>
      <c r="F3120" s="638" t="s">
        <v>9947</v>
      </c>
      <c r="G3120" s="639" t="s">
        <v>9948</v>
      </c>
      <c r="H3120" s="641" t="s">
        <v>8288</v>
      </c>
      <c r="I3120" s="642" t="s">
        <v>8292</v>
      </c>
      <c r="J3120" s="641" t="s">
        <v>8288</v>
      </c>
      <c r="K3120" s="643">
        <v>1</v>
      </c>
      <c r="L3120" s="643">
        <v>10</v>
      </c>
      <c r="M3120" s="644">
        <v>21011.894186522404</v>
      </c>
      <c r="N3120" s="643">
        <v>1</v>
      </c>
      <c r="O3120" s="643">
        <v>6</v>
      </c>
      <c r="P3120" s="686">
        <v>12578.939556928915</v>
      </c>
    </row>
    <row r="3121" spans="1:16" ht="22.5" x14ac:dyDescent="0.2">
      <c r="A3121" s="637" t="s">
        <v>478</v>
      </c>
      <c r="B3121" s="638" t="s">
        <v>768</v>
      </c>
      <c r="C3121" s="638" t="s">
        <v>769</v>
      </c>
      <c r="D3121" s="639" t="s">
        <v>9171</v>
      </c>
      <c r="E3121" s="640">
        <v>1900</v>
      </c>
      <c r="F3121" s="638" t="s">
        <v>9949</v>
      </c>
      <c r="G3121" s="639" t="s">
        <v>9950</v>
      </c>
      <c r="H3121" s="641" t="s">
        <v>8291</v>
      </c>
      <c r="I3121" s="642" t="s">
        <v>8292</v>
      </c>
      <c r="J3121" s="641" t="s">
        <v>8291</v>
      </c>
      <c r="K3121" s="643">
        <v>1</v>
      </c>
      <c r="L3121" s="643">
        <v>12</v>
      </c>
      <c r="M3121" s="644">
        <v>25077.254186522405</v>
      </c>
      <c r="N3121" s="643">
        <v>1</v>
      </c>
      <c r="O3121" s="643">
        <v>6</v>
      </c>
      <c r="P3121" s="686">
        <v>12578.939556928915</v>
      </c>
    </row>
    <row r="3122" spans="1:16" ht="22.5" x14ac:dyDescent="0.2">
      <c r="A3122" s="637" t="s">
        <v>478</v>
      </c>
      <c r="B3122" s="638" t="s">
        <v>768</v>
      </c>
      <c r="C3122" s="638" t="s">
        <v>769</v>
      </c>
      <c r="D3122" s="639" t="s">
        <v>9951</v>
      </c>
      <c r="E3122" s="640">
        <v>2300</v>
      </c>
      <c r="F3122" s="638" t="s">
        <v>9952</v>
      </c>
      <c r="G3122" s="639" t="s">
        <v>9953</v>
      </c>
      <c r="H3122" s="641" t="s">
        <v>9954</v>
      </c>
      <c r="I3122" s="642" t="s">
        <v>8185</v>
      </c>
      <c r="J3122" s="641" t="s">
        <v>9954</v>
      </c>
      <c r="K3122" s="643">
        <v>1</v>
      </c>
      <c r="L3122" s="643">
        <v>12</v>
      </c>
      <c r="M3122" s="644">
        <v>29877.254186522405</v>
      </c>
      <c r="N3122" s="643">
        <v>1</v>
      </c>
      <c r="O3122" s="643">
        <v>6</v>
      </c>
      <c r="P3122" s="686">
        <v>15001.079556928915</v>
      </c>
    </row>
    <row r="3123" spans="1:16" ht="22.5" x14ac:dyDescent="0.2">
      <c r="A3123" s="637" t="s">
        <v>478</v>
      </c>
      <c r="B3123" s="638" t="s">
        <v>768</v>
      </c>
      <c r="C3123" s="638" t="s">
        <v>769</v>
      </c>
      <c r="D3123" s="639" t="s">
        <v>8288</v>
      </c>
      <c r="E3123" s="640">
        <v>1900</v>
      </c>
      <c r="F3123" s="638" t="s">
        <v>9955</v>
      </c>
      <c r="G3123" s="639" t="s">
        <v>9956</v>
      </c>
      <c r="H3123" s="641" t="s">
        <v>8303</v>
      </c>
      <c r="I3123" s="642" t="s">
        <v>8292</v>
      </c>
      <c r="J3123" s="641" t="s">
        <v>8303</v>
      </c>
      <c r="K3123" s="643">
        <v>1</v>
      </c>
      <c r="L3123" s="643">
        <v>12</v>
      </c>
      <c r="M3123" s="644">
        <v>25077.254186522405</v>
      </c>
      <c r="N3123" s="643">
        <v>1</v>
      </c>
      <c r="O3123" s="643">
        <v>6</v>
      </c>
      <c r="P3123" s="686">
        <v>12578.939556928915</v>
      </c>
    </row>
    <row r="3124" spans="1:16" ht="22.5" x14ac:dyDescent="0.2">
      <c r="A3124" s="637" t="s">
        <v>478</v>
      </c>
      <c r="B3124" s="638" t="s">
        <v>768</v>
      </c>
      <c r="C3124" s="638" t="s">
        <v>769</v>
      </c>
      <c r="D3124" s="639" t="s">
        <v>8431</v>
      </c>
      <c r="E3124" s="640">
        <v>1900</v>
      </c>
      <c r="F3124" s="638" t="s">
        <v>9957</v>
      </c>
      <c r="G3124" s="639" t="s">
        <v>9958</v>
      </c>
      <c r="H3124" s="641" t="s">
        <v>8288</v>
      </c>
      <c r="I3124" s="642" t="s">
        <v>8292</v>
      </c>
      <c r="J3124" s="641" t="s">
        <v>8288</v>
      </c>
      <c r="K3124" s="643">
        <v>1</v>
      </c>
      <c r="L3124" s="643">
        <v>10</v>
      </c>
      <c r="M3124" s="644">
        <v>21011.894186522404</v>
      </c>
      <c r="N3124" s="643">
        <v>1</v>
      </c>
      <c r="O3124" s="643">
        <v>6</v>
      </c>
      <c r="P3124" s="686">
        <v>12578.939556928915</v>
      </c>
    </row>
    <row r="3125" spans="1:16" ht="22.5" x14ac:dyDescent="0.2">
      <c r="A3125" s="637" t="s">
        <v>478</v>
      </c>
      <c r="B3125" s="638" t="s">
        <v>768</v>
      </c>
      <c r="C3125" s="638" t="s">
        <v>769</v>
      </c>
      <c r="D3125" s="639" t="s">
        <v>8288</v>
      </c>
      <c r="E3125" s="640">
        <v>1900</v>
      </c>
      <c r="F3125" s="638" t="s">
        <v>9959</v>
      </c>
      <c r="G3125" s="639" t="s">
        <v>9960</v>
      </c>
      <c r="H3125" s="641" t="s">
        <v>8969</v>
      </c>
      <c r="I3125" s="642" t="s">
        <v>8292</v>
      </c>
      <c r="J3125" s="641" t="s">
        <v>8969</v>
      </c>
      <c r="K3125" s="643">
        <v>1</v>
      </c>
      <c r="L3125" s="643">
        <v>12</v>
      </c>
      <c r="M3125" s="644">
        <v>25077.254186522405</v>
      </c>
      <c r="N3125" s="643">
        <v>1</v>
      </c>
      <c r="O3125" s="643">
        <v>6</v>
      </c>
      <c r="P3125" s="686">
        <v>12578.939556928915</v>
      </c>
    </row>
    <row r="3126" spans="1:16" ht="33.75" x14ac:dyDescent="0.2">
      <c r="A3126" s="637" t="s">
        <v>478</v>
      </c>
      <c r="B3126" s="638" t="s">
        <v>768</v>
      </c>
      <c r="C3126" s="638" t="s">
        <v>769</v>
      </c>
      <c r="D3126" s="639" t="s">
        <v>9961</v>
      </c>
      <c r="E3126" s="640">
        <v>4000</v>
      </c>
      <c r="F3126" s="638" t="s">
        <v>9962</v>
      </c>
      <c r="G3126" s="639" t="s">
        <v>9963</v>
      </c>
      <c r="H3126" s="641" t="s">
        <v>8765</v>
      </c>
      <c r="I3126" s="642" t="s">
        <v>8190</v>
      </c>
      <c r="J3126" s="641" t="s">
        <v>8765</v>
      </c>
      <c r="K3126" s="643">
        <v>1</v>
      </c>
      <c r="L3126" s="643">
        <v>12</v>
      </c>
      <c r="M3126" s="644">
        <v>50277.254186522412</v>
      </c>
      <c r="N3126" s="643">
        <v>1</v>
      </c>
      <c r="O3126" s="643">
        <v>6</v>
      </c>
      <c r="P3126" s="686">
        <v>25201.079556928918</v>
      </c>
    </row>
    <row r="3127" spans="1:16" ht="22.5" x14ac:dyDescent="0.2">
      <c r="A3127" s="637" t="s">
        <v>478</v>
      </c>
      <c r="B3127" s="638" t="s">
        <v>768</v>
      </c>
      <c r="C3127" s="638" t="s">
        <v>769</v>
      </c>
      <c r="D3127" s="639" t="s">
        <v>8288</v>
      </c>
      <c r="E3127" s="640">
        <v>1900</v>
      </c>
      <c r="F3127" s="638" t="s">
        <v>9964</v>
      </c>
      <c r="G3127" s="639" t="s">
        <v>9965</v>
      </c>
      <c r="H3127" s="641" t="s">
        <v>8303</v>
      </c>
      <c r="I3127" s="642" t="s">
        <v>8292</v>
      </c>
      <c r="J3127" s="641" t="s">
        <v>8303</v>
      </c>
      <c r="K3127" s="643">
        <v>1</v>
      </c>
      <c r="L3127" s="643">
        <v>12</v>
      </c>
      <c r="M3127" s="644">
        <v>25077.254186522405</v>
      </c>
      <c r="N3127" s="643">
        <v>1</v>
      </c>
      <c r="O3127" s="643">
        <v>6</v>
      </c>
      <c r="P3127" s="686">
        <v>12578.939556928915</v>
      </c>
    </row>
    <row r="3128" spans="1:16" ht="67.5" x14ac:dyDescent="0.2">
      <c r="A3128" s="637" t="s">
        <v>478</v>
      </c>
      <c r="B3128" s="638" t="s">
        <v>768</v>
      </c>
      <c r="C3128" s="638" t="s">
        <v>769</v>
      </c>
      <c r="D3128" s="639" t="s">
        <v>9966</v>
      </c>
      <c r="E3128" s="640">
        <v>3500</v>
      </c>
      <c r="F3128" s="638" t="s">
        <v>9967</v>
      </c>
      <c r="G3128" s="639" t="s">
        <v>9968</v>
      </c>
      <c r="H3128" s="641" t="s">
        <v>8614</v>
      </c>
      <c r="I3128" s="642" t="s">
        <v>8190</v>
      </c>
      <c r="J3128" s="641" t="s">
        <v>8614</v>
      </c>
      <c r="K3128" s="643">
        <v>1</v>
      </c>
      <c r="L3128" s="643">
        <v>12</v>
      </c>
      <c r="M3128" s="644">
        <v>44277.254186522412</v>
      </c>
      <c r="N3128" s="643">
        <v>1</v>
      </c>
      <c r="O3128" s="643">
        <v>6</v>
      </c>
      <c r="P3128" s="686">
        <v>22201.079556928918</v>
      </c>
    </row>
    <row r="3129" spans="1:16" ht="22.5" x14ac:dyDescent="0.2">
      <c r="A3129" s="637" t="s">
        <v>478</v>
      </c>
      <c r="B3129" s="638" t="s">
        <v>768</v>
      </c>
      <c r="C3129" s="638" t="s">
        <v>769</v>
      </c>
      <c r="D3129" s="639" t="s">
        <v>8288</v>
      </c>
      <c r="E3129" s="640">
        <v>1900</v>
      </c>
      <c r="F3129" s="638" t="s">
        <v>9969</v>
      </c>
      <c r="G3129" s="639" t="s">
        <v>9970</v>
      </c>
      <c r="H3129" s="641" t="s">
        <v>8303</v>
      </c>
      <c r="I3129" s="642" t="s">
        <v>8292</v>
      </c>
      <c r="J3129" s="641" t="s">
        <v>8303</v>
      </c>
      <c r="K3129" s="643">
        <v>1</v>
      </c>
      <c r="L3129" s="643">
        <v>12</v>
      </c>
      <c r="M3129" s="644">
        <v>25077.254186522405</v>
      </c>
      <c r="N3129" s="643">
        <v>1</v>
      </c>
      <c r="O3129" s="643">
        <v>6</v>
      </c>
      <c r="P3129" s="686">
        <v>12578.939556928915</v>
      </c>
    </row>
    <row r="3130" spans="1:16" ht="22.5" x14ac:dyDescent="0.2">
      <c r="A3130" s="637" t="s">
        <v>478</v>
      </c>
      <c r="B3130" s="638" t="s">
        <v>768</v>
      </c>
      <c r="C3130" s="638" t="s">
        <v>769</v>
      </c>
      <c r="D3130" s="639" t="s">
        <v>9971</v>
      </c>
      <c r="E3130" s="640">
        <v>2300</v>
      </c>
      <c r="F3130" s="638" t="s">
        <v>9972</v>
      </c>
      <c r="G3130" s="639" t="s">
        <v>9973</v>
      </c>
      <c r="H3130" s="641" t="s">
        <v>9974</v>
      </c>
      <c r="I3130" s="642" t="s">
        <v>8185</v>
      </c>
      <c r="J3130" s="641" t="s">
        <v>9974</v>
      </c>
      <c r="K3130" s="643">
        <v>1</v>
      </c>
      <c r="L3130" s="643">
        <v>2</v>
      </c>
      <c r="M3130" s="644">
        <v>5150.4541865224064</v>
      </c>
      <c r="N3130" s="643"/>
      <c r="O3130" s="643"/>
      <c r="P3130" s="686">
        <v>0</v>
      </c>
    </row>
    <row r="3131" spans="1:16" ht="33.75" x14ac:dyDescent="0.2">
      <c r="A3131" s="637" t="s">
        <v>478</v>
      </c>
      <c r="B3131" s="638" t="s">
        <v>768</v>
      </c>
      <c r="C3131" s="638" t="s">
        <v>769</v>
      </c>
      <c r="D3131" s="639" t="s">
        <v>8335</v>
      </c>
      <c r="E3131" s="640">
        <v>1900</v>
      </c>
      <c r="F3131" s="638" t="s">
        <v>9975</v>
      </c>
      <c r="G3131" s="639" t="s">
        <v>9976</v>
      </c>
      <c r="H3131" s="641" t="s">
        <v>8291</v>
      </c>
      <c r="I3131" s="642" t="s">
        <v>8292</v>
      </c>
      <c r="J3131" s="641" t="s">
        <v>8291</v>
      </c>
      <c r="K3131" s="643">
        <v>1</v>
      </c>
      <c r="L3131" s="643">
        <v>12</v>
      </c>
      <c r="M3131" s="644">
        <v>25077.254186522405</v>
      </c>
      <c r="N3131" s="643">
        <v>1</v>
      </c>
      <c r="O3131" s="643">
        <v>6</v>
      </c>
      <c r="P3131" s="686">
        <v>12578.939556928915</v>
      </c>
    </row>
    <row r="3132" spans="1:16" ht="22.5" x14ac:dyDescent="0.2">
      <c r="A3132" s="637" t="s">
        <v>478</v>
      </c>
      <c r="B3132" s="638" t="s">
        <v>768</v>
      </c>
      <c r="C3132" s="638" t="s">
        <v>769</v>
      </c>
      <c r="D3132" s="639" t="s">
        <v>8346</v>
      </c>
      <c r="E3132" s="640">
        <v>1790</v>
      </c>
      <c r="F3132" s="638" t="s">
        <v>9977</v>
      </c>
      <c r="G3132" s="639" t="s">
        <v>9978</v>
      </c>
      <c r="H3132" s="641" t="s">
        <v>9979</v>
      </c>
      <c r="I3132" s="642" t="s">
        <v>8185</v>
      </c>
      <c r="J3132" s="641" t="s">
        <v>9979</v>
      </c>
      <c r="K3132" s="643">
        <v>1</v>
      </c>
      <c r="L3132" s="643">
        <v>12</v>
      </c>
      <c r="M3132" s="644">
        <v>23757.254186522405</v>
      </c>
      <c r="N3132" s="643">
        <v>1</v>
      </c>
      <c r="O3132" s="643">
        <v>6</v>
      </c>
      <c r="P3132" s="686">
        <v>11849.441556928916</v>
      </c>
    </row>
    <row r="3133" spans="1:16" ht="22.5" x14ac:dyDescent="0.2">
      <c r="A3133" s="637" t="s">
        <v>478</v>
      </c>
      <c r="B3133" s="638" t="s">
        <v>768</v>
      </c>
      <c r="C3133" s="638" t="s">
        <v>769</v>
      </c>
      <c r="D3133" s="639" t="s">
        <v>9389</v>
      </c>
      <c r="E3133" s="640">
        <v>4600</v>
      </c>
      <c r="F3133" s="638" t="s">
        <v>9980</v>
      </c>
      <c r="G3133" s="639" t="s">
        <v>9981</v>
      </c>
      <c r="H3133" s="641" t="s">
        <v>8441</v>
      </c>
      <c r="I3133" s="642" t="s">
        <v>8190</v>
      </c>
      <c r="J3133" s="641" t="s">
        <v>8441</v>
      </c>
      <c r="K3133" s="643">
        <v>1</v>
      </c>
      <c r="L3133" s="643">
        <v>12</v>
      </c>
      <c r="M3133" s="644">
        <v>57477.254186522412</v>
      </c>
      <c r="N3133" s="643">
        <v>1</v>
      </c>
      <c r="O3133" s="643">
        <v>6</v>
      </c>
      <c r="P3133" s="686">
        <v>28801.079556928918</v>
      </c>
    </row>
    <row r="3134" spans="1:16" ht="45" x14ac:dyDescent="0.2">
      <c r="A3134" s="637" t="s">
        <v>478</v>
      </c>
      <c r="B3134" s="638" t="s">
        <v>768</v>
      </c>
      <c r="C3134" s="638" t="s">
        <v>769</v>
      </c>
      <c r="D3134" s="639" t="s">
        <v>9982</v>
      </c>
      <c r="E3134" s="640">
        <v>2600</v>
      </c>
      <c r="F3134" s="638" t="s">
        <v>9983</v>
      </c>
      <c r="G3134" s="639" t="s">
        <v>9984</v>
      </c>
      <c r="H3134" s="641" t="s">
        <v>9985</v>
      </c>
      <c r="I3134" s="642" t="s">
        <v>8185</v>
      </c>
      <c r="J3134" s="641" t="s">
        <v>9985</v>
      </c>
      <c r="K3134" s="643">
        <v>1</v>
      </c>
      <c r="L3134" s="643">
        <v>12</v>
      </c>
      <c r="M3134" s="644">
        <v>33477.254186522412</v>
      </c>
      <c r="N3134" s="643">
        <v>1</v>
      </c>
      <c r="O3134" s="643">
        <v>5</v>
      </c>
      <c r="P3134" s="686">
        <v>13997.319556928915</v>
      </c>
    </row>
    <row r="3135" spans="1:16" ht="45" x14ac:dyDescent="0.2">
      <c r="A3135" s="637" t="s">
        <v>478</v>
      </c>
      <c r="B3135" s="638" t="s">
        <v>775</v>
      </c>
      <c r="C3135" s="638" t="s">
        <v>769</v>
      </c>
      <c r="D3135" s="639" t="s">
        <v>9982</v>
      </c>
      <c r="E3135" s="640">
        <v>2600</v>
      </c>
      <c r="F3135" s="638" t="s">
        <v>9983</v>
      </c>
      <c r="G3135" s="639" t="s">
        <v>9984</v>
      </c>
      <c r="H3135" s="641" t="s">
        <v>9985</v>
      </c>
      <c r="I3135" s="642" t="s">
        <v>8185</v>
      </c>
      <c r="J3135" s="641" t="s">
        <v>9985</v>
      </c>
      <c r="K3135" s="643"/>
      <c r="L3135" s="643"/>
      <c r="M3135" s="644">
        <v>0</v>
      </c>
      <c r="N3135" s="643">
        <v>1</v>
      </c>
      <c r="O3135" s="643">
        <v>1</v>
      </c>
      <c r="P3135" s="686">
        <v>2782.279556928916</v>
      </c>
    </row>
    <row r="3136" spans="1:16" x14ac:dyDescent="0.2">
      <c r="A3136" s="637" t="s">
        <v>478</v>
      </c>
      <c r="B3136" s="638" t="s">
        <v>768</v>
      </c>
      <c r="C3136" s="638" t="s">
        <v>769</v>
      </c>
      <c r="D3136" s="639" t="s">
        <v>8288</v>
      </c>
      <c r="E3136" s="640">
        <v>1900</v>
      </c>
      <c r="F3136" s="638" t="s">
        <v>9986</v>
      </c>
      <c r="G3136" s="639" t="s">
        <v>9987</v>
      </c>
      <c r="H3136" s="641" t="s">
        <v>8303</v>
      </c>
      <c r="I3136" s="642" t="s">
        <v>8292</v>
      </c>
      <c r="J3136" s="641" t="s">
        <v>8303</v>
      </c>
      <c r="K3136" s="643">
        <v>1</v>
      </c>
      <c r="L3136" s="643">
        <v>12</v>
      </c>
      <c r="M3136" s="644">
        <v>25077.254186522405</v>
      </c>
      <c r="N3136" s="643">
        <v>1</v>
      </c>
      <c r="O3136" s="643">
        <v>6</v>
      </c>
      <c r="P3136" s="686">
        <v>12578.939556928915</v>
      </c>
    </row>
    <row r="3137" spans="1:16" ht="45" x14ac:dyDescent="0.2">
      <c r="A3137" s="637" t="s">
        <v>478</v>
      </c>
      <c r="B3137" s="638" t="s">
        <v>768</v>
      </c>
      <c r="C3137" s="638" t="s">
        <v>769</v>
      </c>
      <c r="D3137" s="639" t="s">
        <v>9988</v>
      </c>
      <c r="E3137" s="640">
        <v>3100</v>
      </c>
      <c r="F3137" s="638" t="s">
        <v>9989</v>
      </c>
      <c r="G3137" s="639" t="s">
        <v>9990</v>
      </c>
      <c r="H3137" s="641" t="s">
        <v>9991</v>
      </c>
      <c r="I3137" s="642" t="s">
        <v>8190</v>
      </c>
      <c r="J3137" s="641" t="s">
        <v>9991</v>
      </c>
      <c r="K3137" s="643">
        <v>1</v>
      </c>
      <c r="L3137" s="643">
        <v>12</v>
      </c>
      <c r="M3137" s="644">
        <v>39477.254186522412</v>
      </c>
      <c r="N3137" s="643">
        <v>1</v>
      </c>
      <c r="O3137" s="643">
        <v>5</v>
      </c>
      <c r="P3137" s="686">
        <v>16497.319556928916</v>
      </c>
    </row>
    <row r="3138" spans="1:16" ht="45" x14ac:dyDescent="0.2">
      <c r="A3138" s="637" t="s">
        <v>478</v>
      </c>
      <c r="B3138" s="638" t="s">
        <v>775</v>
      </c>
      <c r="C3138" s="638" t="s">
        <v>769</v>
      </c>
      <c r="D3138" s="639" t="s">
        <v>9988</v>
      </c>
      <c r="E3138" s="640">
        <v>3100</v>
      </c>
      <c r="F3138" s="638" t="s">
        <v>9989</v>
      </c>
      <c r="G3138" s="639" t="s">
        <v>9990</v>
      </c>
      <c r="H3138" s="641" t="s">
        <v>9991</v>
      </c>
      <c r="I3138" s="642" t="s">
        <v>8190</v>
      </c>
      <c r="J3138" s="641" t="s">
        <v>9991</v>
      </c>
      <c r="K3138" s="643"/>
      <c r="L3138" s="643"/>
      <c r="M3138" s="644">
        <v>0</v>
      </c>
      <c r="N3138" s="643">
        <v>1</v>
      </c>
      <c r="O3138" s="643">
        <v>1</v>
      </c>
      <c r="P3138" s="686">
        <v>3282.279556928916</v>
      </c>
    </row>
    <row r="3139" spans="1:16" ht="22.5" x14ac:dyDescent="0.2">
      <c r="A3139" s="637" t="s">
        <v>478</v>
      </c>
      <c r="B3139" s="638" t="s">
        <v>768</v>
      </c>
      <c r="C3139" s="638" t="s">
        <v>769</v>
      </c>
      <c r="D3139" s="639" t="s">
        <v>8185</v>
      </c>
      <c r="E3139" s="640">
        <v>2600</v>
      </c>
      <c r="F3139" s="638" t="s">
        <v>9992</v>
      </c>
      <c r="G3139" s="639" t="s">
        <v>9993</v>
      </c>
      <c r="H3139" s="641" t="s">
        <v>8750</v>
      </c>
      <c r="I3139" s="642" t="s">
        <v>8185</v>
      </c>
      <c r="J3139" s="641" t="s">
        <v>8750</v>
      </c>
      <c r="K3139" s="643">
        <v>1</v>
      </c>
      <c r="L3139" s="643">
        <v>1</v>
      </c>
      <c r="M3139" s="644">
        <v>2917.7741865224061</v>
      </c>
      <c r="N3139" s="643">
        <v>1</v>
      </c>
      <c r="O3139" s="643">
        <v>6</v>
      </c>
      <c r="P3139" s="686">
        <v>16801.079556928918</v>
      </c>
    </row>
    <row r="3140" spans="1:16" ht="22.5" x14ac:dyDescent="0.2">
      <c r="A3140" s="637" t="s">
        <v>478</v>
      </c>
      <c r="B3140" s="638" t="s">
        <v>768</v>
      </c>
      <c r="C3140" s="638" t="s">
        <v>769</v>
      </c>
      <c r="D3140" s="639" t="s">
        <v>9994</v>
      </c>
      <c r="E3140" s="640">
        <v>3100</v>
      </c>
      <c r="F3140" s="638" t="s">
        <v>9995</v>
      </c>
      <c r="G3140" s="639" t="s">
        <v>9996</v>
      </c>
      <c r="H3140" s="641" t="s">
        <v>9997</v>
      </c>
      <c r="I3140" s="642" t="s">
        <v>8190</v>
      </c>
      <c r="J3140" s="641" t="s">
        <v>9997</v>
      </c>
      <c r="K3140" s="643">
        <v>1</v>
      </c>
      <c r="L3140" s="643">
        <v>2</v>
      </c>
      <c r="M3140" s="644">
        <v>6750.4541865224064</v>
      </c>
      <c r="N3140" s="643"/>
      <c r="O3140" s="643"/>
      <c r="P3140" s="686">
        <v>0</v>
      </c>
    </row>
    <row r="3141" spans="1:16" ht="22.5" x14ac:dyDescent="0.2">
      <c r="A3141" s="637" t="s">
        <v>478</v>
      </c>
      <c r="B3141" s="638" t="s">
        <v>768</v>
      </c>
      <c r="C3141" s="638" t="s">
        <v>769</v>
      </c>
      <c r="D3141" s="639" t="s">
        <v>9998</v>
      </c>
      <c r="E3141" s="640">
        <v>1900</v>
      </c>
      <c r="F3141" s="638" t="s">
        <v>9999</v>
      </c>
      <c r="G3141" s="639" t="s">
        <v>10000</v>
      </c>
      <c r="H3141" s="641" t="s">
        <v>8291</v>
      </c>
      <c r="I3141" s="642" t="s">
        <v>8292</v>
      </c>
      <c r="J3141" s="641" t="s">
        <v>8291</v>
      </c>
      <c r="K3141" s="643">
        <v>1</v>
      </c>
      <c r="L3141" s="643">
        <v>12</v>
      </c>
      <c r="M3141" s="644">
        <v>25077.254186522405</v>
      </c>
      <c r="N3141" s="643">
        <v>1</v>
      </c>
      <c r="O3141" s="643">
        <v>6</v>
      </c>
      <c r="P3141" s="686">
        <v>12578.939556928915</v>
      </c>
    </row>
    <row r="3142" spans="1:16" ht="22.5" x14ac:dyDescent="0.2">
      <c r="A3142" s="637" t="s">
        <v>478</v>
      </c>
      <c r="B3142" s="638" t="s">
        <v>768</v>
      </c>
      <c r="C3142" s="638" t="s">
        <v>769</v>
      </c>
      <c r="D3142" s="639" t="s">
        <v>9023</v>
      </c>
      <c r="E3142" s="640">
        <v>3300</v>
      </c>
      <c r="F3142" s="638" t="s">
        <v>10001</v>
      </c>
      <c r="G3142" s="639" t="s">
        <v>10002</v>
      </c>
      <c r="H3142" s="641" t="s">
        <v>8441</v>
      </c>
      <c r="I3142" s="642" t="s">
        <v>8190</v>
      </c>
      <c r="J3142" s="641" t="s">
        <v>8441</v>
      </c>
      <c r="K3142" s="643">
        <v>1</v>
      </c>
      <c r="L3142" s="643">
        <v>12</v>
      </c>
      <c r="M3142" s="644">
        <v>41877.254186522412</v>
      </c>
      <c r="N3142" s="643">
        <v>1</v>
      </c>
      <c r="O3142" s="643">
        <v>5</v>
      </c>
      <c r="P3142" s="686">
        <v>17497.319556928916</v>
      </c>
    </row>
    <row r="3143" spans="1:16" ht="22.5" x14ac:dyDescent="0.2">
      <c r="A3143" s="637" t="s">
        <v>478</v>
      </c>
      <c r="B3143" s="638" t="s">
        <v>775</v>
      </c>
      <c r="C3143" s="638" t="s">
        <v>769</v>
      </c>
      <c r="D3143" s="639" t="s">
        <v>9023</v>
      </c>
      <c r="E3143" s="640">
        <v>3300</v>
      </c>
      <c r="F3143" s="638" t="s">
        <v>10001</v>
      </c>
      <c r="G3143" s="639" t="s">
        <v>10002</v>
      </c>
      <c r="H3143" s="641" t="s">
        <v>8441</v>
      </c>
      <c r="I3143" s="642" t="s">
        <v>8190</v>
      </c>
      <c r="J3143" s="641" t="s">
        <v>8441</v>
      </c>
      <c r="K3143" s="643"/>
      <c r="L3143" s="643"/>
      <c r="M3143" s="644">
        <v>0</v>
      </c>
      <c r="N3143" s="643">
        <v>1</v>
      </c>
      <c r="O3143" s="643">
        <v>1</v>
      </c>
      <c r="P3143" s="686">
        <v>3482.279556928916</v>
      </c>
    </row>
    <row r="3144" spans="1:16" ht="22.5" x14ac:dyDescent="0.2">
      <c r="A3144" s="637" t="s">
        <v>478</v>
      </c>
      <c r="B3144" s="638" t="s">
        <v>768</v>
      </c>
      <c r="C3144" s="638" t="s">
        <v>769</v>
      </c>
      <c r="D3144" s="639" t="s">
        <v>8288</v>
      </c>
      <c r="E3144" s="640">
        <v>1900</v>
      </c>
      <c r="F3144" s="638" t="s">
        <v>10003</v>
      </c>
      <c r="G3144" s="639" t="s">
        <v>10004</v>
      </c>
      <c r="H3144" s="641" t="s">
        <v>8303</v>
      </c>
      <c r="I3144" s="642" t="s">
        <v>8292</v>
      </c>
      <c r="J3144" s="641" t="s">
        <v>8303</v>
      </c>
      <c r="K3144" s="643">
        <v>1</v>
      </c>
      <c r="L3144" s="643">
        <v>12</v>
      </c>
      <c r="M3144" s="644">
        <v>25077.254186522405</v>
      </c>
      <c r="N3144" s="643">
        <v>1</v>
      </c>
      <c r="O3144" s="643">
        <v>6</v>
      </c>
      <c r="P3144" s="686">
        <v>12578.939556928915</v>
      </c>
    </row>
    <row r="3145" spans="1:16" ht="22.5" x14ac:dyDescent="0.2">
      <c r="A3145" s="637" t="s">
        <v>478</v>
      </c>
      <c r="B3145" s="638" t="s">
        <v>768</v>
      </c>
      <c r="C3145" s="638" t="s">
        <v>769</v>
      </c>
      <c r="D3145" s="639" t="s">
        <v>10005</v>
      </c>
      <c r="E3145" s="640">
        <v>3500</v>
      </c>
      <c r="F3145" s="638" t="s">
        <v>10006</v>
      </c>
      <c r="G3145" s="639" t="s">
        <v>10007</v>
      </c>
      <c r="H3145" s="641" t="s">
        <v>10008</v>
      </c>
      <c r="I3145" s="642" t="s">
        <v>8190</v>
      </c>
      <c r="J3145" s="641" t="s">
        <v>10008</v>
      </c>
      <c r="K3145" s="643">
        <v>1</v>
      </c>
      <c r="L3145" s="643">
        <v>12</v>
      </c>
      <c r="M3145" s="644">
        <v>44277.254186522412</v>
      </c>
      <c r="N3145" s="643">
        <v>1</v>
      </c>
      <c r="O3145" s="643">
        <v>6</v>
      </c>
      <c r="P3145" s="686">
        <v>22201.079556928918</v>
      </c>
    </row>
    <row r="3146" spans="1:16" ht="22.5" x14ac:dyDescent="0.2">
      <c r="A3146" s="637" t="s">
        <v>478</v>
      </c>
      <c r="B3146" s="638" t="s">
        <v>768</v>
      </c>
      <c r="C3146" s="638" t="s">
        <v>769</v>
      </c>
      <c r="D3146" s="639" t="s">
        <v>10009</v>
      </c>
      <c r="E3146" s="640">
        <v>2600</v>
      </c>
      <c r="F3146" s="638" t="s">
        <v>10010</v>
      </c>
      <c r="G3146" s="639" t="s">
        <v>10011</v>
      </c>
      <c r="H3146" s="641" t="s">
        <v>9170</v>
      </c>
      <c r="I3146" s="642" t="s">
        <v>8185</v>
      </c>
      <c r="J3146" s="641" t="s">
        <v>9170</v>
      </c>
      <c r="K3146" s="643">
        <v>1</v>
      </c>
      <c r="L3146" s="643">
        <v>12</v>
      </c>
      <c r="M3146" s="644">
        <v>33477.254186522412</v>
      </c>
      <c r="N3146" s="643">
        <v>1</v>
      </c>
      <c r="O3146" s="643">
        <v>5</v>
      </c>
      <c r="P3146" s="686">
        <v>13997.319556928915</v>
      </c>
    </row>
    <row r="3147" spans="1:16" ht="22.5" x14ac:dyDescent="0.2">
      <c r="A3147" s="637" t="s">
        <v>478</v>
      </c>
      <c r="B3147" s="638" t="s">
        <v>775</v>
      </c>
      <c r="C3147" s="638" t="s">
        <v>769</v>
      </c>
      <c r="D3147" s="639" t="s">
        <v>10009</v>
      </c>
      <c r="E3147" s="640">
        <v>2600</v>
      </c>
      <c r="F3147" s="638" t="s">
        <v>10010</v>
      </c>
      <c r="G3147" s="639" t="s">
        <v>10011</v>
      </c>
      <c r="H3147" s="641" t="s">
        <v>9170</v>
      </c>
      <c r="I3147" s="642" t="s">
        <v>8185</v>
      </c>
      <c r="J3147" s="641" t="s">
        <v>9170</v>
      </c>
      <c r="K3147" s="643"/>
      <c r="L3147" s="643"/>
      <c r="M3147" s="644">
        <v>0</v>
      </c>
      <c r="N3147" s="643">
        <v>1</v>
      </c>
      <c r="O3147" s="643">
        <v>1</v>
      </c>
      <c r="P3147" s="686">
        <v>2782.279556928916</v>
      </c>
    </row>
    <row r="3148" spans="1:16" ht="22.5" x14ac:dyDescent="0.2">
      <c r="A3148" s="637" t="s">
        <v>478</v>
      </c>
      <c r="B3148" s="638" t="s">
        <v>768</v>
      </c>
      <c r="C3148" s="638" t="s">
        <v>769</v>
      </c>
      <c r="D3148" s="639" t="s">
        <v>10012</v>
      </c>
      <c r="E3148" s="640">
        <v>3100</v>
      </c>
      <c r="F3148" s="638" t="s">
        <v>10013</v>
      </c>
      <c r="G3148" s="639" t="s">
        <v>10014</v>
      </c>
      <c r="H3148" s="641" t="s">
        <v>10015</v>
      </c>
      <c r="I3148" s="642" t="s">
        <v>8190</v>
      </c>
      <c r="J3148" s="641" t="s">
        <v>10015</v>
      </c>
      <c r="K3148" s="643">
        <v>1</v>
      </c>
      <c r="L3148" s="643">
        <v>12</v>
      </c>
      <c r="M3148" s="644">
        <v>39477.254186522412</v>
      </c>
      <c r="N3148" s="643">
        <v>1</v>
      </c>
      <c r="O3148" s="643">
        <v>6</v>
      </c>
      <c r="P3148" s="686">
        <v>19801.079556928918</v>
      </c>
    </row>
    <row r="3149" spans="1:16" ht="22.5" x14ac:dyDescent="0.2">
      <c r="A3149" s="637" t="s">
        <v>478</v>
      </c>
      <c r="B3149" s="638" t="s">
        <v>768</v>
      </c>
      <c r="C3149" s="638" t="s">
        <v>769</v>
      </c>
      <c r="D3149" s="639" t="s">
        <v>10016</v>
      </c>
      <c r="E3149" s="640">
        <v>4300</v>
      </c>
      <c r="F3149" s="638" t="s">
        <v>10017</v>
      </c>
      <c r="G3149" s="639" t="s">
        <v>10018</v>
      </c>
      <c r="H3149" s="641" t="s">
        <v>10019</v>
      </c>
      <c r="I3149" s="642" t="s">
        <v>8190</v>
      </c>
      <c r="J3149" s="641" t="s">
        <v>10019</v>
      </c>
      <c r="K3149" s="643">
        <v>1</v>
      </c>
      <c r="L3149" s="643">
        <v>12</v>
      </c>
      <c r="M3149" s="644">
        <v>53877.254186522412</v>
      </c>
      <c r="N3149" s="643">
        <v>1</v>
      </c>
      <c r="O3149" s="643">
        <v>6</v>
      </c>
      <c r="P3149" s="686">
        <v>27001.079556928918</v>
      </c>
    </row>
    <row r="3150" spans="1:16" ht="22.5" x14ac:dyDescent="0.2">
      <c r="A3150" s="637" t="s">
        <v>478</v>
      </c>
      <c r="B3150" s="638" t="s">
        <v>768</v>
      </c>
      <c r="C3150" s="638" t="s">
        <v>769</v>
      </c>
      <c r="D3150" s="639" t="s">
        <v>10020</v>
      </c>
      <c r="E3150" s="640">
        <v>4300</v>
      </c>
      <c r="F3150" s="638" t="s">
        <v>10021</v>
      </c>
      <c r="G3150" s="639" t="s">
        <v>10022</v>
      </c>
      <c r="H3150" s="641" t="s">
        <v>8569</v>
      </c>
      <c r="I3150" s="642" t="s">
        <v>8190</v>
      </c>
      <c r="J3150" s="641" t="s">
        <v>8569</v>
      </c>
      <c r="K3150" s="643">
        <v>1</v>
      </c>
      <c r="L3150" s="643">
        <v>12</v>
      </c>
      <c r="M3150" s="644">
        <v>53877.254186522412</v>
      </c>
      <c r="N3150" s="643">
        <v>1</v>
      </c>
      <c r="O3150" s="643">
        <v>6</v>
      </c>
      <c r="P3150" s="686">
        <v>27001.079556928918</v>
      </c>
    </row>
    <row r="3151" spans="1:16" x14ac:dyDescent="0.2">
      <c r="A3151" s="637" t="s">
        <v>478</v>
      </c>
      <c r="B3151" s="638" t="s">
        <v>768</v>
      </c>
      <c r="C3151" s="638" t="s">
        <v>769</v>
      </c>
      <c r="D3151" s="639" t="s">
        <v>8288</v>
      </c>
      <c r="E3151" s="640">
        <v>1900</v>
      </c>
      <c r="F3151" s="638" t="s">
        <v>10023</v>
      </c>
      <c r="G3151" s="639" t="s">
        <v>10024</v>
      </c>
      <c r="H3151" s="641" t="s">
        <v>8303</v>
      </c>
      <c r="I3151" s="642" t="s">
        <v>8292</v>
      </c>
      <c r="J3151" s="641" t="s">
        <v>8303</v>
      </c>
      <c r="K3151" s="643">
        <v>1</v>
      </c>
      <c r="L3151" s="643">
        <v>12</v>
      </c>
      <c r="M3151" s="644">
        <v>25077.254186522405</v>
      </c>
      <c r="N3151" s="643">
        <v>1</v>
      </c>
      <c r="O3151" s="643">
        <v>6</v>
      </c>
      <c r="P3151" s="686">
        <v>12578.939556928915</v>
      </c>
    </row>
    <row r="3152" spans="1:16" ht="22.5" x14ac:dyDescent="0.2">
      <c r="A3152" s="637" t="s">
        <v>478</v>
      </c>
      <c r="B3152" s="638" t="s">
        <v>768</v>
      </c>
      <c r="C3152" s="638" t="s">
        <v>769</v>
      </c>
      <c r="D3152" s="639" t="s">
        <v>8581</v>
      </c>
      <c r="E3152" s="640">
        <v>5000</v>
      </c>
      <c r="F3152" s="638" t="s">
        <v>10025</v>
      </c>
      <c r="G3152" s="639" t="s">
        <v>10026</v>
      </c>
      <c r="H3152" s="641" t="s">
        <v>4940</v>
      </c>
      <c r="I3152" s="642" t="s">
        <v>8190</v>
      </c>
      <c r="J3152" s="641" t="s">
        <v>4940</v>
      </c>
      <c r="K3152" s="643">
        <v>1</v>
      </c>
      <c r="L3152" s="643">
        <v>12</v>
      </c>
      <c r="M3152" s="644">
        <v>62277.254186522412</v>
      </c>
      <c r="N3152" s="643">
        <v>1</v>
      </c>
      <c r="O3152" s="643">
        <v>6</v>
      </c>
      <c r="P3152" s="686">
        <v>31201.079556928918</v>
      </c>
    </row>
    <row r="3153" spans="1:16" ht="33.75" x14ac:dyDescent="0.2">
      <c r="A3153" s="637" t="s">
        <v>478</v>
      </c>
      <c r="B3153" s="638" t="s">
        <v>768</v>
      </c>
      <c r="C3153" s="638" t="s">
        <v>769</v>
      </c>
      <c r="D3153" s="639" t="s">
        <v>10027</v>
      </c>
      <c r="E3153" s="640">
        <v>3100</v>
      </c>
      <c r="F3153" s="638" t="s">
        <v>10028</v>
      </c>
      <c r="G3153" s="639" t="s">
        <v>10029</v>
      </c>
      <c r="H3153" s="641" t="s">
        <v>10030</v>
      </c>
      <c r="I3153" s="642" t="s">
        <v>8190</v>
      </c>
      <c r="J3153" s="641" t="s">
        <v>10030</v>
      </c>
      <c r="K3153" s="643">
        <v>1</v>
      </c>
      <c r="L3153" s="643">
        <v>12</v>
      </c>
      <c r="M3153" s="644">
        <v>39477.254186522412</v>
      </c>
      <c r="N3153" s="643">
        <v>1</v>
      </c>
      <c r="O3153" s="643">
        <v>6</v>
      </c>
      <c r="P3153" s="686">
        <v>19801.079556928918</v>
      </c>
    </row>
    <row r="3154" spans="1:16" ht="56.25" x14ac:dyDescent="0.2">
      <c r="A3154" s="637" t="s">
        <v>478</v>
      </c>
      <c r="B3154" s="638" t="s">
        <v>768</v>
      </c>
      <c r="C3154" s="638" t="s">
        <v>769</v>
      </c>
      <c r="D3154" s="639" t="s">
        <v>10031</v>
      </c>
      <c r="E3154" s="640">
        <v>6500</v>
      </c>
      <c r="F3154" s="638" t="s">
        <v>10032</v>
      </c>
      <c r="G3154" s="639" t="s">
        <v>10033</v>
      </c>
      <c r="H3154" s="641" t="s">
        <v>8188</v>
      </c>
      <c r="I3154" s="642" t="s">
        <v>8190</v>
      </c>
      <c r="J3154" s="641" t="s">
        <v>8188</v>
      </c>
      <c r="K3154" s="643">
        <v>1</v>
      </c>
      <c r="L3154" s="643">
        <v>12</v>
      </c>
      <c r="M3154" s="644">
        <v>80277.254186522405</v>
      </c>
      <c r="N3154" s="643">
        <v>1</v>
      </c>
      <c r="O3154" s="643">
        <v>6</v>
      </c>
      <c r="P3154" s="686">
        <v>40201.079556928911</v>
      </c>
    </row>
    <row r="3155" spans="1:16" ht="22.5" x14ac:dyDescent="0.2">
      <c r="A3155" s="637" t="s">
        <v>478</v>
      </c>
      <c r="B3155" s="638" t="s">
        <v>768</v>
      </c>
      <c r="C3155" s="638" t="s">
        <v>769</v>
      </c>
      <c r="D3155" s="639" t="s">
        <v>10034</v>
      </c>
      <c r="E3155" s="640">
        <v>1600</v>
      </c>
      <c r="F3155" s="638" t="s">
        <v>10035</v>
      </c>
      <c r="G3155" s="639" t="s">
        <v>10036</v>
      </c>
      <c r="H3155" s="641" t="s">
        <v>10037</v>
      </c>
      <c r="I3155" s="642" t="s">
        <v>8292</v>
      </c>
      <c r="J3155" s="641" t="s">
        <v>10037</v>
      </c>
      <c r="K3155" s="643">
        <v>1</v>
      </c>
      <c r="L3155" s="643">
        <v>12</v>
      </c>
      <c r="M3155" s="644">
        <v>21477.254186522405</v>
      </c>
      <c r="N3155" s="643">
        <v>1</v>
      </c>
      <c r="O3155" s="643">
        <v>6</v>
      </c>
      <c r="P3155" s="686">
        <v>10589.399556928915</v>
      </c>
    </row>
    <row r="3156" spans="1:16" ht="22.5" x14ac:dyDescent="0.2">
      <c r="A3156" s="637" t="s">
        <v>478</v>
      </c>
      <c r="B3156" s="638" t="s">
        <v>768</v>
      </c>
      <c r="C3156" s="638" t="s">
        <v>769</v>
      </c>
      <c r="D3156" s="639" t="s">
        <v>8288</v>
      </c>
      <c r="E3156" s="640">
        <v>1900</v>
      </c>
      <c r="F3156" s="638" t="s">
        <v>10038</v>
      </c>
      <c r="G3156" s="639" t="s">
        <v>10039</v>
      </c>
      <c r="H3156" s="641" t="s">
        <v>8326</v>
      </c>
      <c r="I3156" s="642" t="s">
        <v>8292</v>
      </c>
      <c r="J3156" s="641" t="s">
        <v>8326</v>
      </c>
      <c r="K3156" s="643">
        <v>1</v>
      </c>
      <c r="L3156" s="643">
        <v>12</v>
      </c>
      <c r="M3156" s="644">
        <v>25077.254186522405</v>
      </c>
      <c r="N3156" s="643">
        <v>1</v>
      </c>
      <c r="O3156" s="643">
        <v>6</v>
      </c>
      <c r="P3156" s="686">
        <v>12578.939556928915</v>
      </c>
    </row>
    <row r="3157" spans="1:16" ht="22.5" x14ac:dyDescent="0.2">
      <c r="A3157" s="637" t="s">
        <v>478</v>
      </c>
      <c r="B3157" s="638" t="s">
        <v>768</v>
      </c>
      <c r="C3157" s="638" t="s">
        <v>769</v>
      </c>
      <c r="D3157" s="639" t="s">
        <v>8714</v>
      </c>
      <c r="E3157" s="640">
        <v>1800</v>
      </c>
      <c r="F3157" s="638" t="s">
        <v>10040</v>
      </c>
      <c r="G3157" s="639" t="s">
        <v>10041</v>
      </c>
      <c r="H3157" s="641" t="s">
        <v>8326</v>
      </c>
      <c r="I3157" s="642" t="s">
        <v>8292</v>
      </c>
      <c r="J3157" s="641" t="s">
        <v>8326</v>
      </c>
      <c r="K3157" s="643">
        <v>1</v>
      </c>
      <c r="L3157" s="643">
        <v>12</v>
      </c>
      <c r="M3157" s="644">
        <v>23877.254186522405</v>
      </c>
      <c r="N3157" s="643">
        <v>1</v>
      </c>
      <c r="O3157" s="643">
        <v>6</v>
      </c>
      <c r="P3157" s="686">
        <v>11915.759556928915</v>
      </c>
    </row>
    <row r="3158" spans="1:16" ht="45" x14ac:dyDescent="0.2">
      <c r="A3158" s="637" t="s">
        <v>478</v>
      </c>
      <c r="B3158" s="638" t="s">
        <v>768</v>
      </c>
      <c r="C3158" s="638" t="s">
        <v>769</v>
      </c>
      <c r="D3158" s="639" t="s">
        <v>10042</v>
      </c>
      <c r="E3158" s="640">
        <v>2300</v>
      </c>
      <c r="F3158" s="638" t="s">
        <v>10043</v>
      </c>
      <c r="G3158" s="639" t="s">
        <v>10044</v>
      </c>
      <c r="H3158" s="641" t="s">
        <v>8338</v>
      </c>
      <c r="I3158" s="642" t="s">
        <v>8185</v>
      </c>
      <c r="J3158" s="641" t="s">
        <v>8338</v>
      </c>
      <c r="K3158" s="643">
        <v>1</v>
      </c>
      <c r="L3158" s="643">
        <v>12</v>
      </c>
      <c r="M3158" s="644">
        <v>29877.254186522405</v>
      </c>
      <c r="N3158" s="643">
        <v>1</v>
      </c>
      <c r="O3158" s="643">
        <v>6</v>
      </c>
      <c r="P3158" s="686">
        <v>15001.079556928915</v>
      </c>
    </row>
    <row r="3159" spans="1:16" ht="22.5" x14ac:dyDescent="0.2">
      <c r="A3159" s="637" t="s">
        <v>478</v>
      </c>
      <c r="B3159" s="638" t="s">
        <v>768</v>
      </c>
      <c r="C3159" s="638" t="s">
        <v>769</v>
      </c>
      <c r="D3159" s="639" t="s">
        <v>9171</v>
      </c>
      <c r="E3159" s="640">
        <v>1900</v>
      </c>
      <c r="F3159" s="638" t="s">
        <v>10045</v>
      </c>
      <c r="G3159" s="639" t="s">
        <v>10046</v>
      </c>
      <c r="H3159" s="641" t="s">
        <v>8291</v>
      </c>
      <c r="I3159" s="642" t="s">
        <v>8292</v>
      </c>
      <c r="J3159" s="641" t="s">
        <v>8291</v>
      </c>
      <c r="K3159" s="643">
        <v>1</v>
      </c>
      <c r="L3159" s="643">
        <v>12</v>
      </c>
      <c r="M3159" s="644">
        <v>25077.254186522405</v>
      </c>
      <c r="N3159" s="643">
        <v>1</v>
      </c>
      <c r="O3159" s="643">
        <v>6</v>
      </c>
      <c r="P3159" s="686">
        <v>12578.939556928915</v>
      </c>
    </row>
    <row r="3160" spans="1:16" ht="22.5" x14ac:dyDescent="0.2">
      <c r="A3160" s="637" t="s">
        <v>478</v>
      </c>
      <c r="B3160" s="638" t="s">
        <v>768</v>
      </c>
      <c r="C3160" s="638" t="s">
        <v>769</v>
      </c>
      <c r="D3160" s="639" t="s">
        <v>9091</v>
      </c>
      <c r="E3160" s="640">
        <v>2600</v>
      </c>
      <c r="F3160" s="638" t="s">
        <v>10047</v>
      </c>
      <c r="G3160" s="639" t="s">
        <v>10048</v>
      </c>
      <c r="H3160" s="641" t="s">
        <v>8554</v>
      </c>
      <c r="I3160" s="642" t="s">
        <v>8185</v>
      </c>
      <c r="J3160" s="641" t="s">
        <v>8554</v>
      </c>
      <c r="K3160" s="643">
        <v>1</v>
      </c>
      <c r="L3160" s="643">
        <v>12</v>
      </c>
      <c r="M3160" s="644">
        <v>33477.254186522412</v>
      </c>
      <c r="N3160" s="643">
        <v>1</v>
      </c>
      <c r="O3160" s="643">
        <v>5</v>
      </c>
      <c r="P3160" s="686">
        <v>13997.319556928915</v>
      </c>
    </row>
    <row r="3161" spans="1:16" ht="22.5" x14ac:dyDescent="0.2">
      <c r="A3161" s="637" t="s">
        <v>478</v>
      </c>
      <c r="B3161" s="638" t="s">
        <v>775</v>
      </c>
      <c r="C3161" s="638" t="s">
        <v>769</v>
      </c>
      <c r="D3161" s="639" t="s">
        <v>9091</v>
      </c>
      <c r="E3161" s="640">
        <v>2600</v>
      </c>
      <c r="F3161" s="638" t="s">
        <v>10047</v>
      </c>
      <c r="G3161" s="639" t="s">
        <v>10048</v>
      </c>
      <c r="H3161" s="641" t="s">
        <v>8554</v>
      </c>
      <c r="I3161" s="642" t="s">
        <v>8185</v>
      </c>
      <c r="J3161" s="641" t="s">
        <v>8554</v>
      </c>
      <c r="K3161" s="643"/>
      <c r="L3161" s="643"/>
      <c r="M3161" s="644">
        <v>0</v>
      </c>
      <c r="N3161" s="643">
        <v>1</v>
      </c>
      <c r="O3161" s="643">
        <v>1</v>
      </c>
      <c r="P3161" s="686">
        <v>2782.279556928916</v>
      </c>
    </row>
    <row r="3162" spans="1:16" x14ac:dyDescent="0.2">
      <c r="A3162" s="637" t="s">
        <v>478</v>
      </c>
      <c r="B3162" s="638" t="s">
        <v>768</v>
      </c>
      <c r="C3162" s="638" t="s">
        <v>769</v>
      </c>
      <c r="D3162" s="639" t="s">
        <v>8288</v>
      </c>
      <c r="E3162" s="640">
        <v>1900</v>
      </c>
      <c r="F3162" s="638" t="s">
        <v>10049</v>
      </c>
      <c r="G3162" s="639" t="s">
        <v>10050</v>
      </c>
      <c r="H3162" s="641" t="s">
        <v>8291</v>
      </c>
      <c r="I3162" s="642" t="s">
        <v>8292</v>
      </c>
      <c r="J3162" s="641" t="s">
        <v>8291</v>
      </c>
      <c r="K3162" s="643">
        <v>1</v>
      </c>
      <c r="L3162" s="643">
        <v>12</v>
      </c>
      <c r="M3162" s="644">
        <v>25077.254186522405</v>
      </c>
      <c r="N3162" s="643">
        <v>1</v>
      </c>
      <c r="O3162" s="643">
        <v>6</v>
      </c>
      <c r="P3162" s="686">
        <v>12578.939556928915</v>
      </c>
    </row>
    <row r="3163" spans="1:16" ht="22.5" x14ac:dyDescent="0.2">
      <c r="A3163" s="637" t="s">
        <v>478</v>
      </c>
      <c r="B3163" s="638" t="s">
        <v>768</v>
      </c>
      <c r="C3163" s="638" t="s">
        <v>769</v>
      </c>
      <c r="D3163" s="639" t="s">
        <v>8288</v>
      </c>
      <c r="E3163" s="640">
        <v>1900</v>
      </c>
      <c r="F3163" s="638" t="s">
        <v>10051</v>
      </c>
      <c r="G3163" s="639" t="s">
        <v>10052</v>
      </c>
      <c r="H3163" s="641" t="s">
        <v>8291</v>
      </c>
      <c r="I3163" s="642" t="s">
        <v>8292</v>
      </c>
      <c r="J3163" s="641" t="s">
        <v>8291</v>
      </c>
      <c r="K3163" s="643">
        <v>1</v>
      </c>
      <c r="L3163" s="643">
        <v>12</v>
      </c>
      <c r="M3163" s="644">
        <v>25077.254186522405</v>
      </c>
      <c r="N3163" s="643">
        <v>1</v>
      </c>
      <c r="O3163" s="643">
        <v>6</v>
      </c>
      <c r="P3163" s="686">
        <v>12578.939556928915</v>
      </c>
    </row>
    <row r="3164" spans="1:16" ht="33.75" x14ac:dyDescent="0.2">
      <c r="A3164" s="637" t="s">
        <v>478</v>
      </c>
      <c r="B3164" s="638" t="s">
        <v>768</v>
      </c>
      <c r="C3164" s="638" t="s">
        <v>769</v>
      </c>
      <c r="D3164" s="639" t="s">
        <v>8970</v>
      </c>
      <c r="E3164" s="640">
        <v>1900</v>
      </c>
      <c r="F3164" s="638" t="s">
        <v>10053</v>
      </c>
      <c r="G3164" s="639" t="s">
        <v>10054</v>
      </c>
      <c r="H3164" s="641" t="s">
        <v>10055</v>
      </c>
      <c r="I3164" s="642" t="s">
        <v>8292</v>
      </c>
      <c r="J3164" s="641" t="s">
        <v>10055</v>
      </c>
      <c r="K3164" s="643">
        <v>1</v>
      </c>
      <c r="L3164" s="643">
        <v>12</v>
      </c>
      <c r="M3164" s="644">
        <v>25077.254186522405</v>
      </c>
      <c r="N3164" s="643">
        <v>1</v>
      </c>
      <c r="O3164" s="643">
        <v>6</v>
      </c>
      <c r="P3164" s="686">
        <v>12578.939556928915</v>
      </c>
    </row>
    <row r="3165" spans="1:16" ht="22.5" x14ac:dyDescent="0.2">
      <c r="A3165" s="637" t="s">
        <v>478</v>
      </c>
      <c r="B3165" s="638" t="s">
        <v>768</v>
      </c>
      <c r="C3165" s="638" t="s">
        <v>769</v>
      </c>
      <c r="D3165" s="639" t="s">
        <v>8394</v>
      </c>
      <c r="E3165" s="640">
        <v>1900</v>
      </c>
      <c r="F3165" s="638" t="s">
        <v>10056</v>
      </c>
      <c r="G3165" s="639" t="s">
        <v>10057</v>
      </c>
      <c r="H3165" s="641" t="s">
        <v>8291</v>
      </c>
      <c r="I3165" s="642" t="s">
        <v>8292</v>
      </c>
      <c r="J3165" s="641" t="s">
        <v>8291</v>
      </c>
      <c r="K3165" s="643">
        <v>1</v>
      </c>
      <c r="L3165" s="643">
        <v>12</v>
      </c>
      <c r="M3165" s="644">
        <v>25077.254186522405</v>
      </c>
      <c r="N3165" s="643">
        <v>1</v>
      </c>
      <c r="O3165" s="643">
        <v>6</v>
      </c>
      <c r="P3165" s="686">
        <v>12578.939556928915</v>
      </c>
    </row>
    <row r="3166" spans="1:16" ht="22.5" x14ac:dyDescent="0.2">
      <c r="A3166" s="637" t="s">
        <v>478</v>
      </c>
      <c r="B3166" s="638" t="s">
        <v>768</v>
      </c>
      <c r="C3166" s="638" t="s">
        <v>769</v>
      </c>
      <c r="D3166" s="639" t="s">
        <v>8431</v>
      </c>
      <c r="E3166" s="640">
        <v>1900</v>
      </c>
      <c r="F3166" s="638" t="s">
        <v>10058</v>
      </c>
      <c r="G3166" s="639" t="s">
        <v>10059</v>
      </c>
      <c r="H3166" s="641" t="s">
        <v>8288</v>
      </c>
      <c r="I3166" s="642" t="s">
        <v>8292</v>
      </c>
      <c r="J3166" s="641" t="s">
        <v>8288</v>
      </c>
      <c r="K3166" s="643">
        <v>1</v>
      </c>
      <c r="L3166" s="643">
        <v>10</v>
      </c>
      <c r="M3166" s="644">
        <v>21011.894186522404</v>
      </c>
      <c r="N3166" s="643">
        <v>1</v>
      </c>
      <c r="O3166" s="643">
        <v>6</v>
      </c>
      <c r="P3166" s="686">
        <v>12578.939556928915</v>
      </c>
    </row>
    <row r="3167" spans="1:16" ht="22.5" x14ac:dyDescent="0.2">
      <c r="A3167" s="637" t="s">
        <v>478</v>
      </c>
      <c r="B3167" s="638" t="s">
        <v>768</v>
      </c>
      <c r="C3167" s="638" t="s">
        <v>769</v>
      </c>
      <c r="D3167" s="639" t="s">
        <v>10060</v>
      </c>
      <c r="E3167" s="640">
        <v>8000</v>
      </c>
      <c r="F3167" s="638" t="s">
        <v>10061</v>
      </c>
      <c r="G3167" s="639" t="s">
        <v>10062</v>
      </c>
      <c r="H3167" s="641" t="s">
        <v>9038</v>
      </c>
      <c r="I3167" s="642" t="s">
        <v>8190</v>
      </c>
      <c r="J3167" s="641" t="s">
        <v>9038</v>
      </c>
      <c r="K3167" s="643">
        <v>1</v>
      </c>
      <c r="L3167" s="643">
        <v>12</v>
      </c>
      <c r="M3167" s="644">
        <v>98277.254186522405</v>
      </c>
      <c r="N3167" s="643">
        <v>1</v>
      </c>
      <c r="O3167" s="643">
        <v>5</v>
      </c>
      <c r="P3167" s="686">
        <v>40997.319556928916</v>
      </c>
    </row>
    <row r="3168" spans="1:16" ht="22.5" x14ac:dyDescent="0.2">
      <c r="A3168" s="637" t="s">
        <v>478</v>
      </c>
      <c r="B3168" s="638" t="s">
        <v>775</v>
      </c>
      <c r="C3168" s="638" t="s">
        <v>769</v>
      </c>
      <c r="D3168" s="639" t="s">
        <v>10060</v>
      </c>
      <c r="E3168" s="640">
        <v>8000</v>
      </c>
      <c r="F3168" s="638" t="s">
        <v>10061</v>
      </c>
      <c r="G3168" s="639" t="s">
        <v>10062</v>
      </c>
      <c r="H3168" s="641" t="s">
        <v>9038</v>
      </c>
      <c r="I3168" s="642" t="s">
        <v>8190</v>
      </c>
      <c r="J3168" s="641" t="s">
        <v>9038</v>
      </c>
      <c r="K3168" s="643"/>
      <c r="L3168" s="643"/>
      <c r="M3168" s="644">
        <v>0</v>
      </c>
      <c r="N3168" s="643">
        <v>1</v>
      </c>
      <c r="O3168" s="643">
        <v>1</v>
      </c>
      <c r="P3168" s="686">
        <v>8182.2795569289156</v>
      </c>
    </row>
    <row r="3169" spans="1:16" ht="22.5" x14ac:dyDescent="0.2">
      <c r="A3169" s="637" t="s">
        <v>478</v>
      </c>
      <c r="B3169" s="638" t="s">
        <v>768</v>
      </c>
      <c r="C3169" s="638" t="s">
        <v>769</v>
      </c>
      <c r="D3169" s="639" t="s">
        <v>8323</v>
      </c>
      <c r="E3169" s="640">
        <v>1900</v>
      </c>
      <c r="F3169" s="638" t="s">
        <v>10063</v>
      </c>
      <c r="G3169" s="639" t="s">
        <v>10064</v>
      </c>
      <c r="H3169" s="641" t="s">
        <v>8326</v>
      </c>
      <c r="I3169" s="642" t="s">
        <v>8292</v>
      </c>
      <c r="J3169" s="641" t="s">
        <v>8326</v>
      </c>
      <c r="K3169" s="643">
        <v>1</v>
      </c>
      <c r="L3169" s="643">
        <v>12</v>
      </c>
      <c r="M3169" s="644">
        <v>25077.254186522405</v>
      </c>
      <c r="N3169" s="643">
        <v>1</v>
      </c>
      <c r="O3169" s="643">
        <v>6</v>
      </c>
      <c r="P3169" s="686">
        <v>12578.939556928915</v>
      </c>
    </row>
    <row r="3170" spans="1:16" ht="33.75" x14ac:dyDescent="0.2">
      <c r="A3170" s="637" t="s">
        <v>478</v>
      </c>
      <c r="B3170" s="638" t="s">
        <v>768</v>
      </c>
      <c r="C3170" s="638" t="s">
        <v>769</v>
      </c>
      <c r="D3170" s="639" t="s">
        <v>8335</v>
      </c>
      <c r="E3170" s="640">
        <v>1900</v>
      </c>
      <c r="F3170" s="638" t="s">
        <v>10065</v>
      </c>
      <c r="G3170" s="639" t="s">
        <v>10066</v>
      </c>
      <c r="H3170" s="641" t="s">
        <v>10067</v>
      </c>
      <c r="I3170" s="642" t="s">
        <v>8292</v>
      </c>
      <c r="J3170" s="641" t="s">
        <v>10067</v>
      </c>
      <c r="K3170" s="643">
        <v>1</v>
      </c>
      <c r="L3170" s="643">
        <v>12</v>
      </c>
      <c r="M3170" s="644">
        <v>25077.254186522405</v>
      </c>
      <c r="N3170" s="643">
        <v>1</v>
      </c>
      <c r="O3170" s="643">
        <v>6</v>
      </c>
      <c r="P3170" s="686">
        <v>12578.939556928915</v>
      </c>
    </row>
    <row r="3171" spans="1:16" ht="22.5" x14ac:dyDescent="0.2">
      <c r="A3171" s="637" t="s">
        <v>478</v>
      </c>
      <c r="B3171" s="638" t="s">
        <v>768</v>
      </c>
      <c r="C3171" s="638" t="s">
        <v>769</v>
      </c>
      <c r="D3171" s="639" t="s">
        <v>8288</v>
      </c>
      <c r="E3171" s="640">
        <v>1900</v>
      </c>
      <c r="F3171" s="638" t="s">
        <v>10068</v>
      </c>
      <c r="G3171" s="639" t="s">
        <v>10069</v>
      </c>
      <c r="H3171" s="641" t="s">
        <v>8291</v>
      </c>
      <c r="I3171" s="642" t="s">
        <v>8292</v>
      </c>
      <c r="J3171" s="641" t="s">
        <v>8291</v>
      </c>
      <c r="K3171" s="643">
        <v>1</v>
      </c>
      <c r="L3171" s="643">
        <v>12</v>
      </c>
      <c r="M3171" s="644">
        <v>25077.254186522405</v>
      </c>
      <c r="N3171" s="643">
        <v>1</v>
      </c>
      <c r="O3171" s="643">
        <v>6</v>
      </c>
      <c r="P3171" s="686">
        <v>12578.939556928915</v>
      </c>
    </row>
    <row r="3172" spans="1:16" ht="67.5" x14ac:dyDescent="0.2">
      <c r="A3172" s="637" t="s">
        <v>478</v>
      </c>
      <c r="B3172" s="638" t="s">
        <v>768</v>
      </c>
      <c r="C3172" s="638" t="s">
        <v>769</v>
      </c>
      <c r="D3172" s="639" t="s">
        <v>9507</v>
      </c>
      <c r="E3172" s="640">
        <v>1800</v>
      </c>
      <c r="F3172" s="638" t="s">
        <v>10070</v>
      </c>
      <c r="G3172" s="639" t="s">
        <v>10071</v>
      </c>
      <c r="H3172" s="641" t="s">
        <v>10072</v>
      </c>
      <c r="I3172" s="642" t="s">
        <v>8292</v>
      </c>
      <c r="J3172" s="641" t="s">
        <v>10072</v>
      </c>
      <c r="K3172" s="643">
        <v>1</v>
      </c>
      <c r="L3172" s="643">
        <v>12</v>
      </c>
      <c r="M3172" s="644">
        <v>23877.254186522405</v>
      </c>
      <c r="N3172" s="643">
        <v>1</v>
      </c>
      <c r="O3172" s="643">
        <v>5</v>
      </c>
      <c r="P3172" s="686">
        <v>9926.2195569289161</v>
      </c>
    </row>
    <row r="3173" spans="1:16" ht="67.5" x14ac:dyDescent="0.2">
      <c r="A3173" s="637" t="s">
        <v>478</v>
      </c>
      <c r="B3173" s="638" t="s">
        <v>775</v>
      </c>
      <c r="C3173" s="638" t="s">
        <v>769</v>
      </c>
      <c r="D3173" s="639" t="s">
        <v>9507</v>
      </c>
      <c r="E3173" s="640">
        <v>1800</v>
      </c>
      <c r="F3173" s="638" t="s">
        <v>10070</v>
      </c>
      <c r="G3173" s="639" t="s">
        <v>10071</v>
      </c>
      <c r="H3173" s="641" t="s">
        <v>10072</v>
      </c>
      <c r="I3173" s="642" t="s">
        <v>8292</v>
      </c>
      <c r="J3173" s="641" t="s">
        <v>10072</v>
      </c>
      <c r="K3173" s="643"/>
      <c r="L3173" s="643"/>
      <c r="M3173" s="644">
        <v>0</v>
      </c>
      <c r="N3173" s="643">
        <v>1</v>
      </c>
      <c r="O3173" s="643">
        <v>1</v>
      </c>
      <c r="P3173" s="686">
        <v>1968.0595569289155</v>
      </c>
    </row>
    <row r="3174" spans="1:16" ht="22.5" x14ac:dyDescent="0.2">
      <c r="A3174" s="637" t="s">
        <v>478</v>
      </c>
      <c r="B3174" s="638" t="s">
        <v>768</v>
      </c>
      <c r="C3174" s="638" t="s">
        <v>769</v>
      </c>
      <c r="D3174" s="639" t="s">
        <v>9257</v>
      </c>
      <c r="E3174" s="640">
        <v>2600</v>
      </c>
      <c r="F3174" s="638" t="s">
        <v>10073</v>
      </c>
      <c r="G3174" s="639" t="s">
        <v>10074</v>
      </c>
      <c r="H3174" s="641" t="s">
        <v>10075</v>
      </c>
      <c r="I3174" s="642" t="s">
        <v>8185</v>
      </c>
      <c r="J3174" s="641" t="s">
        <v>10075</v>
      </c>
      <c r="K3174" s="643">
        <v>1</v>
      </c>
      <c r="L3174" s="643">
        <v>12</v>
      </c>
      <c r="M3174" s="644">
        <v>33477.254186522412</v>
      </c>
      <c r="N3174" s="643">
        <v>1</v>
      </c>
      <c r="O3174" s="643">
        <v>5</v>
      </c>
      <c r="P3174" s="686">
        <v>13997.319556928915</v>
      </c>
    </row>
    <row r="3175" spans="1:16" ht="22.5" x14ac:dyDescent="0.2">
      <c r="A3175" s="637" t="s">
        <v>478</v>
      </c>
      <c r="B3175" s="638" t="s">
        <v>775</v>
      </c>
      <c r="C3175" s="638" t="s">
        <v>769</v>
      </c>
      <c r="D3175" s="639" t="s">
        <v>9257</v>
      </c>
      <c r="E3175" s="640">
        <v>2600</v>
      </c>
      <c r="F3175" s="638" t="s">
        <v>10073</v>
      </c>
      <c r="G3175" s="639" t="s">
        <v>10074</v>
      </c>
      <c r="H3175" s="641" t="s">
        <v>10075</v>
      </c>
      <c r="I3175" s="642" t="s">
        <v>8185</v>
      </c>
      <c r="J3175" s="641" t="s">
        <v>10075</v>
      </c>
      <c r="K3175" s="643"/>
      <c r="L3175" s="643"/>
      <c r="M3175" s="644">
        <v>0</v>
      </c>
      <c r="N3175" s="643">
        <v>1</v>
      </c>
      <c r="O3175" s="643">
        <v>1</v>
      </c>
      <c r="P3175" s="686">
        <v>2782.279556928916</v>
      </c>
    </row>
    <row r="3176" spans="1:16" ht="22.5" x14ac:dyDescent="0.2">
      <c r="A3176" s="637" t="s">
        <v>478</v>
      </c>
      <c r="B3176" s="638" t="s">
        <v>768</v>
      </c>
      <c r="C3176" s="638" t="s">
        <v>769</v>
      </c>
      <c r="D3176" s="639" t="s">
        <v>10076</v>
      </c>
      <c r="E3176" s="640">
        <v>3100</v>
      </c>
      <c r="F3176" s="638" t="s">
        <v>10077</v>
      </c>
      <c r="G3176" s="639" t="s">
        <v>10078</v>
      </c>
      <c r="H3176" s="641" t="s">
        <v>8486</v>
      </c>
      <c r="I3176" s="642" t="s">
        <v>8190</v>
      </c>
      <c r="J3176" s="641" t="s">
        <v>8486</v>
      </c>
      <c r="K3176" s="643">
        <v>1</v>
      </c>
      <c r="L3176" s="643">
        <v>12</v>
      </c>
      <c r="M3176" s="644">
        <v>39477.254186522412</v>
      </c>
      <c r="N3176" s="643">
        <v>1</v>
      </c>
      <c r="O3176" s="643">
        <v>6</v>
      </c>
      <c r="P3176" s="686">
        <v>19801.079556928918</v>
      </c>
    </row>
    <row r="3177" spans="1:16" ht="22.5" x14ac:dyDescent="0.2">
      <c r="A3177" s="637" t="s">
        <v>478</v>
      </c>
      <c r="B3177" s="638" t="s">
        <v>768</v>
      </c>
      <c r="C3177" s="638" t="s">
        <v>769</v>
      </c>
      <c r="D3177" s="639" t="s">
        <v>8323</v>
      </c>
      <c r="E3177" s="640">
        <v>1900</v>
      </c>
      <c r="F3177" s="638" t="s">
        <v>10079</v>
      </c>
      <c r="G3177" s="639" t="s">
        <v>10080</v>
      </c>
      <c r="H3177" s="641" t="s">
        <v>8288</v>
      </c>
      <c r="I3177" s="642" t="s">
        <v>8292</v>
      </c>
      <c r="J3177" s="641" t="s">
        <v>8288</v>
      </c>
      <c r="K3177" s="643">
        <v>1</v>
      </c>
      <c r="L3177" s="643">
        <v>12</v>
      </c>
      <c r="M3177" s="644">
        <v>25077.254186522405</v>
      </c>
      <c r="N3177" s="643">
        <v>1</v>
      </c>
      <c r="O3177" s="643">
        <v>6</v>
      </c>
      <c r="P3177" s="686">
        <v>12578.939556928915</v>
      </c>
    </row>
    <row r="3178" spans="1:16" ht="22.5" x14ac:dyDescent="0.2">
      <c r="A3178" s="637" t="s">
        <v>478</v>
      </c>
      <c r="B3178" s="638" t="s">
        <v>768</v>
      </c>
      <c r="C3178" s="638" t="s">
        <v>769</v>
      </c>
      <c r="D3178" s="639" t="s">
        <v>10081</v>
      </c>
      <c r="E3178" s="640">
        <v>3100</v>
      </c>
      <c r="F3178" s="638" t="s">
        <v>10082</v>
      </c>
      <c r="G3178" s="639" t="s">
        <v>10083</v>
      </c>
      <c r="H3178" s="641" t="s">
        <v>9115</v>
      </c>
      <c r="I3178" s="642" t="s">
        <v>8190</v>
      </c>
      <c r="J3178" s="641" t="s">
        <v>9115</v>
      </c>
      <c r="K3178" s="643">
        <v>1</v>
      </c>
      <c r="L3178" s="643">
        <v>1</v>
      </c>
      <c r="M3178" s="644">
        <v>3417.7741865224061</v>
      </c>
      <c r="N3178" s="643"/>
      <c r="O3178" s="643"/>
      <c r="P3178" s="686">
        <v>0</v>
      </c>
    </row>
    <row r="3179" spans="1:16" ht="22.5" x14ac:dyDescent="0.2">
      <c r="A3179" s="637" t="s">
        <v>478</v>
      </c>
      <c r="B3179" s="638" t="s">
        <v>768</v>
      </c>
      <c r="C3179" s="638" t="s">
        <v>769</v>
      </c>
      <c r="D3179" s="639" t="s">
        <v>10084</v>
      </c>
      <c r="E3179" s="640">
        <v>1600</v>
      </c>
      <c r="F3179" s="638" t="s">
        <v>10085</v>
      </c>
      <c r="G3179" s="639" t="s">
        <v>10086</v>
      </c>
      <c r="H3179" s="641" t="s">
        <v>8185</v>
      </c>
      <c r="I3179" s="642" t="s">
        <v>8292</v>
      </c>
      <c r="J3179" s="641" t="s">
        <v>8185</v>
      </c>
      <c r="K3179" s="643">
        <v>1</v>
      </c>
      <c r="L3179" s="643">
        <v>12</v>
      </c>
      <c r="M3179" s="644">
        <v>21477.254186522405</v>
      </c>
      <c r="N3179" s="643">
        <v>1</v>
      </c>
      <c r="O3179" s="643">
        <v>5</v>
      </c>
      <c r="P3179" s="686">
        <v>8820.919556928915</v>
      </c>
    </row>
    <row r="3180" spans="1:16" ht="22.5" x14ac:dyDescent="0.2">
      <c r="A3180" s="637" t="s">
        <v>478</v>
      </c>
      <c r="B3180" s="638" t="s">
        <v>775</v>
      </c>
      <c r="C3180" s="638" t="s">
        <v>769</v>
      </c>
      <c r="D3180" s="639" t="s">
        <v>10084</v>
      </c>
      <c r="E3180" s="640">
        <v>1600</v>
      </c>
      <c r="F3180" s="638" t="s">
        <v>10085</v>
      </c>
      <c r="G3180" s="639" t="s">
        <v>10086</v>
      </c>
      <c r="H3180" s="641" t="s">
        <v>8185</v>
      </c>
      <c r="I3180" s="642" t="s">
        <v>8292</v>
      </c>
      <c r="J3180" s="641" t="s">
        <v>8185</v>
      </c>
      <c r="K3180" s="643"/>
      <c r="L3180" s="643"/>
      <c r="M3180" s="644">
        <v>0</v>
      </c>
      <c r="N3180" s="643">
        <v>1</v>
      </c>
      <c r="O3180" s="643">
        <v>1</v>
      </c>
      <c r="P3180" s="686">
        <v>1746.9995569289156</v>
      </c>
    </row>
    <row r="3181" spans="1:16" ht="33.75" x14ac:dyDescent="0.2">
      <c r="A3181" s="637" t="s">
        <v>478</v>
      </c>
      <c r="B3181" s="638" t="s">
        <v>768</v>
      </c>
      <c r="C3181" s="638" t="s">
        <v>769</v>
      </c>
      <c r="D3181" s="639" t="s">
        <v>9012</v>
      </c>
      <c r="E3181" s="640">
        <v>1900</v>
      </c>
      <c r="F3181" s="638" t="s">
        <v>10087</v>
      </c>
      <c r="G3181" s="639" t="s">
        <v>10088</v>
      </c>
      <c r="H3181" s="641" t="s">
        <v>8303</v>
      </c>
      <c r="I3181" s="642" t="s">
        <v>8292</v>
      </c>
      <c r="J3181" s="641" t="s">
        <v>8303</v>
      </c>
      <c r="K3181" s="643">
        <v>1</v>
      </c>
      <c r="L3181" s="643">
        <v>12</v>
      </c>
      <c r="M3181" s="644">
        <v>25077.254186522405</v>
      </c>
      <c r="N3181" s="643">
        <v>1</v>
      </c>
      <c r="O3181" s="643">
        <v>6</v>
      </c>
      <c r="P3181" s="686">
        <v>12578.939556928915</v>
      </c>
    </row>
    <row r="3182" spans="1:16" ht="22.5" x14ac:dyDescent="0.2">
      <c r="A3182" s="637" t="s">
        <v>478</v>
      </c>
      <c r="B3182" s="638" t="s">
        <v>768</v>
      </c>
      <c r="C3182" s="638" t="s">
        <v>769</v>
      </c>
      <c r="D3182" s="639" t="s">
        <v>10089</v>
      </c>
      <c r="E3182" s="640">
        <v>3300</v>
      </c>
      <c r="F3182" s="638" t="s">
        <v>10090</v>
      </c>
      <c r="G3182" s="639" t="s">
        <v>10091</v>
      </c>
      <c r="H3182" s="641" t="s">
        <v>8188</v>
      </c>
      <c r="I3182" s="642" t="s">
        <v>8190</v>
      </c>
      <c r="J3182" s="641" t="s">
        <v>8188</v>
      </c>
      <c r="K3182" s="643">
        <v>1</v>
      </c>
      <c r="L3182" s="643">
        <v>12</v>
      </c>
      <c r="M3182" s="644">
        <v>41877.254186522412</v>
      </c>
      <c r="N3182" s="643">
        <v>1</v>
      </c>
      <c r="O3182" s="643">
        <v>6</v>
      </c>
      <c r="P3182" s="686">
        <v>21001.079556928918</v>
      </c>
    </row>
    <row r="3183" spans="1:16" ht="22.5" x14ac:dyDescent="0.2">
      <c r="A3183" s="637" t="s">
        <v>478</v>
      </c>
      <c r="B3183" s="638" t="s">
        <v>768</v>
      </c>
      <c r="C3183" s="638" t="s">
        <v>769</v>
      </c>
      <c r="D3183" s="639" t="s">
        <v>8288</v>
      </c>
      <c r="E3183" s="640">
        <v>1900</v>
      </c>
      <c r="F3183" s="638" t="s">
        <v>10092</v>
      </c>
      <c r="G3183" s="639" t="s">
        <v>10093</v>
      </c>
      <c r="H3183" s="641" t="s">
        <v>8303</v>
      </c>
      <c r="I3183" s="642" t="s">
        <v>8292</v>
      </c>
      <c r="J3183" s="641" t="s">
        <v>8303</v>
      </c>
      <c r="K3183" s="643">
        <v>1</v>
      </c>
      <c r="L3183" s="643">
        <v>12</v>
      </c>
      <c r="M3183" s="644">
        <v>25077.254186522405</v>
      </c>
      <c r="N3183" s="643">
        <v>1</v>
      </c>
      <c r="O3183" s="643">
        <v>6</v>
      </c>
      <c r="P3183" s="686">
        <v>12578.939556928915</v>
      </c>
    </row>
    <row r="3184" spans="1:16" ht="22.5" x14ac:dyDescent="0.2">
      <c r="A3184" s="637" t="s">
        <v>478</v>
      </c>
      <c r="B3184" s="638" t="s">
        <v>768</v>
      </c>
      <c r="C3184" s="638" t="s">
        <v>769</v>
      </c>
      <c r="D3184" s="639" t="s">
        <v>10094</v>
      </c>
      <c r="E3184" s="640">
        <v>3500</v>
      </c>
      <c r="F3184" s="638" t="s">
        <v>10095</v>
      </c>
      <c r="G3184" s="639" t="s">
        <v>10096</v>
      </c>
      <c r="H3184" s="641" t="s">
        <v>10097</v>
      </c>
      <c r="I3184" s="642" t="s">
        <v>8190</v>
      </c>
      <c r="J3184" s="641" t="s">
        <v>10097</v>
      </c>
      <c r="K3184" s="643">
        <v>1</v>
      </c>
      <c r="L3184" s="643">
        <v>12</v>
      </c>
      <c r="M3184" s="644">
        <v>44277.254186522412</v>
      </c>
      <c r="N3184" s="643">
        <v>1</v>
      </c>
      <c r="O3184" s="643">
        <v>5</v>
      </c>
      <c r="P3184" s="686">
        <v>18497.319556928916</v>
      </c>
    </row>
    <row r="3185" spans="1:16" ht="22.5" x14ac:dyDescent="0.2">
      <c r="A3185" s="637" t="s">
        <v>478</v>
      </c>
      <c r="B3185" s="638" t="s">
        <v>775</v>
      </c>
      <c r="C3185" s="638" t="s">
        <v>769</v>
      </c>
      <c r="D3185" s="639" t="s">
        <v>10094</v>
      </c>
      <c r="E3185" s="640">
        <v>3500</v>
      </c>
      <c r="F3185" s="638" t="s">
        <v>10095</v>
      </c>
      <c r="G3185" s="639" t="s">
        <v>10096</v>
      </c>
      <c r="H3185" s="641" t="s">
        <v>10097</v>
      </c>
      <c r="I3185" s="642" t="s">
        <v>8190</v>
      </c>
      <c r="J3185" s="641" t="s">
        <v>10097</v>
      </c>
      <c r="K3185" s="643"/>
      <c r="L3185" s="643"/>
      <c r="M3185" s="644">
        <v>0</v>
      </c>
      <c r="N3185" s="643">
        <v>1</v>
      </c>
      <c r="O3185" s="643">
        <v>1</v>
      </c>
      <c r="P3185" s="686">
        <v>3682.279556928916</v>
      </c>
    </row>
    <row r="3186" spans="1:16" x14ac:dyDescent="0.2">
      <c r="A3186" s="637" t="s">
        <v>478</v>
      </c>
      <c r="B3186" s="638" t="s">
        <v>768</v>
      </c>
      <c r="C3186" s="638" t="s">
        <v>769</v>
      </c>
      <c r="D3186" s="639" t="s">
        <v>8288</v>
      </c>
      <c r="E3186" s="640">
        <v>1900</v>
      </c>
      <c r="F3186" s="638" t="s">
        <v>10098</v>
      </c>
      <c r="G3186" s="639" t="s">
        <v>10099</v>
      </c>
      <c r="H3186" s="641" t="s">
        <v>8303</v>
      </c>
      <c r="I3186" s="642" t="s">
        <v>8292</v>
      </c>
      <c r="J3186" s="641" t="s">
        <v>8303</v>
      </c>
      <c r="K3186" s="643">
        <v>1</v>
      </c>
      <c r="L3186" s="643">
        <v>12</v>
      </c>
      <c r="M3186" s="644">
        <v>25077.254186522405</v>
      </c>
      <c r="N3186" s="643">
        <v>1</v>
      </c>
      <c r="O3186" s="643">
        <v>6</v>
      </c>
      <c r="P3186" s="686">
        <v>12578.939556928915</v>
      </c>
    </row>
    <row r="3187" spans="1:16" ht="33.75" x14ac:dyDescent="0.2">
      <c r="A3187" s="637" t="s">
        <v>478</v>
      </c>
      <c r="B3187" s="638" t="s">
        <v>768</v>
      </c>
      <c r="C3187" s="638" t="s">
        <v>769</v>
      </c>
      <c r="D3187" s="639" t="s">
        <v>8970</v>
      </c>
      <c r="E3187" s="640">
        <v>1900</v>
      </c>
      <c r="F3187" s="638" t="s">
        <v>10100</v>
      </c>
      <c r="G3187" s="639" t="s">
        <v>10101</v>
      </c>
      <c r="H3187" s="641" t="s">
        <v>8291</v>
      </c>
      <c r="I3187" s="642" t="s">
        <v>8292</v>
      </c>
      <c r="J3187" s="641" t="s">
        <v>8291</v>
      </c>
      <c r="K3187" s="643">
        <v>1</v>
      </c>
      <c r="L3187" s="643">
        <v>12</v>
      </c>
      <c r="M3187" s="644">
        <v>25077.254186522405</v>
      </c>
      <c r="N3187" s="643">
        <v>1</v>
      </c>
      <c r="O3187" s="643">
        <v>6</v>
      </c>
      <c r="P3187" s="686">
        <v>12578.939556928915</v>
      </c>
    </row>
    <row r="3188" spans="1:16" ht="22.5" x14ac:dyDescent="0.2">
      <c r="A3188" s="637" t="s">
        <v>478</v>
      </c>
      <c r="B3188" s="638" t="s">
        <v>768</v>
      </c>
      <c r="C3188" s="638" t="s">
        <v>769</v>
      </c>
      <c r="D3188" s="639" t="s">
        <v>8185</v>
      </c>
      <c r="E3188" s="640">
        <v>2600</v>
      </c>
      <c r="F3188" s="638" t="s">
        <v>10102</v>
      </c>
      <c r="G3188" s="639" t="s">
        <v>10103</v>
      </c>
      <c r="H3188" s="641" t="s">
        <v>8922</v>
      </c>
      <c r="I3188" s="642" t="s">
        <v>8185</v>
      </c>
      <c r="J3188" s="641" t="s">
        <v>8922</v>
      </c>
      <c r="K3188" s="643">
        <v>1</v>
      </c>
      <c r="L3188" s="643">
        <v>1</v>
      </c>
      <c r="M3188" s="644">
        <v>2917.7741865224061</v>
      </c>
      <c r="N3188" s="643">
        <v>1</v>
      </c>
      <c r="O3188" s="643">
        <v>6</v>
      </c>
      <c r="P3188" s="686">
        <v>16801.079556928918</v>
      </c>
    </row>
    <row r="3189" spans="1:16" ht="78.75" x14ac:dyDescent="0.2">
      <c r="A3189" s="637" t="s">
        <v>478</v>
      </c>
      <c r="B3189" s="638" t="s">
        <v>768</v>
      </c>
      <c r="C3189" s="638" t="s">
        <v>769</v>
      </c>
      <c r="D3189" s="639" t="s">
        <v>10104</v>
      </c>
      <c r="E3189" s="640">
        <v>2300</v>
      </c>
      <c r="F3189" s="638" t="s">
        <v>10105</v>
      </c>
      <c r="G3189" s="639" t="s">
        <v>10106</v>
      </c>
      <c r="H3189" s="641" t="s">
        <v>10107</v>
      </c>
      <c r="I3189" s="642" t="s">
        <v>8185</v>
      </c>
      <c r="J3189" s="641" t="s">
        <v>10107</v>
      </c>
      <c r="K3189" s="643">
        <v>1</v>
      </c>
      <c r="L3189" s="643">
        <v>12</v>
      </c>
      <c r="M3189" s="644">
        <v>29877.254186522405</v>
      </c>
      <c r="N3189" s="643">
        <v>1</v>
      </c>
      <c r="O3189" s="643">
        <v>6</v>
      </c>
      <c r="P3189" s="686">
        <v>15001.079556928915</v>
      </c>
    </row>
    <row r="3190" spans="1:16" ht="22.5" x14ac:dyDescent="0.2">
      <c r="A3190" s="637" t="s">
        <v>478</v>
      </c>
      <c r="B3190" s="638" t="s">
        <v>768</v>
      </c>
      <c r="C3190" s="638" t="s">
        <v>769</v>
      </c>
      <c r="D3190" s="639" t="s">
        <v>10108</v>
      </c>
      <c r="E3190" s="640">
        <v>2000</v>
      </c>
      <c r="F3190" s="638" t="s">
        <v>10109</v>
      </c>
      <c r="G3190" s="639" t="s">
        <v>10110</v>
      </c>
      <c r="H3190" s="641" t="s">
        <v>8338</v>
      </c>
      <c r="I3190" s="642" t="s">
        <v>8292</v>
      </c>
      <c r="J3190" s="641" t="s">
        <v>8338</v>
      </c>
      <c r="K3190" s="643">
        <v>1</v>
      </c>
      <c r="L3190" s="643">
        <v>12</v>
      </c>
      <c r="M3190" s="644">
        <v>26277.254186522405</v>
      </c>
      <c r="N3190" s="643"/>
      <c r="O3190" s="643"/>
      <c r="P3190" s="686">
        <v>0</v>
      </c>
    </row>
    <row r="3191" spans="1:16" ht="22.5" x14ac:dyDescent="0.2">
      <c r="A3191" s="637" t="s">
        <v>478</v>
      </c>
      <c r="B3191" s="638" t="s">
        <v>768</v>
      </c>
      <c r="C3191" s="638" t="s">
        <v>769</v>
      </c>
      <c r="D3191" s="639" t="s">
        <v>10111</v>
      </c>
      <c r="E3191" s="640">
        <v>2700</v>
      </c>
      <c r="F3191" s="638" t="s">
        <v>10109</v>
      </c>
      <c r="G3191" s="639" t="s">
        <v>10110</v>
      </c>
      <c r="H3191" s="641" t="s">
        <v>8338</v>
      </c>
      <c r="I3191" s="642" t="s">
        <v>8185</v>
      </c>
      <c r="J3191" s="641" t="s">
        <v>8338</v>
      </c>
      <c r="K3191" s="643"/>
      <c r="L3191" s="643"/>
      <c r="M3191" s="644">
        <v>0</v>
      </c>
      <c r="N3191" s="643">
        <v>1</v>
      </c>
      <c r="O3191" s="643">
        <v>6</v>
      </c>
      <c r="P3191" s="686">
        <v>17401.079556928918</v>
      </c>
    </row>
    <row r="3192" spans="1:16" ht="45" x14ac:dyDescent="0.2">
      <c r="A3192" s="637" t="s">
        <v>478</v>
      </c>
      <c r="B3192" s="638" t="s">
        <v>768</v>
      </c>
      <c r="C3192" s="638" t="s">
        <v>769</v>
      </c>
      <c r="D3192" s="639" t="s">
        <v>10112</v>
      </c>
      <c r="E3192" s="640">
        <v>3800</v>
      </c>
      <c r="F3192" s="638" t="s">
        <v>10113</v>
      </c>
      <c r="G3192" s="639" t="s">
        <v>10114</v>
      </c>
      <c r="H3192" s="641" t="s">
        <v>8441</v>
      </c>
      <c r="I3192" s="642" t="s">
        <v>8190</v>
      </c>
      <c r="J3192" s="641" t="s">
        <v>8441</v>
      </c>
      <c r="K3192" s="643">
        <v>1</v>
      </c>
      <c r="L3192" s="643">
        <v>12</v>
      </c>
      <c r="M3192" s="644">
        <v>47877.254186522412</v>
      </c>
      <c r="N3192" s="643">
        <v>1</v>
      </c>
      <c r="O3192" s="643">
        <v>5</v>
      </c>
      <c r="P3192" s="686">
        <v>19997.319556928916</v>
      </c>
    </row>
    <row r="3193" spans="1:16" ht="45" x14ac:dyDescent="0.2">
      <c r="A3193" s="637" t="s">
        <v>478</v>
      </c>
      <c r="B3193" s="638" t="s">
        <v>775</v>
      </c>
      <c r="C3193" s="638" t="s">
        <v>769</v>
      </c>
      <c r="D3193" s="639" t="s">
        <v>10112</v>
      </c>
      <c r="E3193" s="640">
        <v>3800</v>
      </c>
      <c r="F3193" s="638" t="s">
        <v>10113</v>
      </c>
      <c r="G3193" s="639" t="s">
        <v>10114</v>
      </c>
      <c r="H3193" s="641" t="s">
        <v>8441</v>
      </c>
      <c r="I3193" s="642" t="s">
        <v>8190</v>
      </c>
      <c r="J3193" s="641" t="s">
        <v>8441</v>
      </c>
      <c r="K3193" s="643"/>
      <c r="L3193" s="643"/>
      <c r="M3193" s="644">
        <v>0</v>
      </c>
      <c r="N3193" s="643">
        <v>1</v>
      </c>
      <c r="O3193" s="643">
        <v>1</v>
      </c>
      <c r="P3193" s="686">
        <v>3982.279556928916</v>
      </c>
    </row>
    <row r="3194" spans="1:16" x14ac:dyDescent="0.2">
      <c r="A3194" s="637" t="s">
        <v>478</v>
      </c>
      <c r="B3194" s="638" t="s">
        <v>768</v>
      </c>
      <c r="C3194" s="638" t="s">
        <v>769</v>
      </c>
      <c r="D3194" s="639" t="s">
        <v>8185</v>
      </c>
      <c r="E3194" s="640">
        <v>2600</v>
      </c>
      <c r="F3194" s="638" t="s">
        <v>10115</v>
      </c>
      <c r="G3194" s="639" t="s">
        <v>10116</v>
      </c>
      <c r="H3194" s="641" t="s">
        <v>8467</v>
      </c>
      <c r="I3194" s="642" t="s">
        <v>8185</v>
      </c>
      <c r="J3194" s="641" t="s">
        <v>8467</v>
      </c>
      <c r="K3194" s="643">
        <v>1</v>
      </c>
      <c r="L3194" s="643">
        <v>1</v>
      </c>
      <c r="M3194" s="644">
        <v>2917.7741865224061</v>
      </c>
      <c r="N3194" s="643">
        <v>1</v>
      </c>
      <c r="O3194" s="643">
        <v>6</v>
      </c>
      <c r="P3194" s="686">
        <v>16801.079556928918</v>
      </c>
    </row>
    <row r="3195" spans="1:16" ht="22.5" x14ac:dyDescent="0.2">
      <c r="A3195" s="637" t="s">
        <v>478</v>
      </c>
      <c r="B3195" s="638" t="s">
        <v>768</v>
      </c>
      <c r="C3195" s="638" t="s">
        <v>769</v>
      </c>
      <c r="D3195" s="639" t="s">
        <v>9171</v>
      </c>
      <c r="E3195" s="640">
        <v>1900</v>
      </c>
      <c r="F3195" s="638" t="s">
        <v>10117</v>
      </c>
      <c r="G3195" s="639" t="s">
        <v>10118</v>
      </c>
      <c r="H3195" s="641" t="s">
        <v>8291</v>
      </c>
      <c r="I3195" s="642" t="s">
        <v>8292</v>
      </c>
      <c r="J3195" s="641" t="s">
        <v>8291</v>
      </c>
      <c r="K3195" s="643">
        <v>1</v>
      </c>
      <c r="L3195" s="643">
        <v>12</v>
      </c>
      <c r="M3195" s="644">
        <v>25077.254186522405</v>
      </c>
      <c r="N3195" s="643">
        <v>1</v>
      </c>
      <c r="O3195" s="643">
        <v>6</v>
      </c>
      <c r="P3195" s="686">
        <v>12578.939556928915</v>
      </c>
    </row>
    <row r="3196" spans="1:16" ht="22.5" x14ac:dyDescent="0.2">
      <c r="A3196" s="637" t="s">
        <v>478</v>
      </c>
      <c r="B3196" s="638" t="s">
        <v>768</v>
      </c>
      <c r="C3196" s="638" t="s">
        <v>769</v>
      </c>
      <c r="D3196" s="639" t="s">
        <v>9691</v>
      </c>
      <c r="E3196" s="640">
        <v>4300</v>
      </c>
      <c r="F3196" s="638" t="s">
        <v>10119</v>
      </c>
      <c r="G3196" s="639" t="s">
        <v>10120</v>
      </c>
      <c r="H3196" s="641" t="s">
        <v>9499</v>
      </c>
      <c r="I3196" s="642" t="s">
        <v>8190</v>
      </c>
      <c r="J3196" s="641" t="s">
        <v>9499</v>
      </c>
      <c r="K3196" s="643">
        <v>1</v>
      </c>
      <c r="L3196" s="643">
        <v>12</v>
      </c>
      <c r="M3196" s="644">
        <v>53877.254186522412</v>
      </c>
      <c r="N3196" s="643">
        <v>1</v>
      </c>
      <c r="O3196" s="643">
        <v>6</v>
      </c>
      <c r="P3196" s="686">
        <v>27001.079556928918</v>
      </c>
    </row>
    <row r="3197" spans="1:16" ht="22.5" x14ac:dyDescent="0.2">
      <c r="A3197" s="637" t="s">
        <v>478</v>
      </c>
      <c r="B3197" s="638" t="s">
        <v>768</v>
      </c>
      <c r="C3197" s="638" t="s">
        <v>769</v>
      </c>
      <c r="D3197" s="639" t="s">
        <v>10121</v>
      </c>
      <c r="E3197" s="640">
        <v>3000</v>
      </c>
      <c r="F3197" s="638" t="s">
        <v>10122</v>
      </c>
      <c r="G3197" s="639" t="s">
        <v>10123</v>
      </c>
      <c r="H3197" s="641" t="s">
        <v>10124</v>
      </c>
      <c r="I3197" s="642" t="s">
        <v>8185</v>
      </c>
      <c r="J3197" s="641" t="s">
        <v>10124</v>
      </c>
      <c r="K3197" s="643">
        <v>1</v>
      </c>
      <c r="L3197" s="643">
        <v>12</v>
      </c>
      <c r="M3197" s="644">
        <v>38277.254186522412</v>
      </c>
      <c r="N3197" s="643">
        <v>1</v>
      </c>
      <c r="O3197" s="643">
        <v>6</v>
      </c>
      <c r="P3197" s="686">
        <v>19201.079556928918</v>
      </c>
    </row>
    <row r="3198" spans="1:16" ht="22.5" x14ac:dyDescent="0.2">
      <c r="A3198" s="637" t="s">
        <v>478</v>
      </c>
      <c r="B3198" s="638" t="s">
        <v>768</v>
      </c>
      <c r="C3198" s="638" t="s">
        <v>769</v>
      </c>
      <c r="D3198" s="639" t="s">
        <v>8717</v>
      </c>
      <c r="E3198" s="640">
        <v>2300</v>
      </c>
      <c r="F3198" s="638" t="s">
        <v>10125</v>
      </c>
      <c r="G3198" s="639" t="s">
        <v>10126</v>
      </c>
      <c r="H3198" s="641" t="s">
        <v>9934</v>
      </c>
      <c r="I3198" s="642" t="s">
        <v>8185</v>
      </c>
      <c r="J3198" s="641" t="s">
        <v>9934</v>
      </c>
      <c r="K3198" s="643">
        <v>1</v>
      </c>
      <c r="L3198" s="643">
        <v>12</v>
      </c>
      <c r="M3198" s="644">
        <v>29877.254186522405</v>
      </c>
      <c r="N3198" s="643">
        <v>1</v>
      </c>
      <c r="O3198" s="643">
        <v>6</v>
      </c>
      <c r="P3198" s="686">
        <v>15001.079556928915</v>
      </c>
    </row>
    <row r="3199" spans="1:16" x14ac:dyDescent="0.2">
      <c r="A3199" s="637" t="s">
        <v>478</v>
      </c>
      <c r="B3199" s="638" t="s">
        <v>768</v>
      </c>
      <c r="C3199" s="638" t="s">
        <v>769</v>
      </c>
      <c r="D3199" s="639" t="s">
        <v>8288</v>
      </c>
      <c r="E3199" s="640">
        <v>1900</v>
      </c>
      <c r="F3199" s="638" t="s">
        <v>10127</v>
      </c>
      <c r="G3199" s="639" t="s">
        <v>10128</v>
      </c>
      <c r="H3199" s="641" t="s">
        <v>8303</v>
      </c>
      <c r="I3199" s="642" t="s">
        <v>8292</v>
      </c>
      <c r="J3199" s="641" t="s">
        <v>8303</v>
      </c>
      <c r="K3199" s="643">
        <v>1</v>
      </c>
      <c r="L3199" s="643">
        <v>12</v>
      </c>
      <c r="M3199" s="644">
        <v>25077.254186522405</v>
      </c>
      <c r="N3199" s="643">
        <v>1</v>
      </c>
      <c r="O3199" s="643">
        <v>6</v>
      </c>
      <c r="P3199" s="686">
        <v>12578.939556928915</v>
      </c>
    </row>
    <row r="3200" spans="1:16" ht="22.5" x14ac:dyDescent="0.2">
      <c r="A3200" s="637" t="s">
        <v>478</v>
      </c>
      <c r="B3200" s="638" t="s">
        <v>768</v>
      </c>
      <c r="C3200" s="638" t="s">
        <v>769</v>
      </c>
      <c r="D3200" s="639" t="s">
        <v>8323</v>
      </c>
      <c r="E3200" s="640">
        <v>1900</v>
      </c>
      <c r="F3200" s="638" t="s">
        <v>10129</v>
      </c>
      <c r="G3200" s="639" t="s">
        <v>10130</v>
      </c>
      <c r="H3200" s="641" t="s">
        <v>8326</v>
      </c>
      <c r="I3200" s="642" t="s">
        <v>8292</v>
      </c>
      <c r="J3200" s="641" t="s">
        <v>8326</v>
      </c>
      <c r="K3200" s="643">
        <v>1</v>
      </c>
      <c r="L3200" s="643">
        <v>12</v>
      </c>
      <c r="M3200" s="644">
        <v>25077.254186522405</v>
      </c>
      <c r="N3200" s="643">
        <v>1</v>
      </c>
      <c r="O3200" s="643">
        <v>6</v>
      </c>
      <c r="P3200" s="686">
        <v>12578.939556928915</v>
      </c>
    </row>
    <row r="3201" spans="1:16" ht="33.75" x14ac:dyDescent="0.2">
      <c r="A3201" s="637" t="s">
        <v>478</v>
      </c>
      <c r="B3201" s="638" t="s">
        <v>768</v>
      </c>
      <c r="C3201" s="638" t="s">
        <v>769</v>
      </c>
      <c r="D3201" s="639" t="s">
        <v>8970</v>
      </c>
      <c r="E3201" s="640">
        <v>1900</v>
      </c>
      <c r="F3201" s="638" t="s">
        <v>10131</v>
      </c>
      <c r="G3201" s="639" t="s">
        <v>10132</v>
      </c>
      <c r="H3201" s="641" t="s">
        <v>8291</v>
      </c>
      <c r="I3201" s="642" t="s">
        <v>8292</v>
      </c>
      <c r="J3201" s="641" t="s">
        <v>8291</v>
      </c>
      <c r="K3201" s="643">
        <v>1</v>
      </c>
      <c r="L3201" s="643">
        <v>12</v>
      </c>
      <c r="M3201" s="644">
        <v>25077.254186522405</v>
      </c>
      <c r="N3201" s="643">
        <v>1</v>
      </c>
      <c r="O3201" s="643">
        <v>6</v>
      </c>
      <c r="P3201" s="686">
        <v>12578.939556928915</v>
      </c>
    </row>
    <row r="3202" spans="1:16" ht="33.75" x14ac:dyDescent="0.2">
      <c r="A3202" s="637" t="s">
        <v>478</v>
      </c>
      <c r="B3202" s="638" t="s">
        <v>768</v>
      </c>
      <c r="C3202" s="638" t="s">
        <v>769</v>
      </c>
      <c r="D3202" s="639" t="s">
        <v>8970</v>
      </c>
      <c r="E3202" s="640">
        <v>1900</v>
      </c>
      <c r="F3202" s="638" t="s">
        <v>10133</v>
      </c>
      <c r="G3202" s="639" t="s">
        <v>10134</v>
      </c>
      <c r="H3202" s="641" t="s">
        <v>8291</v>
      </c>
      <c r="I3202" s="642" t="s">
        <v>8292</v>
      </c>
      <c r="J3202" s="641" t="s">
        <v>8291</v>
      </c>
      <c r="K3202" s="643">
        <v>1</v>
      </c>
      <c r="L3202" s="643">
        <v>12</v>
      </c>
      <c r="M3202" s="644">
        <v>25077.254186522405</v>
      </c>
      <c r="N3202" s="643">
        <v>1</v>
      </c>
      <c r="O3202" s="643">
        <v>6</v>
      </c>
      <c r="P3202" s="686">
        <v>12578.939556928915</v>
      </c>
    </row>
    <row r="3203" spans="1:16" ht="33.75" x14ac:dyDescent="0.2">
      <c r="A3203" s="637" t="s">
        <v>478</v>
      </c>
      <c r="B3203" s="638" t="s">
        <v>768</v>
      </c>
      <c r="C3203" s="638" t="s">
        <v>769</v>
      </c>
      <c r="D3203" s="639" t="s">
        <v>8970</v>
      </c>
      <c r="E3203" s="640">
        <v>1900</v>
      </c>
      <c r="F3203" s="638" t="s">
        <v>10135</v>
      </c>
      <c r="G3203" s="639" t="s">
        <v>10136</v>
      </c>
      <c r="H3203" s="641" t="s">
        <v>8291</v>
      </c>
      <c r="I3203" s="642" t="s">
        <v>8292</v>
      </c>
      <c r="J3203" s="641" t="s">
        <v>8291</v>
      </c>
      <c r="K3203" s="643">
        <v>1</v>
      </c>
      <c r="L3203" s="643">
        <v>12</v>
      </c>
      <c r="M3203" s="644">
        <v>25077.254186522405</v>
      </c>
      <c r="N3203" s="643">
        <v>1</v>
      </c>
      <c r="O3203" s="643">
        <v>6</v>
      </c>
      <c r="P3203" s="686">
        <v>12578.939556928915</v>
      </c>
    </row>
    <row r="3204" spans="1:16" ht="33.75" x14ac:dyDescent="0.2">
      <c r="A3204" s="637" t="s">
        <v>478</v>
      </c>
      <c r="B3204" s="638" t="s">
        <v>768</v>
      </c>
      <c r="C3204" s="638" t="s">
        <v>769</v>
      </c>
      <c r="D3204" s="639" t="s">
        <v>8970</v>
      </c>
      <c r="E3204" s="640">
        <v>1900</v>
      </c>
      <c r="F3204" s="638" t="s">
        <v>10137</v>
      </c>
      <c r="G3204" s="639" t="s">
        <v>10138</v>
      </c>
      <c r="H3204" s="641" t="s">
        <v>8291</v>
      </c>
      <c r="I3204" s="642" t="s">
        <v>8292</v>
      </c>
      <c r="J3204" s="641" t="s">
        <v>8291</v>
      </c>
      <c r="K3204" s="643">
        <v>1</v>
      </c>
      <c r="L3204" s="643">
        <v>12</v>
      </c>
      <c r="M3204" s="644">
        <v>25077.254186522405</v>
      </c>
      <c r="N3204" s="643">
        <v>1</v>
      </c>
      <c r="O3204" s="643">
        <v>6</v>
      </c>
      <c r="P3204" s="686">
        <v>12578.939556928915</v>
      </c>
    </row>
    <row r="3205" spans="1:16" ht="22.5" x14ac:dyDescent="0.2">
      <c r="A3205" s="637" t="s">
        <v>478</v>
      </c>
      <c r="B3205" s="638" t="s">
        <v>768</v>
      </c>
      <c r="C3205" s="638" t="s">
        <v>769</v>
      </c>
      <c r="D3205" s="639" t="s">
        <v>8288</v>
      </c>
      <c r="E3205" s="640">
        <v>1900</v>
      </c>
      <c r="F3205" s="638" t="s">
        <v>10139</v>
      </c>
      <c r="G3205" s="639" t="s">
        <v>10140</v>
      </c>
      <c r="H3205" s="641" t="s">
        <v>8303</v>
      </c>
      <c r="I3205" s="642" t="s">
        <v>8292</v>
      </c>
      <c r="J3205" s="641" t="s">
        <v>8303</v>
      </c>
      <c r="K3205" s="643">
        <v>1</v>
      </c>
      <c r="L3205" s="643">
        <v>12</v>
      </c>
      <c r="M3205" s="644">
        <v>25077.254186522405</v>
      </c>
      <c r="N3205" s="643">
        <v>1</v>
      </c>
      <c r="O3205" s="643">
        <v>6</v>
      </c>
      <c r="P3205" s="686">
        <v>12578.939556928915</v>
      </c>
    </row>
    <row r="3206" spans="1:16" ht="33.75" x14ac:dyDescent="0.2">
      <c r="A3206" s="637" t="s">
        <v>478</v>
      </c>
      <c r="B3206" s="638" t="s">
        <v>768</v>
      </c>
      <c r="C3206" s="638" t="s">
        <v>769</v>
      </c>
      <c r="D3206" s="639" t="s">
        <v>8801</v>
      </c>
      <c r="E3206" s="640">
        <v>1900</v>
      </c>
      <c r="F3206" s="638" t="s">
        <v>10141</v>
      </c>
      <c r="G3206" s="639" t="s">
        <v>10142</v>
      </c>
      <c r="H3206" s="641" t="s">
        <v>8303</v>
      </c>
      <c r="I3206" s="642" t="s">
        <v>8292</v>
      </c>
      <c r="J3206" s="641" t="s">
        <v>8303</v>
      </c>
      <c r="K3206" s="643">
        <v>1</v>
      </c>
      <c r="L3206" s="643">
        <v>12</v>
      </c>
      <c r="M3206" s="644">
        <v>25077.254186522405</v>
      </c>
      <c r="N3206" s="643">
        <v>1</v>
      </c>
      <c r="O3206" s="643">
        <v>6</v>
      </c>
      <c r="P3206" s="686">
        <v>12578.939556928915</v>
      </c>
    </row>
    <row r="3207" spans="1:16" ht="22.5" x14ac:dyDescent="0.2">
      <c r="A3207" s="637" t="s">
        <v>478</v>
      </c>
      <c r="B3207" s="638" t="s">
        <v>768</v>
      </c>
      <c r="C3207" s="638" t="s">
        <v>769</v>
      </c>
      <c r="D3207" s="639" t="s">
        <v>9171</v>
      </c>
      <c r="E3207" s="640">
        <v>2000</v>
      </c>
      <c r="F3207" s="638" t="s">
        <v>10143</v>
      </c>
      <c r="G3207" s="639" t="s">
        <v>10144</v>
      </c>
      <c r="H3207" s="641" t="s">
        <v>8291</v>
      </c>
      <c r="I3207" s="642" t="s">
        <v>8292</v>
      </c>
      <c r="J3207" s="641" t="s">
        <v>8291</v>
      </c>
      <c r="K3207" s="643">
        <v>1</v>
      </c>
      <c r="L3207" s="643">
        <v>12</v>
      </c>
      <c r="M3207" s="644">
        <v>26277.254186522405</v>
      </c>
      <c r="N3207" s="643">
        <v>1</v>
      </c>
      <c r="O3207" s="643">
        <v>6</v>
      </c>
      <c r="P3207" s="686">
        <v>13201.079556928915</v>
      </c>
    </row>
    <row r="3208" spans="1:16" ht="22.5" x14ac:dyDescent="0.2">
      <c r="A3208" s="637" t="s">
        <v>478</v>
      </c>
      <c r="B3208" s="638" t="s">
        <v>768</v>
      </c>
      <c r="C3208" s="638" t="s">
        <v>769</v>
      </c>
      <c r="D3208" s="639" t="s">
        <v>8359</v>
      </c>
      <c r="E3208" s="640">
        <v>1900</v>
      </c>
      <c r="F3208" s="638" t="s">
        <v>10145</v>
      </c>
      <c r="G3208" s="639" t="s">
        <v>10146</v>
      </c>
      <c r="H3208" s="641" t="s">
        <v>8291</v>
      </c>
      <c r="I3208" s="642" t="s">
        <v>8292</v>
      </c>
      <c r="J3208" s="641" t="s">
        <v>8291</v>
      </c>
      <c r="K3208" s="643">
        <v>1</v>
      </c>
      <c r="L3208" s="643">
        <v>2</v>
      </c>
      <c r="M3208" s="644">
        <v>4350.4541865224064</v>
      </c>
      <c r="N3208" s="643"/>
      <c r="O3208" s="643"/>
      <c r="P3208" s="686">
        <v>0</v>
      </c>
    </row>
    <row r="3209" spans="1:16" ht="22.5" x14ac:dyDescent="0.2">
      <c r="A3209" s="637" t="s">
        <v>478</v>
      </c>
      <c r="B3209" s="638" t="s">
        <v>768</v>
      </c>
      <c r="C3209" s="638" t="s">
        <v>769</v>
      </c>
      <c r="D3209" s="639" t="s">
        <v>9171</v>
      </c>
      <c r="E3209" s="640">
        <v>1900</v>
      </c>
      <c r="F3209" s="638" t="s">
        <v>10147</v>
      </c>
      <c r="G3209" s="639" t="s">
        <v>10148</v>
      </c>
      <c r="H3209" s="641" t="s">
        <v>8291</v>
      </c>
      <c r="I3209" s="642" t="s">
        <v>8292</v>
      </c>
      <c r="J3209" s="641" t="s">
        <v>8291</v>
      </c>
      <c r="K3209" s="643">
        <v>1</v>
      </c>
      <c r="L3209" s="643">
        <v>12</v>
      </c>
      <c r="M3209" s="644">
        <v>25077.254186522405</v>
      </c>
      <c r="N3209" s="643">
        <v>1</v>
      </c>
      <c r="O3209" s="643">
        <v>6</v>
      </c>
      <c r="P3209" s="686">
        <v>12578.939556928915</v>
      </c>
    </row>
    <row r="3210" spans="1:16" ht="22.5" x14ac:dyDescent="0.2">
      <c r="A3210" s="637" t="s">
        <v>478</v>
      </c>
      <c r="B3210" s="638" t="s">
        <v>768</v>
      </c>
      <c r="C3210" s="638" t="s">
        <v>769</v>
      </c>
      <c r="D3210" s="639" t="s">
        <v>9171</v>
      </c>
      <c r="E3210" s="640">
        <v>1900</v>
      </c>
      <c r="F3210" s="638" t="s">
        <v>10149</v>
      </c>
      <c r="G3210" s="639" t="s">
        <v>10150</v>
      </c>
      <c r="H3210" s="641" t="s">
        <v>8291</v>
      </c>
      <c r="I3210" s="642" t="s">
        <v>8292</v>
      </c>
      <c r="J3210" s="641" t="s">
        <v>8291</v>
      </c>
      <c r="K3210" s="643">
        <v>1</v>
      </c>
      <c r="L3210" s="643">
        <v>12</v>
      </c>
      <c r="M3210" s="644">
        <v>25077.254186522405</v>
      </c>
      <c r="N3210" s="643">
        <v>1</v>
      </c>
      <c r="O3210" s="643">
        <v>6</v>
      </c>
      <c r="P3210" s="686">
        <v>12578.939556928915</v>
      </c>
    </row>
    <row r="3211" spans="1:16" ht="22.5" x14ac:dyDescent="0.2">
      <c r="A3211" s="637" t="s">
        <v>478</v>
      </c>
      <c r="B3211" s="638" t="s">
        <v>768</v>
      </c>
      <c r="C3211" s="638" t="s">
        <v>769</v>
      </c>
      <c r="D3211" s="639" t="s">
        <v>8288</v>
      </c>
      <c r="E3211" s="640">
        <v>1900</v>
      </c>
      <c r="F3211" s="638" t="s">
        <v>10151</v>
      </c>
      <c r="G3211" s="639" t="s">
        <v>10152</v>
      </c>
      <c r="H3211" s="641" t="s">
        <v>8303</v>
      </c>
      <c r="I3211" s="642" t="s">
        <v>8292</v>
      </c>
      <c r="J3211" s="641" t="s">
        <v>8303</v>
      </c>
      <c r="K3211" s="643">
        <v>1</v>
      </c>
      <c r="L3211" s="643">
        <v>12</v>
      </c>
      <c r="M3211" s="644">
        <v>25077.254186522405</v>
      </c>
      <c r="N3211" s="643">
        <v>1</v>
      </c>
      <c r="O3211" s="643">
        <v>6</v>
      </c>
      <c r="P3211" s="686">
        <v>12578.939556928915</v>
      </c>
    </row>
    <row r="3212" spans="1:16" ht="33.75" x14ac:dyDescent="0.2">
      <c r="A3212" s="637" t="s">
        <v>478</v>
      </c>
      <c r="B3212" s="638" t="s">
        <v>768</v>
      </c>
      <c r="C3212" s="638" t="s">
        <v>769</v>
      </c>
      <c r="D3212" s="639" t="s">
        <v>10153</v>
      </c>
      <c r="E3212" s="640">
        <v>3300</v>
      </c>
      <c r="F3212" s="638" t="s">
        <v>10154</v>
      </c>
      <c r="G3212" s="639" t="s">
        <v>10155</v>
      </c>
      <c r="H3212" s="641" t="s">
        <v>10156</v>
      </c>
      <c r="I3212" s="642" t="s">
        <v>8190</v>
      </c>
      <c r="J3212" s="641" t="s">
        <v>10156</v>
      </c>
      <c r="K3212" s="643">
        <v>1</v>
      </c>
      <c r="L3212" s="643">
        <v>12</v>
      </c>
      <c r="M3212" s="644">
        <v>41877.254186522412</v>
      </c>
      <c r="N3212" s="643">
        <v>1</v>
      </c>
      <c r="O3212" s="643">
        <v>6</v>
      </c>
      <c r="P3212" s="686">
        <v>21001.079556928918</v>
      </c>
    </row>
    <row r="3213" spans="1:16" ht="33.75" x14ac:dyDescent="0.2">
      <c r="A3213" s="637" t="s">
        <v>478</v>
      </c>
      <c r="B3213" s="638" t="s">
        <v>768</v>
      </c>
      <c r="C3213" s="638" t="s">
        <v>769</v>
      </c>
      <c r="D3213" s="639" t="s">
        <v>9012</v>
      </c>
      <c r="E3213" s="640">
        <v>1900</v>
      </c>
      <c r="F3213" s="638" t="s">
        <v>10157</v>
      </c>
      <c r="G3213" s="639" t="s">
        <v>10158</v>
      </c>
      <c r="H3213" s="641" t="s">
        <v>8303</v>
      </c>
      <c r="I3213" s="642" t="s">
        <v>8292</v>
      </c>
      <c r="J3213" s="641" t="s">
        <v>8303</v>
      </c>
      <c r="K3213" s="643">
        <v>1</v>
      </c>
      <c r="L3213" s="643">
        <v>12</v>
      </c>
      <c r="M3213" s="644">
        <v>25077.254186522405</v>
      </c>
      <c r="N3213" s="643">
        <v>1</v>
      </c>
      <c r="O3213" s="643">
        <v>6</v>
      </c>
      <c r="P3213" s="686">
        <v>12578.939556928915</v>
      </c>
    </row>
    <row r="3214" spans="1:16" x14ac:dyDescent="0.2">
      <c r="A3214" s="637" t="s">
        <v>478</v>
      </c>
      <c r="B3214" s="638" t="s">
        <v>768</v>
      </c>
      <c r="C3214" s="638" t="s">
        <v>769</v>
      </c>
      <c r="D3214" s="639" t="s">
        <v>8288</v>
      </c>
      <c r="E3214" s="640">
        <v>1900</v>
      </c>
      <c r="F3214" s="638" t="s">
        <v>10159</v>
      </c>
      <c r="G3214" s="639" t="s">
        <v>10160</v>
      </c>
      <c r="H3214" s="641" t="s">
        <v>8303</v>
      </c>
      <c r="I3214" s="642" t="s">
        <v>8292</v>
      </c>
      <c r="J3214" s="641" t="s">
        <v>8303</v>
      </c>
      <c r="K3214" s="643">
        <v>1</v>
      </c>
      <c r="L3214" s="643">
        <v>12</v>
      </c>
      <c r="M3214" s="644">
        <v>25077.254186522405</v>
      </c>
      <c r="N3214" s="643">
        <v>1</v>
      </c>
      <c r="O3214" s="643">
        <v>6</v>
      </c>
      <c r="P3214" s="686">
        <v>12578.939556928915</v>
      </c>
    </row>
    <row r="3215" spans="1:16" ht="22.5" x14ac:dyDescent="0.2">
      <c r="A3215" s="637" t="s">
        <v>478</v>
      </c>
      <c r="B3215" s="638" t="s">
        <v>768</v>
      </c>
      <c r="C3215" s="638" t="s">
        <v>769</v>
      </c>
      <c r="D3215" s="639" t="s">
        <v>8288</v>
      </c>
      <c r="E3215" s="640">
        <v>1900</v>
      </c>
      <c r="F3215" s="638" t="s">
        <v>10161</v>
      </c>
      <c r="G3215" s="639" t="s">
        <v>10162</v>
      </c>
      <c r="H3215" s="641" t="s">
        <v>8291</v>
      </c>
      <c r="I3215" s="642" t="s">
        <v>8292</v>
      </c>
      <c r="J3215" s="641" t="s">
        <v>8291</v>
      </c>
      <c r="K3215" s="643">
        <v>1</v>
      </c>
      <c r="L3215" s="643">
        <v>12</v>
      </c>
      <c r="M3215" s="644">
        <v>25077.254186522405</v>
      </c>
      <c r="N3215" s="643">
        <v>1</v>
      </c>
      <c r="O3215" s="643">
        <v>6</v>
      </c>
      <c r="P3215" s="686">
        <v>12578.939556928915</v>
      </c>
    </row>
    <row r="3216" spans="1:16" ht="22.5" x14ac:dyDescent="0.2">
      <c r="A3216" s="637" t="s">
        <v>478</v>
      </c>
      <c r="B3216" s="638" t="s">
        <v>768</v>
      </c>
      <c r="C3216" s="638" t="s">
        <v>769</v>
      </c>
      <c r="D3216" s="639" t="s">
        <v>8288</v>
      </c>
      <c r="E3216" s="640">
        <v>1900</v>
      </c>
      <c r="F3216" s="638" t="s">
        <v>10163</v>
      </c>
      <c r="G3216" s="639" t="s">
        <v>10164</v>
      </c>
      <c r="H3216" s="641" t="s">
        <v>8303</v>
      </c>
      <c r="I3216" s="642" t="s">
        <v>8292</v>
      </c>
      <c r="J3216" s="641" t="s">
        <v>8303</v>
      </c>
      <c r="K3216" s="643">
        <v>1</v>
      </c>
      <c r="L3216" s="643">
        <v>12</v>
      </c>
      <c r="M3216" s="644">
        <v>25077.254186522405</v>
      </c>
      <c r="N3216" s="643">
        <v>1</v>
      </c>
      <c r="O3216" s="643">
        <v>6</v>
      </c>
      <c r="P3216" s="686">
        <v>12578.939556928915</v>
      </c>
    </row>
    <row r="3217" spans="1:16" x14ac:dyDescent="0.2">
      <c r="A3217" s="637" t="s">
        <v>478</v>
      </c>
      <c r="B3217" s="638" t="s">
        <v>768</v>
      </c>
      <c r="C3217" s="638" t="s">
        <v>769</v>
      </c>
      <c r="D3217" s="639" t="s">
        <v>8288</v>
      </c>
      <c r="E3217" s="640">
        <v>1900</v>
      </c>
      <c r="F3217" s="638" t="s">
        <v>10165</v>
      </c>
      <c r="G3217" s="639" t="s">
        <v>10166</v>
      </c>
      <c r="H3217" s="641" t="s">
        <v>8291</v>
      </c>
      <c r="I3217" s="642" t="s">
        <v>8292</v>
      </c>
      <c r="J3217" s="641" t="s">
        <v>8291</v>
      </c>
      <c r="K3217" s="643">
        <v>1</v>
      </c>
      <c r="L3217" s="643">
        <v>12</v>
      </c>
      <c r="M3217" s="644">
        <v>25077.254186522405</v>
      </c>
      <c r="N3217" s="643">
        <v>1</v>
      </c>
      <c r="O3217" s="643">
        <v>6</v>
      </c>
      <c r="P3217" s="686">
        <v>12578.939556928915</v>
      </c>
    </row>
    <row r="3218" spans="1:16" ht="67.5" x14ac:dyDescent="0.2">
      <c r="A3218" s="637" t="s">
        <v>478</v>
      </c>
      <c r="B3218" s="638" t="s">
        <v>768</v>
      </c>
      <c r="C3218" s="638" t="s">
        <v>769</v>
      </c>
      <c r="D3218" s="639" t="s">
        <v>9138</v>
      </c>
      <c r="E3218" s="640">
        <v>2600</v>
      </c>
      <c r="F3218" s="638" t="s">
        <v>10167</v>
      </c>
      <c r="G3218" s="639" t="s">
        <v>10168</v>
      </c>
      <c r="H3218" s="641" t="s">
        <v>9170</v>
      </c>
      <c r="I3218" s="642" t="s">
        <v>8185</v>
      </c>
      <c r="J3218" s="641" t="s">
        <v>9170</v>
      </c>
      <c r="K3218" s="643">
        <v>1</v>
      </c>
      <c r="L3218" s="643">
        <v>12</v>
      </c>
      <c r="M3218" s="644">
        <v>33477.254186522412</v>
      </c>
      <c r="N3218" s="643">
        <v>1</v>
      </c>
      <c r="O3218" s="643">
        <v>5</v>
      </c>
      <c r="P3218" s="686">
        <v>13997.319556928915</v>
      </c>
    </row>
    <row r="3219" spans="1:16" ht="67.5" x14ac:dyDescent="0.2">
      <c r="A3219" s="637" t="s">
        <v>478</v>
      </c>
      <c r="B3219" s="638" t="s">
        <v>775</v>
      </c>
      <c r="C3219" s="638" t="s">
        <v>769</v>
      </c>
      <c r="D3219" s="639" t="s">
        <v>9138</v>
      </c>
      <c r="E3219" s="640">
        <v>2600</v>
      </c>
      <c r="F3219" s="638" t="s">
        <v>10167</v>
      </c>
      <c r="G3219" s="639" t="s">
        <v>10168</v>
      </c>
      <c r="H3219" s="641" t="s">
        <v>9170</v>
      </c>
      <c r="I3219" s="642" t="s">
        <v>8185</v>
      </c>
      <c r="J3219" s="641" t="s">
        <v>9170</v>
      </c>
      <c r="K3219" s="643"/>
      <c r="L3219" s="643"/>
      <c r="M3219" s="644">
        <v>0</v>
      </c>
      <c r="N3219" s="643">
        <v>1</v>
      </c>
      <c r="O3219" s="643">
        <v>1</v>
      </c>
      <c r="P3219" s="686">
        <v>2782.279556928916</v>
      </c>
    </row>
    <row r="3220" spans="1:16" ht="22.5" x14ac:dyDescent="0.2">
      <c r="A3220" s="637" t="s">
        <v>478</v>
      </c>
      <c r="B3220" s="638" t="s">
        <v>768</v>
      </c>
      <c r="C3220" s="638" t="s">
        <v>769</v>
      </c>
      <c r="D3220" s="639" t="s">
        <v>8288</v>
      </c>
      <c r="E3220" s="640">
        <v>1900</v>
      </c>
      <c r="F3220" s="638" t="s">
        <v>10169</v>
      </c>
      <c r="G3220" s="639" t="s">
        <v>10170</v>
      </c>
      <c r="H3220" s="641" t="s">
        <v>8303</v>
      </c>
      <c r="I3220" s="642" t="s">
        <v>8292</v>
      </c>
      <c r="J3220" s="641" t="s">
        <v>8303</v>
      </c>
      <c r="K3220" s="643">
        <v>1</v>
      </c>
      <c r="L3220" s="643">
        <v>12</v>
      </c>
      <c r="M3220" s="644">
        <v>25077.254186522405</v>
      </c>
      <c r="N3220" s="643">
        <v>1</v>
      </c>
      <c r="O3220" s="643">
        <v>6</v>
      </c>
      <c r="P3220" s="686">
        <v>12578.939556928915</v>
      </c>
    </row>
    <row r="3221" spans="1:16" x14ac:dyDescent="0.2">
      <c r="A3221" s="637" t="s">
        <v>478</v>
      </c>
      <c r="B3221" s="638" t="s">
        <v>768</v>
      </c>
      <c r="C3221" s="638" t="s">
        <v>769</v>
      </c>
      <c r="D3221" s="639" t="s">
        <v>9171</v>
      </c>
      <c r="E3221" s="640">
        <v>1900</v>
      </c>
      <c r="F3221" s="638" t="s">
        <v>10171</v>
      </c>
      <c r="G3221" s="639" t="s">
        <v>10172</v>
      </c>
      <c r="H3221" s="641" t="s">
        <v>8291</v>
      </c>
      <c r="I3221" s="642" t="s">
        <v>8292</v>
      </c>
      <c r="J3221" s="641" t="s">
        <v>8291</v>
      </c>
      <c r="K3221" s="643">
        <v>1</v>
      </c>
      <c r="L3221" s="643">
        <v>12</v>
      </c>
      <c r="M3221" s="644">
        <v>25077.254186522405</v>
      </c>
      <c r="N3221" s="643">
        <v>1</v>
      </c>
      <c r="O3221" s="643">
        <v>6</v>
      </c>
      <c r="P3221" s="686">
        <v>12578.939556928915</v>
      </c>
    </row>
    <row r="3222" spans="1:16" ht="22.5" x14ac:dyDescent="0.2">
      <c r="A3222" s="637" t="s">
        <v>478</v>
      </c>
      <c r="B3222" s="638" t="s">
        <v>768</v>
      </c>
      <c r="C3222" s="638" t="s">
        <v>769</v>
      </c>
      <c r="D3222" s="639" t="s">
        <v>8288</v>
      </c>
      <c r="E3222" s="640">
        <v>1900</v>
      </c>
      <c r="F3222" s="638" t="s">
        <v>10173</v>
      </c>
      <c r="G3222" s="639" t="s">
        <v>10174</v>
      </c>
      <c r="H3222" s="641" t="s">
        <v>8303</v>
      </c>
      <c r="I3222" s="642" t="s">
        <v>8292</v>
      </c>
      <c r="J3222" s="641" t="s">
        <v>8303</v>
      </c>
      <c r="K3222" s="643">
        <v>1</v>
      </c>
      <c r="L3222" s="643">
        <v>12</v>
      </c>
      <c r="M3222" s="644">
        <v>25077.254186522405</v>
      </c>
      <c r="N3222" s="643">
        <v>1</v>
      </c>
      <c r="O3222" s="643">
        <v>6</v>
      </c>
      <c r="P3222" s="686">
        <v>12578.939556928915</v>
      </c>
    </row>
    <row r="3223" spans="1:16" ht="22.5" x14ac:dyDescent="0.2">
      <c r="A3223" s="637" t="s">
        <v>478</v>
      </c>
      <c r="B3223" s="638" t="s">
        <v>768</v>
      </c>
      <c r="C3223" s="638" t="s">
        <v>769</v>
      </c>
      <c r="D3223" s="639" t="s">
        <v>8288</v>
      </c>
      <c r="E3223" s="640">
        <v>1900</v>
      </c>
      <c r="F3223" s="638" t="s">
        <v>10175</v>
      </c>
      <c r="G3223" s="639" t="s">
        <v>10176</v>
      </c>
      <c r="H3223" s="641" t="s">
        <v>8303</v>
      </c>
      <c r="I3223" s="642" t="s">
        <v>8292</v>
      </c>
      <c r="J3223" s="641" t="s">
        <v>8303</v>
      </c>
      <c r="K3223" s="643">
        <v>1</v>
      </c>
      <c r="L3223" s="643">
        <v>12</v>
      </c>
      <c r="M3223" s="644">
        <v>25077.254186522405</v>
      </c>
      <c r="N3223" s="643">
        <v>1</v>
      </c>
      <c r="O3223" s="643">
        <v>1</v>
      </c>
      <c r="P3223" s="686">
        <v>2078.589556928916</v>
      </c>
    </row>
    <row r="3224" spans="1:16" x14ac:dyDescent="0.2">
      <c r="A3224" s="637" t="s">
        <v>478</v>
      </c>
      <c r="B3224" s="638" t="s">
        <v>768</v>
      </c>
      <c r="C3224" s="638" t="s">
        <v>769</v>
      </c>
      <c r="D3224" s="639" t="s">
        <v>8288</v>
      </c>
      <c r="E3224" s="640">
        <v>1900</v>
      </c>
      <c r="F3224" s="638" t="s">
        <v>10177</v>
      </c>
      <c r="G3224" s="639" t="s">
        <v>10178</v>
      </c>
      <c r="H3224" s="641" t="s">
        <v>8303</v>
      </c>
      <c r="I3224" s="642" t="s">
        <v>8292</v>
      </c>
      <c r="J3224" s="641" t="s">
        <v>8303</v>
      </c>
      <c r="K3224" s="643">
        <v>1</v>
      </c>
      <c r="L3224" s="643">
        <v>12</v>
      </c>
      <c r="M3224" s="644">
        <v>25077.254186522405</v>
      </c>
      <c r="N3224" s="643">
        <v>1</v>
      </c>
      <c r="O3224" s="643">
        <v>6</v>
      </c>
      <c r="P3224" s="686">
        <v>12578.939556928915</v>
      </c>
    </row>
    <row r="3225" spans="1:16" x14ac:dyDescent="0.2">
      <c r="A3225" s="637" t="s">
        <v>478</v>
      </c>
      <c r="B3225" s="638" t="s">
        <v>768</v>
      </c>
      <c r="C3225" s="638" t="s">
        <v>769</v>
      </c>
      <c r="D3225" s="639" t="s">
        <v>9319</v>
      </c>
      <c r="E3225" s="640">
        <v>1900</v>
      </c>
      <c r="F3225" s="638" t="s">
        <v>10179</v>
      </c>
      <c r="G3225" s="639" t="s">
        <v>10180</v>
      </c>
      <c r="H3225" s="641" t="s">
        <v>10181</v>
      </c>
      <c r="I3225" s="642" t="s">
        <v>8292</v>
      </c>
      <c r="J3225" s="641" t="s">
        <v>10181</v>
      </c>
      <c r="K3225" s="643">
        <v>1</v>
      </c>
      <c r="L3225" s="643">
        <v>10</v>
      </c>
      <c r="M3225" s="644">
        <v>21011.894186522404</v>
      </c>
      <c r="N3225" s="643">
        <v>1</v>
      </c>
      <c r="O3225" s="643">
        <v>6</v>
      </c>
      <c r="P3225" s="686">
        <v>12578.939556928915</v>
      </c>
    </row>
    <row r="3226" spans="1:16" ht="22.5" x14ac:dyDescent="0.2">
      <c r="A3226" s="637" t="s">
        <v>478</v>
      </c>
      <c r="B3226" s="638" t="s">
        <v>768</v>
      </c>
      <c r="C3226" s="638" t="s">
        <v>769</v>
      </c>
      <c r="D3226" s="639" t="s">
        <v>8288</v>
      </c>
      <c r="E3226" s="640">
        <v>1900</v>
      </c>
      <c r="F3226" s="638" t="s">
        <v>10182</v>
      </c>
      <c r="G3226" s="639" t="s">
        <v>10183</v>
      </c>
      <c r="H3226" s="641" t="s">
        <v>8303</v>
      </c>
      <c r="I3226" s="642" t="s">
        <v>8292</v>
      </c>
      <c r="J3226" s="641" t="s">
        <v>8303</v>
      </c>
      <c r="K3226" s="643">
        <v>1</v>
      </c>
      <c r="L3226" s="643">
        <v>12</v>
      </c>
      <c r="M3226" s="644">
        <v>25077.254186522405</v>
      </c>
      <c r="N3226" s="643">
        <v>1</v>
      </c>
      <c r="O3226" s="643">
        <v>6</v>
      </c>
      <c r="P3226" s="686">
        <v>12578.939556928915</v>
      </c>
    </row>
    <row r="3227" spans="1:16" ht="22.5" x14ac:dyDescent="0.2">
      <c r="A3227" s="637" t="s">
        <v>478</v>
      </c>
      <c r="B3227" s="638" t="s">
        <v>768</v>
      </c>
      <c r="C3227" s="638" t="s">
        <v>769</v>
      </c>
      <c r="D3227" s="639" t="s">
        <v>8288</v>
      </c>
      <c r="E3227" s="640">
        <v>1900</v>
      </c>
      <c r="F3227" s="638" t="s">
        <v>10184</v>
      </c>
      <c r="G3227" s="639" t="s">
        <v>10185</v>
      </c>
      <c r="H3227" s="641" t="s">
        <v>8303</v>
      </c>
      <c r="I3227" s="642" t="s">
        <v>8292</v>
      </c>
      <c r="J3227" s="641" t="s">
        <v>8303</v>
      </c>
      <c r="K3227" s="643">
        <v>1</v>
      </c>
      <c r="L3227" s="643">
        <v>12</v>
      </c>
      <c r="M3227" s="644">
        <v>25077.254186522405</v>
      </c>
      <c r="N3227" s="643">
        <v>1</v>
      </c>
      <c r="O3227" s="643">
        <v>6</v>
      </c>
      <c r="P3227" s="686">
        <v>12578.939556928915</v>
      </c>
    </row>
    <row r="3228" spans="1:16" ht="22.5" x14ac:dyDescent="0.2">
      <c r="A3228" s="637" t="s">
        <v>478</v>
      </c>
      <c r="B3228" s="638" t="s">
        <v>768</v>
      </c>
      <c r="C3228" s="638" t="s">
        <v>769</v>
      </c>
      <c r="D3228" s="639" t="s">
        <v>9645</v>
      </c>
      <c r="E3228" s="640">
        <v>2600</v>
      </c>
      <c r="F3228" s="638" t="s">
        <v>10186</v>
      </c>
      <c r="G3228" s="639" t="s">
        <v>10187</v>
      </c>
      <c r="H3228" s="641" t="s">
        <v>9170</v>
      </c>
      <c r="I3228" s="642" t="s">
        <v>8185</v>
      </c>
      <c r="J3228" s="641" t="s">
        <v>9170</v>
      </c>
      <c r="K3228" s="643">
        <v>1</v>
      </c>
      <c r="L3228" s="643">
        <v>12</v>
      </c>
      <c r="M3228" s="644">
        <v>33477.254186522412</v>
      </c>
      <c r="N3228" s="643">
        <v>1</v>
      </c>
      <c r="O3228" s="643">
        <v>5</v>
      </c>
      <c r="P3228" s="686">
        <v>13997.319556928915</v>
      </c>
    </row>
    <row r="3229" spans="1:16" ht="22.5" x14ac:dyDescent="0.2">
      <c r="A3229" s="637" t="s">
        <v>478</v>
      </c>
      <c r="B3229" s="638" t="s">
        <v>775</v>
      </c>
      <c r="C3229" s="638" t="s">
        <v>769</v>
      </c>
      <c r="D3229" s="639" t="s">
        <v>9645</v>
      </c>
      <c r="E3229" s="640">
        <v>2600</v>
      </c>
      <c r="F3229" s="638" t="s">
        <v>10186</v>
      </c>
      <c r="G3229" s="639" t="s">
        <v>10187</v>
      </c>
      <c r="H3229" s="641" t="s">
        <v>9170</v>
      </c>
      <c r="I3229" s="642" t="s">
        <v>8185</v>
      </c>
      <c r="J3229" s="641" t="s">
        <v>9170</v>
      </c>
      <c r="K3229" s="643"/>
      <c r="L3229" s="643"/>
      <c r="M3229" s="644">
        <v>0</v>
      </c>
      <c r="N3229" s="643">
        <v>1</v>
      </c>
      <c r="O3229" s="643">
        <v>1</v>
      </c>
      <c r="P3229" s="686">
        <v>2782.279556928916</v>
      </c>
    </row>
    <row r="3230" spans="1:16" ht="22.5" x14ac:dyDescent="0.2">
      <c r="A3230" s="637" t="s">
        <v>478</v>
      </c>
      <c r="B3230" s="638" t="s">
        <v>768</v>
      </c>
      <c r="C3230" s="638" t="s">
        <v>769</v>
      </c>
      <c r="D3230" s="639" t="s">
        <v>8288</v>
      </c>
      <c r="E3230" s="640">
        <v>1900</v>
      </c>
      <c r="F3230" s="638" t="s">
        <v>10188</v>
      </c>
      <c r="G3230" s="639" t="s">
        <v>10189</v>
      </c>
      <c r="H3230" s="641" t="s">
        <v>8303</v>
      </c>
      <c r="I3230" s="642" t="s">
        <v>8292</v>
      </c>
      <c r="J3230" s="641" t="s">
        <v>8303</v>
      </c>
      <c r="K3230" s="643">
        <v>1</v>
      </c>
      <c r="L3230" s="643">
        <v>12</v>
      </c>
      <c r="M3230" s="644">
        <v>25077.254186522405</v>
      </c>
      <c r="N3230" s="643">
        <v>1</v>
      </c>
      <c r="O3230" s="643">
        <v>6</v>
      </c>
      <c r="P3230" s="686">
        <v>12578.939556928915</v>
      </c>
    </row>
    <row r="3231" spans="1:16" ht="22.5" x14ac:dyDescent="0.2">
      <c r="A3231" s="637" t="s">
        <v>478</v>
      </c>
      <c r="B3231" s="638" t="s">
        <v>768</v>
      </c>
      <c r="C3231" s="638" t="s">
        <v>769</v>
      </c>
      <c r="D3231" s="639" t="s">
        <v>8288</v>
      </c>
      <c r="E3231" s="640">
        <v>1900</v>
      </c>
      <c r="F3231" s="638" t="s">
        <v>10190</v>
      </c>
      <c r="G3231" s="639" t="s">
        <v>10191</v>
      </c>
      <c r="H3231" s="641" t="s">
        <v>8303</v>
      </c>
      <c r="I3231" s="642" t="s">
        <v>8292</v>
      </c>
      <c r="J3231" s="641" t="s">
        <v>8303</v>
      </c>
      <c r="K3231" s="643">
        <v>1</v>
      </c>
      <c r="L3231" s="643">
        <v>12</v>
      </c>
      <c r="M3231" s="644">
        <v>25077.254186522405</v>
      </c>
      <c r="N3231" s="643">
        <v>1</v>
      </c>
      <c r="O3231" s="643">
        <v>6</v>
      </c>
      <c r="P3231" s="686">
        <v>12578.939556928915</v>
      </c>
    </row>
    <row r="3232" spans="1:16" ht="33.75" x14ac:dyDescent="0.2">
      <c r="A3232" s="637" t="s">
        <v>478</v>
      </c>
      <c r="B3232" s="638" t="s">
        <v>768</v>
      </c>
      <c r="C3232" s="638" t="s">
        <v>769</v>
      </c>
      <c r="D3232" s="639" t="s">
        <v>8288</v>
      </c>
      <c r="E3232" s="640">
        <v>1900</v>
      </c>
      <c r="F3232" s="638" t="s">
        <v>10192</v>
      </c>
      <c r="G3232" s="639" t="s">
        <v>10193</v>
      </c>
      <c r="H3232" s="641" t="s">
        <v>8303</v>
      </c>
      <c r="I3232" s="642" t="s">
        <v>8292</v>
      </c>
      <c r="J3232" s="641" t="s">
        <v>8303</v>
      </c>
      <c r="K3232" s="643">
        <v>1</v>
      </c>
      <c r="L3232" s="643">
        <v>12</v>
      </c>
      <c r="M3232" s="644">
        <v>25077.254186522405</v>
      </c>
      <c r="N3232" s="643">
        <v>1</v>
      </c>
      <c r="O3232" s="643">
        <v>6</v>
      </c>
      <c r="P3232" s="686">
        <v>12578.939556928915</v>
      </c>
    </row>
    <row r="3233" spans="1:16" ht="22.5" x14ac:dyDescent="0.2">
      <c r="A3233" s="637" t="s">
        <v>478</v>
      </c>
      <c r="B3233" s="638" t="s">
        <v>768</v>
      </c>
      <c r="C3233" s="638" t="s">
        <v>769</v>
      </c>
      <c r="D3233" s="639" t="s">
        <v>8288</v>
      </c>
      <c r="E3233" s="640">
        <v>1900</v>
      </c>
      <c r="F3233" s="638" t="s">
        <v>10194</v>
      </c>
      <c r="G3233" s="639" t="s">
        <v>10195</v>
      </c>
      <c r="H3233" s="641" t="s">
        <v>8303</v>
      </c>
      <c r="I3233" s="642" t="s">
        <v>8292</v>
      </c>
      <c r="J3233" s="641" t="s">
        <v>8303</v>
      </c>
      <c r="K3233" s="643">
        <v>1</v>
      </c>
      <c r="L3233" s="643">
        <v>12</v>
      </c>
      <c r="M3233" s="644">
        <v>25077.254186522405</v>
      </c>
      <c r="N3233" s="643">
        <v>1</v>
      </c>
      <c r="O3233" s="643">
        <v>6</v>
      </c>
      <c r="P3233" s="686">
        <v>12578.939556928915</v>
      </c>
    </row>
    <row r="3234" spans="1:16" ht="45" x14ac:dyDescent="0.2">
      <c r="A3234" s="637" t="s">
        <v>478</v>
      </c>
      <c r="B3234" s="638" t="s">
        <v>768</v>
      </c>
      <c r="C3234" s="638" t="s">
        <v>769</v>
      </c>
      <c r="D3234" s="639" t="s">
        <v>8292</v>
      </c>
      <c r="E3234" s="640">
        <v>1900</v>
      </c>
      <c r="F3234" s="638" t="s">
        <v>10196</v>
      </c>
      <c r="G3234" s="639" t="s">
        <v>10197</v>
      </c>
      <c r="H3234" s="641" t="s">
        <v>10198</v>
      </c>
      <c r="I3234" s="642" t="s">
        <v>8292</v>
      </c>
      <c r="J3234" s="641" t="s">
        <v>10198</v>
      </c>
      <c r="K3234" s="643">
        <v>1</v>
      </c>
      <c r="L3234" s="643">
        <v>1</v>
      </c>
      <c r="M3234" s="644">
        <v>2217.7741865224061</v>
      </c>
      <c r="N3234" s="643">
        <v>1</v>
      </c>
      <c r="O3234" s="643">
        <v>6</v>
      </c>
      <c r="P3234" s="686">
        <v>12578.939556928915</v>
      </c>
    </row>
    <row r="3235" spans="1:16" ht="22.5" x14ac:dyDescent="0.2">
      <c r="A3235" s="637" t="s">
        <v>478</v>
      </c>
      <c r="B3235" s="638" t="s">
        <v>768</v>
      </c>
      <c r="C3235" s="638" t="s">
        <v>769</v>
      </c>
      <c r="D3235" s="639" t="s">
        <v>8288</v>
      </c>
      <c r="E3235" s="640">
        <v>1900</v>
      </c>
      <c r="F3235" s="638" t="s">
        <v>10199</v>
      </c>
      <c r="G3235" s="639" t="s">
        <v>10200</v>
      </c>
      <c r="H3235" s="641" t="s">
        <v>8303</v>
      </c>
      <c r="I3235" s="642" t="s">
        <v>8292</v>
      </c>
      <c r="J3235" s="641" t="s">
        <v>8303</v>
      </c>
      <c r="K3235" s="643">
        <v>1</v>
      </c>
      <c r="L3235" s="643">
        <v>12</v>
      </c>
      <c r="M3235" s="644">
        <v>25077.254186522405</v>
      </c>
      <c r="N3235" s="643">
        <v>1</v>
      </c>
      <c r="O3235" s="643">
        <v>6</v>
      </c>
      <c r="P3235" s="686">
        <v>12578.939556928915</v>
      </c>
    </row>
    <row r="3236" spans="1:16" x14ac:dyDescent="0.2">
      <c r="A3236" s="637" t="s">
        <v>478</v>
      </c>
      <c r="B3236" s="638" t="s">
        <v>768</v>
      </c>
      <c r="C3236" s="638" t="s">
        <v>769</v>
      </c>
      <c r="D3236" s="639" t="s">
        <v>4940</v>
      </c>
      <c r="E3236" s="640">
        <v>3500</v>
      </c>
      <c r="F3236" s="638" t="s">
        <v>10201</v>
      </c>
      <c r="G3236" s="639" t="s">
        <v>10202</v>
      </c>
      <c r="H3236" s="641" t="s">
        <v>8380</v>
      </c>
      <c r="I3236" s="642" t="s">
        <v>8190</v>
      </c>
      <c r="J3236" s="641" t="s">
        <v>8380</v>
      </c>
      <c r="K3236" s="643">
        <v>1</v>
      </c>
      <c r="L3236" s="643">
        <v>12</v>
      </c>
      <c r="M3236" s="644">
        <v>44277.254186522412</v>
      </c>
      <c r="N3236" s="643">
        <v>1</v>
      </c>
      <c r="O3236" s="643">
        <v>6</v>
      </c>
      <c r="P3236" s="686">
        <v>22201.079556928918</v>
      </c>
    </row>
    <row r="3237" spans="1:16" ht="56.25" x14ac:dyDescent="0.2">
      <c r="A3237" s="637" t="s">
        <v>478</v>
      </c>
      <c r="B3237" s="638" t="s">
        <v>768</v>
      </c>
      <c r="C3237" s="638" t="s">
        <v>769</v>
      </c>
      <c r="D3237" s="639" t="s">
        <v>10203</v>
      </c>
      <c r="E3237" s="640">
        <v>6500</v>
      </c>
      <c r="F3237" s="638" t="s">
        <v>10204</v>
      </c>
      <c r="G3237" s="639" t="s">
        <v>10205</v>
      </c>
      <c r="H3237" s="641" t="s">
        <v>8283</v>
      </c>
      <c r="I3237" s="642" t="s">
        <v>8190</v>
      </c>
      <c r="J3237" s="641" t="s">
        <v>8283</v>
      </c>
      <c r="K3237" s="643">
        <v>1</v>
      </c>
      <c r="L3237" s="643">
        <v>12</v>
      </c>
      <c r="M3237" s="644">
        <v>80277.254186522405</v>
      </c>
      <c r="N3237" s="643">
        <v>1</v>
      </c>
      <c r="O3237" s="643">
        <v>6</v>
      </c>
      <c r="P3237" s="686">
        <v>40201.079556928911</v>
      </c>
    </row>
    <row r="3238" spans="1:16" ht="22.5" x14ac:dyDescent="0.2">
      <c r="A3238" s="637" t="s">
        <v>478</v>
      </c>
      <c r="B3238" s="638" t="s">
        <v>768</v>
      </c>
      <c r="C3238" s="638" t="s">
        <v>769</v>
      </c>
      <c r="D3238" s="639" t="s">
        <v>8288</v>
      </c>
      <c r="E3238" s="640">
        <v>1900</v>
      </c>
      <c r="F3238" s="638" t="s">
        <v>10206</v>
      </c>
      <c r="G3238" s="639" t="s">
        <v>10207</v>
      </c>
      <c r="H3238" s="641" t="s">
        <v>8303</v>
      </c>
      <c r="I3238" s="642" t="s">
        <v>8292</v>
      </c>
      <c r="J3238" s="641" t="s">
        <v>8303</v>
      </c>
      <c r="K3238" s="643">
        <v>1</v>
      </c>
      <c r="L3238" s="643">
        <v>12</v>
      </c>
      <c r="M3238" s="644">
        <v>25077.254186522405</v>
      </c>
      <c r="N3238" s="643">
        <v>1</v>
      </c>
      <c r="O3238" s="643">
        <v>6</v>
      </c>
      <c r="P3238" s="686">
        <v>12578.939556928915</v>
      </c>
    </row>
    <row r="3239" spans="1:16" ht="22.5" x14ac:dyDescent="0.2">
      <c r="A3239" s="637" t="s">
        <v>478</v>
      </c>
      <c r="B3239" s="638" t="s">
        <v>768</v>
      </c>
      <c r="C3239" s="638" t="s">
        <v>769</v>
      </c>
      <c r="D3239" s="639" t="s">
        <v>9171</v>
      </c>
      <c r="E3239" s="640">
        <v>1900</v>
      </c>
      <c r="F3239" s="638" t="s">
        <v>10208</v>
      </c>
      <c r="G3239" s="639" t="s">
        <v>10209</v>
      </c>
      <c r="H3239" s="641" t="s">
        <v>8291</v>
      </c>
      <c r="I3239" s="642" t="s">
        <v>8292</v>
      </c>
      <c r="J3239" s="641" t="s">
        <v>8291</v>
      </c>
      <c r="K3239" s="643">
        <v>1</v>
      </c>
      <c r="L3239" s="643">
        <v>12</v>
      </c>
      <c r="M3239" s="644">
        <v>25077.254186522405</v>
      </c>
      <c r="N3239" s="643">
        <v>1</v>
      </c>
      <c r="O3239" s="643">
        <v>6</v>
      </c>
      <c r="P3239" s="686">
        <v>12578.939556928915</v>
      </c>
    </row>
    <row r="3240" spans="1:16" ht="22.5" x14ac:dyDescent="0.2">
      <c r="A3240" s="637" t="s">
        <v>478</v>
      </c>
      <c r="B3240" s="638" t="s">
        <v>768</v>
      </c>
      <c r="C3240" s="638" t="s">
        <v>769</v>
      </c>
      <c r="D3240" s="639" t="s">
        <v>8359</v>
      </c>
      <c r="E3240" s="640">
        <v>1900</v>
      </c>
      <c r="F3240" s="638" t="s">
        <v>10210</v>
      </c>
      <c r="G3240" s="639" t="s">
        <v>10211</v>
      </c>
      <c r="H3240" s="641" t="s">
        <v>8303</v>
      </c>
      <c r="I3240" s="642" t="s">
        <v>8292</v>
      </c>
      <c r="J3240" s="641" t="s">
        <v>8303</v>
      </c>
      <c r="K3240" s="643">
        <v>1</v>
      </c>
      <c r="L3240" s="643">
        <v>12</v>
      </c>
      <c r="M3240" s="644">
        <v>25077.254186522405</v>
      </c>
      <c r="N3240" s="643">
        <v>1</v>
      </c>
      <c r="O3240" s="643">
        <v>1</v>
      </c>
      <c r="P3240" s="686">
        <v>2078.589556928916</v>
      </c>
    </row>
    <row r="3241" spans="1:16" ht="22.5" x14ac:dyDescent="0.2">
      <c r="A3241" s="637" t="s">
        <v>478</v>
      </c>
      <c r="B3241" s="638" t="s">
        <v>768</v>
      </c>
      <c r="C3241" s="638" t="s">
        <v>769</v>
      </c>
      <c r="D3241" s="639" t="s">
        <v>8394</v>
      </c>
      <c r="E3241" s="640">
        <v>1900</v>
      </c>
      <c r="F3241" s="638" t="s">
        <v>10212</v>
      </c>
      <c r="G3241" s="639" t="s">
        <v>10213</v>
      </c>
      <c r="H3241" s="641" t="s">
        <v>8291</v>
      </c>
      <c r="I3241" s="642" t="s">
        <v>8292</v>
      </c>
      <c r="J3241" s="641" t="s">
        <v>8291</v>
      </c>
      <c r="K3241" s="643">
        <v>1</v>
      </c>
      <c r="L3241" s="643">
        <v>12</v>
      </c>
      <c r="M3241" s="644">
        <v>25077.254186522405</v>
      </c>
      <c r="N3241" s="643">
        <v>1</v>
      </c>
      <c r="O3241" s="643">
        <v>6</v>
      </c>
      <c r="P3241" s="686">
        <v>12578.939556928915</v>
      </c>
    </row>
    <row r="3242" spans="1:16" ht="22.5" x14ac:dyDescent="0.2">
      <c r="A3242" s="637" t="s">
        <v>478</v>
      </c>
      <c r="B3242" s="638" t="s">
        <v>768</v>
      </c>
      <c r="C3242" s="638" t="s">
        <v>769</v>
      </c>
      <c r="D3242" s="639" t="s">
        <v>8359</v>
      </c>
      <c r="E3242" s="640">
        <v>1900</v>
      </c>
      <c r="F3242" s="638" t="s">
        <v>10214</v>
      </c>
      <c r="G3242" s="639" t="s">
        <v>10215</v>
      </c>
      <c r="H3242" s="641" t="s">
        <v>8303</v>
      </c>
      <c r="I3242" s="642" t="s">
        <v>8292</v>
      </c>
      <c r="J3242" s="641" t="s">
        <v>8303</v>
      </c>
      <c r="K3242" s="643">
        <v>1</v>
      </c>
      <c r="L3242" s="643">
        <v>11</v>
      </c>
      <c r="M3242" s="644">
        <v>23044.574186522404</v>
      </c>
      <c r="N3242" s="643"/>
      <c r="O3242" s="643"/>
      <c r="P3242" s="686">
        <v>0</v>
      </c>
    </row>
    <row r="3243" spans="1:16" ht="22.5" x14ac:dyDescent="0.2">
      <c r="A3243" s="637" t="s">
        <v>478</v>
      </c>
      <c r="B3243" s="638" t="s">
        <v>768</v>
      </c>
      <c r="C3243" s="638" t="s">
        <v>769</v>
      </c>
      <c r="D3243" s="639" t="s">
        <v>8288</v>
      </c>
      <c r="E3243" s="640">
        <v>1900</v>
      </c>
      <c r="F3243" s="638" t="s">
        <v>10216</v>
      </c>
      <c r="G3243" s="639" t="s">
        <v>10217</v>
      </c>
      <c r="H3243" s="641" t="s">
        <v>8303</v>
      </c>
      <c r="I3243" s="642" t="s">
        <v>8292</v>
      </c>
      <c r="J3243" s="641" t="s">
        <v>8303</v>
      </c>
      <c r="K3243" s="643">
        <v>1</v>
      </c>
      <c r="L3243" s="643">
        <v>12</v>
      </c>
      <c r="M3243" s="644">
        <v>25077.254186522405</v>
      </c>
      <c r="N3243" s="643">
        <v>1</v>
      </c>
      <c r="O3243" s="643">
        <v>6</v>
      </c>
      <c r="P3243" s="686">
        <v>12578.939556928915</v>
      </c>
    </row>
    <row r="3244" spans="1:16" ht="33.75" x14ac:dyDescent="0.2">
      <c r="A3244" s="637" t="s">
        <v>478</v>
      </c>
      <c r="B3244" s="638" t="s">
        <v>768</v>
      </c>
      <c r="C3244" s="638" t="s">
        <v>769</v>
      </c>
      <c r="D3244" s="639" t="s">
        <v>10218</v>
      </c>
      <c r="E3244" s="640">
        <v>2300</v>
      </c>
      <c r="F3244" s="638" t="s">
        <v>10219</v>
      </c>
      <c r="G3244" s="639" t="s">
        <v>10220</v>
      </c>
      <c r="H3244" s="641" t="s">
        <v>8185</v>
      </c>
      <c r="I3244" s="642" t="s">
        <v>8185</v>
      </c>
      <c r="J3244" s="641" t="s">
        <v>8185</v>
      </c>
      <c r="K3244" s="643">
        <v>1</v>
      </c>
      <c r="L3244" s="643">
        <v>12</v>
      </c>
      <c r="M3244" s="644">
        <v>29877.254186522405</v>
      </c>
      <c r="N3244" s="643">
        <v>1</v>
      </c>
      <c r="O3244" s="643">
        <v>6</v>
      </c>
      <c r="P3244" s="686">
        <v>15001.079556928915</v>
      </c>
    </row>
    <row r="3245" spans="1:16" x14ac:dyDescent="0.2">
      <c r="A3245" s="637" t="s">
        <v>478</v>
      </c>
      <c r="B3245" s="638" t="s">
        <v>768</v>
      </c>
      <c r="C3245" s="638" t="s">
        <v>769</v>
      </c>
      <c r="D3245" s="639" t="s">
        <v>8293</v>
      </c>
      <c r="E3245" s="640">
        <v>2600</v>
      </c>
      <c r="F3245" s="638" t="s">
        <v>10221</v>
      </c>
      <c r="G3245" s="639" t="s">
        <v>10222</v>
      </c>
      <c r="H3245" s="641" t="s">
        <v>8554</v>
      </c>
      <c r="I3245" s="642" t="s">
        <v>8185</v>
      </c>
      <c r="J3245" s="641" t="s">
        <v>8554</v>
      </c>
      <c r="K3245" s="643">
        <v>1</v>
      </c>
      <c r="L3245" s="643">
        <v>12</v>
      </c>
      <c r="M3245" s="644">
        <v>33477.254186522412</v>
      </c>
      <c r="N3245" s="643">
        <v>1</v>
      </c>
      <c r="O3245" s="643">
        <v>5</v>
      </c>
      <c r="P3245" s="686">
        <v>13997.319556928915</v>
      </c>
    </row>
    <row r="3246" spans="1:16" x14ac:dyDescent="0.2">
      <c r="A3246" s="637" t="s">
        <v>478</v>
      </c>
      <c r="B3246" s="638" t="s">
        <v>775</v>
      </c>
      <c r="C3246" s="638" t="s">
        <v>769</v>
      </c>
      <c r="D3246" s="639" t="s">
        <v>8293</v>
      </c>
      <c r="E3246" s="640">
        <v>2600</v>
      </c>
      <c r="F3246" s="638" t="s">
        <v>10221</v>
      </c>
      <c r="G3246" s="639" t="s">
        <v>10222</v>
      </c>
      <c r="H3246" s="641" t="s">
        <v>8554</v>
      </c>
      <c r="I3246" s="642" t="s">
        <v>8185</v>
      </c>
      <c r="J3246" s="641" t="s">
        <v>8554</v>
      </c>
      <c r="K3246" s="643"/>
      <c r="L3246" s="643"/>
      <c r="M3246" s="644">
        <v>0</v>
      </c>
      <c r="N3246" s="643">
        <v>1</v>
      </c>
      <c r="O3246" s="643">
        <v>1</v>
      </c>
      <c r="P3246" s="686">
        <v>2782.279556928916</v>
      </c>
    </row>
    <row r="3247" spans="1:16" ht="22.5" x14ac:dyDescent="0.2">
      <c r="A3247" s="637" t="s">
        <v>478</v>
      </c>
      <c r="B3247" s="638" t="s">
        <v>768</v>
      </c>
      <c r="C3247" s="638" t="s">
        <v>769</v>
      </c>
      <c r="D3247" s="639" t="s">
        <v>8288</v>
      </c>
      <c r="E3247" s="640">
        <v>1900</v>
      </c>
      <c r="F3247" s="638" t="s">
        <v>10223</v>
      </c>
      <c r="G3247" s="639" t="s">
        <v>10224</v>
      </c>
      <c r="H3247" s="641" t="s">
        <v>8303</v>
      </c>
      <c r="I3247" s="642" t="s">
        <v>8292</v>
      </c>
      <c r="J3247" s="641" t="s">
        <v>8303</v>
      </c>
      <c r="K3247" s="643">
        <v>1</v>
      </c>
      <c r="L3247" s="643">
        <v>12</v>
      </c>
      <c r="M3247" s="644">
        <v>25077.254186522405</v>
      </c>
      <c r="N3247" s="643">
        <v>1</v>
      </c>
      <c r="O3247" s="643">
        <v>6</v>
      </c>
      <c r="P3247" s="686">
        <v>12578.939556928915</v>
      </c>
    </row>
    <row r="3248" spans="1:16" ht="22.5" x14ac:dyDescent="0.2">
      <c r="A3248" s="637" t="s">
        <v>478</v>
      </c>
      <c r="B3248" s="638" t="s">
        <v>768</v>
      </c>
      <c r="C3248" s="638" t="s">
        <v>769</v>
      </c>
      <c r="D3248" s="639" t="s">
        <v>8288</v>
      </c>
      <c r="E3248" s="640">
        <v>1900</v>
      </c>
      <c r="F3248" s="638" t="s">
        <v>10225</v>
      </c>
      <c r="G3248" s="639" t="s">
        <v>10226</v>
      </c>
      <c r="H3248" s="641" t="s">
        <v>8303</v>
      </c>
      <c r="I3248" s="642" t="s">
        <v>8292</v>
      </c>
      <c r="J3248" s="641" t="s">
        <v>8303</v>
      </c>
      <c r="K3248" s="643">
        <v>1</v>
      </c>
      <c r="L3248" s="643">
        <v>12</v>
      </c>
      <c r="M3248" s="644">
        <v>25077.254186522405</v>
      </c>
      <c r="N3248" s="643">
        <v>1</v>
      </c>
      <c r="O3248" s="643">
        <v>6</v>
      </c>
      <c r="P3248" s="686">
        <v>12578.939556928915</v>
      </c>
    </row>
    <row r="3249" spans="1:16" ht="22.5" x14ac:dyDescent="0.2">
      <c r="A3249" s="637" t="s">
        <v>478</v>
      </c>
      <c r="B3249" s="638" t="s">
        <v>768</v>
      </c>
      <c r="C3249" s="638" t="s">
        <v>769</v>
      </c>
      <c r="D3249" s="639" t="s">
        <v>8288</v>
      </c>
      <c r="E3249" s="640">
        <v>1900</v>
      </c>
      <c r="F3249" s="638" t="s">
        <v>10227</v>
      </c>
      <c r="G3249" s="639" t="s">
        <v>10228</v>
      </c>
      <c r="H3249" s="641" t="s">
        <v>8303</v>
      </c>
      <c r="I3249" s="642" t="s">
        <v>8292</v>
      </c>
      <c r="J3249" s="641" t="s">
        <v>8303</v>
      </c>
      <c r="K3249" s="643">
        <v>1</v>
      </c>
      <c r="L3249" s="643">
        <v>12</v>
      </c>
      <c r="M3249" s="644">
        <v>25077.254186522405</v>
      </c>
      <c r="N3249" s="643">
        <v>1</v>
      </c>
      <c r="O3249" s="643">
        <v>6</v>
      </c>
      <c r="P3249" s="686">
        <v>12578.939556928915</v>
      </c>
    </row>
    <row r="3250" spans="1:16" ht="22.5" x14ac:dyDescent="0.2">
      <c r="A3250" s="637" t="s">
        <v>478</v>
      </c>
      <c r="B3250" s="638" t="s">
        <v>768</v>
      </c>
      <c r="C3250" s="638" t="s">
        <v>769</v>
      </c>
      <c r="D3250" s="639" t="s">
        <v>8966</v>
      </c>
      <c r="E3250" s="640">
        <v>2800</v>
      </c>
      <c r="F3250" s="638" t="s">
        <v>10229</v>
      </c>
      <c r="G3250" s="639" t="s">
        <v>10230</v>
      </c>
      <c r="H3250" s="641" t="s">
        <v>10231</v>
      </c>
      <c r="I3250" s="642" t="s">
        <v>8185</v>
      </c>
      <c r="J3250" s="641" t="s">
        <v>10231</v>
      </c>
      <c r="K3250" s="643">
        <v>1</v>
      </c>
      <c r="L3250" s="643">
        <v>12</v>
      </c>
      <c r="M3250" s="644">
        <v>35877.254186522412</v>
      </c>
      <c r="N3250" s="643">
        <v>1</v>
      </c>
      <c r="O3250" s="643">
        <v>5</v>
      </c>
      <c r="P3250" s="686">
        <v>14997.319556928915</v>
      </c>
    </row>
    <row r="3251" spans="1:16" ht="22.5" x14ac:dyDescent="0.2">
      <c r="A3251" s="637" t="s">
        <v>478</v>
      </c>
      <c r="B3251" s="638" t="s">
        <v>775</v>
      </c>
      <c r="C3251" s="638" t="s">
        <v>769</v>
      </c>
      <c r="D3251" s="639" t="s">
        <v>8966</v>
      </c>
      <c r="E3251" s="640">
        <v>2800</v>
      </c>
      <c r="F3251" s="638" t="s">
        <v>10229</v>
      </c>
      <c r="G3251" s="639" t="s">
        <v>10230</v>
      </c>
      <c r="H3251" s="641" t="s">
        <v>10231</v>
      </c>
      <c r="I3251" s="642" t="s">
        <v>8185</v>
      </c>
      <c r="J3251" s="641" t="s">
        <v>10231</v>
      </c>
      <c r="K3251" s="643"/>
      <c r="L3251" s="643"/>
      <c r="M3251" s="644">
        <v>0</v>
      </c>
      <c r="N3251" s="643">
        <v>1</v>
      </c>
      <c r="O3251" s="643">
        <v>1</v>
      </c>
      <c r="P3251" s="686">
        <v>2982.279556928916</v>
      </c>
    </row>
    <row r="3252" spans="1:16" ht="22.5" x14ac:dyDescent="0.2">
      <c r="A3252" s="637" t="s">
        <v>478</v>
      </c>
      <c r="B3252" s="638" t="s">
        <v>768</v>
      </c>
      <c r="C3252" s="638" t="s">
        <v>769</v>
      </c>
      <c r="D3252" s="639" t="s">
        <v>10232</v>
      </c>
      <c r="E3252" s="640">
        <v>3300</v>
      </c>
      <c r="F3252" s="638" t="s">
        <v>10233</v>
      </c>
      <c r="G3252" s="639" t="s">
        <v>10234</v>
      </c>
      <c r="H3252" s="641" t="s">
        <v>4940</v>
      </c>
      <c r="I3252" s="642" t="s">
        <v>8190</v>
      </c>
      <c r="J3252" s="641" t="s">
        <v>4940</v>
      </c>
      <c r="K3252" s="643">
        <v>1</v>
      </c>
      <c r="L3252" s="643">
        <v>12</v>
      </c>
      <c r="M3252" s="644">
        <v>41877.254186522412</v>
      </c>
      <c r="N3252" s="643">
        <v>1</v>
      </c>
      <c r="O3252" s="643">
        <v>6</v>
      </c>
      <c r="P3252" s="686">
        <v>21001.079556928918</v>
      </c>
    </row>
    <row r="3253" spans="1:16" ht="22.5" x14ac:dyDescent="0.2">
      <c r="A3253" s="637" t="s">
        <v>478</v>
      </c>
      <c r="B3253" s="638" t="s">
        <v>768</v>
      </c>
      <c r="C3253" s="638" t="s">
        <v>769</v>
      </c>
      <c r="D3253" s="639" t="s">
        <v>10235</v>
      </c>
      <c r="E3253" s="640">
        <v>2300</v>
      </c>
      <c r="F3253" s="638" t="s">
        <v>10236</v>
      </c>
      <c r="G3253" s="639" t="s">
        <v>10237</v>
      </c>
      <c r="H3253" s="641" t="s">
        <v>8750</v>
      </c>
      <c r="I3253" s="642" t="s">
        <v>8185</v>
      </c>
      <c r="J3253" s="641" t="s">
        <v>8750</v>
      </c>
      <c r="K3253" s="643">
        <v>1</v>
      </c>
      <c r="L3253" s="643">
        <v>12</v>
      </c>
      <c r="M3253" s="644">
        <v>29877.254186522405</v>
      </c>
      <c r="N3253" s="643">
        <v>1</v>
      </c>
      <c r="O3253" s="643">
        <v>6</v>
      </c>
      <c r="P3253" s="686">
        <v>15001.079556928915</v>
      </c>
    </row>
    <row r="3254" spans="1:16" ht="22.5" x14ac:dyDescent="0.2">
      <c r="A3254" s="637" t="s">
        <v>478</v>
      </c>
      <c r="B3254" s="638" t="s">
        <v>768</v>
      </c>
      <c r="C3254" s="638" t="s">
        <v>769</v>
      </c>
      <c r="D3254" s="639" t="s">
        <v>10238</v>
      </c>
      <c r="E3254" s="640">
        <v>4100</v>
      </c>
      <c r="F3254" s="638" t="s">
        <v>10239</v>
      </c>
      <c r="G3254" s="639" t="s">
        <v>10240</v>
      </c>
      <c r="H3254" s="641" t="s">
        <v>4940</v>
      </c>
      <c r="I3254" s="642" t="s">
        <v>8190</v>
      </c>
      <c r="J3254" s="641" t="s">
        <v>4940</v>
      </c>
      <c r="K3254" s="643">
        <v>1</v>
      </c>
      <c r="L3254" s="643">
        <v>12</v>
      </c>
      <c r="M3254" s="644">
        <v>51477.254186522412</v>
      </c>
      <c r="N3254" s="643">
        <v>1</v>
      </c>
      <c r="O3254" s="643">
        <v>6</v>
      </c>
      <c r="P3254" s="686">
        <v>25801.079556928918</v>
      </c>
    </row>
    <row r="3255" spans="1:16" ht="22.5" x14ac:dyDescent="0.2">
      <c r="A3255" s="637" t="s">
        <v>478</v>
      </c>
      <c r="B3255" s="638" t="s">
        <v>768</v>
      </c>
      <c r="C3255" s="638" t="s">
        <v>769</v>
      </c>
      <c r="D3255" s="639" t="s">
        <v>8431</v>
      </c>
      <c r="E3255" s="640">
        <v>1900</v>
      </c>
      <c r="F3255" s="638" t="s">
        <v>10241</v>
      </c>
      <c r="G3255" s="639" t="s">
        <v>10242</v>
      </c>
      <c r="H3255" s="641" t="s">
        <v>8291</v>
      </c>
      <c r="I3255" s="642" t="s">
        <v>8292</v>
      </c>
      <c r="J3255" s="641" t="s">
        <v>8291</v>
      </c>
      <c r="K3255" s="643">
        <v>1</v>
      </c>
      <c r="L3255" s="643">
        <v>10</v>
      </c>
      <c r="M3255" s="644">
        <v>21011.894186522404</v>
      </c>
      <c r="N3255" s="643">
        <v>1</v>
      </c>
      <c r="O3255" s="643">
        <v>6</v>
      </c>
      <c r="P3255" s="686">
        <v>12578.939556928915</v>
      </c>
    </row>
    <row r="3256" spans="1:16" ht="22.5" x14ac:dyDescent="0.2">
      <c r="A3256" s="637" t="s">
        <v>478</v>
      </c>
      <c r="B3256" s="638" t="s">
        <v>768</v>
      </c>
      <c r="C3256" s="638" t="s">
        <v>769</v>
      </c>
      <c r="D3256" s="639" t="s">
        <v>8431</v>
      </c>
      <c r="E3256" s="640">
        <v>1900</v>
      </c>
      <c r="F3256" s="638" t="s">
        <v>10243</v>
      </c>
      <c r="G3256" s="639" t="s">
        <v>10244</v>
      </c>
      <c r="H3256" s="641" t="s">
        <v>8288</v>
      </c>
      <c r="I3256" s="642" t="s">
        <v>8292</v>
      </c>
      <c r="J3256" s="641" t="s">
        <v>8288</v>
      </c>
      <c r="K3256" s="643">
        <v>1</v>
      </c>
      <c r="L3256" s="643">
        <v>10</v>
      </c>
      <c r="M3256" s="644">
        <v>21011.894186522404</v>
      </c>
      <c r="N3256" s="643">
        <v>1</v>
      </c>
      <c r="O3256" s="643">
        <v>6</v>
      </c>
      <c r="P3256" s="686">
        <v>12578.939556928915</v>
      </c>
    </row>
    <row r="3257" spans="1:16" ht="22.5" x14ac:dyDescent="0.2">
      <c r="A3257" s="637" t="s">
        <v>478</v>
      </c>
      <c r="B3257" s="638" t="s">
        <v>768</v>
      </c>
      <c r="C3257" s="638" t="s">
        <v>769</v>
      </c>
      <c r="D3257" s="639" t="s">
        <v>9863</v>
      </c>
      <c r="E3257" s="640">
        <v>1900</v>
      </c>
      <c r="F3257" s="638" t="s">
        <v>10245</v>
      </c>
      <c r="G3257" s="639" t="s">
        <v>10246</v>
      </c>
      <c r="H3257" s="641" t="s">
        <v>9336</v>
      </c>
      <c r="I3257" s="642" t="s">
        <v>8292</v>
      </c>
      <c r="J3257" s="641" t="s">
        <v>9336</v>
      </c>
      <c r="K3257" s="643">
        <v>1</v>
      </c>
      <c r="L3257" s="643">
        <v>12</v>
      </c>
      <c r="M3257" s="644">
        <v>25077.254186522405</v>
      </c>
      <c r="N3257" s="643">
        <v>1</v>
      </c>
      <c r="O3257" s="643">
        <v>5</v>
      </c>
      <c r="P3257" s="686">
        <v>10478.869556928916</v>
      </c>
    </row>
    <row r="3258" spans="1:16" ht="22.5" x14ac:dyDescent="0.2">
      <c r="A3258" s="637" t="s">
        <v>478</v>
      </c>
      <c r="B3258" s="638" t="s">
        <v>775</v>
      </c>
      <c r="C3258" s="638" t="s">
        <v>769</v>
      </c>
      <c r="D3258" s="639" t="s">
        <v>9863</v>
      </c>
      <c r="E3258" s="640">
        <v>1900</v>
      </c>
      <c r="F3258" s="638" t="s">
        <v>10245</v>
      </c>
      <c r="G3258" s="639" t="s">
        <v>10246</v>
      </c>
      <c r="H3258" s="641" t="s">
        <v>9336</v>
      </c>
      <c r="I3258" s="642" t="s">
        <v>8292</v>
      </c>
      <c r="J3258" s="641" t="s">
        <v>9336</v>
      </c>
      <c r="K3258" s="643"/>
      <c r="L3258" s="643"/>
      <c r="M3258" s="644">
        <v>0</v>
      </c>
      <c r="N3258" s="643">
        <v>1</v>
      </c>
      <c r="O3258" s="643">
        <v>1</v>
      </c>
      <c r="P3258" s="686">
        <v>2078.589556928916</v>
      </c>
    </row>
    <row r="3259" spans="1:16" ht="22.5" x14ac:dyDescent="0.2">
      <c r="A3259" s="637" t="s">
        <v>478</v>
      </c>
      <c r="B3259" s="638" t="s">
        <v>768</v>
      </c>
      <c r="C3259" s="638" t="s">
        <v>769</v>
      </c>
      <c r="D3259" s="639" t="s">
        <v>9971</v>
      </c>
      <c r="E3259" s="640">
        <v>2300</v>
      </c>
      <c r="F3259" s="638" t="s">
        <v>10247</v>
      </c>
      <c r="G3259" s="639" t="s">
        <v>10248</v>
      </c>
      <c r="H3259" s="641" t="s">
        <v>10249</v>
      </c>
      <c r="I3259" s="642" t="s">
        <v>8185</v>
      </c>
      <c r="J3259" s="641" t="s">
        <v>10249</v>
      </c>
      <c r="K3259" s="643">
        <v>1</v>
      </c>
      <c r="L3259" s="643">
        <v>10</v>
      </c>
      <c r="M3259" s="644">
        <v>25011.894186522404</v>
      </c>
      <c r="N3259" s="643">
        <v>1</v>
      </c>
      <c r="O3259" s="643">
        <v>6</v>
      </c>
      <c r="P3259" s="686">
        <v>15001.079556928915</v>
      </c>
    </row>
    <row r="3260" spans="1:16" ht="22.5" x14ac:dyDescent="0.2">
      <c r="A3260" s="637" t="s">
        <v>478</v>
      </c>
      <c r="B3260" s="638" t="s">
        <v>768</v>
      </c>
      <c r="C3260" s="638" t="s">
        <v>769</v>
      </c>
      <c r="D3260" s="639" t="s">
        <v>10250</v>
      </c>
      <c r="E3260" s="640">
        <v>2800</v>
      </c>
      <c r="F3260" s="638" t="s">
        <v>10251</v>
      </c>
      <c r="G3260" s="639" t="s">
        <v>10252</v>
      </c>
      <c r="H3260" s="641" t="s">
        <v>8807</v>
      </c>
      <c r="I3260" s="642" t="s">
        <v>8185</v>
      </c>
      <c r="J3260" s="641" t="s">
        <v>8807</v>
      </c>
      <c r="K3260" s="643">
        <v>1</v>
      </c>
      <c r="L3260" s="643">
        <v>12</v>
      </c>
      <c r="M3260" s="644">
        <v>35877.254186522412</v>
      </c>
      <c r="N3260" s="643">
        <v>1</v>
      </c>
      <c r="O3260" s="643">
        <v>5</v>
      </c>
      <c r="P3260" s="686">
        <v>14997.319556928915</v>
      </c>
    </row>
    <row r="3261" spans="1:16" ht="22.5" x14ac:dyDescent="0.2">
      <c r="A3261" s="637" t="s">
        <v>478</v>
      </c>
      <c r="B3261" s="638" t="s">
        <v>775</v>
      </c>
      <c r="C3261" s="638" t="s">
        <v>769</v>
      </c>
      <c r="D3261" s="639" t="s">
        <v>10253</v>
      </c>
      <c r="E3261" s="640">
        <v>2800</v>
      </c>
      <c r="F3261" s="638" t="s">
        <v>10251</v>
      </c>
      <c r="G3261" s="639" t="s">
        <v>10252</v>
      </c>
      <c r="H3261" s="641" t="s">
        <v>8807</v>
      </c>
      <c r="I3261" s="642" t="s">
        <v>8185</v>
      </c>
      <c r="J3261" s="641" t="s">
        <v>8807</v>
      </c>
      <c r="K3261" s="643"/>
      <c r="L3261" s="643"/>
      <c r="M3261" s="644">
        <v>0</v>
      </c>
      <c r="N3261" s="643">
        <v>1</v>
      </c>
      <c r="O3261" s="643">
        <v>1</v>
      </c>
      <c r="P3261" s="686">
        <v>2982.279556928916</v>
      </c>
    </row>
    <row r="3262" spans="1:16" ht="22.5" x14ac:dyDescent="0.2">
      <c r="A3262" s="637" t="s">
        <v>478</v>
      </c>
      <c r="B3262" s="638" t="s">
        <v>768</v>
      </c>
      <c r="C3262" s="638" t="s">
        <v>769</v>
      </c>
      <c r="D3262" s="639" t="s">
        <v>8288</v>
      </c>
      <c r="E3262" s="640">
        <v>1900</v>
      </c>
      <c r="F3262" s="638" t="s">
        <v>10254</v>
      </c>
      <c r="G3262" s="639" t="s">
        <v>10255</v>
      </c>
      <c r="H3262" s="641" t="s">
        <v>8303</v>
      </c>
      <c r="I3262" s="642" t="s">
        <v>8292</v>
      </c>
      <c r="J3262" s="641" t="s">
        <v>8303</v>
      </c>
      <c r="K3262" s="643">
        <v>1</v>
      </c>
      <c r="L3262" s="643">
        <v>12</v>
      </c>
      <c r="M3262" s="644">
        <v>25077.254186522405</v>
      </c>
      <c r="N3262" s="643">
        <v>1</v>
      </c>
      <c r="O3262" s="643">
        <v>6</v>
      </c>
      <c r="P3262" s="686">
        <v>12578.939556928915</v>
      </c>
    </row>
    <row r="3263" spans="1:16" ht="22.5" x14ac:dyDescent="0.2">
      <c r="A3263" s="637" t="s">
        <v>478</v>
      </c>
      <c r="B3263" s="638" t="s">
        <v>768</v>
      </c>
      <c r="C3263" s="638" t="s">
        <v>769</v>
      </c>
      <c r="D3263" s="639" t="s">
        <v>8288</v>
      </c>
      <c r="E3263" s="640">
        <v>1900</v>
      </c>
      <c r="F3263" s="638" t="s">
        <v>10256</v>
      </c>
      <c r="G3263" s="639" t="s">
        <v>10257</v>
      </c>
      <c r="H3263" s="641" t="s">
        <v>8185</v>
      </c>
      <c r="I3263" s="642" t="s">
        <v>8292</v>
      </c>
      <c r="J3263" s="641" t="s">
        <v>8185</v>
      </c>
      <c r="K3263" s="643">
        <v>1</v>
      </c>
      <c r="L3263" s="643">
        <v>3</v>
      </c>
      <c r="M3263" s="644">
        <v>6483.1341865224067</v>
      </c>
      <c r="N3263" s="643"/>
      <c r="O3263" s="643"/>
      <c r="P3263" s="686">
        <v>0</v>
      </c>
    </row>
    <row r="3264" spans="1:16" ht="22.5" x14ac:dyDescent="0.2">
      <c r="A3264" s="637" t="s">
        <v>478</v>
      </c>
      <c r="B3264" s="638" t="s">
        <v>768</v>
      </c>
      <c r="C3264" s="638" t="s">
        <v>769</v>
      </c>
      <c r="D3264" s="639" t="s">
        <v>8778</v>
      </c>
      <c r="E3264" s="640">
        <v>1900</v>
      </c>
      <c r="F3264" s="638" t="s">
        <v>10258</v>
      </c>
      <c r="G3264" s="639" t="s">
        <v>10259</v>
      </c>
      <c r="H3264" s="641" t="s">
        <v>8291</v>
      </c>
      <c r="I3264" s="642" t="s">
        <v>8292</v>
      </c>
      <c r="J3264" s="641" t="s">
        <v>8291</v>
      </c>
      <c r="K3264" s="643">
        <v>1</v>
      </c>
      <c r="L3264" s="643">
        <v>12</v>
      </c>
      <c r="M3264" s="644">
        <v>25077.254186522405</v>
      </c>
      <c r="N3264" s="643">
        <v>1</v>
      </c>
      <c r="O3264" s="643">
        <v>6</v>
      </c>
      <c r="P3264" s="686">
        <v>12578.939556928915</v>
      </c>
    </row>
    <row r="3265" spans="1:16" ht="22.5" x14ac:dyDescent="0.2">
      <c r="A3265" s="637" t="s">
        <v>478</v>
      </c>
      <c r="B3265" s="638" t="s">
        <v>768</v>
      </c>
      <c r="C3265" s="638" t="s">
        <v>769</v>
      </c>
      <c r="D3265" s="639" t="s">
        <v>8359</v>
      </c>
      <c r="E3265" s="640">
        <v>1900</v>
      </c>
      <c r="F3265" s="638" t="s">
        <v>10260</v>
      </c>
      <c r="G3265" s="639" t="s">
        <v>10261</v>
      </c>
      <c r="H3265" s="641" t="s">
        <v>10262</v>
      </c>
      <c r="I3265" s="642" t="s">
        <v>8292</v>
      </c>
      <c r="J3265" s="641" t="s">
        <v>10262</v>
      </c>
      <c r="K3265" s="643">
        <v>1</v>
      </c>
      <c r="L3265" s="643">
        <v>6</v>
      </c>
      <c r="M3265" s="644">
        <v>12881.174186522407</v>
      </c>
      <c r="N3265" s="643"/>
      <c r="O3265" s="643"/>
      <c r="P3265" s="686">
        <v>0</v>
      </c>
    </row>
    <row r="3266" spans="1:16" x14ac:dyDescent="0.2">
      <c r="A3266" s="637" t="s">
        <v>478</v>
      </c>
      <c r="B3266" s="638" t="s">
        <v>768</v>
      </c>
      <c r="C3266" s="638" t="s">
        <v>769</v>
      </c>
      <c r="D3266" s="639" t="s">
        <v>8288</v>
      </c>
      <c r="E3266" s="640">
        <v>1900</v>
      </c>
      <c r="F3266" s="638" t="s">
        <v>10263</v>
      </c>
      <c r="G3266" s="639" t="s">
        <v>10264</v>
      </c>
      <c r="H3266" s="641" t="s">
        <v>8303</v>
      </c>
      <c r="I3266" s="642" t="s">
        <v>8292</v>
      </c>
      <c r="J3266" s="641" t="s">
        <v>8303</v>
      </c>
      <c r="K3266" s="643">
        <v>1</v>
      </c>
      <c r="L3266" s="643">
        <v>12</v>
      </c>
      <c r="M3266" s="644">
        <v>25077.254186522405</v>
      </c>
      <c r="N3266" s="643">
        <v>1</v>
      </c>
      <c r="O3266" s="643">
        <v>6</v>
      </c>
      <c r="P3266" s="686">
        <v>12578.939556928915</v>
      </c>
    </row>
    <row r="3267" spans="1:16" x14ac:dyDescent="0.2">
      <c r="A3267" s="637" t="s">
        <v>478</v>
      </c>
      <c r="B3267" s="638" t="s">
        <v>768</v>
      </c>
      <c r="C3267" s="638" t="s">
        <v>769</v>
      </c>
      <c r="D3267" s="639" t="s">
        <v>8288</v>
      </c>
      <c r="E3267" s="640">
        <v>1900</v>
      </c>
      <c r="F3267" s="638" t="s">
        <v>10265</v>
      </c>
      <c r="G3267" s="639" t="s">
        <v>10266</v>
      </c>
      <c r="H3267" s="641" t="s">
        <v>10267</v>
      </c>
      <c r="I3267" s="642" t="s">
        <v>8292</v>
      </c>
      <c r="J3267" s="641" t="s">
        <v>10267</v>
      </c>
      <c r="K3267" s="643">
        <v>1</v>
      </c>
      <c r="L3267" s="643">
        <v>12</v>
      </c>
      <c r="M3267" s="644">
        <v>25077.254186522405</v>
      </c>
      <c r="N3267" s="643">
        <v>1</v>
      </c>
      <c r="O3267" s="643">
        <v>6</v>
      </c>
      <c r="P3267" s="686">
        <v>12578.939556928915</v>
      </c>
    </row>
    <row r="3268" spans="1:16" ht="22.5" x14ac:dyDescent="0.2">
      <c r="A3268" s="637" t="s">
        <v>478</v>
      </c>
      <c r="B3268" s="638" t="s">
        <v>768</v>
      </c>
      <c r="C3268" s="638" t="s">
        <v>769</v>
      </c>
      <c r="D3268" s="639" t="s">
        <v>10268</v>
      </c>
      <c r="E3268" s="640">
        <v>3500</v>
      </c>
      <c r="F3268" s="638" t="s">
        <v>10269</v>
      </c>
      <c r="G3268" s="639" t="s">
        <v>10270</v>
      </c>
      <c r="H3268" s="641" t="s">
        <v>8614</v>
      </c>
      <c r="I3268" s="642" t="s">
        <v>8190</v>
      </c>
      <c r="J3268" s="641" t="s">
        <v>8614</v>
      </c>
      <c r="K3268" s="643">
        <v>1</v>
      </c>
      <c r="L3268" s="643">
        <v>12</v>
      </c>
      <c r="M3268" s="644">
        <v>44277.254186522412</v>
      </c>
      <c r="N3268" s="643">
        <v>1</v>
      </c>
      <c r="O3268" s="643">
        <v>6</v>
      </c>
      <c r="P3268" s="686">
        <v>22201.079556928918</v>
      </c>
    </row>
    <row r="3269" spans="1:16" ht="33.75" x14ac:dyDescent="0.2">
      <c r="A3269" s="637" t="s">
        <v>478</v>
      </c>
      <c r="B3269" s="638" t="s">
        <v>768</v>
      </c>
      <c r="C3269" s="638" t="s">
        <v>769</v>
      </c>
      <c r="D3269" s="639" t="s">
        <v>9012</v>
      </c>
      <c r="E3269" s="640">
        <v>1900</v>
      </c>
      <c r="F3269" s="638" t="s">
        <v>10271</v>
      </c>
      <c r="G3269" s="639" t="s">
        <v>10272</v>
      </c>
      <c r="H3269" s="641" t="s">
        <v>8303</v>
      </c>
      <c r="I3269" s="642" t="s">
        <v>8292</v>
      </c>
      <c r="J3269" s="641" t="s">
        <v>8303</v>
      </c>
      <c r="K3269" s="643">
        <v>1</v>
      </c>
      <c r="L3269" s="643">
        <v>12</v>
      </c>
      <c r="M3269" s="644">
        <v>25077.254186522405</v>
      </c>
      <c r="N3269" s="643">
        <v>1</v>
      </c>
      <c r="O3269" s="643">
        <v>6</v>
      </c>
      <c r="P3269" s="686">
        <v>12578.939556928915</v>
      </c>
    </row>
    <row r="3270" spans="1:16" ht="22.5" x14ac:dyDescent="0.2">
      <c r="A3270" s="637" t="s">
        <v>478</v>
      </c>
      <c r="B3270" s="638" t="s">
        <v>768</v>
      </c>
      <c r="C3270" s="638" t="s">
        <v>769</v>
      </c>
      <c r="D3270" s="639" t="s">
        <v>10273</v>
      </c>
      <c r="E3270" s="640">
        <v>2300</v>
      </c>
      <c r="F3270" s="638" t="s">
        <v>10274</v>
      </c>
      <c r="G3270" s="639" t="s">
        <v>10275</v>
      </c>
      <c r="H3270" s="641" t="s">
        <v>10276</v>
      </c>
      <c r="I3270" s="642" t="s">
        <v>8185</v>
      </c>
      <c r="J3270" s="641" t="s">
        <v>10276</v>
      </c>
      <c r="K3270" s="643">
        <v>1</v>
      </c>
      <c r="L3270" s="643">
        <v>12</v>
      </c>
      <c r="M3270" s="644">
        <v>29877.254186522405</v>
      </c>
      <c r="N3270" s="643">
        <v>1</v>
      </c>
      <c r="O3270" s="643">
        <v>6</v>
      </c>
      <c r="P3270" s="686">
        <v>15001.079556928915</v>
      </c>
    </row>
    <row r="3271" spans="1:16" ht="22.5" x14ac:dyDescent="0.2">
      <c r="A3271" s="637" t="s">
        <v>478</v>
      </c>
      <c r="B3271" s="638" t="s">
        <v>768</v>
      </c>
      <c r="C3271" s="638" t="s">
        <v>769</v>
      </c>
      <c r="D3271" s="639" t="s">
        <v>8288</v>
      </c>
      <c r="E3271" s="640">
        <v>1900</v>
      </c>
      <c r="F3271" s="638" t="s">
        <v>10277</v>
      </c>
      <c r="G3271" s="639" t="s">
        <v>10278</v>
      </c>
      <c r="H3271" s="641" t="s">
        <v>8303</v>
      </c>
      <c r="I3271" s="642" t="s">
        <v>8292</v>
      </c>
      <c r="J3271" s="641" t="s">
        <v>8303</v>
      </c>
      <c r="K3271" s="643">
        <v>1</v>
      </c>
      <c r="L3271" s="643">
        <v>12</v>
      </c>
      <c r="M3271" s="644">
        <v>25077.254186522405</v>
      </c>
      <c r="N3271" s="643">
        <v>1</v>
      </c>
      <c r="O3271" s="643">
        <v>6</v>
      </c>
      <c r="P3271" s="686">
        <v>12578.939556928915</v>
      </c>
    </row>
    <row r="3272" spans="1:16" ht="22.5" x14ac:dyDescent="0.2">
      <c r="A3272" s="637" t="s">
        <v>478</v>
      </c>
      <c r="B3272" s="638" t="s">
        <v>768</v>
      </c>
      <c r="C3272" s="638" t="s">
        <v>769</v>
      </c>
      <c r="D3272" s="639" t="s">
        <v>10279</v>
      </c>
      <c r="E3272" s="640">
        <v>4300</v>
      </c>
      <c r="F3272" s="638" t="s">
        <v>10280</v>
      </c>
      <c r="G3272" s="639" t="s">
        <v>10281</v>
      </c>
      <c r="H3272" s="641" t="s">
        <v>10282</v>
      </c>
      <c r="I3272" s="642" t="s">
        <v>8190</v>
      </c>
      <c r="J3272" s="641" t="s">
        <v>10282</v>
      </c>
      <c r="K3272" s="643">
        <v>1</v>
      </c>
      <c r="L3272" s="643">
        <v>12</v>
      </c>
      <c r="M3272" s="644">
        <v>53877.254186522412</v>
      </c>
      <c r="N3272" s="643">
        <v>1</v>
      </c>
      <c r="O3272" s="643">
        <v>6</v>
      </c>
      <c r="P3272" s="686">
        <v>27001.079556928918</v>
      </c>
    </row>
    <row r="3273" spans="1:16" ht="22.5" x14ac:dyDescent="0.2">
      <c r="A3273" s="637" t="s">
        <v>478</v>
      </c>
      <c r="B3273" s="638" t="s">
        <v>768</v>
      </c>
      <c r="C3273" s="638" t="s">
        <v>769</v>
      </c>
      <c r="D3273" s="639" t="s">
        <v>8288</v>
      </c>
      <c r="E3273" s="640">
        <v>1900</v>
      </c>
      <c r="F3273" s="638" t="s">
        <v>10283</v>
      </c>
      <c r="G3273" s="639" t="s">
        <v>10284</v>
      </c>
      <c r="H3273" s="641" t="s">
        <v>8291</v>
      </c>
      <c r="I3273" s="642" t="s">
        <v>8292</v>
      </c>
      <c r="J3273" s="641" t="s">
        <v>8291</v>
      </c>
      <c r="K3273" s="643">
        <v>1</v>
      </c>
      <c r="L3273" s="643">
        <v>10</v>
      </c>
      <c r="M3273" s="644">
        <v>21011.894186522404</v>
      </c>
      <c r="N3273" s="643">
        <v>1</v>
      </c>
      <c r="O3273" s="643">
        <v>6</v>
      </c>
      <c r="P3273" s="686">
        <v>12578.939556928915</v>
      </c>
    </row>
    <row r="3274" spans="1:16" ht="22.5" x14ac:dyDescent="0.2">
      <c r="A3274" s="637" t="s">
        <v>478</v>
      </c>
      <c r="B3274" s="638" t="s">
        <v>768</v>
      </c>
      <c r="C3274" s="638" t="s">
        <v>769</v>
      </c>
      <c r="D3274" s="639" t="s">
        <v>8288</v>
      </c>
      <c r="E3274" s="640">
        <v>1900</v>
      </c>
      <c r="F3274" s="638" t="s">
        <v>10285</v>
      </c>
      <c r="G3274" s="639" t="s">
        <v>10286</v>
      </c>
      <c r="H3274" s="641" t="s">
        <v>8303</v>
      </c>
      <c r="I3274" s="642" t="s">
        <v>8292</v>
      </c>
      <c r="J3274" s="641" t="s">
        <v>8303</v>
      </c>
      <c r="K3274" s="643">
        <v>1</v>
      </c>
      <c r="L3274" s="643">
        <v>12</v>
      </c>
      <c r="M3274" s="644">
        <v>25077.254186522405</v>
      </c>
      <c r="N3274" s="643">
        <v>1</v>
      </c>
      <c r="O3274" s="643">
        <v>6</v>
      </c>
      <c r="P3274" s="686">
        <v>12578.939556928915</v>
      </c>
    </row>
    <row r="3275" spans="1:16" ht="22.5" x14ac:dyDescent="0.2">
      <c r="A3275" s="637" t="s">
        <v>478</v>
      </c>
      <c r="B3275" s="638" t="s">
        <v>768</v>
      </c>
      <c r="C3275" s="638" t="s">
        <v>769</v>
      </c>
      <c r="D3275" s="639" t="s">
        <v>8288</v>
      </c>
      <c r="E3275" s="640">
        <v>1900</v>
      </c>
      <c r="F3275" s="638" t="s">
        <v>10287</v>
      </c>
      <c r="G3275" s="639" t="s">
        <v>10288</v>
      </c>
      <c r="H3275" s="641" t="s">
        <v>8303</v>
      </c>
      <c r="I3275" s="642" t="s">
        <v>8292</v>
      </c>
      <c r="J3275" s="641" t="s">
        <v>8303</v>
      </c>
      <c r="K3275" s="643">
        <v>1</v>
      </c>
      <c r="L3275" s="643">
        <v>12</v>
      </c>
      <c r="M3275" s="644">
        <v>25077.254186522405</v>
      </c>
      <c r="N3275" s="643">
        <v>1</v>
      </c>
      <c r="O3275" s="643">
        <v>6</v>
      </c>
      <c r="P3275" s="686">
        <v>12578.939556928915</v>
      </c>
    </row>
    <row r="3276" spans="1:16" ht="22.5" x14ac:dyDescent="0.2">
      <c r="A3276" s="637" t="s">
        <v>478</v>
      </c>
      <c r="B3276" s="638" t="s">
        <v>768</v>
      </c>
      <c r="C3276" s="638" t="s">
        <v>769</v>
      </c>
      <c r="D3276" s="639" t="s">
        <v>10289</v>
      </c>
      <c r="E3276" s="640">
        <v>2300</v>
      </c>
      <c r="F3276" s="638" t="s">
        <v>10290</v>
      </c>
      <c r="G3276" s="639" t="s">
        <v>10291</v>
      </c>
      <c r="H3276" s="641" t="s">
        <v>8291</v>
      </c>
      <c r="I3276" s="642" t="s">
        <v>8185</v>
      </c>
      <c r="J3276" s="641" t="s">
        <v>8291</v>
      </c>
      <c r="K3276" s="643"/>
      <c r="L3276" s="643"/>
      <c r="M3276" s="644">
        <v>0</v>
      </c>
      <c r="N3276" s="643">
        <v>1</v>
      </c>
      <c r="O3276" s="643">
        <v>5</v>
      </c>
      <c r="P3276" s="686">
        <v>12497.319556928915</v>
      </c>
    </row>
    <row r="3277" spans="1:16" ht="22.5" x14ac:dyDescent="0.2">
      <c r="A3277" s="637" t="s">
        <v>478</v>
      </c>
      <c r="B3277" s="638" t="s">
        <v>775</v>
      </c>
      <c r="C3277" s="638" t="s">
        <v>769</v>
      </c>
      <c r="D3277" s="639" t="s">
        <v>10289</v>
      </c>
      <c r="E3277" s="640">
        <v>2300</v>
      </c>
      <c r="F3277" s="638" t="s">
        <v>10290</v>
      </c>
      <c r="G3277" s="639" t="s">
        <v>10291</v>
      </c>
      <c r="H3277" s="641" t="s">
        <v>8291</v>
      </c>
      <c r="I3277" s="642" t="s">
        <v>8185</v>
      </c>
      <c r="J3277" s="641" t="s">
        <v>8291</v>
      </c>
      <c r="K3277" s="643"/>
      <c r="L3277" s="643"/>
      <c r="M3277" s="644">
        <v>0</v>
      </c>
      <c r="N3277" s="643">
        <v>1</v>
      </c>
      <c r="O3277" s="643">
        <v>1</v>
      </c>
      <c r="P3277" s="686">
        <v>2482.279556928916</v>
      </c>
    </row>
    <row r="3278" spans="1:16" ht="33.75" x14ac:dyDescent="0.2">
      <c r="A3278" s="637" t="s">
        <v>478</v>
      </c>
      <c r="B3278" s="638" t="s">
        <v>768</v>
      </c>
      <c r="C3278" s="638" t="s">
        <v>769</v>
      </c>
      <c r="D3278" s="639" t="s">
        <v>10292</v>
      </c>
      <c r="E3278" s="640">
        <v>2600</v>
      </c>
      <c r="F3278" s="638" t="s">
        <v>10293</v>
      </c>
      <c r="G3278" s="639" t="s">
        <v>10294</v>
      </c>
      <c r="H3278" s="641" t="s">
        <v>8184</v>
      </c>
      <c r="I3278" s="642" t="s">
        <v>8185</v>
      </c>
      <c r="J3278" s="641" t="s">
        <v>8184</v>
      </c>
      <c r="K3278" s="643"/>
      <c r="L3278" s="643"/>
      <c r="M3278" s="644">
        <v>0</v>
      </c>
      <c r="N3278" s="643">
        <v>1</v>
      </c>
      <c r="O3278" s="643">
        <v>3</v>
      </c>
      <c r="P3278" s="686">
        <v>8389.799556928916</v>
      </c>
    </row>
    <row r="3279" spans="1:16" ht="33.75" x14ac:dyDescent="0.2">
      <c r="A3279" s="637" t="s">
        <v>478</v>
      </c>
      <c r="B3279" s="638" t="s">
        <v>775</v>
      </c>
      <c r="C3279" s="638" t="s">
        <v>769</v>
      </c>
      <c r="D3279" s="639" t="s">
        <v>10292</v>
      </c>
      <c r="E3279" s="640">
        <v>2600</v>
      </c>
      <c r="F3279" s="638" t="s">
        <v>10293</v>
      </c>
      <c r="G3279" s="639" t="s">
        <v>10294</v>
      </c>
      <c r="H3279" s="641" t="s">
        <v>8184</v>
      </c>
      <c r="I3279" s="642" t="s">
        <v>8185</v>
      </c>
      <c r="J3279" s="641" t="s">
        <v>8184</v>
      </c>
      <c r="K3279" s="643"/>
      <c r="L3279" s="643"/>
      <c r="M3279" s="644">
        <v>0</v>
      </c>
      <c r="N3279" s="643">
        <v>1</v>
      </c>
      <c r="O3279" s="643">
        <v>1</v>
      </c>
      <c r="P3279" s="686">
        <v>2782.279556928916</v>
      </c>
    </row>
    <row r="3280" spans="1:16" ht="33.75" x14ac:dyDescent="0.2">
      <c r="A3280" s="637" t="s">
        <v>478</v>
      </c>
      <c r="B3280" s="638" t="s">
        <v>768</v>
      </c>
      <c r="C3280" s="638" t="s">
        <v>769</v>
      </c>
      <c r="D3280" s="639" t="s">
        <v>8717</v>
      </c>
      <c r="E3280" s="640">
        <v>2300</v>
      </c>
      <c r="F3280" s="638" t="s">
        <v>10295</v>
      </c>
      <c r="G3280" s="639" t="s">
        <v>10296</v>
      </c>
      <c r="H3280" s="641" t="s">
        <v>10297</v>
      </c>
      <c r="I3280" s="642" t="s">
        <v>8185</v>
      </c>
      <c r="J3280" s="641" t="s">
        <v>10297</v>
      </c>
      <c r="K3280" s="643">
        <v>1</v>
      </c>
      <c r="L3280" s="643">
        <v>12</v>
      </c>
      <c r="M3280" s="644">
        <v>29877.254186522405</v>
      </c>
      <c r="N3280" s="643">
        <v>1</v>
      </c>
      <c r="O3280" s="643">
        <v>6</v>
      </c>
      <c r="P3280" s="686">
        <v>15001.079556928915</v>
      </c>
    </row>
    <row r="3281" spans="1:16" ht="33.75" x14ac:dyDescent="0.2">
      <c r="A3281" s="637" t="s">
        <v>478</v>
      </c>
      <c r="B3281" s="638" t="s">
        <v>768</v>
      </c>
      <c r="C3281" s="638" t="s">
        <v>769</v>
      </c>
      <c r="D3281" s="639" t="s">
        <v>8970</v>
      </c>
      <c r="E3281" s="640">
        <v>1900</v>
      </c>
      <c r="F3281" s="638" t="s">
        <v>10298</v>
      </c>
      <c r="G3281" s="639" t="s">
        <v>10299</v>
      </c>
      <c r="H3281" s="641" t="s">
        <v>10300</v>
      </c>
      <c r="I3281" s="642" t="s">
        <v>8292</v>
      </c>
      <c r="J3281" s="641" t="s">
        <v>10300</v>
      </c>
      <c r="K3281" s="643">
        <v>1</v>
      </c>
      <c r="L3281" s="643">
        <v>12</v>
      </c>
      <c r="M3281" s="644">
        <v>25077.254186522405</v>
      </c>
      <c r="N3281" s="643">
        <v>1</v>
      </c>
      <c r="O3281" s="643">
        <v>6</v>
      </c>
      <c r="P3281" s="686">
        <v>12578.939556928915</v>
      </c>
    </row>
    <row r="3282" spans="1:16" ht="33.75" x14ac:dyDescent="0.2">
      <c r="A3282" s="637" t="s">
        <v>478</v>
      </c>
      <c r="B3282" s="638" t="s">
        <v>768</v>
      </c>
      <c r="C3282" s="638" t="s">
        <v>769</v>
      </c>
      <c r="D3282" s="639" t="s">
        <v>10301</v>
      </c>
      <c r="E3282" s="640">
        <v>2300</v>
      </c>
      <c r="F3282" s="638" t="s">
        <v>10302</v>
      </c>
      <c r="G3282" s="639" t="s">
        <v>10303</v>
      </c>
      <c r="H3282" s="641" t="s">
        <v>8750</v>
      </c>
      <c r="I3282" s="642" t="s">
        <v>8185</v>
      </c>
      <c r="J3282" s="641" t="s">
        <v>8750</v>
      </c>
      <c r="K3282" s="643">
        <v>1</v>
      </c>
      <c r="L3282" s="643">
        <v>12</v>
      </c>
      <c r="M3282" s="644">
        <v>29877.254186522405</v>
      </c>
      <c r="N3282" s="643">
        <v>1</v>
      </c>
      <c r="O3282" s="643">
        <v>6</v>
      </c>
      <c r="P3282" s="686">
        <v>15001.079556928915</v>
      </c>
    </row>
    <row r="3283" spans="1:16" ht="22.5" x14ac:dyDescent="0.2">
      <c r="A3283" s="637" t="s">
        <v>478</v>
      </c>
      <c r="B3283" s="638" t="s">
        <v>768</v>
      </c>
      <c r="C3283" s="638" t="s">
        <v>769</v>
      </c>
      <c r="D3283" s="639" t="s">
        <v>8288</v>
      </c>
      <c r="E3283" s="640">
        <v>1900</v>
      </c>
      <c r="F3283" s="638" t="s">
        <v>10304</v>
      </c>
      <c r="G3283" s="639" t="s">
        <v>10305</v>
      </c>
      <c r="H3283" s="641" t="s">
        <v>8303</v>
      </c>
      <c r="I3283" s="642" t="s">
        <v>8292</v>
      </c>
      <c r="J3283" s="641" t="s">
        <v>8303</v>
      </c>
      <c r="K3283" s="643">
        <v>1</v>
      </c>
      <c r="L3283" s="643">
        <v>12</v>
      </c>
      <c r="M3283" s="644">
        <v>25077.254186522405</v>
      </c>
      <c r="N3283" s="643">
        <v>1</v>
      </c>
      <c r="O3283" s="643">
        <v>6</v>
      </c>
      <c r="P3283" s="686">
        <v>12578.939556928915</v>
      </c>
    </row>
    <row r="3284" spans="1:16" ht="22.5" x14ac:dyDescent="0.2">
      <c r="A3284" s="637" t="s">
        <v>478</v>
      </c>
      <c r="B3284" s="638" t="s">
        <v>768</v>
      </c>
      <c r="C3284" s="638" t="s">
        <v>769</v>
      </c>
      <c r="D3284" s="639" t="s">
        <v>8288</v>
      </c>
      <c r="E3284" s="640">
        <v>1900</v>
      </c>
      <c r="F3284" s="638" t="s">
        <v>10306</v>
      </c>
      <c r="G3284" s="639" t="s">
        <v>10307</v>
      </c>
      <c r="H3284" s="641" t="s">
        <v>8303</v>
      </c>
      <c r="I3284" s="642" t="s">
        <v>8292</v>
      </c>
      <c r="J3284" s="641" t="s">
        <v>8303</v>
      </c>
      <c r="K3284" s="643">
        <v>1</v>
      </c>
      <c r="L3284" s="643">
        <v>12</v>
      </c>
      <c r="M3284" s="644">
        <v>25077.254186522405</v>
      </c>
      <c r="N3284" s="643">
        <v>1</v>
      </c>
      <c r="O3284" s="643">
        <v>6</v>
      </c>
      <c r="P3284" s="686">
        <v>12578.939556928915</v>
      </c>
    </row>
    <row r="3285" spans="1:16" ht="22.5" x14ac:dyDescent="0.2">
      <c r="A3285" s="637" t="s">
        <v>478</v>
      </c>
      <c r="B3285" s="638" t="s">
        <v>768</v>
      </c>
      <c r="C3285" s="638" t="s">
        <v>769</v>
      </c>
      <c r="D3285" s="639" t="s">
        <v>8288</v>
      </c>
      <c r="E3285" s="640">
        <v>1900</v>
      </c>
      <c r="F3285" s="638" t="s">
        <v>10308</v>
      </c>
      <c r="G3285" s="639" t="s">
        <v>10309</v>
      </c>
      <c r="H3285" s="641" t="s">
        <v>8303</v>
      </c>
      <c r="I3285" s="642" t="s">
        <v>8292</v>
      </c>
      <c r="J3285" s="641" t="s">
        <v>8303</v>
      </c>
      <c r="K3285" s="643">
        <v>1</v>
      </c>
      <c r="L3285" s="643">
        <v>12</v>
      </c>
      <c r="M3285" s="644">
        <v>25077.254186522405</v>
      </c>
      <c r="N3285" s="643">
        <v>1</v>
      </c>
      <c r="O3285" s="643">
        <v>6</v>
      </c>
      <c r="P3285" s="686">
        <v>12578.939556928915</v>
      </c>
    </row>
    <row r="3286" spans="1:16" x14ac:dyDescent="0.2">
      <c r="A3286" s="637" t="s">
        <v>478</v>
      </c>
      <c r="B3286" s="638" t="s">
        <v>768</v>
      </c>
      <c r="C3286" s="638" t="s">
        <v>769</v>
      </c>
      <c r="D3286" s="639" t="s">
        <v>8288</v>
      </c>
      <c r="E3286" s="640">
        <v>1900</v>
      </c>
      <c r="F3286" s="638" t="s">
        <v>10310</v>
      </c>
      <c r="G3286" s="639" t="s">
        <v>10311</v>
      </c>
      <c r="H3286" s="641" t="s">
        <v>8303</v>
      </c>
      <c r="I3286" s="642" t="s">
        <v>8292</v>
      </c>
      <c r="J3286" s="641" t="s">
        <v>8303</v>
      </c>
      <c r="K3286" s="643">
        <v>1</v>
      </c>
      <c r="L3286" s="643">
        <v>12</v>
      </c>
      <c r="M3286" s="644">
        <v>25077.254186522405</v>
      </c>
      <c r="N3286" s="643">
        <v>1</v>
      </c>
      <c r="O3286" s="643">
        <v>6</v>
      </c>
      <c r="P3286" s="686">
        <v>12578.939556928915</v>
      </c>
    </row>
    <row r="3287" spans="1:16" ht="22.5" x14ac:dyDescent="0.2">
      <c r="A3287" s="637" t="s">
        <v>478</v>
      </c>
      <c r="B3287" s="638" t="s">
        <v>768</v>
      </c>
      <c r="C3287" s="638" t="s">
        <v>769</v>
      </c>
      <c r="D3287" s="639" t="s">
        <v>8288</v>
      </c>
      <c r="E3287" s="640">
        <v>1900</v>
      </c>
      <c r="F3287" s="638" t="s">
        <v>10312</v>
      </c>
      <c r="G3287" s="639" t="s">
        <v>10313</v>
      </c>
      <c r="H3287" s="641" t="s">
        <v>8303</v>
      </c>
      <c r="I3287" s="642" t="s">
        <v>8292</v>
      </c>
      <c r="J3287" s="641" t="s">
        <v>8303</v>
      </c>
      <c r="K3287" s="643">
        <v>1</v>
      </c>
      <c r="L3287" s="643">
        <v>12</v>
      </c>
      <c r="M3287" s="644">
        <v>25077.254186522405</v>
      </c>
      <c r="N3287" s="643">
        <v>1</v>
      </c>
      <c r="O3287" s="643">
        <v>6</v>
      </c>
      <c r="P3287" s="686">
        <v>12578.939556928915</v>
      </c>
    </row>
    <row r="3288" spans="1:16" ht="22.5" x14ac:dyDescent="0.2">
      <c r="A3288" s="637" t="s">
        <v>478</v>
      </c>
      <c r="B3288" s="638" t="s">
        <v>768</v>
      </c>
      <c r="C3288" s="638" t="s">
        <v>769</v>
      </c>
      <c r="D3288" s="639" t="s">
        <v>8288</v>
      </c>
      <c r="E3288" s="640">
        <v>2000</v>
      </c>
      <c r="F3288" s="638" t="s">
        <v>10314</v>
      </c>
      <c r="G3288" s="639" t="s">
        <v>10315</v>
      </c>
      <c r="H3288" s="641" t="s">
        <v>8303</v>
      </c>
      <c r="I3288" s="642" t="s">
        <v>8292</v>
      </c>
      <c r="J3288" s="641" t="s">
        <v>8303</v>
      </c>
      <c r="K3288" s="643">
        <v>1</v>
      </c>
      <c r="L3288" s="643">
        <v>12</v>
      </c>
      <c r="M3288" s="644">
        <v>26277.254186522405</v>
      </c>
      <c r="N3288" s="643">
        <v>1</v>
      </c>
      <c r="O3288" s="643">
        <v>6</v>
      </c>
      <c r="P3288" s="686">
        <v>13201.079556928915</v>
      </c>
    </row>
    <row r="3289" spans="1:16" ht="22.5" x14ac:dyDescent="0.2">
      <c r="A3289" s="637" t="s">
        <v>478</v>
      </c>
      <c r="B3289" s="638" t="s">
        <v>768</v>
      </c>
      <c r="C3289" s="638" t="s">
        <v>769</v>
      </c>
      <c r="D3289" s="639" t="s">
        <v>10316</v>
      </c>
      <c r="E3289" s="640">
        <v>3100</v>
      </c>
      <c r="F3289" s="638" t="s">
        <v>10317</v>
      </c>
      <c r="G3289" s="639" t="s">
        <v>10318</v>
      </c>
      <c r="H3289" s="641" t="s">
        <v>8632</v>
      </c>
      <c r="I3289" s="642" t="s">
        <v>8190</v>
      </c>
      <c r="J3289" s="641" t="s">
        <v>8632</v>
      </c>
      <c r="K3289" s="643">
        <v>1</v>
      </c>
      <c r="L3289" s="643">
        <v>12</v>
      </c>
      <c r="M3289" s="644">
        <v>39477.254186522412</v>
      </c>
      <c r="N3289" s="643">
        <v>1</v>
      </c>
      <c r="O3289" s="643">
        <v>6</v>
      </c>
      <c r="P3289" s="686">
        <v>19801.079556928918</v>
      </c>
    </row>
    <row r="3290" spans="1:16" x14ac:dyDescent="0.2">
      <c r="A3290" s="637" t="s">
        <v>478</v>
      </c>
      <c r="B3290" s="638" t="s">
        <v>768</v>
      </c>
      <c r="C3290" s="638" t="s">
        <v>769</v>
      </c>
      <c r="D3290" s="639" t="s">
        <v>8288</v>
      </c>
      <c r="E3290" s="640">
        <v>1900</v>
      </c>
      <c r="F3290" s="638" t="s">
        <v>10319</v>
      </c>
      <c r="G3290" s="639" t="s">
        <v>10320</v>
      </c>
      <c r="H3290" s="641" t="s">
        <v>8303</v>
      </c>
      <c r="I3290" s="642" t="s">
        <v>8292</v>
      </c>
      <c r="J3290" s="641" t="s">
        <v>8303</v>
      </c>
      <c r="K3290" s="643">
        <v>1</v>
      </c>
      <c r="L3290" s="643">
        <v>12</v>
      </c>
      <c r="M3290" s="644">
        <v>25077.254186522405</v>
      </c>
      <c r="N3290" s="643">
        <v>1</v>
      </c>
      <c r="O3290" s="643">
        <v>6</v>
      </c>
      <c r="P3290" s="686">
        <v>12578.939556928915</v>
      </c>
    </row>
    <row r="3291" spans="1:16" ht="22.5" x14ac:dyDescent="0.2">
      <c r="A3291" s="637" t="s">
        <v>478</v>
      </c>
      <c r="B3291" s="638" t="s">
        <v>768</v>
      </c>
      <c r="C3291" s="638" t="s">
        <v>769</v>
      </c>
      <c r="D3291" s="639" t="s">
        <v>8327</v>
      </c>
      <c r="E3291" s="640">
        <v>1900</v>
      </c>
      <c r="F3291" s="638" t="s">
        <v>10321</v>
      </c>
      <c r="G3291" s="639" t="s">
        <v>10322</v>
      </c>
      <c r="H3291" s="641" t="s">
        <v>8750</v>
      </c>
      <c r="I3291" s="642" t="s">
        <v>8292</v>
      </c>
      <c r="J3291" s="641" t="s">
        <v>8750</v>
      </c>
      <c r="K3291" s="643">
        <v>1</v>
      </c>
      <c r="L3291" s="643">
        <v>12</v>
      </c>
      <c r="M3291" s="644">
        <v>25077.254186522405</v>
      </c>
      <c r="N3291" s="643">
        <v>1</v>
      </c>
      <c r="O3291" s="643">
        <v>6</v>
      </c>
      <c r="P3291" s="686">
        <v>12578.939556928915</v>
      </c>
    </row>
    <row r="3292" spans="1:16" ht="22.5" x14ac:dyDescent="0.2">
      <c r="A3292" s="637" t="s">
        <v>478</v>
      </c>
      <c r="B3292" s="638" t="s">
        <v>768</v>
      </c>
      <c r="C3292" s="638" t="s">
        <v>769</v>
      </c>
      <c r="D3292" s="639" t="s">
        <v>8581</v>
      </c>
      <c r="E3292" s="640">
        <v>3800</v>
      </c>
      <c r="F3292" s="638" t="s">
        <v>10323</v>
      </c>
      <c r="G3292" s="639" t="s">
        <v>10324</v>
      </c>
      <c r="H3292" s="641" t="s">
        <v>4940</v>
      </c>
      <c r="I3292" s="642" t="s">
        <v>8190</v>
      </c>
      <c r="J3292" s="641" t="s">
        <v>4940</v>
      </c>
      <c r="K3292" s="643">
        <v>1</v>
      </c>
      <c r="L3292" s="643">
        <v>12</v>
      </c>
      <c r="M3292" s="644">
        <v>47877.254186522412</v>
      </c>
      <c r="N3292" s="643">
        <v>1</v>
      </c>
      <c r="O3292" s="643">
        <v>6</v>
      </c>
      <c r="P3292" s="686">
        <v>24001.079556928918</v>
      </c>
    </row>
    <row r="3293" spans="1:16" ht="22.5" x14ac:dyDescent="0.2">
      <c r="A3293" s="637" t="s">
        <v>478</v>
      </c>
      <c r="B3293" s="638" t="s">
        <v>768</v>
      </c>
      <c r="C3293" s="638" t="s">
        <v>769</v>
      </c>
      <c r="D3293" s="639" t="s">
        <v>10325</v>
      </c>
      <c r="E3293" s="640">
        <v>3800</v>
      </c>
      <c r="F3293" s="638" t="s">
        <v>10326</v>
      </c>
      <c r="G3293" s="639" t="s">
        <v>10327</v>
      </c>
      <c r="H3293" s="641" t="s">
        <v>8318</v>
      </c>
      <c r="I3293" s="642" t="s">
        <v>8190</v>
      </c>
      <c r="J3293" s="641" t="s">
        <v>8318</v>
      </c>
      <c r="K3293" s="643">
        <v>1</v>
      </c>
      <c r="L3293" s="643">
        <v>5</v>
      </c>
      <c r="M3293" s="644">
        <v>20248.494186522406</v>
      </c>
      <c r="N3293" s="643"/>
      <c r="O3293" s="643"/>
      <c r="P3293" s="686">
        <v>0</v>
      </c>
    </row>
    <row r="3294" spans="1:16" ht="33.75" x14ac:dyDescent="0.2">
      <c r="A3294" s="637" t="s">
        <v>478</v>
      </c>
      <c r="B3294" s="638" t="s">
        <v>768</v>
      </c>
      <c r="C3294" s="638" t="s">
        <v>769</v>
      </c>
      <c r="D3294" s="639" t="s">
        <v>10328</v>
      </c>
      <c r="E3294" s="640">
        <v>5500</v>
      </c>
      <c r="F3294" s="638" t="s">
        <v>10329</v>
      </c>
      <c r="G3294" s="639" t="s">
        <v>10330</v>
      </c>
      <c r="H3294" s="641" t="s">
        <v>4940</v>
      </c>
      <c r="I3294" s="642" t="s">
        <v>8190</v>
      </c>
      <c r="J3294" s="641" t="s">
        <v>4940</v>
      </c>
      <c r="K3294" s="643">
        <v>1</v>
      </c>
      <c r="L3294" s="643">
        <v>12</v>
      </c>
      <c r="M3294" s="644">
        <v>68277.254186522405</v>
      </c>
      <c r="N3294" s="643">
        <v>1</v>
      </c>
      <c r="O3294" s="643">
        <v>6</v>
      </c>
      <c r="P3294" s="686">
        <v>34201.079556928911</v>
      </c>
    </row>
    <row r="3295" spans="1:16" ht="22.5" x14ac:dyDescent="0.2">
      <c r="A3295" s="637" t="s">
        <v>478</v>
      </c>
      <c r="B3295" s="638" t="s">
        <v>768</v>
      </c>
      <c r="C3295" s="638" t="s">
        <v>769</v>
      </c>
      <c r="D3295" s="639" t="s">
        <v>10331</v>
      </c>
      <c r="E3295" s="640">
        <v>3100</v>
      </c>
      <c r="F3295" s="638" t="s">
        <v>10332</v>
      </c>
      <c r="G3295" s="639" t="s">
        <v>10333</v>
      </c>
      <c r="H3295" s="641" t="s">
        <v>10334</v>
      </c>
      <c r="I3295" s="642" t="s">
        <v>8190</v>
      </c>
      <c r="J3295" s="641" t="s">
        <v>10334</v>
      </c>
      <c r="K3295" s="643">
        <v>1</v>
      </c>
      <c r="L3295" s="643">
        <v>12</v>
      </c>
      <c r="M3295" s="644">
        <v>39477.254186522412</v>
      </c>
      <c r="N3295" s="643">
        <v>1</v>
      </c>
      <c r="O3295" s="643">
        <v>6</v>
      </c>
      <c r="P3295" s="686">
        <v>19801.079556928918</v>
      </c>
    </row>
    <row r="3296" spans="1:16" ht="22.5" x14ac:dyDescent="0.2">
      <c r="A3296" s="637" t="s">
        <v>478</v>
      </c>
      <c r="B3296" s="638" t="s">
        <v>768</v>
      </c>
      <c r="C3296" s="638" t="s">
        <v>769</v>
      </c>
      <c r="D3296" s="639" t="s">
        <v>8288</v>
      </c>
      <c r="E3296" s="640">
        <v>1900</v>
      </c>
      <c r="F3296" s="638" t="s">
        <v>10335</v>
      </c>
      <c r="G3296" s="639" t="s">
        <v>10336</v>
      </c>
      <c r="H3296" s="641" t="s">
        <v>8303</v>
      </c>
      <c r="I3296" s="642" t="s">
        <v>8292</v>
      </c>
      <c r="J3296" s="641" t="s">
        <v>8303</v>
      </c>
      <c r="K3296" s="643">
        <v>1</v>
      </c>
      <c r="L3296" s="643">
        <v>12</v>
      </c>
      <c r="M3296" s="644">
        <v>25077.254186522405</v>
      </c>
      <c r="N3296" s="643">
        <v>1</v>
      </c>
      <c r="O3296" s="643">
        <v>6</v>
      </c>
      <c r="P3296" s="686">
        <v>12578.939556928915</v>
      </c>
    </row>
    <row r="3297" spans="1:16" ht="22.5" x14ac:dyDescent="0.2">
      <c r="A3297" s="637" t="s">
        <v>478</v>
      </c>
      <c r="B3297" s="638" t="s">
        <v>768</v>
      </c>
      <c r="C3297" s="638" t="s">
        <v>769</v>
      </c>
      <c r="D3297" s="639" t="s">
        <v>8288</v>
      </c>
      <c r="E3297" s="640">
        <v>1900</v>
      </c>
      <c r="F3297" s="638" t="s">
        <v>10337</v>
      </c>
      <c r="G3297" s="639" t="s">
        <v>10338</v>
      </c>
      <c r="H3297" s="641" t="s">
        <v>8303</v>
      </c>
      <c r="I3297" s="642" t="s">
        <v>8292</v>
      </c>
      <c r="J3297" s="641" t="s">
        <v>8303</v>
      </c>
      <c r="K3297" s="643">
        <v>1</v>
      </c>
      <c r="L3297" s="643">
        <v>12</v>
      </c>
      <c r="M3297" s="644">
        <v>25077.254186522405</v>
      </c>
      <c r="N3297" s="643">
        <v>1</v>
      </c>
      <c r="O3297" s="643">
        <v>6</v>
      </c>
      <c r="P3297" s="686">
        <v>12578.939556928915</v>
      </c>
    </row>
    <row r="3298" spans="1:16" x14ac:dyDescent="0.2">
      <c r="A3298" s="637" t="s">
        <v>478</v>
      </c>
      <c r="B3298" s="638" t="s">
        <v>768</v>
      </c>
      <c r="C3298" s="638" t="s">
        <v>769</v>
      </c>
      <c r="D3298" s="639" t="s">
        <v>9389</v>
      </c>
      <c r="E3298" s="640">
        <v>3500</v>
      </c>
      <c r="F3298" s="638" t="s">
        <v>10339</v>
      </c>
      <c r="G3298" s="639" t="s">
        <v>10340</v>
      </c>
      <c r="H3298" s="641" t="s">
        <v>9690</v>
      </c>
      <c r="I3298" s="642" t="s">
        <v>8190</v>
      </c>
      <c r="J3298" s="641" t="s">
        <v>9690</v>
      </c>
      <c r="K3298" s="643">
        <v>1</v>
      </c>
      <c r="L3298" s="643">
        <v>12</v>
      </c>
      <c r="M3298" s="644">
        <v>44277.254186522412</v>
      </c>
      <c r="N3298" s="643">
        <v>1</v>
      </c>
      <c r="O3298" s="643">
        <v>6</v>
      </c>
      <c r="P3298" s="686">
        <v>22201.079556928918</v>
      </c>
    </row>
    <row r="3299" spans="1:16" ht="33.75" x14ac:dyDescent="0.2">
      <c r="A3299" s="637" t="s">
        <v>478</v>
      </c>
      <c r="B3299" s="638" t="s">
        <v>768</v>
      </c>
      <c r="C3299" s="638" t="s">
        <v>769</v>
      </c>
      <c r="D3299" s="639" t="s">
        <v>10341</v>
      </c>
      <c r="E3299" s="640">
        <v>4300</v>
      </c>
      <c r="F3299" s="638" t="s">
        <v>10342</v>
      </c>
      <c r="G3299" s="639" t="s">
        <v>10343</v>
      </c>
      <c r="H3299" s="641" t="s">
        <v>8569</v>
      </c>
      <c r="I3299" s="642" t="s">
        <v>8190</v>
      </c>
      <c r="J3299" s="641" t="s">
        <v>8569</v>
      </c>
      <c r="K3299" s="643">
        <v>1</v>
      </c>
      <c r="L3299" s="643">
        <v>12</v>
      </c>
      <c r="M3299" s="644">
        <v>53877.254186522412</v>
      </c>
      <c r="N3299" s="643">
        <v>1</v>
      </c>
      <c r="O3299" s="643">
        <v>6</v>
      </c>
      <c r="P3299" s="686">
        <v>27001.079556928918</v>
      </c>
    </row>
    <row r="3300" spans="1:16" ht="33.75" x14ac:dyDescent="0.2">
      <c r="A3300" s="637" t="s">
        <v>478</v>
      </c>
      <c r="B3300" s="638" t="s">
        <v>768</v>
      </c>
      <c r="C3300" s="638" t="s">
        <v>769</v>
      </c>
      <c r="D3300" s="639" t="s">
        <v>8335</v>
      </c>
      <c r="E3300" s="640">
        <v>1900</v>
      </c>
      <c r="F3300" s="638" t="s">
        <v>10344</v>
      </c>
      <c r="G3300" s="639" t="s">
        <v>10345</v>
      </c>
      <c r="H3300" s="641" t="s">
        <v>8291</v>
      </c>
      <c r="I3300" s="642" t="s">
        <v>8292</v>
      </c>
      <c r="J3300" s="641" t="s">
        <v>8291</v>
      </c>
      <c r="K3300" s="643">
        <v>1</v>
      </c>
      <c r="L3300" s="643">
        <v>12</v>
      </c>
      <c r="M3300" s="644">
        <v>25077.254186522405</v>
      </c>
      <c r="N3300" s="643">
        <v>1</v>
      </c>
      <c r="O3300" s="643">
        <v>6</v>
      </c>
      <c r="P3300" s="686">
        <v>12578.939556928915</v>
      </c>
    </row>
    <row r="3301" spans="1:16" ht="22.5" x14ac:dyDescent="0.2">
      <c r="A3301" s="637" t="s">
        <v>478</v>
      </c>
      <c r="B3301" s="638" t="s">
        <v>768</v>
      </c>
      <c r="C3301" s="638" t="s">
        <v>769</v>
      </c>
      <c r="D3301" s="639" t="s">
        <v>8346</v>
      </c>
      <c r="E3301" s="640">
        <v>1790</v>
      </c>
      <c r="F3301" s="638" t="s">
        <v>10346</v>
      </c>
      <c r="G3301" s="639" t="s">
        <v>10347</v>
      </c>
      <c r="H3301" s="641" t="s">
        <v>10348</v>
      </c>
      <c r="I3301" s="642" t="s">
        <v>8185</v>
      </c>
      <c r="J3301" s="641" t="s">
        <v>10348</v>
      </c>
      <c r="K3301" s="643">
        <v>1</v>
      </c>
      <c r="L3301" s="643">
        <v>12</v>
      </c>
      <c r="M3301" s="644">
        <v>23757.254186522405</v>
      </c>
      <c r="N3301" s="643">
        <v>1</v>
      </c>
      <c r="O3301" s="643">
        <v>6</v>
      </c>
      <c r="P3301" s="686">
        <v>11849.441556928916</v>
      </c>
    </row>
    <row r="3302" spans="1:16" ht="78.75" x14ac:dyDescent="0.2">
      <c r="A3302" s="637" t="s">
        <v>478</v>
      </c>
      <c r="B3302" s="638" t="s">
        <v>768</v>
      </c>
      <c r="C3302" s="638" t="s">
        <v>769</v>
      </c>
      <c r="D3302" s="639" t="s">
        <v>10349</v>
      </c>
      <c r="E3302" s="640">
        <v>3300</v>
      </c>
      <c r="F3302" s="638" t="s">
        <v>10350</v>
      </c>
      <c r="G3302" s="639" t="s">
        <v>10351</v>
      </c>
      <c r="H3302" s="641" t="s">
        <v>10352</v>
      </c>
      <c r="I3302" s="642" t="s">
        <v>8190</v>
      </c>
      <c r="J3302" s="641" t="s">
        <v>10352</v>
      </c>
      <c r="K3302" s="643">
        <v>1</v>
      </c>
      <c r="L3302" s="643">
        <v>12</v>
      </c>
      <c r="M3302" s="644">
        <v>41877.254186522412</v>
      </c>
      <c r="N3302" s="643">
        <v>1</v>
      </c>
      <c r="O3302" s="643">
        <v>6</v>
      </c>
      <c r="P3302" s="686">
        <v>21001.079556928918</v>
      </c>
    </row>
    <row r="3303" spans="1:16" ht="67.5" x14ac:dyDescent="0.2">
      <c r="A3303" s="637" t="s">
        <v>478</v>
      </c>
      <c r="B3303" s="638" t="s">
        <v>768</v>
      </c>
      <c r="C3303" s="638" t="s">
        <v>769</v>
      </c>
      <c r="D3303" s="639" t="s">
        <v>10353</v>
      </c>
      <c r="E3303" s="640">
        <v>3100</v>
      </c>
      <c r="F3303" s="638" t="s">
        <v>10354</v>
      </c>
      <c r="G3303" s="639" t="s">
        <v>10355</v>
      </c>
      <c r="H3303" s="641" t="s">
        <v>8486</v>
      </c>
      <c r="I3303" s="642" t="s">
        <v>8190</v>
      </c>
      <c r="J3303" s="641" t="s">
        <v>8486</v>
      </c>
      <c r="K3303" s="643">
        <v>1</v>
      </c>
      <c r="L3303" s="643">
        <v>12</v>
      </c>
      <c r="M3303" s="644">
        <v>39477.254186522412</v>
      </c>
      <c r="N3303" s="643">
        <v>1</v>
      </c>
      <c r="O3303" s="643">
        <v>6</v>
      </c>
      <c r="P3303" s="686">
        <v>19801.079556928918</v>
      </c>
    </row>
    <row r="3304" spans="1:16" ht="33.75" x14ac:dyDescent="0.2">
      <c r="A3304" s="637" t="s">
        <v>478</v>
      </c>
      <c r="B3304" s="638" t="s">
        <v>768</v>
      </c>
      <c r="C3304" s="638" t="s">
        <v>769</v>
      </c>
      <c r="D3304" s="639" t="s">
        <v>8536</v>
      </c>
      <c r="E3304" s="640">
        <v>3300</v>
      </c>
      <c r="F3304" s="638" t="s">
        <v>10356</v>
      </c>
      <c r="G3304" s="639" t="s">
        <v>10357</v>
      </c>
      <c r="H3304" s="641" t="s">
        <v>9483</v>
      </c>
      <c r="I3304" s="642" t="s">
        <v>8190</v>
      </c>
      <c r="J3304" s="641" t="s">
        <v>9483</v>
      </c>
      <c r="K3304" s="643">
        <v>1</v>
      </c>
      <c r="L3304" s="643">
        <v>12</v>
      </c>
      <c r="M3304" s="644">
        <v>41877.254186522412</v>
      </c>
      <c r="N3304" s="643">
        <v>1</v>
      </c>
      <c r="O3304" s="643">
        <v>6</v>
      </c>
      <c r="P3304" s="686">
        <v>21001.079556928918</v>
      </c>
    </row>
    <row r="3305" spans="1:16" ht="33.75" x14ac:dyDescent="0.2">
      <c r="A3305" s="637" t="s">
        <v>478</v>
      </c>
      <c r="B3305" s="638" t="s">
        <v>768</v>
      </c>
      <c r="C3305" s="638" t="s">
        <v>769</v>
      </c>
      <c r="D3305" s="639" t="s">
        <v>8801</v>
      </c>
      <c r="E3305" s="640">
        <v>1900</v>
      </c>
      <c r="F3305" s="638" t="s">
        <v>10358</v>
      </c>
      <c r="G3305" s="639" t="s">
        <v>10359</v>
      </c>
      <c r="H3305" s="641" t="s">
        <v>8303</v>
      </c>
      <c r="I3305" s="642" t="s">
        <v>8292</v>
      </c>
      <c r="J3305" s="641" t="s">
        <v>8303</v>
      </c>
      <c r="K3305" s="643">
        <v>1</v>
      </c>
      <c r="L3305" s="643">
        <v>12</v>
      </c>
      <c r="M3305" s="644">
        <v>25077.254186522405</v>
      </c>
      <c r="N3305" s="643">
        <v>1</v>
      </c>
      <c r="O3305" s="643">
        <v>6</v>
      </c>
      <c r="P3305" s="686">
        <v>12578.939556928915</v>
      </c>
    </row>
    <row r="3306" spans="1:16" ht="22.5" x14ac:dyDescent="0.2">
      <c r="A3306" s="637" t="s">
        <v>478</v>
      </c>
      <c r="B3306" s="638" t="s">
        <v>768</v>
      </c>
      <c r="C3306" s="638" t="s">
        <v>769</v>
      </c>
      <c r="D3306" s="639" t="s">
        <v>10360</v>
      </c>
      <c r="E3306" s="640">
        <v>3800</v>
      </c>
      <c r="F3306" s="638" t="s">
        <v>10361</v>
      </c>
      <c r="G3306" s="639" t="s">
        <v>10362</v>
      </c>
      <c r="H3306" s="641" t="s">
        <v>4940</v>
      </c>
      <c r="I3306" s="642" t="s">
        <v>8190</v>
      </c>
      <c r="J3306" s="641" t="s">
        <v>4940</v>
      </c>
      <c r="K3306" s="643">
        <v>1</v>
      </c>
      <c r="L3306" s="643">
        <v>2</v>
      </c>
      <c r="M3306" s="644">
        <v>8150.4541865224064</v>
      </c>
      <c r="N3306" s="643"/>
      <c r="O3306" s="643"/>
      <c r="P3306" s="686">
        <v>0</v>
      </c>
    </row>
    <row r="3307" spans="1:16" ht="22.5" x14ac:dyDescent="0.2">
      <c r="A3307" s="637" t="s">
        <v>478</v>
      </c>
      <c r="B3307" s="638" t="s">
        <v>768</v>
      </c>
      <c r="C3307" s="638" t="s">
        <v>769</v>
      </c>
      <c r="D3307" s="639" t="s">
        <v>8371</v>
      </c>
      <c r="E3307" s="640">
        <v>5000</v>
      </c>
      <c r="F3307" s="638" t="s">
        <v>10361</v>
      </c>
      <c r="G3307" s="639" t="s">
        <v>10362</v>
      </c>
      <c r="H3307" s="641" t="s">
        <v>4940</v>
      </c>
      <c r="I3307" s="642" t="s">
        <v>8190</v>
      </c>
      <c r="J3307" s="641" t="s">
        <v>4940</v>
      </c>
      <c r="K3307" s="643">
        <v>1</v>
      </c>
      <c r="L3307" s="643">
        <v>10</v>
      </c>
      <c r="M3307" s="644">
        <v>52011.894186522411</v>
      </c>
      <c r="N3307" s="643">
        <v>1</v>
      </c>
      <c r="O3307" s="643">
        <v>6</v>
      </c>
      <c r="P3307" s="686">
        <v>31201.079556928918</v>
      </c>
    </row>
    <row r="3308" spans="1:16" x14ac:dyDescent="0.2">
      <c r="A3308" s="637" t="s">
        <v>478</v>
      </c>
      <c r="B3308" s="638" t="s">
        <v>768</v>
      </c>
      <c r="C3308" s="638" t="s">
        <v>769</v>
      </c>
      <c r="D3308" s="639" t="s">
        <v>10363</v>
      </c>
      <c r="E3308" s="640">
        <v>3300</v>
      </c>
      <c r="F3308" s="638" t="s">
        <v>10364</v>
      </c>
      <c r="G3308" s="639" t="s">
        <v>10365</v>
      </c>
      <c r="H3308" s="641" t="s">
        <v>8380</v>
      </c>
      <c r="I3308" s="642" t="s">
        <v>8190</v>
      </c>
      <c r="J3308" s="641" t="s">
        <v>8380</v>
      </c>
      <c r="K3308" s="643">
        <v>1</v>
      </c>
      <c r="L3308" s="643">
        <v>12</v>
      </c>
      <c r="M3308" s="644">
        <v>41877.254186522412</v>
      </c>
      <c r="N3308" s="643"/>
      <c r="O3308" s="643"/>
      <c r="P3308" s="686">
        <v>0</v>
      </c>
    </row>
    <row r="3309" spans="1:16" x14ac:dyDescent="0.2">
      <c r="A3309" s="637" t="s">
        <v>478</v>
      </c>
      <c r="B3309" s="638" t="s">
        <v>768</v>
      </c>
      <c r="C3309" s="638" t="s">
        <v>769</v>
      </c>
      <c r="D3309" s="639" t="s">
        <v>2700</v>
      </c>
      <c r="E3309" s="640">
        <v>3800</v>
      </c>
      <c r="F3309" s="638" t="s">
        <v>10364</v>
      </c>
      <c r="G3309" s="639" t="s">
        <v>10365</v>
      </c>
      <c r="H3309" s="641" t="s">
        <v>8380</v>
      </c>
      <c r="I3309" s="642" t="s">
        <v>8190</v>
      </c>
      <c r="J3309" s="641" t="s">
        <v>8380</v>
      </c>
      <c r="K3309" s="643"/>
      <c r="L3309" s="643"/>
      <c r="M3309" s="644">
        <v>0</v>
      </c>
      <c r="N3309" s="643">
        <v>1</v>
      </c>
      <c r="O3309" s="643">
        <v>6</v>
      </c>
      <c r="P3309" s="686">
        <v>24001.079556928918</v>
      </c>
    </row>
    <row r="3310" spans="1:16" ht="22.5" x14ac:dyDescent="0.2">
      <c r="A3310" s="637" t="s">
        <v>478</v>
      </c>
      <c r="B3310" s="638" t="s">
        <v>768</v>
      </c>
      <c r="C3310" s="638" t="s">
        <v>769</v>
      </c>
      <c r="D3310" s="639" t="s">
        <v>8288</v>
      </c>
      <c r="E3310" s="640">
        <v>1900</v>
      </c>
      <c r="F3310" s="638" t="s">
        <v>10366</v>
      </c>
      <c r="G3310" s="639" t="s">
        <v>10367</v>
      </c>
      <c r="H3310" s="641" t="s">
        <v>8303</v>
      </c>
      <c r="I3310" s="642" t="s">
        <v>8292</v>
      </c>
      <c r="J3310" s="641" t="s">
        <v>8303</v>
      </c>
      <c r="K3310" s="643">
        <v>1</v>
      </c>
      <c r="L3310" s="643">
        <v>12</v>
      </c>
      <c r="M3310" s="644">
        <v>25077.254186522405</v>
      </c>
      <c r="N3310" s="643">
        <v>1</v>
      </c>
      <c r="O3310" s="643">
        <v>6</v>
      </c>
      <c r="P3310" s="686">
        <v>12578.939556928915</v>
      </c>
    </row>
    <row r="3311" spans="1:16" ht="22.5" x14ac:dyDescent="0.2">
      <c r="A3311" s="637" t="s">
        <v>478</v>
      </c>
      <c r="B3311" s="638" t="s">
        <v>768</v>
      </c>
      <c r="C3311" s="638" t="s">
        <v>769</v>
      </c>
      <c r="D3311" s="639" t="s">
        <v>10368</v>
      </c>
      <c r="E3311" s="640">
        <v>8000</v>
      </c>
      <c r="F3311" s="638" t="s">
        <v>10369</v>
      </c>
      <c r="G3311" s="639" t="s">
        <v>10370</v>
      </c>
      <c r="H3311" s="641" t="s">
        <v>8188</v>
      </c>
      <c r="I3311" s="642" t="s">
        <v>8190</v>
      </c>
      <c r="J3311" s="641" t="s">
        <v>8188</v>
      </c>
      <c r="K3311" s="643">
        <v>1</v>
      </c>
      <c r="L3311" s="643">
        <v>6</v>
      </c>
      <c r="M3311" s="644">
        <v>49481.17418652241</v>
      </c>
      <c r="N3311" s="643"/>
      <c r="O3311" s="643"/>
      <c r="P3311" s="686">
        <v>0</v>
      </c>
    </row>
    <row r="3312" spans="1:16" ht="22.5" x14ac:dyDescent="0.2">
      <c r="A3312" s="637" t="s">
        <v>478</v>
      </c>
      <c r="B3312" s="638" t="s">
        <v>768</v>
      </c>
      <c r="C3312" s="638" t="s">
        <v>769</v>
      </c>
      <c r="D3312" s="639" t="s">
        <v>10371</v>
      </c>
      <c r="E3312" s="640">
        <v>5000</v>
      </c>
      <c r="F3312" s="638" t="s">
        <v>10372</v>
      </c>
      <c r="G3312" s="639" t="s">
        <v>10373</v>
      </c>
      <c r="H3312" s="641" t="s">
        <v>10374</v>
      </c>
      <c r="I3312" s="642" t="s">
        <v>8190</v>
      </c>
      <c r="J3312" s="641" t="s">
        <v>10374</v>
      </c>
      <c r="K3312" s="643">
        <v>1</v>
      </c>
      <c r="L3312" s="643">
        <v>12</v>
      </c>
      <c r="M3312" s="644">
        <v>62277.254186522412</v>
      </c>
      <c r="N3312" s="643">
        <v>1</v>
      </c>
      <c r="O3312" s="643">
        <v>6</v>
      </c>
      <c r="P3312" s="686">
        <v>31201.079556928918</v>
      </c>
    </row>
    <row r="3313" spans="1:16" ht="22.5" x14ac:dyDescent="0.2">
      <c r="A3313" s="637" t="s">
        <v>478</v>
      </c>
      <c r="B3313" s="638" t="s">
        <v>768</v>
      </c>
      <c r="C3313" s="638" t="s">
        <v>769</v>
      </c>
      <c r="D3313" s="639" t="s">
        <v>10375</v>
      </c>
      <c r="E3313" s="640">
        <v>1600</v>
      </c>
      <c r="F3313" s="638" t="s">
        <v>10376</v>
      </c>
      <c r="G3313" s="639" t="s">
        <v>10377</v>
      </c>
      <c r="H3313" s="641" t="s">
        <v>8539</v>
      </c>
      <c r="I3313" s="642" t="s">
        <v>8292</v>
      </c>
      <c r="J3313" s="641" t="s">
        <v>8539</v>
      </c>
      <c r="K3313" s="643">
        <v>1</v>
      </c>
      <c r="L3313" s="643">
        <v>12</v>
      </c>
      <c r="M3313" s="644">
        <v>21477.254186522405</v>
      </c>
      <c r="N3313" s="643">
        <v>1</v>
      </c>
      <c r="O3313" s="643">
        <v>6</v>
      </c>
      <c r="P3313" s="686">
        <v>10589.399556928915</v>
      </c>
    </row>
    <row r="3314" spans="1:16" x14ac:dyDescent="0.2">
      <c r="A3314" s="637" t="s">
        <v>478</v>
      </c>
      <c r="B3314" s="638" t="s">
        <v>768</v>
      </c>
      <c r="C3314" s="638" t="s">
        <v>769</v>
      </c>
      <c r="D3314" s="639" t="s">
        <v>8288</v>
      </c>
      <c r="E3314" s="640">
        <v>1900</v>
      </c>
      <c r="F3314" s="638" t="s">
        <v>10378</v>
      </c>
      <c r="G3314" s="639" t="s">
        <v>10379</v>
      </c>
      <c r="H3314" s="641" t="s">
        <v>8303</v>
      </c>
      <c r="I3314" s="642" t="s">
        <v>8292</v>
      </c>
      <c r="J3314" s="641" t="s">
        <v>8303</v>
      </c>
      <c r="K3314" s="643">
        <v>1</v>
      </c>
      <c r="L3314" s="643">
        <v>12</v>
      </c>
      <c r="M3314" s="644">
        <v>25077.254186522405</v>
      </c>
      <c r="N3314" s="643">
        <v>1</v>
      </c>
      <c r="O3314" s="643">
        <v>6</v>
      </c>
      <c r="P3314" s="686">
        <v>12578.939556928915</v>
      </c>
    </row>
    <row r="3315" spans="1:16" ht="22.5" x14ac:dyDescent="0.2">
      <c r="A3315" s="637" t="s">
        <v>478</v>
      </c>
      <c r="B3315" s="638" t="s">
        <v>768</v>
      </c>
      <c r="C3315" s="638" t="s">
        <v>769</v>
      </c>
      <c r="D3315" s="639" t="s">
        <v>8384</v>
      </c>
      <c r="E3315" s="640">
        <v>3500</v>
      </c>
      <c r="F3315" s="638" t="s">
        <v>10380</v>
      </c>
      <c r="G3315" s="639" t="s">
        <v>10381</v>
      </c>
      <c r="H3315" s="641" t="s">
        <v>8384</v>
      </c>
      <c r="I3315" s="642" t="s">
        <v>8190</v>
      </c>
      <c r="J3315" s="641" t="s">
        <v>8384</v>
      </c>
      <c r="K3315" s="643">
        <v>1</v>
      </c>
      <c r="L3315" s="643">
        <v>12</v>
      </c>
      <c r="M3315" s="644">
        <v>44277.254186522412</v>
      </c>
      <c r="N3315" s="643">
        <v>1</v>
      </c>
      <c r="O3315" s="643">
        <v>6</v>
      </c>
      <c r="P3315" s="686">
        <v>22201.079556928918</v>
      </c>
    </row>
    <row r="3316" spans="1:16" ht="33.75" x14ac:dyDescent="0.2">
      <c r="A3316" s="637" t="s">
        <v>478</v>
      </c>
      <c r="B3316" s="638" t="s">
        <v>768</v>
      </c>
      <c r="C3316" s="638" t="s">
        <v>769</v>
      </c>
      <c r="D3316" s="639" t="s">
        <v>8619</v>
      </c>
      <c r="E3316" s="640">
        <v>2600</v>
      </c>
      <c r="F3316" s="638" t="s">
        <v>10382</v>
      </c>
      <c r="G3316" s="639" t="s">
        <v>10383</v>
      </c>
      <c r="H3316" s="641" t="s">
        <v>10384</v>
      </c>
      <c r="I3316" s="642" t="s">
        <v>8185</v>
      </c>
      <c r="J3316" s="641" t="s">
        <v>10384</v>
      </c>
      <c r="K3316" s="643">
        <v>1</v>
      </c>
      <c r="L3316" s="643">
        <v>12</v>
      </c>
      <c r="M3316" s="644">
        <v>33477.254186522412</v>
      </c>
      <c r="N3316" s="643">
        <v>1</v>
      </c>
      <c r="O3316" s="643">
        <v>6</v>
      </c>
      <c r="P3316" s="686">
        <v>16801.079556928918</v>
      </c>
    </row>
    <row r="3317" spans="1:16" ht="22.5" x14ac:dyDescent="0.2">
      <c r="A3317" s="637" t="s">
        <v>478</v>
      </c>
      <c r="B3317" s="638" t="s">
        <v>768</v>
      </c>
      <c r="C3317" s="638" t="s">
        <v>769</v>
      </c>
      <c r="D3317" s="639" t="s">
        <v>8394</v>
      </c>
      <c r="E3317" s="640">
        <v>1900</v>
      </c>
      <c r="F3317" s="638" t="s">
        <v>10385</v>
      </c>
      <c r="G3317" s="639" t="s">
        <v>10386</v>
      </c>
      <c r="H3317" s="641" t="s">
        <v>8854</v>
      </c>
      <c r="I3317" s="642" t="s">
        <v>8292</v>
      </c>
      <c r="J3317" s="641" t="s">
        <v>8854</v>
      </c>
      <c r="K3317" s="643">
        <v>1</v>
      </c>
      <c r="L3317" s="643">
        <v>12</v>
      </c>
      <c r="M3317" s="644">
        <v>25077.254186522405</v>
      </c>
      <c r="N3317" s="643">
        <v>1</v>
      </c>
      <c r="O3317" s="643">
        <v>6</v>
      </c>
      <c r="P3317" s="686">
        <v>12578.939556928915</v>
      </c>
    </row>
    <row r="3318" spans="1:16" ht="22.5" x14ac:dyDescent="0.2">
      <c r="A3318" s="637" t="s">
        <v>478</v>
      </c>
      <c r="B3318" s="638" t="s">
        <v>768</v>
      </c>
      <c r="C3318" s="638" t="s">
        <v>769</v>
      </c>
      <c r="D3318" s="639" t="s">
        <v>8416</v>
      </c>
      <c r="E3318" s="640">
        <v>2600</v>
      </c>
      <c r="F3318" s="638" t="s">
        <v>10387</v>
      </c>
      <c r="G3318" s="639" t="s">
        <v>10388</v>
      </c>
      <c r="H3318" s="641" t="s">
        <v>8416</v>
      </c>
      <c r="I3318" s="642" t="s">
        <v>8185</v>
      </c>
      <c r="J3318" s="641" t="s">
        <v>8416</v>
      </c>
      <c r="K3318" s="643">
        <v>1</v>
      </c>
      <c r="L3318" s="643">
        <v>12</v>
      </c>
      <c r="M3318" s="644">
        <v>33477.254186522412</v>
      </c>
      <c r="N3318" s="643">
        <v>1</v>
      </c>
      <c r="O3318" s="643">
        <v>6</v>
      </c>
      <c r="P3318" s="686">
        <v>16801.079556928918</v>
      </c>
    </row>
    <row r="3319" spans="1:16" ht="22.5" x14ac:dyDescent="0.2">
      <c r="A3319" s="637" t="s">
        <v>478</v>
      </c>
      <c r="B3319" s="638" t="s">
        <v>768</v>
      </c>
      <c r="C3319" s="638" t="s">
        <v>769</v>
      </c>
      <c r="D3319" s="639" t="s">
        <v>8643</v>
      </c>
      <c r="E3319" s="640">
        <v>3300</v>
      </c>
      <c r="F3319" s="638" t="s">
        <v>10389</v>
      </c>
      <c r="G3319" s="639" t="s">
        <v>10390</v>
      </c>
      <c r="H3319" s="641" t="s">
        <v>10391</v>
      </c>
      <c r="I3319" s="642" t="s">
        <v>8190</v>
      </c>
      <c r="J3319" s="641" t="s">
        <v>10391</v>
      </c>
      <c r="K3319" s="643">
        <v>1</v>
      </c>
      <c r="L3319" s="643">
        <v>12</v>
      </c>
      <c r="M3319" s="644">
        <v>41877.254186522412</v>
      </c>
      <c r="N3319" s="643">
        <v>1</v>
      </c>
      <c r="O3319" s="643">
        <v>6</v>
      </c>
      <c r="P3319" s="686">
        <v>21001.079556928918</v>
      </c>
    </row>
    <row r="3320" spans="1:16" x14ac:dyDescent="0.2">
      <c r="A3320" s="637" t="s">
        <v>478</v>
      </c>
      <c r="B3320" s="638" t="s">
        <v>768</v>
      </c>
      <c r="C3320" s="638" t="s">
        <v>769</v>
      </c>
      <c r="D3320" s="639" t="s">
        <v>8288</v>
      </c>
      <c r="E3320" s="640">
        <v>1900</v>
      </c>
      <c r="F3320" s="638" t="s">
        <v>10392</v>
      </c>
      <c r="G3320" s="639" t="s">
        <v>10393</v>
      </c>
      <c r="H3320" s="641" t="s">
        <v>8303</v>
      </c>
      <c r="I3320" s="642" t="s">
        <v>8292</v>
      </c>
      <c r="J3320" s="641" t="s">
        <v>8303</v>
      </c>
      <c r="K3320" s="643">
        <v>1</v>
      </c>
      <c r="L3320" s="643">
        <v>12</v>
      </c>
      <c r="M3320" s="644">
        <v>25077.254186522405</v>
      </c>
      <c r="N3320" s="643">
        <v>1</v>
      </c>
      <c r="O3320" s="643">
        <v>6</v>
      </c>
      <c r="P3320" s="686">
        <v>12578.939556928915</v>
      </c>
    </row>
    <row r="3321" spans="1:16" ht="33.75" x14ac:dyDescent="0.2">
      <c r="A3321" s="637" t="s">
        <v>478</v>
      </c>
      <c r="B3321" s="638" t="s">
        <v>768</v>
      </c>
      <c r="C3321" s="638" t="s">
        <v>769</v>
      </c>
      <c r="D3321" s="639" t="s">
        <v>8288</v>
      </c>
      <c r="E3321" s="640">
        <v>1900</v>
      </c>
      <c r="F3321" s="638" t="s">
        <v>10394</v>
      </c>
      <c r="G3321" s="639" t="s">
        <v>10395</v>
      </c>
      <c r="H3321" s="641" t="s">
        <v>8303</v>
      </c>
      <c r="I3321" s="642" t="s">
        <v>8292</v>
      </c>
      <c r="J3321" s="641" t="s">
        <v>8303</v>
      </c>
      <c r="K3321" s="643">
        <v>1</v>
      </c>
      <c r="L3321" s="643">
        <v>12</v>
      </c>
      <c r="M3321" s="644">
        <v>25077.254186522405</v>
      </c>
      <c r="N3321" s="643">
        <v>1</v>
      </c>
      <c r="O3321" s="643">
        <v>6</v>
      </c>
      <c r="P3321" s="686">
        <v>12578.939556928915</v>
      </c>
    </row>
    <row r="3322" spans="1:16" ht="22.5" x14ac:dyDescent="0.2">
      <c r="A3322" s="637" t="s">
        <v>478</v>
      </c>
      <c r="B3322" s="638" t="s">
        <v>768</v>
      </c>
      <c r="C3322" s="638" t="s">
        <v>769</v>
      </c>
      <c r="D3322" s="639" t="s">
        <v>8288</v>
      </c>
      <c r="E3322" s="640">
        <v>1900</v>
      </c>
      <c r="F3322" s="638" t="s">
        <v>10396</v>
      </c>
      <c r="G3322" s="639" t="s">
        <v>10397</v>
      </c>
      <c r="H3322" s="641" t="s">
        <v>8303</v>
      </c>
      <c r="I3322" s="642" t="s">
        <v>8292</v>
      </c>
      <c r="J3322" s="641" t="s">
        <v>8303</v>
      </c>
      <c r="K3322" s="643">
        <v>1</v>
      </c>
      <c r="L3322" s="643">
        <v>12</v>
      </c>
      <c r="M3322" s="644">
        <v>25077.254186522405</v>
      </c>
      <c r="N3322" s="643">
        <v>1</v>
      </c>
      <c r="O3322" s="643">
        <v>6</v>
      </c>
      <c r="P3322" s="686">
        <v>12578.939556928915</v>
      </c>
    </row>
    <row r="3323" spans="1:16" ht="22.5" x14ac:dyDescent="0.2">
      <c r="A3323" s="637" t="s">
        <v>478</v>
      </c>
      <c r="B3323" s="638" t="s">
        <v>768</v>
      </c>
      <c r="C3323" s="638" t="s">
        <v>769</v>
      </c>
      <c r="D3323" s="639" t="s">
        <v>8283</v>
      </c>
      <c r="E3323" s="640">
        <v>3300</v>
      </c>
      <c r="F3323" s="638" t="s">
        <v>10398</v>
      </c>
      <c r="G3323" s="639" t="s">
        <v>10399</v>
      </c>
      <c r="H3323" s="641" t="s">
        <v>8614</v>
      </c>
      <c r="I3323" s="642" t="s">
        <v>8190</v>
      </c>
      <c r="J3323" s="641" t="s">
        <v>8614</v>
      </c>
      <c r="K3323" s="643">
        <v>1</v>
      </c>
      <c r="L3323" s="643">
        <v>12</v>
      </c>
      <c r="M3323" s="644">
        <v>41877.254186522412</v>
      </c>
      <c r="N3323" s="643">
        <v>1</v>
      </c>
      <c r="O3323" s="643">
        <v>6</v>
      </c>
      <c r="P3323" s="686">
        <v>21001.079556928918</v>
      </c>
    </row>
    <row r="3324" spans="1:16" ht="22.5" x14ac:dyDescent="0.2">
      <c r="A3324" s="637" t="s">
        <v>478</v>
      </c>
      <c r="B3324" s="638" t="s">
        <v>768</v>
      </c>
      <c r="C3324" s="638" t="s">
        <v>769</v>
      </c>
      <c r="D3324" s="639" t="s">
        <v>10400</v>
      </c>
      <c r="E3324" s="640">
        <v>2600</v>
      </c>
      <c r="F3324" s="638" t="s">
        <v>10401</v>
      </c>
      <c r="G3324" s="639" t="s">
        <v>10402</v>
      </c>
      <c r="H3324" s="641" t="s">
        <v>9170</v>
      </c>
      <c r="I3324" s="642" t="s">
        <v>8185</v>
      </c>
      <c r="J3324" s="641" t="s">
        <v>9170</v>
      </c>
      <c r="K3324" s="643">
        <v>1</v>
      </c>
      <c r="L3324" s="643">
        <v>12</v>
      </c>
      <c r="M3324" s="644">
        <v>33477.254186522412</v>
      </c>
      <c r="N3324" s="643">
        <v>1</v>
      </c>
      <c r="O3324" s="643">
        <v>5</v>
      </c>
      <c r="P3324" s="686">
        <v>13997.319556928915</v>
      </c>
    </row>
    <row r="3325" spans="1:16" ht="22.5" x14ac:dyDescent="0.2">
      <c r="A3325" s="637" t="s">
        <v>478</v>
      </c>
      <c r="B3325" s="638" t="s">
        <v>775</v>
      </c>
      <c r="C3325" s="638" t="s">
        <v>769</v>
      </c>
      <c r="D3325" s="639" t="s">
        <v>10400</v>
      </c>
      <c r="E3325" s="640">
        <v>2600</v>
      </c>
      <c r="F3325" s="638" t="s">
        <v>10401</v>
      </c>
      <c r="G3325" s="639" t="s">
        <v>10402</v>
      </c>
      <c r="H3325" s="641" t="s">
        <v>9170</v>
      </c>
      <c r="I3325" s="642" t="s">
        <v>8185</v>
      </c>
      <c r="J3325" s="641" t="s">
        <v>9170</v>
      </c>
      <c r="K3325" s="643"/>
      <c r="L3325" s="643"/>
      <c r="M3325" s="644">
        <v>0</v>
      </c>
      <c r="N3325" s="643">
        <v>1</v>
      </c>
      <c r="O3325" s="643">
        <v>1</v>
      </c>
      <c r="P3325" s="686">
        <v>2782.279556928916</v>
      </c>
    </row>
    <row r="3326" spans="1:16" ht="22.5" x14ac:dyDescent="0.2">
      <c r="A3326" s="637" t="s">
        <v>478</v>
      </c>
      <c r="B3326" s="638" t="s">
        <v>768</v>
      </c>
      <c r="C3326" s="638" t="s">
        <v>769</v>
      </c>
      <c r="D3326" s="639" t="s">
        <v>8288</v>
      </c>
      <c r="E3326" s="640">
        <v>1900</v>
      </c>
      <c r="F3326" s="638" t="s">
        <v>10403</v>
      </c>
      <c r="G3326" s="639" t="s">
        <v>10404</v>
      </c>
      <c r="H3326" s="641" t="s">
        <v>8303</v>
      </c>
      <c r="I3326" s="642" t="s">
        <v>8292</v>
      </c>
      <c r="J3326" s="641" t="s">
        <v>8303</v>
      </c>
      <c r="K3326" s="643">
        <v>1</v>
      </c>
      <c r="L3326" s="643">
        <v>12</v>
      </c>
      <c r="M3326" s="644">
        <v>25077.254186522405</v>
      </c>
      <c r="N3326" s="643">
        <v>1</v>
      </c>
      <c r="O3326" s="643">
        <v>6</v>
      </c>
      <c r="P3326" s="686">
        <v>12578.939556928915</v>
      </c>
    </row>
    <row r="3327" spans="1:16" ht="22.5" x14ac:dyDescent="0.2">
      <c r="A3327" s="637" t="s">
        <v>478</v>
      </c>
      <c r="B3327" s="638" t="s">
        <v>768</v>
      </c>
      <c r="C3327" s="638" t="s">
        <v>769</v>
      </c>
      <c r="D3327" s="639" t="s">
        <v>8778</v>
      </c>
      <c r="E3327" s="640">
        <v>1900</v>
      </c>
      <c r="F3327" s="638" t="s">
        <v>10405</v>
      </c>
      <c r="G3327" s="639" t="s">
        <v>10406</v>
      </c>
      <c r="H3327" s="641" t="s">
        <v>8291</v>
      </c>
      <c r="I3327" s="642" t="s">
        <v>8292</v>
      </c>
      <c r="J3327" s="641" t="s">
        <v>8291</v>
      </c>
      <c r="K3327" s="643">
        <v>1</v>
      </c>
      <c r="L3327" s="643">
        <v>6</v>
      </c>
      <c r="M3327" s="644">
        <v>12881.174186522407</v>
      </c>
      <c r="N3327" s="643"/>
      <c r="O3327" s="643"/>
      <c r="P3327" s="686">
        <v>0</v>
      </c>
    </row>
    <row r="3328" spans="1:16" ht="22.5" x14ac:dyDescent="0.2">
      <c r="A3328" s="637" t="s">
        <v>478</v>
      </c>
      <c r="B3328" s="638" t="s">
        <v>768</v>
      </c>
      <c r="C3328" s="638" t="s">
        <v>769</v>
      </c>
      <c r="D3328" s="639" t="s">
        <v>8760</v>
      </c>
      <c r="E3328" s="640">
        <v>5700</v>
      </c>
      <c r="F3328" s="638" t="s">
        <v>10407</v>
      </c>
      <c r="G3328" s="639" t="s">
        <v>10408</v>
      </c>
      <c r="H3328" s="641" t="s">
        <v>8380</v>
      </c>
      <c r="I3328" s="642" t="s">
        <v>8190</v>
      </c>
      <c r="J3328" s="641" t="s">
        <v>8380</v>
      </c>
      <c r="K3328" s="643">
        <v>1</v>
      </c>
      <c r="L3328" s="643">
        <v>12</v>
      </c>
      <c r="M3328" s="644">
        <v>70677.254186522405</v>
      </c>
      <c r="N3328" s="643">
        <v>1</v>
      </c>
      <c r="O3328" s="643">
        <v>6</v>
      </c>
      <c r="P3328" s="686">
        <v>35401.079556928911</v>
      </c>
    </row>
    <row r="3329" spans="1:16" ht="22.5" x14ac:dyDescent="0.2">
      <c r="A3329" s="637" t="s">
        <v>478</v>
      </c>
      <c r="B3329" s="638" t="s">
        <v>768</v>
      </c>
      <c r="C3329" s="638" t="s">
        <v>769</v>
      </c>
      <c r="D3329" s="639" t="s">
        <v>8288</v>
      </c>
      <c r="E3329" s="640">
        <v>1900</v>
      </c>
      <c r="F3329" s="638" t="s">
        <v>10409</v>
      </c>
      <c r="G3329" s="639" t="s">
        <v>10410</v>
      </c>
      <c r="H3329" s="641" t="s">
        <v>8303</v>
      </c>
      <c r="I3329" s="642" t="s">
        <v>8292</v>
      </c>
      <c r="J3329" s="641" t="s">
        <v>8303</v>
      </c>
      <c r="K3329" s="643">
        <v>1</v>
      </c>
      <c r="L3329" s="643">
        <v>12</v>
      </c>
      <c r="M3329" s="644">
        <v>25077.254186522405</v>
      </c>
      <c r="N3329" s="643">
        <v>1</v>
      </c>
      <c r="O3329" s="643">
        <v>6</v>
      </c>
      <c r="P3329" s="686">
        <v>12578.939556928915</v>
      </c>
    </row>
    <row r="3330" spans="1:16" ht="22.5" x14ac:dyDescent="0.2">
      <c r="A3330" s="637" t="s">
        <v>478</v>
      </c>
      <c r="B3330" s="638" t="s">
        <v>768</v>
      </c>
      <c r="C3330" s="638" t="s">
        <v>769</v>
      </c>
      <c r="D3330" s="639" t="s">
        <v>8288</v>
      </c>
      <c r="E3330" s="640">
        <v>1900</v>
      </c>
      <c r="F3330" s="638" t="s">
        <v>10411</v>
      </c>
      <c r="G3330" s="639" t="s">
        <v>10412</v>
      </c>
      <c r="H3330" s="641" t="s">
        <v>8303</v>
      </c>
      <c r="I3330" s="642" t="s">
        <v>8292</v>
      </c>
      <c r="J3330" s="641" t="s">
        <v>8303</v>
      </c>
      <c r="K3330" s="643">
        <v>1</v>
      </c>
      <c r="L3330" s="643">
        <v>12</v>
      </c>
      <c r="M3330" s="644">
        <v>25077.254186522405</v>
      </c>
      <c r="N3330" s="643">
        <v>1</v>
      </c>
      <c r="O3330" s="643">
        <v>6</v>
      </c>
      <c r="P3330" s="686">
        <v>12578.939556928915</v>
      </c>
    </row>
    <row r="3331" spans="1:16" ht="22.5" x14ac:dyDescent="0.2">
      <c r="A3331" s="637" t="s">
        <v>478</v>
      </c>
      <c r="B3331" s="638" t="s">
        <v>768</v>
      </c>
      <c r="C3331" s="638" t="s">
        <v>769</v>
      </c>
      <c r="D3331" s="639" t="s">
        <v>8288</v>
      </c>
      <c r="E3331" s="640">
        <v>1900</v>
      </c>
      <c r="F3331" s="638" t="s">
        <v>10413</v>
      </c>
      <c r="G3331" s="639" t="s">
        <v>10414</v>
      </c>
      <c r="H3331" s="641" t="s">
        <v>8291</v>
      </c>
      <c r="I3331" s="642" t="s">
        <v>8292</v>
      </c>
      <c r="J3331" s="641" t="s">
        <v>8291</v>
      </c>
      <c r="K3331" s="643">
        <v>1</v>
      </c>
      <c r="L3331" s="643">
        <v>12</v>
      </c>
      <c r="M3331" s="644">
        <v>25077.254186522405</v>
      </c>
      <c r="N3331" s="643">
        <v>1</v>
      </c>
      <c r="O3331" s="643">
        <v>6</v>
      </c>
      <c r="P3331" s="686">
        <v>12578.939556928915</v>
      </c>
    </row>
    <row r="3332" spans="1:16" ht="22.5" x14ac:dyDescent="0.2">
      <c r="A3332" s="637" t="s">
        <v>478</v>
      </c>
      <c r="B3332" s="638" t="s">
        <v>768</v>
      </c>
      <c r="C3332" s="638" t="s">
        <v>769</v>
      </c>
      <c r="D3332" s="639" t="s">
        <v>10415</v>
      </c>
      <c r="E3332" s="640">
        <v>1900</v>
      </c>
      <c r="F3332" s="638" t="s">
        <v>10416</v>
      </c>
      <c r="G3332" s="639" t="s">
        <v>10417</v>
      </c>
      <c r="H3332" s="641" t="s">
        <v>8412</v>
      </c>
      <c r="I3332" s="642" t="s">
        <v>8292</v>
      </c>
      <c r="J3332" s="641" t="s">
        <v>8412</v>
      </c>
      <c r="K3332" s="643">
        <v>1</v>
      </c>
      <c r="L3332" s="643">
        <v>12</v>
      </c>
      <c r="M3332" s="644">
        <v>25077.254186522405</v>
      </c>
      <c r="N3332" s="643">
        <v>1</v>
      </c>
      <c r="O3332" s="643">
        <v>5</v>
      </c>
      <c r="P3332" s="686">
        <v>10478.869556928916</v>
      </c>
    </row>
    <row r="3333" spans="1:16" ht="22.5" x14ac:dyDescent="0.2">
      <c r="A3333" s="637" t="s">
        <v>478</v>
      </c>
      <c r="B3333" s="638" t="s">
        <v>775</v>
      </c>
      <c r="C3333" s="638" t="s">
        <v>769</v>
      </c>
      <c r="D3333" s="639" t="s">
        <v>10415</v>
      </c>
      <c r="E3333" s="640">
        <v>1900</v>
      </c>
      <c r="F3333" s="638" t="s">
        <v>10416</v>
      </c>
      <c r="G3333" s="639" t="s">
        <v>10417</v>
      </c>
      <c r="H3333" s="641" t="s">
        <v>8412</v>
      </c>
      <c r="I3333" s="642" t="s">
        <v>8292</v>
      </c>
      <c r="J3333" s="641" t="s">
        <v>8412</v>
      </c>
      <c r="K3333" s="643"/>
      <c r="L3333" s="643"/>
      <c r="M3333" s="644">
        <v>0</v>
      </c>
      <c r="N3333" s="643">
        <v>1</v>
      </c>
      <c r="O3333" s="643">
        <v>1</v>
      </c>
      <c r="P3333" s="686">
        <v>2078.589556928916</v>
      </c>
    </row>
    <row r="3334" spans="1:16" ht="22.5" x14ac:dyDescent="0.2">
      <c r="A3334" s="637" t="s">
        <v>478</v>
      </c>
      <c r="B3334" s="638" t="s">
        <v>768</v>
      </c>
      <c r="C3334" s="638" t="s">
        <v>769</v>
      </c>
      <c r="D3334" s="639" t="s">
        <v>10418</v>
      </c>
      <c r="E3334" s="640">
        <v>3500</v>
      </c>
      <c r="F3334" s="638" t="s">
        <v>10419</v>
      </c>
      <c r="G3334" s="639" t="s">
        <v>10420</v>
      </c>
      <c r="H3334" s="641" t="s">
        <v>915</v>
      </c>
      <c r="I3334" s="642" t="s">
        <v>8190</v>
      </c>
      <c r="J3334" s="641" t="s">
        <v>915</v>
      </c>
      <c r="K3334" s="643">
        <v>1</v>
      </c>
      <c r="L3334" s="643">
        <v>12</v>
      </c>
      <c r="M3334" s="644">
        <v>44277.254186522412</v>
      </c>
      <c r="N3334" s="643">
        <v>1</v>
      </c>
      <c r="O3334" s="643">
        <v>6</v>
      </c>
      <c r="P3334" s="686">
        <v>22201.079556928918</v>
      </c>
    </row>
    <row r="3335" spans="1:16" ht="22.5" x14ac:dyDescent="0.2">
      <c r="A3335" s="637" t="s">
        <v>478</v>
      </c>
      <c r="B3335" s="638" t="s">
        <v>768</v>
      </c>
      <c r="C3335" s="638" t="s">
        <v>769</v>
      </c>
      <c r="D3335" s="639" t="s">
        <v>8331</v>
      </c>
      <c r="E3335" s="640">
        <v>2600</v>
      </c>
      <c r="F3335" s="638" t="s">
        <v>10421</v>
      </c>
      <c r="G3335" s="639" t="s">
        <v>10422</v>
      </c>
      <c r="H3335" s="641" t="s">
        <v>8416</v>
      </c>
      <c r="I3335" s="642" t="s">
        <v>8185</v>
      </c>
      <c r="J3335" s="641" t="s">
        <v>8416</v>
      </c>
      <c r="K3335" s="643">
        <v>1</v>
      </c>
      <c r="L3335" s="643">
        <v>12</v>
      </c>
      <c r="M3335" s="644">
        <v>33477.254186522412</v>
      </c>
      <c r="N3335" s="643">
        <v>1</v>
      </c>
      <c r="O3335" s="643">
        <v>5</v>
      </c>
      <c r="P3335" s="686">
        <v>13997.319556928915</v>
      </c>
    </row>
    <row r="3336" spans="1:16" ht="22.5" x14ac:dyDescent="0.2">
      <c r="A3336" s="637" t="s">
        <v>478</v>
      </c>
      <c r="B3336" s="638" t="s">
        <v>775</v>
      </c>
      <c r="C3336" s="638" t="s">
        <v>769</v>
      </c>
      <c r="D3336" s="639" t="s">
        <v>8331</v>
      </c>
      <c r="E3336" s="640">
        <v>2600</v>
      </c>
      <c r="F3336" s="638" t="s">
        <v>10421</v>
      </c>
      <c r="G3336" s="639" t="s">
        <v>10422</v>
      </c>
      <c r="H3336" s="641" t="s">
        <v>8416</v>
      </c>
      <c r="I3336" s="642" t="s">
        <v>8185</v>
      </c>
      <c r="J3336" s="641" t="s">
        <v>8416</v>
      </c>
      <c r="K3336" s="643"/>
      <c r="L3336" s="643"/>
      <c r="M3336" s="644">
        <v>0</v>
      </c>
      <c r="N3336" s="643">
        <v>1</v>
      </c>
      <c r="O3336" s="643">
        <v>1</v>
      </c>
      <c r="P3336" s="686">
        <v>2782.279556928916</v>
      </c>
    </row>
    <row r="3337" spans="1:16" ht="22.5" x14ac:dyDescent="0.2">
      <c r="A3337" s="637" t="s">
        <v>478</v>
      </c>
      <c r="B3337" s="638" t="s">
        <v>768</v>
      </c>
      <c r="C3337" s="638" t="s">
        <v>769</v>
      </c>
      <c r="D3337" s="639" t="s">
        <v>10423</v>
      </c>
      <c r="E3337" s="640">
        <v>3100</v>
      </c>
      <c r="F3337" s="638" t="s">
        <v>10424</v>
      </c>
      <c r="G3337" s="639" t="s">
        <v>10425</v>
      </c>
      <c r="H3337" s="641" t="s">
        <v>8827</v>
      </c>
      <c r="I3337" s="642" t="s">
        <v>8190</v>
      </c>
      <c r="J3337" s="641" t="s">
        <v>8827</v>
      </c>
      <c r="K3337" s="643">
        <v>1</v>
      </c>
      <c r="L3337" s="643">
        <v>12</v>
      </c>
      <c r="M3337" s="644">
        <v>39477.254186522412</v>
      </c>
      <c r="N3337" s="643">
        <v>1</v>
      </c>
      <c r="O3337" s="643">
        <v>5</v>
      </c>
      <c r="P3337" s="686">
        <v>16497.319556928916</v>
      </c>
    </row>
    <row r="3338" spans="1:16" ht="22.5" x14ac:dyDescent="0.2">
      <c r="A3338" s="637" t="s">
        <v>478</v>
      </c>
      <c r="B3338" s="638" t="s">
        <v>775</v>
      </c>
      <c r="C3338" s="638" t="s">
        <v>769</v>
      </c>
      <c r="D3338" s="639" t="s">
        <v>10423</v>
      </c>
      <c r="E3338" s="640">
        <v>3100</v>
      </c>
      <c r="F3338" s="638" t="s">
        <v>10424</v>
      </c>
      <c r="G3338" s="639" t="s">
        <v>10425</v>
      </c>
      <c r="H3338" s="641" t="s">
        <v>8827</v>
      </c>
      <c r="I3338" s="642" t="s">
        <v>8190</v>
      </c>
      <c r="J3338" s="641" t="s">
        <v>8827</v>
      </c>
      <c r="K3338" s="643"/>
      <c r="L3338" s="643"/>
      <c r="M3338" s="644">
        <v>0</v>
      </c>
      <c r="N3338" s="643">
        <v>1</v>
      </c>
      <c r="O3338" s="643">
        <v>1</v>
      </c>
      <c r="P3338" s="686">
        <v>3282.279556928916</v>
      </c>
    </row>
    <row r="3339" spans="1:16" ht="33.75" x14ac:dyDescent="0.2">
      <c r="A3339" s="637" t="s">
        <v>478</v>
      </c>
      <c r="B3339" s="638" t="s">
        <v>768</v>
      </c>
      <c r="C3339" s="638" t="s">
        <v>769</v>
      </c>
      <c r="D3339" s="639" t="s">
        <v>10426</v>
      </c>
      <c r="E3339" s="640">
        <v>3100</v>
      </c>
      <c r="F3339" s="638" t="s">
        <v>10427</v>
      </c>
      <c r="G3339" s="639" t="s">
        <v>10428</v>
      </c>
      <c r="H3339" s="641" t="s">
        <v>10429</v>
      </c>
      <c r="I3339" s="642" t="s">
        <v>8190</v>
      </c>
      <c r="J3339" s="641" t="s">
        <v>10429</v>
      </c>
      <c r="K3339" s="643">
        <v>1</v>
      </c>
      <c r="L3339" s="643">
        <v>12</v>
      </c>
      <c r="M3339" s="644">
        <v>39477.254186522412</v>
      </c>
      <c r="N3339" s="643">
        <v>1</v>
      </c>
      <c r="O3339" s="643">
        <v>6</v>
      </c>
      <c r="P3339" s="686">
        <v>19801.079556928918</v>
      </c>
    </row>
    <row r="3340" spans="1:16" x14ac:dyDescent="0.2">
      <c r="A3340" s="637" t="s">
        <v>478</v>
      </c>
      <c r="B3340" s="638" t="s">
        <v>768</v>
      </c>
      <c r="C3340" s="638" t="s">
        <v>769</v>
      </c>
      <c r="D3340" s="639" t="s">
        <v>8966</v>
      </c>
      <c r="E3340" s="640">
        <v>2300</v>
      </c>
      <c r="F3340" s="638" t="s">
        <v>10430</v>
      </c>
      <c r="G3340" s="639" t="s">
        <v>10431</v>
      </c>
      <c r="H3340" s="641" t="s">
        <v>8184</v>
      </c>
      <c r="I3340" s="642" t="s">
        <v>8185</v>
      </c>
      <c r="J3340" s="641" t="s">
        <v>8184</v>
      </c>
      <c r="K3340" s="643">
        <v>1</v>
      </c>
      <c r="L3340" s="643">
        <v>12</v>
      </c>
      <c r="M3340" s="644">
        <v>29877.254186522405</v>
      </c>
      <c r="N3340" s="643">
        <v>1</v>
      </c>
      <c r="O3340" s="643">
        <v>6</v>
      </c>
      <c r="P3340" s="686">
        <v>15001.079556928915</v>
      </c>
    </row>
    <row r="3341" spans="1:16" ht="22.5" x14ac:dyDescent="0.2">
      <c r="A3341" s="637" t="s">
        <v>478</v>
      </c>
      <c r="B3341" s="638" t="s">
        <v>768</v>
      </c>
      <c r="C3341" s="638" t="s">
        <v>769</v>
      </c>
      <c r="D3341" s="639" t="s">
        <v>10432</v>
      </c>
      <c r="E3341" s="640">
        <v>3300</v>
      </c>
      <c r="F3341" s="638" t="s">
        <v>10433</v>
      </c>
      <c r="G3341" s="639" t="s">
        <v>10434</v>
      </c>
      <c r="H3341" s="641" t="s">
        <v>10435</v>
      </c>
      <c r="I3341" s="642" t="s">
        <v>8190</v>
      </c>
      <c r="J3341" s="641" t="s">
        <v>10435</v>
      </c>
      <c r="K3341" s="643">
        <v>1</v>
      </c>
      <c r="L3341" s="643">
        <v>12</v>
      </c>
      <c r="M3341" s="644">
        <v>41877.254186522412</v>
      </c>
      <c r="N3341" s="643">
        <v>1</v>
      </c>
      <c r="O3341" s="643">
        <v>6</v>
      </c>
      <c r="P3341" s="686">
        <v>21001.079556928918</v>
      </c>
    </row>
    <row r="3342" spans="1:16" ht="22.5" x14ac:dyDescent="0.2">
      <c r="A3342" s="637" t="s">
        <v>478</v>
      </c>
      <c r="B3342" s="638" t="s">
        <v>768</v>
      </c>
      <c r="C3342" s="638" t="s">
        <v>769</v>
      </c>
      <c r="D3342" s="639" t="s">
        <v>10325</v>
      </c>
      <c r="E3342" s="640">
        <v>4600</v>
      </c>
      <c r="F3342" s="638" t="s">
        <v>10436</v>
      </c>
      <c r="G3342" s="639" t="s">
        <v>10437</v>
      </c>
      <c r="H3342" s="641" t="s">
        <v>8318</v>
      </c>
      <c r="I3342" s="642" t="s">
        <v>8190</v>
      </c>
      <c r="J3342" s="641" t="s">
        <v>8318</v>
      </c>
      <c r="K3342" s="643">
        <v>1</v>
      </c>
      <c r="L3342" s="643">
        <v>12</v>
      </c>
      <c r="M3342" s="644">
        <v>57477.254186522412</v>
      </c>
      <c r="N3342" s="643">
        <v>1</v>
      </c>
      <c r="O3342" s="643">
        <v>6</v>
      </c>
      <c r="P3342" s="686">
        <v>28801.079556928918</v>
      </c>
    </row>
    <row r="3343" spans="1:16" ht="22.5" x14ac:dyDescent="0.2">
      <c r="A3343" s="637" t="s">
        <v>478</v>
      </c>
      <c r="B3343" s="638" t="s">
        <v>768</v>
      </c>
      <c r="C3343" s="638" t="s">
        <v>769</v>
      </c>
      <c r="D3343" s="639" t="s">
        <v>10438</v>
      </c>
      <c r="E3343" s="640">
        <v>2700</v>
      </c>
      <c r="F3343" s="638" t="s">
        <v>10439</v>
      </c>
      <c r="G3343" s="639" t="s">
        <v>10440</v>
      </c>
      <c r="H3343" s="641" t="s">
        <v>8965</v>
      </c>
      <c r="I3343" s="642" t="s">
        <v>8185</v>
      </c>
      <c r="J3343" s="641" t="s">
        <v>8965</v>
      </c>
      <c r="K3343" s="643">
        <v>1</v>
      </c>
      <c r="L3343" s="643">
        <v>12</v>
      </c>
      <c r="M3343" s="644">
        <v>34677.254186522412</v>
      </c>
      <c r="N3343" s="643">
        <v>1</v>
      </c>
      <c r="O3343" s="643">
        <v>6</v>
      </c>
      <c r="P3343" s="686">
        <v>17401.079556928918</v>
      </c>
    </row>
    <row r="3344" spans="1:16" ht="22.5" x14ac:dyDescent="0.2">
      <c r="A3344" s="637" t="s">
        <v>478</v>
      </c>
      <c r="B3344" s="638" t="s">
        <v>768</v>
      </c>
      <c r="C3344" s="638" t="s">
        <v>769</v>
      </c>
      <c r="D3344" s="639" t="s">
        <v>8603</v>
      </c>
      <c r="E3344" s="640">
        <v>3100</v>
      </c>
      <c r="F3344" s="638" t="s">
        <v>10441</v>
      </c>
      <c r="G3344" s="639" t="s">
        <v>10442</v>
      </c>
      <c r="H3344" s="641" t="s">
        <v>10443</v>
      </c>
      <c r="I3344" s="642" t="s">
        <v>8190</v>
      </c>
      <c r="J3344" s="641" t="s">
        <v>10443</v>
      </c>
      <c r="K3344" s="643">
        <v>1</v>
      </c>
      <c r="L3344" s="643">
        <v>12</v>
      </c>
      <c r="M3344" s="644">
        <v>39477.254186522412</v>
      </c>
      <c r="N3344" s="643">
        <v>1</v>
      </c>
      <c r="O3344" s="643">
        <v>6</v>
      </c>
      <c r="P3344" s="686">
        <v>19801.079556928918</v>
      </c>
    </row>
    <row r="3345" spans="1:16" ht="67.5" x14ac:dyDescent="0.2">
      <c r="A3345" s="637" t="s">
        <v>478</v>
      </c>
      <c r="B3345" s="638" t="s">
        <v>768</v>
      </c>
      <c r="C3345" s="638" t="s">
        <v>769</v>
      </c>
      <c r="D3345" s="639" t="s">
        <v>10444</v>
      </c>
      <c r="E3345" s="640">
        <v>3500</v>
      </c>
      <c r="F3345" s="638" t="s">
        <v>10445</v>
      </c>
      <c r="G3345" s="639" t="s">
        <v>10446</v>
      </c>
      <c r="H3345" s="641" t="s">
        <v>8441</v>
      </c>
      <c r="I3345" s="642" t="s">
        <v>8190</v>
      </c>
      <c r="J3345" s="641" t="s">
        <v>8441</v>
      </c>
      <c r="K3345" s="643">
        <v>1</v>
      </c>
      <c r="L3345" s="643">
        <v>12</v>
      </c>
      <c r="M3345" s="644">
        <v>44277.254186522412</v>
      </c>
      <c r="N3345" s="643">
        <v>1</v>
      </c>
      <c r="O3345" s="643">
        <v>5</v>
      </c>
      <c r="P3345" s="686">
        <v>18497.319556928916</v>
      </c>
    </row>
    <row r="3346" spans="1:16" ht="22.5" x14ac:dyDescent="0.2">
      <c r="A3346" s="637" t="s">
        <v>478</v>
      </c>
      <c r="B3346" s="638" t="s">
        <v>775</v>
      </c>
      <c r="C3346" s="638" t="s">
        <v>769</v>
      </c>
      <c r="D3346" s="639" t="s">
        <v>9023</v>
      </c>
      <c r="E3346" s="640">
        <v>3500</v>
      </c>
      <c r="F3346" s="638" t="s">
        <v>10445</v>
      </c>
      <c r="G3346" s="639" t="s">
        <v>10446</v>
      </c>
      <c r="H3346" s="641" t="s">
        <v>8441</v>
      </c>
      <c r="I3346" s="642" t="s">
        <v>8190</v>
      </c>
      <c r="J3346" s="641" t="s">
        <v>8441</v>
      </c>
      <c r="K3346" s="643"/>
      <c r="L3346" s="643"/>
      <c r="M3346" s="644">
        <v>0</v>
      </c>
      <c r="N3346" s="643">
        <v>1</v>
      </c>
      <c r="O3346" s="643">
        <v>1</v>
      </c>
      <c r="P3346" s="686">
        <v>3682.279556928916</v>
      </c>
    </row>
    <row r="3347" spans="1:16" ht="22.5" x14ac:dyDescent="0.2">
      <c r="A3347" s="637" t="s">
        <v>478</v>
      </c>
      <c r="B3347" s="638" t="s">
        <v>768</v>
      </c>
      <c r="C3347" s="638" t="s">
        <v>769</v>
      </c>
      <c r="D3347" s="639" t="s">
        <v>8276</v>
      </c>
      <c r="E3347" s="640">
        <v>2800</v>
      </c>
      <c r="F3347" s="638" t="s">
        <v>10447</v>
      </c>
      <c r="G3347" s="639" t="s">
        <v>10448</v>
      </c>
      <c r="H3347" s="641" t="s">
        <v>8750</v>
      </c>
      <c r="I3347" s="642" t="s">
        <v>8185</v>
      </c>
      <c r="J3347" s="641" t="s">
        <v>8750</v>
      </c>
      <c r="K3347" s="643">
        <v>1</v>
      </c>
      <c r="L3347" s="643">
        <v>6</v>
      </c>
      <c r="M3347" s="644">
        <v>18281.174186522407</v>
      </c>
      <c r="N3347" s="643"/>
      <c r="O3347" s="643"/>
      <c r="P3347" s="686">
        <v>0</v>
      </c>
    </row>
    <row r="3348" spans="1:16" ht="22.5" x14ac:dyDescent="0.2">
      <c r="A3348" s="637" t="s">
        <v>478</v>
      </c>
      <c r="B3348" s="638" t="s">
        <v>768</v>
      </c>
      <c r="C3348" s="638" t="s">
        <v>769</v>
      </c>
      <c r="D3348" s="639" t="s">
        <v>10449</v>
      </c>
      <c r="E3348" s="640">
        <v>2300</v>
      </c>
      <c r="F3348" s="638" t="s">
        <v>10450</v>
      </c>
      <c r="G3348" s="639" t="s">
        <v>10451</v>
      </c>
      <c r="H3348" s="641" t="s">
        <v>10452</v>
      </c>
      <c r="I3348" s="642" t="s">
        <v>8185</v>
      </c>
      <c r="J3348" s="641" t="s">
        <v>10452</v>
      </c>
      <c r="K3348" s="643">
        <v>1</v>
      </c>
      <c r="L3348" s="643">
        <v>12</v>
      </c>
      <c r="M3348" s="644">
        <v>29877.254186522405</v>
      </c>
      <c r="N3348" s="643">
        <v>1</v>
      </c>
      <c r="O3348" s="643">
        <v>6</v>
      </c>
      <c r="P3348" s="686">
        <v>15001.079556928915</v>
      </c>
    </row>
    <row r="3349" spans="1:16" x14ac:dyDescent="0.2">
      <c r="A3349" s="637" t="s">
        <v>478</v>
      </c>
      <c r="B3349" s="638" t="s">
        <v>768</v>
      </c>
      <c r="C3349" s="638" t="s">
        <v>769</v>
      </c>
      <c r="D3349" s="639" t="s">
        <v>9171</v>
      </c>
      <c r="E3349" s="640">
        <v>1900</v>
      </c>
      <c r="F3349" s="638" t="s">
        <v>10453</v>
      </c>
      <c r="G3349" s="639" t="s">
        <v>10454</v>
      </c>
      <c r="H3349" s="641" t="s">
        <v>8291</v>
      </c>
      <c r="I3349" s="642" t="s">
        <v>8292</v>
      </c>
      <c r="J3349" s="641" t="s">
        <v>8291</v>
      </c>
      <c r="K3349" s="643">
        <v>1</v>
      </c>
      <c r="L3349" s="643">
        <v>12</v>
      </c>
      <c r="M3349" s="644">
        <v>25077.254186522405</v>
      </c>
      <c r="N3349" s="643">
        <v>1</v>
      </c>
      <c r="O3349" s="643">
        <v>6</v>
      </c>
      <c r="P3349" s="686">
        <v>12578.939556928915</v>
      </c>
    </row>
    <row r="3350" spans="1:16" x14ac:dyDescent="0.2">
      <c r="A3350" s="637" t="s">
        <v>478</v>
      </c>
      <c r="B3350" s="638" t="s">
        <v>768</v>
      </c>
      <c r="C3350" s="638" t="s">
        <v>769</v>
      </c>
      <c r="D3350" s="639" t="s">
        <v>9171</v>
      </c>
      <c r="E3350" s="640">
        <v>1900</v>
      </c>
      <c r="F3350" s="638" t="s">
        <v>10455</v>
      </c>
      <c r="G3350" s="639" t="s">
        <v>10456</v>
      </c>
      <c r="H3350" s="641" t="s">
        <v>8291</v>
      </c>
      <c r="I3350" s="642" t="s">
        <v>8292</v>
      </c>
      <c r="J3350" s="641" t="s">
        <v>8291</v>
      </c>
      <c r="K3350" s="643">
        <v>1</v>
      </c>
      <c r="L3350" s="643">
        <v>12</v>
      </c>
      <c r="M3350" s="644">
        <v>25077.254186522405</v>
      </c>
      <c r="N3350" s="643">
        <v>1</v>
      </c>
      <c r="O3350" s="643">
        <v>6</v>
      </c>
      <c r="P3350" s="686">
        <v>12578.939556928915</v>
      </c>
    </row>
    <row r="3351" spans="1:16" ht="90" x14ac:dyDescent="0.2">
      <c r="A3351" s="637" t="s">
        <v>478</v>
      </c>
      <c r="B3351" s="638" t="s">
        <v>768</v>
      </c>
      <c r="C3351" s="638" t="s">
        <v>769</v>
      </c>
      <c r="D3351" s="639" t="s">
        <v>10457</v>
      </c>
      <c r="E3351" s="640">
        <v>2300</v>
      </c>
      <c r="F3351" s="638" t="s">
        <v>10458</v>
      </c>
      <c r="G3351" s="639" t="s">
        <v>10459</v>
      </c>
      <c r="H3351" s="641" t="s">
        <v>8554</v>
      </c>
      <c r="I3351" s="642" t="s">
        <v>8185</v>
      </c>
      <c r="J3351" s="641" t="s">
        <v>8554</v>
      </c>
      <c r="K3351" s="643">
        <v>1</v>
      </c>
      <c r="L3351" s="643">
        <v>12</v>
      </c>
      <c r="M3351" s="644">
        <v>29877.254186522405</v>
      </c>
      <c r="N3351" s="643">
        <v>1</v>
      </c>
      <c r="O3351" s="643">
        <v>6</v>
      </c>
      <c r="P3351" s="686">
        <v>15001.079556928915</v>
      </c>
    </row>
    <row r="3352" spans="1:16" ht="22.5" x14ac:dyDescent="0.2">
      <c r="A3352" s="637" t="s">
        <v>478</v>
      </c>
      <c r="B3352" s="638" t="s">
        <v>768</v>
      </c>
      <c r="C3352" s="638" t="s">
        <v>769</v>
      </c>
      <c r="D3352" s="639" t="s">
        <v>8966</v>
      </c>
      <c r="E3352" s="640">
        <v>2300</v>
      </c>
      <c r="F3352" s="638" t="s">
        <v>10460</v>
      </c>
      <c r="G3352" s="639" t="s">
        <v>10461</v>
      </c>
      <c r="H3352" s="641" t="s">
        <v>10462</v>
      </c>
      <c r="I3352" s="642" t="s">
        <v>8185</v>
      </c>
      <c r="J3352" s="641" t="s">
        <v>10462</v>
      </c>
      <c r="K3352" s="643">
        <v>1</v>
      </c>
      <c r="L3352" s="643">
        <v>12</v>
      </c>
      <c r="M3352" s="644">
        <v>29877.254186522405</v>
      </c>
      <c r="N3352" s="643">
        <v>1</v>
      </c>
      <c r="O3352" s="643">
        <v>6</v>
      </c>
      <c r="P3352" s="686">
        <v>15001.079556928915</v>
      </c>
    </row>
    <row r="3353" spans="1:16" x14ac:dyDescent="0.2">
      <c r="A3353" s="637" t="s">
        <v>478</v>
      </c>
      <c r="B3353" s="638" t="s">
        <v>768</v>
      </c>
      <c r="C3353" s="638" t="s">
        <v>769</v>
      </c>
      <c r="D3353" s="639" t="s">
        <v>8878</v>
      </c>
      <c r="E3353" s="640">
        <v>3800</v>
      </c>
      <c r="F3353" s="638" t="s">
        <v>10463</v>
      </c>
      <c r="G3353" s="639" t="s">
        <v>10464</v>
      </c>
      <c r="H3353" s="641" t="s">
        <v>8283</v>
      </c>
      <c r="I3353" s="642" t="s">
        <v>8190</v>
      </c>
      <c r="J3353" s="641" t="s">
        <v>8283</v>
      </c>
      <c r="K3353" s="643">
        <v>1</v>
      </c>
      <c r="L3353" s="643">
        <v>12</v>
      </c>
      <c r="M3353" s="644">
        <v>47877.254186522412</v>
      </c>
      <c r="N3353" s="643">
        <v>1</v>
      </c>
      <c r="O3353" s="643">
        <v>6</v>
      </c>
      <c r="P3353" s="686">
        <v>24001.079556928918</v>
      </c>
    </row>
    <row r="3354" spans="1:16" ht="22.5" x14ac:dyDescent="0.2">
      <c r="A3354" s="637" t="s">
        <v>478</v>
      </c>
      <c r="B3354" s="638" t="s">
        <v>768</v>
      </c>
      <c r="C3354" s="638" t="s">
        <v>769</v>
      </c>
      <c r="D3354" s="639" t="s">
        <v>8331</v>
      </c>
      <c r="E3354" s="640">
        <v>2600</v>
      </c>
      <c r="F3354" s="638" t="s">
        <v>10465</v>
      </c>
      <c r="G3354" s="639" t="s">
        <v>10466</v>
      </c>
      <c r="H3354" s="641" t="s">
        <v>8958</v>
      </c>
      <c r="I3354" s="642" t="s">
        <v>8185</v>
      </c>
      <c r="J3354" s="641" t="s">
        <v>8958</v>
      </c>
      <c r="K3354" s="643">
        <v>1</v>
      </c>
      <c r="L3354" s="643">
        <v>12</v>
      </c>
      <c r="M3354" s="644">
        <v>33477.254186522412</v>
      </c>
      <c r="N3354" s="643">
        <v>1</v>
      </c>
      <c r="O3354" s="643">
        <v>6</v>
      </c>
      <c r="P3354" s="686">
        <v>16801.079556928918</v>
      </c>
    </row>
    <row r="3355" spans="1:16" ht="45" x14ac:dyDescent="0.2">
      <c r="A3355" s="637" t="s">
        <v>478</v>
      </c>
      <c r="B3355" s="638" t="s">
        <v>768</v>
      </c>
      <c r="C3355" s="638" t="s">
        <v>769</v>
      </c>
      <c r="D3355" s="639" t="s">
        <v>10467</v>
      </c>
      <c r="E3355" s="640">
        <v>1900</v>
      </c>
      <c r="F3355" s="638" t="s">
        <v>10468</v>
      </c>
      <c r="G3355" s="639" t="s">
        <v>10469</v>
      </c>
      <c r="H3355" s="641" t="s">
        <v>8291</v>
      </c>
      <c r="I3355" s="642" t="s">
        <v>8292</v>
      </c>
      <c r="J3355" s="641" t="s">
        <v>8291</v>
      </c>
      <c r="K3355" s="643">
        <v>1</v>
      </c>
      <c r="L3355" s="643">
        <v>12</v>
      </c>
      <c r="M3355" s="644">
        <v>25077.254186522405</v>
      </c>
      <c r="N3355" s="643">
        <v>1</v>
      </c>
      <c r="O3355" s="643">
        <v>6</v>
      </c>
      <c r="P3355" s="686">
        <v>12578.939556928915</v>
      </c>
    </row>
    <row r="3356" spans="1:16" ht="45" x14ac:dyDescent="0.2">
      <c r="A3356" s="637" t="s">
        <v>478</v>
      </c>
      <c r="B3356" s="638" t="s">
        <v>768</v>
      </c>
      <c r="C3356" s="638" t="s">
        <v>769</v>
      </c>
      <c r="D3356" s="639" t="s">
        <v>10470</v>
      </c>
      <c r="E3356" s="640">
        <v>1900</v>
      </c>
      <c r="F3356" s="638" t="s">
        <v>10471</v>
      </c>
      <c r="G3356" s="639" t="s">
        <v>10472</v>
      </c>
      <c r="H3356" s="641" t="s">
        <v>8291</v>
      </c>
      <c r="I3356" s="642" t="s">
        <v>8292</v>
      </c>
      <c r="J3356" s="641" t="s">
        <v>8291</v>
      </c>
      <c r="K3356" s="643"/>
      <c r="L3356" s="643"/>
      <c r="M3356" s="644">
        <v>0</v>
      </c>
      <c r="N3356" s="643">
        <v>1</v>
      </c>
      <c r="O3356" s="643">
        <v>4</v>
      </c>
      <c r="P3356" s="686">
        <v>8378.799556928916</v>
      </c>
    </row>
    <row r="3357" spans="1:16" ht="22.5" x14ac:dyDescent="0.2">
      <c r="A3357" s="637" t="s">
        <v>478</v>
      </c>
      <c r="B3357" s="638" t="s">
        <v>768</v>
      </c>
      <c r="C3357" s="638" t="s">
        <v>769</v>
      </c>
      <c r="D3357" s="639" t="s">
        <v>8288</v>
      </c>
      <c r="E3357" s="640">
        <v>1900</v>
      </c>
      <c r="F3357" s="638" t="s">
        <v>10473</v>
      </c>
      <c r="G3357" s="639" t="s">
        <v>10474</v>
      </c>
      <c r="H3357" s="641" t="s">
        <v>8303</v>
      </c>
      <c r="I3357" s="642" t="s">
        <v>8292</v>
      </c>
      <c r="J3357" s="641" t="s">
        <v>8303</v>
      </c>
      <c r="K3357" s="643">
        <v>1</v>
      </c>
      <c r="L3357" s="643">
        <v>12</v>
      </c>
      <c r="M3357" s="644">
        <v>25077.254186522405</v>
      </c>
      <c r="N3357" s="643">
        <v>1</v>
      </c>
      <c r="O3357" s="643">
        <v>6</v>
      </c>
      <c r="P3357" s="686">
        <v>12578.939556928915</v>
      </c>
    </row>
    <row r="3358" spans="1:16" ht="33.75" x14ac:dyDescent="0.2">
      <c r="A3358" s="637" t="s">
        <v>478</v>
      </c>
      <c r="B3358" s="638" t="s">
        <v>768</v>
      </c>
      <c r="C3358" s="638" t="s">
        <v>769</v>
      </c>
      <c r="D3358" s="639" t="s">
        <v>8346</v>
      </c>
      <c r="E3358" s="640">
        <v>1790</v>
      </c>
      <c r="F3358" s="638" t="s">
        <v>10475</v>
      </c>
      <c r="G3358" s="639" t="s">
        <v>10476</v>
      </c>
      <c r="H3358" s="641" t="s">
        <v>10477</v>
      </c>
      <c r="I3358" s="642" t="s">
        <v>8185</v>
      </c>
      <c r="J3358" s="641" t="s">
        <v>10477</v>
      </c>
      <c r="K3358" s="643">
        <v>1</v>
      </c>
      <c r="L3358" s="643">
        <v>12</v>
      </c>
      <c r="M3358" s="644">
        <v>23757.254186522405</v>
      </c>
      <c r="N3358" s="643">
        <v>1</v>
      </c>
      <c r="O3358" s="643">
        <v>6</v>
      </c>
      <c r="P3358" s="686">
        <v>11849.441556928916</v>
      </c>
    </row>
    <row r="3359" spans="1:16" ht="22.5" x14ac:dyDescent="0.2">
      <c r="A3359" s="637" t="s">
        <v>478</v>
      </c>
      <c r="B3359" s="638" t="s">
        <v>768</v>
      </c>
      <c r="C3359" s="638" t="s">
        <v>769</v>
      </c>
      <c r="D3359" s="639" t="s">
        <v>8288</v>
      </c>
      <c r="E3359" s="640">
        <v>1900</v>
      </c>
      <c r="F3359" s="638" t="s">
        <v>10478</v>
      </c>
      <c r="G3359" s="639" t="s">
        <v>10479</v>
      </c>
      <c r="H3359" s="641" t="s">
        <v>8303</v>
      </c>
      <c r="I3359" s="642" t="s">
        <v>8292</v>
      </c>
      <c r="J3359" s="641" t="s">
        <v>8303</v>
      </c>
      <c r="K3359" s="643">
        <v>1</v>
      </c>
      <c r="L3359" s="643">
        <v>12</v>
      </c>
      <c r="M3359" s="644">
        <v>25077.254186522405</v>
      </c>
      <c r="N3359" s="643">
        <v>1</v>
      </c>
      <c r="O3359" s="643">
        <v>6</v>
      </c>
      <c r="P3359" s="686">
        <v>12578.939556928915</v>
      </c>
    </row>
    <row r="3360" spans="1:16" ht="67.5" x14ac:dyDescent="0.2">
      <c r="A3360" s="637" t="s">
        <v>478</v>
      </c>
      <c r="B3360" s="638" t="s">
        <v>768</v>
      </c>
      <c r="C3360" s="638" t="s">
        <v>769</v>
      </c>
      <c r="D3360" s="639" t="s">
        <v>9507</v>
      </c>
      <c r="E3360" s="640">
        <v>1800</v>
      </c>
      <c r="F3360" s="638" t="s">
        <v>10480</v>
      </c>
      <c r="G3360" s="639" t="s">
        <v>10481</v>
      </c>
      <c r="H3360" s="641" t="s">
        <v>10482</v>
      </c>
      <c r="I3360" s="642" t="s">
        <v>8292</v>
      </c>
      <c r="J3360" s="641" t="s">
        <v>10482</v>
      </c>
      <c r="K3360" s="643">
        <v>1</v>
      </c>
      <c r="L3360" s="643">
        <v>12</v>
      </c>
      <c r="M3360" s="644">
        <v>23877.254186522405</v>
      </c>
      <c r="N3360" s="643">
        <v>1</v>
      </c>
      <c r="O3360" s="643">
        <v>5</v>
      </c>
      <c r="P3360" s="686">
        <v>9926.2195569289161</v>
      </c>
    </row>
    <row r="3361" spans="1:16" ht="67.5" x14ac:dyDescent="0.2">
      <c r="A3361" s="637" t="s">
        <v>478</v>
      </c>
      <c r="B3361" s="638" t="s">
        <v>775</v>
      </c>
      <c r="C3361" s="638" t="s">
        <v>769</v>
      </c>
      <c r="D3361" s="639" t="s">
        <v>9507</v>
      </c>
      <c r="E3361" s="640">
        <v>1800</v>
      </c>
      <c r="F3361" s="638" t="s">
        <v>10480</v>
      </c>
      <c r="G3361" s="639" t="s">
        <v>10481</v>
      </c>
      <c r="H3361" s="641" t="s">
        <v>10482</v>
      </c>
      <c r="I3361" s="642" t="s">
        <v>8292</v>
      </c>
      <c r="J3361" s="641" t="s">
        <v>10482</v>
      </c>
      <c r="K3361" s="643"/>
      <c r="L3361" s="643"/>
      <c r="M3361" s="644">
        <v>0</v>
      </c>
      <c r="N3361" s="643">
        <v>1</v>
      </c>
      <c r="O3361" s="643">
        <v>1</v>
      </c>
      <c r="P3361" s="686">
        <v>1968.0595569289155</v>
      </c>
    </row>
    <row r="3362" spans="1:16" ht="22.5" x14ac:dyDescent="0.2">
      <c r="A3362" s="637" t="s">
        <v>478</v>
      </c>
      <c r="B3362" s="638" t="s">
        <v>768</v>
      </c>
      <c r="C3362" s="638" t="s">
        <v>769</v>
      </c>
      <c r="D3362" s="639" t="s">
        <v>8323</v>
      </c>
      <c r="E3362" s="640">
        <v>1900</v>
      </c>
      <c r="F3362" s="638" t="s">
        <v>10483</v>
      </c>
      <c r="G3362" s="639" t="s">
        <v>10484</v>
      </c>
      <c r="H3362" s="641" t="s">
        <v>8288</v>
      </c>
      <c r="I3362" s="642" t="s">
        <v>8292</v>
      </c>
      <c r="J3362" s="641" t="s">
        <v>8288</v>
      </c>
      <c r="K3362" s="643">
        <v>1</v>
      </c>
      <c r="L3362" s="643">
        <v>12</v>
      </c>
      <c r="M3362" s="644">
        <v>25077.254186522405</v>
      </c>
      <c r="N3362" s="643">
        <v>1</v>
      </c>
      <c r="O3362" s="643">
        <v>6</v>
      </c>
      <c r="P3362" s="686">
        <v>12578.939556928915</v>
      </c>
    </row>
    <row r="3363" spans="1:16" ht="22.5" x14ac:dyDescent="0.2">
      <c r="A3363" s="637" t="s">
        <v>478</v>
      </c>
      <c r="B3363" s="638" t="s">
        <v>768</v>
      </c>
      <c r="C3363" s="638" t="s">
        <v>769</v>
      </c>
      <c r="D3363" s="639" t="s">
        <v>8288</v>
      </c>
      <c r="E3363" s="640">
        <v>1900</v>
      </c>
      <c r="F3363" s="638" t="s">
        <v>10485</v>
      </c>
      <c r="G3363" s="639" t="s">
        <v>10486</v>
      </c>
      <c r="H3363" s="641" t="s">
        <v>8303</v>
      </c>
      <c r="I3363" s="642" t="s">
        <v>8292</v>
      </c>
      <c r="J3363" s="641" t="s">
        <v>8303</v>
      </c>
      <c r="K3363" s="643">
        <v>1</v>
      </c>
      <c r="L3363" s="643">
        <v>12</v>
      </c>
      <c r="M3363" s="644">
        <v>25077.254186522405</v>
      </c>
      <c r="N3363" s="643">
        <v>1</v>
      </c>
      <c r="O3363" s="643">
        <v>6</v>
      </c>
      <c r="P3363" s="686">
        <v>12578.939556928915</v>
      </c>
    </row>
    <row r="3364" spans="1:16" ht="33.75" x14ac:dyDescent="0.2">
      <c r="A3364" s="637" t="s">
        <v>478</v>
      </c>
      <c r="B3364" s="638" t="s">
        <v>768</v>
      </c>
      <c r="C3364" s="638" t="s">
        <v>769</v>
      </c>
      <c r="D3364" s="639" t="s">
        <v>8619</v>
      </c>
      <c r="E3364" s="640">
        <v>2600</v>
      </c>
      <c r="F3364" s="638" t="s">
        <v>10487</v>
      </c>
      <c r="G3364" s="639" t="s">
        <v>10488</v>
      </c>
      <c r="H3364" s="641" t="s">
        <v>10489</v>
      </c>
      <c r="I3364" s="642" t="s">
        <v>8185</v>
      </c>
      <c r="J3364" s="641" t="s">
        <v>10489</v>
      </c>
      <c r="K3364" s="643">
        <v>1</v>
      </c>
      <c r="L3364" s="643">
        <v>12</v>
      </c>
      <c r="M3364" s="644">
        <v>33477.254186522412</v>
      </c>
      <c r="N3364" s="643">
        <v>1</v>
      </c>
      <c r="O3364" s="643">
        <v>6</v>
      </c>
      <c r="P3364" s="686">
        <v>16801.079556928918</v>
      </c>
    </row>
    <row r="3365" spans="1:16" ht="22.5" x14ac:dyDescent="0.2">
      <c r="A3365" s="637" t="s">
        <v>478</v>
      </c>
      <c r="B3365" s="638" t="s">
        <v>768</v>
      </c>
      <c r="C3365" s="638" t="s">
        <v>769</v>
      </c>
      <c r="D3365" s="639" t="s">
        <v>8288</v>
      </c>
      <c r="E3365" s="640">
        <v>1900</v>
      </c>
      <c r="F3365" s="638" t="s">
        <v>10490</v>
      </c>
      <c r="G3365" s="639" t="s">
        <v>10491</v>
      </c>
      <c r="H3365" s="641" t="s">
        <v>8326</v>
      </c>
      <c r="I3365" s="642" t="s">
        <v>8292</v>
      </c>
      <c r="J3365" s="641" t="s">
        <v>8326</v>
      </c>
      <c r="K3365" s="643">
        <v>1</v>
      </c>
      <c r="L3365" s="643">
        <v>12</v>
      </c>
      <c r="M3365" s="644">
        <v>25077.254186522405</v>
      </c>
      <c r="N3365" s="643">
        <v>1</v>
      </c>
      <c r="O3365" s="643">
        <v>6</v>
      </c>
      <c r="P3365" s="686">
        <v>12578.939556928915</v>
      </c>
    </row>
    <row r="3366" spans="1:16" ht="22.5" x14ac:dyDescent="0.2">
      <c r="A3366" s="637" t="s">
        <v>478</v>
      </c>
      <c r="B3366" s="638" t="s">
        <v>768</v>
      </c>
      <c r="C3366" s="638" t="s">
        <v>769</v>
      </c>
      <c r="D3366" s="639" t="s">
        <v>10492</v>
      </c>
      <c r="E3366" s="640">
        <v>3500</v>
      </c>
      <c r="F3366" s="638" t="s">
        <v>10493</v>
      </c>
      <c r="G3366" s="639" t="s">
        <v>10494</v>
      </c>
      <c r="H3366" s="641" t="s">
        <v>9604</v>
      </c>
      <c r="I3366" s="642" t="s">
        <v>8190</v>
      </c>
      <c r="J3366" s="641" t="s">
        <v>9604</v>
      </c>
      <c r="K3366" s="643">
        <v>1</v>
      </c>
      <c r="L3366" s="643">
        <v>12</v>
      </c>
      <c r="M3366" s="644">
        <v>44277.254186522412</v>
      </c>
      <c r="N3366" s="643">
        <v>1</v>
      </c>
      <c r="O3366" s="643">
        <v>6</v>
      </c>
      <c r="P3366" s="686">
        <v>22201.079556928918</v>
      </c>
    </row>
    <row r="3367" spans="1:16" x14ac:dyDescent="0.2">
      <c r="A3367" s="637" t="s">
        <v>478</v>
      </c>
      <c r="B3367" s="638" t="s">
        <v>768</v>
      </c>
      <c r="C3367" s="638" t="s">
        <v>769</v>
      </c>
      <c r="D3367" s="639" t="s">
        <v>8288</v>
      </c>
      <c r="E3367" s="640">
        <v>1900</v>
      </c>
      <c r="F3367" s="638" t="s">
        <v>10495</v>
      </c>
      <c r="G3367" s="639" t="s">
        <v>10496</v>
      </c>
      <c r="H3367" s="641" t="s">
        <v>8303</v>
      </c>
      <c r="I3367" s="642" t="s">
        <v>8292</v>
      </c>
      <c r="J3367" s="641" t="s">
        <v>8303</v>
      </c>
      <c r="K3367" s="643">
        <v>1</v>
      </c>
      <c r="L3367" s="643">
        <v>12</v>
      </c>
      <c r="M3367" s="644">
        <v>25077.254186522405</v>
      </c>
      <c r="N3367" s="643">
        <v>1</v>
      </c>
      <c r="O3367" s="643">
        <v>6</v>
      </c>
      <c r="P3367" s="686">
        <v>12578.939556928915</v>
      </c>
    </row>
    <row r="3368" spans="1:16" ht="22.5" x14ac:dyDescent="0.2">
      <c r="A3368" s="637" t="s">
        <v>478</v>
      </c>
      <c r="B3368" s="638" t="s">
        <v>768</v>
      </c>
      <c r="C3368" s="638" t="s">
        <v>769</v>
      </c>
      <c r="D3368" s="639" t="s">
        <v>8981</v>
      </c>
      <c r="E3368" s="640">
        <v>1300</v>
      </c>
      <c r="F3368" s="638" t="s">
        <v>10497</v>
      </c>
      <c r="G3368" s="639" t="s">
        <v>10498</v>
      </c>
      <c r="H3368" s="641" t="s">
        <v>10499</v>
      </c>
      <c r="I3368" s="642" t="s">
        <v>8292</v>
      </c>
      <c r="J3368" s="641" t="s">
        <v>10499</v>
      </c>
      <c r="K3368" s="643">
        <v>1</v>
      </c>
      <c r="L3368" s="643">
        <v>10</v>
      </c>
      <c r="M3368" s="644">
        <v>15011.894186522406</v>
      </c>
      <c r="N3368" s="643"/>
      <c r="O3368" s="643"/>
      <c r="P3368" s="686">
        <v>0</v>
      </c>
    </row>
    <row r="3369" spans="1:16" ht="22.5" x14ac:dyDescent="0.2">
      <c r="A3369" s="637" t="s">
        <v>478</v>
      </c>
      <c r="B3369" s="638" t="s">
        <v>768</v>
      </c>
      <c r="C3369" s="638" t="s">
        <v>769</v>
      </c>
      <c r="D3369" s="639" t="s">
        <v>8288</v>
      </c>
      <c r="E3369" s="640">
        <v>1900</v>
      </c>
      <c r="F3369" s="638" t="s">
        <v>10500</v>
      </c>
      <c r="G3369" s="639" t="s">
        <v>10501</v>
      </c>
      <c r="H3369" s="641" t="s">
        <v>8303</v>
      </c>
      <c r="I3369" s="642" t="s">
        <v>8292</v>
      </c>
      <c r="J3369" s="641" t="s">
        <v>8303</v>
      </c>
      <c r="K3369" s="643">
        <v>1</v>
      </c>
      <c r="L3369" s="643">
        <v>12</v>
      </c>
      <c r="M3369" s="644">
        <v>25077.254186522405</v>
      </c>
      <c r="N3369" s="643">
        <v>1</v>
      </c>
      <c r="O3369" s="643">
        <v>6</v>
      </c>
      <c r="P3369" s="686">
        <v>12578.939556928915</v>
      </c>
    </row>
    <row r="3370" spans="1:16" x14ac:dyDescent="0.2">
      <c r="A3370" s="637" t="s">
        <v>478</v>
      </c>
      <c r="B3370" s="638" t="s">
        <v>768</v>
      </c>
      <c r="C3370" s="638" t="s">
        <v>769</v>
      </c>
      <c r="D3370" s="639" t="s">
        <v>8288</v>
      </c>
      <c r="E3370" s="640">
        <v>1900</v>
      </c>
      <c r="F3370" s="638" t="s">
        <v>10502</v>
      </c>
      <c r="G3370" s="639" t="s">
        <v>10503</v>
      </c>
      <c r="H3370" s="641" t="s">
        <v>8303</v>
      </c>
      <c r="I3370" s="642" t="s">
        <v>8292</v>
      </c>
      <c r="J3370" s="641" t="s">
        <v>8303</v>
      </c>
      <c r="K3370" s="643">
        <v>1</v>
      </c>
      <c r="L3370" s="643">
        <v>12</v>
      </c>
      <c r="M3370" s="644">
        <v>25077.254186522405</v>
      </c>
      <c r="N3370" s="643">
        <v>1</v>
      </c>
      <c r="O3370" s="643">
        <v>6</v>
      </c>
      <c r="P3370" s="686">
        <v>12578.939556928915</v>
      </c>
    </row>
    <row r="3371" spans="1:16" ht="33.75" x14ac:dyDescent="0.2">
      <c r="A3371" s="637" t="s">
        <v>478</v>
      </c>
      <c r="B3371" s="638" t="s">
        <v>768</v>
      </c>
      <c r="C3371" s="638" t="s">
        <v>769</v>
      </c>
      <c r="D3371" s="639" t="s">
        <v>8970</v>
      </c>
      <c r="E3371" s="640">
        <v>1900</v>
      </c>
      <c r="F3371" s="638" t="s">
        <v>10504</v>
      </c>
      <c r="G3371" s="639" t="s">
        <v>10505</v>
      </c>
      <c r="H3371" s="641" t="s">
        <v>8291</v>
      </c>
      <c r="I3371" s="642" t="s">
        <v>8292</v>
      </c>
      <c r="J3371" s="641" t="s">
        <v>8291</v>
      </c>
      <c r="K3371" s="643">
        <v>1</v>
      </c>
      <c r="L3371" s="643">
        <v>12</v>
      </c>
      <c r="M3371" s="644">
        <v>25077.254186522405</v>
      </c>
      <c r="N3371" s="643">
        <v>1</v>
      </c>
      <c r="O3371" s="643">
        <v>6</v>
      </c>
      <c r="P3371" s="686">
        <v>12578.939556928915</v>
      </c>
    </row>
    <row r="3372" spans="1:16" ht="22.5" x14ac:dyDescent="0.2">
      <c r="A3372" s="637" t="s">
        <v>478</v>
      </c>
      <c r="B3372" s="638" t="s">
        <v>768</v>
      </c>
      <c r="C3372" s="638" t="s">
        <v>769</v>
      </c>
      <c r="D3372" s="639" t="s">
        <v>10506</v>
      </c>
      <c r="E3372" s="640">
        <v>2800</v>
      </c>
      <c r="F3372" s="638" t="s">
        <v>10507</v>
      </c>
      <c r="G3372" s="639" t="s">
        <v>10508</v>
      </c>
      <c r="H3372" s="641" t="s">
        <v>8412</v>
      </c>
      <c r="I3372" s="642" t="s">
        <v>8185</v>
      </c>
      <c r="J3372" s="641" t="s">
        <v>8412</v>
      </c>
      <c r="K3372" s="643">
        <v>1</v>
      </c>
      <c r="L3372" s="643">
        <v>12</v>
      </c>
      <c r="M3372" s="644">
        <v>35877.254186522412</v>
      </c>
      <c r="N3372" s="643">
        <v>1</v>
      </c>
      <c r="O3372" s="643">
        <v>6</v>
      </c>
      <c r="P3372" s="686">
        <v>18001.079556928918</v>
      </c>
    </row>
    <row r="3373" spans="1:16" ht="22.5" x14ac:dyDescent="0.2">
      <c r="A3373" s="637" t="s">
        <v>478</v>
      </c>
      <c r="B3373" s="638" t="s">
        <v>768</v>
      </c>
      <c r="C3373" s="638" t="s">
        <v>769</v>
      </c>
      <c r="D3373" s="639" t="s">
        <v>8394</v>
      </c>
      <c r="E3373" s="640">
        <v>1900</v>
      </c>
      <c r="F3373" s="638" t="s">
        <v>10509</v>
      </c>
      <c r="G3373" s="639" t="s">
        <v>10510</v>
      </c>
      <c r="H3373" s="641" t="s">
        <v>8291</v>
      </c>
      <c r="I3373" s="642" t="s">
        <v>8292</v>
      </c>
      <c r="J3373" s="641" t="s">
        <v>8291</v>
      </c>
      <c r="K3373" s="643">
        <v>1</v>
      </c>
      <c r="L3373" s="643">
        <v>12</v>
      </c>
      <c r="M3373" s="644">
        <v>25077.254186522405</v>
      </c>
      <c r="N3373" s="643">
        <v>1</v>
      </c>
      <c r="O3373" s="643">
        <v>6</v>
      </c>
      <c r="P3373" s="686">
        <v>12578.939556928915</v>
      </c>
    </row>
    <row r="3374" spans="1:16" ht="22.5" x14ac:dyDescent="0.2">
      <c r="A3374" s="637" t="s">
        <v>478</v>
      </c>
      <c r="B3374" s="638" t="s">
        <v>768</v>
      </c>
      <c r="C3374" s="638" t="s">
        <v>769</v>
      </c>
      <c r="D3374" s="639" t="s">
        <v>8288</v>
      </c>
      <c r="E3374" s="640">
        <v>1900</v>
      </c>
      <c r="F3374" s="638" t="s">
        <v>10511</v>
      </c>
      <c r="G3374" s="639" t="s">
        <v>10512</v>
      </c>
      <c r="H3374" s="641" t="s">
        <v>8303</v>
      </c>
      <c r="I3374" s="642" t="s">
        <v>8292</v>
      </c>
      <c r="J3374" s="641" t="s">
        <v>8303</v>
      </c>
      <c r="K3374" s="643">
        <v>1</v>
      </c>
      <c r="L3374" s="643">
        <v>12</v>
      </c>
      <c r="M3374" s="644">
        <v>25077.254186522405</v>
      </c>
      <c r="N3374" s="643">
        <v>1</v>
      </c>
      <c r="O3374" s="643">
        <v>6</v>
      </c>
      <c r="P3374" s="686">
        <v>12578.939556928915</v>
      </c>
    </row>
    <row r="3375" spans="1:16" ht="22.5" x14ac:dyDescent="0.2">
      <c r="A3375" s="637" t="s">
        <v>478</v>
      </c>
      <c r="B3375" s="638" t="s">
        <v>768</v>
      </c>
      <c r="C3375" s="638" t="s">
        <v>769</v>
      </c>
      <c r="D3375" s="639" t="s">
        <v>10513</v>
      </c>
      <c r="E3375" s="640">
        <v>3800</v>
      </c>
      <c r="F3375" s="638" t="s">
        <v>10514</v>
      </c>
      <c r="G3375" s="639" t="s">
        <v>10515</v>
      </c>
      <c r="H3375" s="641" t="s">
        <v>9023</v>
      </c>
      <c r="I3375" s="642" t="s">
        <v>8190</v>
      </c>
      <c r="J3375" s="641" t="s">
        <v>9023</v>
      </c>
      <c r="K3375" s="643">
        <v>1</v>
      </c>
      <c r="L3375" s="643">
        <v>6</v>
      </c>
      <c r="M3375" s="644">
        <v>24281.174186522407</v>
      </c>
      <c r="N3375" s="643">
        <v>1</v>
      </c>
      <c r="O3375" s="643">
        <v>5</v>
      </c>
      <c r="P3375" s="686">
        <v>19997.319556928916</v>
      </c>
    </row>
    <row r="3376" spans="1:16" ht="33.75" x14ac:dyDescent="0.2">
      <c r="A3376" s="637" t="s">
        <v>478</v>
      </c>
      <c r="B3376" s="638" t="s">
        <v>768</v>
      </c>
      <c r="C3376" s="638" t="s">
        <v>769</v>
      </c>
      <c r="D3376" s="639" t="s">
        <v>10516</v>
      </c>
      <c r="E3376" s="640">
        <v>8000</v>
      </c>
      <c r="F3376" s="638" t="s">
        <v>10514</v>
      </c>
      <c r="G3376" s="639" t="s">
        <v>10515</v>
      </c>
      <c r="H3376" s="641" t="s">
        <v>9023</v>
      </c>
      <c r="I3376" s="642" t="s">
        <v>8190</v>
      </c>
      <c r="J3376" s="641" t="s">
        <v>9023</v>
      </c>
      <c r="K3376" s="643">
        <v>1</v>
      </c>
      <c r="L3376" s="643">
        <v>6</v>
      </c>
      <c r="M3376" s="644">
        <v>49481.17418652241</v>
      </c>
      <c r="N3376" s="643"/>
      <c r="O3376" s="643"/>
      <c r="P3376" s="686">
        <v>0</v>
      </c>
    </row>
    <row r="3377" spans="1:16" ht="22.5" x14ac:dyDescent="0.2">
      <c r="A3377" s="637" t="s">
        <v>478</v>
      </c>
      <c r="B3377" s="638" t="s">
        <v>775</v>
      </c>
      <c r="C3377" s="638" t="s">
        <v>769</v>
      </c>
      <c r="D3377" s="639" t="s">
        <v>10517</v>
      </c>
      <c r="E3377" s="640">
        <v>3800</v>
      </c>
      <c r="F3377" s="638" t="s">
        <v>10514</v>
      </c>
      <c r="G3377" s="639" t="s">
        <v>10515</v>
      </c>
      <c r="H3377" s="641" t="s">
        <v>9023</v>
      </c>
      <c r="I3377" s="642" t="s">
        <v>8190</v>
      </c>
      <c r="J3377" s="641" t="s">
        <v>9023</v>
      </c>
      <c r="K3377" s="643"/>
      <c r="L3377" s="643"/>
      <c r="M3377" s="644">
        <v>0</v>
      </c>
      <c r="N3377" s="643">
        <v>1</v>
      </c>
      <c r="O3377" s="643">
        <v>1</v>
      </c>
      <c r="P3377" s="686">
        <v>3982.279556928916</v>
      </c>
    </row>
    <row r="3378" spans="1:16" ht="22.5" x14ac:dyDescent="0.2">
      <c r="A3378" s="637" t="s">
        <v>478</v>
      </c>
      <c r="B3378" s="638" t="s">
        <v>768</v>
      </c>
      <c r="C3378" s="638" t="s">
        <v>769</v>
      </c>
      <c r="D3378" s="639" t="s">
        <v>8288</v>
      </c>
      <c r="E3378" s="640">
        <v>1900</v>
      </c>
      <c r="F3378" s="638" t="s">
        <v>10518</v>
      </c>
      <c r="G3378" s="639" t="s">
        <v>10519</v>
      </c>
      <c r="H3378" s="641" t="s">
        <v>8303</v>
      </c>
      <c r="I3378" s="642" t="s">
        <v>8292</v>
      </c>
      <c r="J3378" s="641" t="s">
        <v>8303</v>
      </c>
      <c r="K3378" s="643">
        <v>1</v>
      </c>
      <c r="L3378" s="643">
        <v>12</v>
      </c>
      <c r="M3378" s="644">
        <v>25077.254186522405</v>
      </c>
      <c r="N3378" s="643">
        <v>1</v>
      </c>
      <c r="O3378" s="643">
        <v>6</v>
      </c>
      <c r="P3378" s="686">
        <v>12578.939556928915</v>
      </c>
    </row>
    <row r="3379" spans="1:16" ht="22.5" x14ac:dyDescent="0.2">
      <c r="A3379" s="637" t="s">
        <v>478</v>
      </c>
      <c r="B3379" s="638" t="s">
        <v>768</v>
      </c>
      <c r="C3379" s="638" t="s">
        <v>769</v>
      </c>
      <c r="D3379" s="639" t="s">
        <v>8288</v>
      </c>
      <c r="E3379" s="640">
        <v>1900</v>
      </c>
      <c r="F3379" s="638" t="s">
        <v>10520</v>
      </c>
      <c r="G3379" s="639" t="s">
        <v>10521</v>
      </c>
      <c r="H3379" s="641" t="s">
        <v>8303</v>
      </c>
      <c r="I3379" s="642" t="s">
        <v>8292</v>
      </c>
      <c r="J3379" s="641" t="s">
        <v>8303</v>
      </c>
      <c r="K3379" s="643">
        <v>1</v>
      </c>
      <c r="L3379" s="643">
        <v>12</v>
      </c>
      <c r="M3379" s="644">
        <v>25077.254186522405</v>
      </c>
      <c r="N3379" s="643">
        <v>1</v>
      </c>
      <c r="O3379" s="643">
        <v>6</v>
      </c>
      <c r="P3379" s="686">
        <v>12578.939556928915</v>
      </c>
    </row>
    <row r="3380" spans="1:16" ht="22.5" x14ac:dyDescent="0.2">
      <c r="A3380" s="637" t="s">
        <v>478</v>
      </c>
      <c r="B3380" s="638" t="s">
        <v>768</v>
      </c>
      <c r="C3380" s="638" t="s">
        <v>769</v>
      </c>
      <c r="D3380" s="639" t="s">
        <v>9937</v>
      </c>
      <c r="E3380" s="640">
        <v>3800</v>
      </c>
      <c r="F3380" s="638" t="s">
        <v>10522</v>
      </c>
      <c r="G3380" s="639" t="s">
        <v>10523</v>
      </c>
      <c r="H3380" s="641" t="s">
        <v>8958</v>
      </c>
      <c r="I3380" s="642" t="s">
        <v>8190</v>
      </c>
      <c r="J3380" s="641" t="s">
        <v>8958</v>
      </c>
      <c r="K3380" s="643">
        <v>1</v>
      </c>
      <c r="L3380" s="643">
        <v>10</v>
      </c>
      <c r="M3380" s="644">
        <v>40011.894186522411</v>
      </c>
      <c r="N3380" s="643">
        <v>1</v>
      </c>
      <c r="O3380" s="643">
        <v>6</v>
      </c>
      <c r="P3380" s="686">
        <v>24001.079556928918</v>
      </c>
    </row>
    <row r="3381" spans="1:16" ht="22.5" x14ac:dyDescent="0.2">
      <c r="A3381" s="637" t="s">
        <v>478</v>
      </c>
      <c r="B3381" s="638" t="s">
        <v>768</v>
      </c>
      <c r="C3381" s="638" t="s">
        <v>769</v>
      </c>
      <c r="D3381" s="639" t="s">
        <v>10524</v>
      </c>
      <c r="E3381" s="640">
        <v>3500</v>
      </c>
      <c r="F3381" s="638" t="s">
        <v>10525</v>
      </c>
      <c r="G3381" s="639" t="s">
        <v>10526</v>
      </c>
      <c r="H3381" s="641" t="s">
        <v>4940</v>
      </c>
      <c r="I3381" s="642" t="s">
        <v>8190</v>
      </c>
      <c r="J3381" s="641" t="s">
        <v>4940</v>
      </c>
      <c r="K3381" s="643">
        <v>1</v>
      </c>
      <c r="L3381" s="643">
        <v>12</v>
      </c>
      <c r="M3381" s="644">
        <v>44277.254186522412</v>
      </c>
      <c r="N3381" s="643">
        <v>1</v>
      </c>
      <c r="O3381" s="643">
        <v>6</v>
      </c>
      <c r="P3381" s="686">
        <v>22201.079556928918</v>
      </c>
    </row>
    <row r="3382" spans="1:16" ht="22.5" x14ac:dyDescent="0.2">
      <c r="A3382" s="637" t="s">
        <v>478</v>
      </c>
      <c r="B3382" s="638" t="s">
        <v>768</v>
      </c>
      <c r="C3382" s="638" t="s">
        <v>769</v>
      </c>
      <c r="D3382" s="639" t="s">
        <v>8288</v>
      </c>
      <c r="E3382" s="640">
        <v>1900</v>
      </c>
      <c r="F3382" s="638" t="s">
        <v>10527</v>
      </c>
      <c r="G3382" s="639" t="s">
        <v>10528</v>
      </c>
      <c r="H3382" s="641" t="s">
        <v>8303</v>
      </c>
      <c r="I3382" s="642" t="s">
        <v>8292</v>
      </c>
      <c r="J3382" s="641" t="s">
        <v>8303</v>
      </c>
      <c r="K3382" s="643">
        <v>1</v>
      </c>
      <c r="L3382" s="643">
        <v>12</v>
      </c>
      <c r="M3382" s="644">
        <v>25077.254186522405</v>
      </c>
      <c r="N3382" s="643">
        <v>1</v>
      </c>
      <c r="O3382" s="643">
        <v>6</v>
      </c>
      <c r="P3382" s="686">
        <v>12578.939556928915</v>
      </c>
    </row>
    <row r="3383" spans="1:16" x14ac:dyDescent="0.2">
      <c r="A3383" s="637" t="s">
        <v>478</v>
      </c>
      <c r="B3383" s="638" t="s">
        <v>768</v>
      </c>
      <c r="C3383" s="638" t="s">
        <v>769</v>
      </c>
      <c r="D3383" s="639" t="s">
        <v>8288</v>
      </c>
      <c r="E3383" s="640">
        <v>1900</v>
      </c>
      <c r="F3383" s="638" t="s">
        <v>10529</v>
      </c>
      <c r="G3383" s="639" t="s">
        <v>10530</v>
      </c>
      <c r="H3383" s="641" t="s">
        <v>8303</v>
      </c>
      <c r="I3383" s="642" t="s">
        <v>8292</v>
      </c>
      <c r="J3383" s="641" t="s">
        <v>8303</v>
      </c>
      <c r="K3383" s="643">
        <v>1</v>
      </c>
      <c r="L3383" s="643">
        <v>12</v>
      </c>
      <c r="M3383" s="644">
        <v>25077.254186522405</v>
      </c>
      <c r="N3383" s="643">
        <v>1</v>
      </c>
      <c r="O3383" s="643">
        <v>6</v>
      </c>
      <c r="P3383" s="686">
        <v>12578.939556928915</v>
      </c>
    </row>
    <row r="3384" spans="1:16" ht="22.5" x14ac:dyDescent="0.2">
      <c r="A3384" s="637" t="s">
        <v>478</v>
      </c>
      <c r="B3384" s="638" t="s">
        <v>768</v>
      </c>
      <c r="C3384" s="638" t="s">
        <v>769</v>
      </c>
      <c r="D3384" s="639" t="s">
        <v>8966</v>
      </c>
      <c r="E3384" s="640">
        <v>2600</v>
      </c>
      <c r="F3384" s="638" t="s">
        <v>10531</v>
      </c>
      <c r="G3384" s="639" t="s">
        <v>10532</v>
      </c>
      <c r="H3384" s="641" t="s">
        <v>10533</v>
      </c>
      <c r="I3384" s="642" t="s">
        <v>8185</v>
      </c>
      <c r="J3384" s="641" t="s">
        <v>10533</v>
      </c>
      <c r="K3384" s="643">
        <v>1</v>
      </c>
      <c r="L3384" s="643">
        <v>6</v>
      </c>
      <c r="M3384" s="644">
        <v>17081.174186522407</v>
      </c>
      <c r="N3384" s="643"/>
      <c r="O3384" s="643"/>
      <c r="P3384" s="686">
        <v>0</v>
      </c>
    </row>
    <row r="3385" spans="1:16" ht="22.5" x14ac:dyDescent="0.2">
      <c r="A3385" s="637" t="s">
        <v>478</v>
      </c>
      <c r="B3385" s="638" t="s">
        <v>768</v>
      </c>
      <c r="C3385" s="638" t="s">
        <v>769</v>
      </c>
      <c r="D3385" s="639" t="s">
        <v>10534</v>
      </c>
      <c r="E3385" s="640">
        <v>4300</v>
      </c>
      <c r="F3385" s="638" t="s">
        <v>10535</v>
      </c>
      <c r="G3385" s="639" t="s">
        <v>10536</v>
      </c>
      <c r="H3385" s="641" t="s">
        <v>9245</v>
      </c>
      <c r="I3385" s="642" t="s">
        <v>8190</v>
      </c>
      <c r="J3385" s="641" t="s">
        <v>9245</v>
      </c>
      <c r="K3385" s="643">
        <v>1</v>
      </c>
      <c r="L3385" s="643">
        <v>6</v>
      </c>
      <c r="M3385" s="644">
        <v>27281.174186522407</v>
      </c>
      <c r="N3385" s="643"/>
      <c r="O3385" s="643"/>
      <c r="P3385" s="686">
        <v>0</v>
      </c>
    </row>
    <row r="3386" spans="1:16" ht="22.5" x14ac:dyDescent="0.2">
      <c r="A3386" s="637" t="s">
        <v>478</v>
      </c>
      <c r="B3386" s="638" t="s">
        <v>768</v>
      </c>
      <c r="C3386" s="638" t="s">
        <v>769</v>
      </c>
      <c r="D3386" s="639" t="s">
        <v>8643</v>
      </c>
      <c r="E3386" s="640">
        <v>3300</v>
      </c>
      <c r="F3386" s="638" t="s">
        <v>10537</v>
      </c>
      <c r="G3386" s="639" t="s">
        <v>10538</v>
      </c>
      <c r="H3386" s="641" t="s">
        <v>10391</v>
      </c>
      <c r="I3386" s="642" t="s">
        <v>8190</v>
      </c>
      <c r="J3386" s="641" t="s">
        <v>10391</v>
      </c>
      <c r="K3386" s="643">
        <v>1</v>
      </c>
      <c r="L3386" s="643">
        <v>12</v>
      </c>
      <c r="M3386" s="644">
        <v>41877.254186522412</v>
      </c>
      <c r="N3386" s="643">
        <v>1</v>
      </c>
      <c r="O3386" s="643">
        <v>6</v>
      </c>
      <c r="P3386" s="686">
        <v>21001.079556928918</v>
      </c>
    </row>
    <row r="3387" spans="1:16" x14ac:dyDescent="0.2">
      <c r="A3387" s="637" t="s">
        <v>478</v>
      </c>
      <c r="B3387" s="638" t="s">
        <v>768</v>
      </c>
      <c r="C3387" s="638" t="s">
        <v>769</v>
      </c>
      <c r="D3387" s="639" t="s">
        <v>8288</v>
      </c>
      <c r="E3387" s="640">
        <v>1900</v>
      </c>
      <c r="F3387" s="638" t="s">
        <v>10539</v>
      </c>
      <c r="G3387" s="639" t="s">
        <v>10540</v>
      </c>
      <c r="H3387" s="641" t="s">
        <v>8303</v>
      </c>
      <c r="I3387" s="642" t="s">
        <v>8292</v>
      </c>
      <c r="J3387" s="641" t="s">
        <v>8303</v>
      </c>
      <c r="K3387" s="643">
        <v>1</v>
      </c>
      <c r="L3387" s="643">
        <v>12</v>
      </c>
      <c r="M3387" s="644">
        <v>25077.254186522405</v>
      </c>
      <c r="N3387" s="643">
        <v>1</v>
      </c>
      <c r="O3387" s="643">
        <v>6</v>
      </c>
      <c r="P3387" s="686">
        <v>12578.939556928915</v>
      </c>
    </row>
    <row r="3388" spans="1:16" ht="22.5" x14ac:dyDescent="0.2">
      <c r="A3388" s="637" t="s">
        <v>478</v>
      </c>
      <c r="B3388" s="638" t="s">
        <v>768</v>
      </c>
      <c r="C3388" s="638" t="s">
        <v>769</v>
      </c>
      <c r="D3388" s="639" t="s">
        <v>10541</v>
      </c>
      <c r="E3388" s="640">
        <v>2600</v>
      </c>
      <c r="F3388" s="638" t="s">
        <v>10542</v>
      </c>
      <c r="G3388" s="639" t="s">
        <v>10543</v>
      </c>
      <c r="H3388" s="641" t="s">
        <v>10544</v>
      </c>
      <c r="I3388" s="642" t="s">
        <v>8185</v>
      </c>
      <c r="J3388" s="641" t="s">
        <v>10544</v>
      </c>
      <c r="K3388" s="643">
        <v>1</v>
      </c>
      <c r="L3388" s="643">
        <v>12</v>
      </c>
      <c r="M3388" s="644">
        <v>33477.254186522412</v>
      </c>
      <c r="N3388" s="643">
        <v>1</v>
      </c>
      <c r="O3388" s="643">
        <v>6</v>
      </c>
      <c r="P3388" s="686">
        <v>16801.079556928918</v>
      </c>
    </row>
    <row r="3389" spans="1:16" ht="22.5" x14ac:dyDescent="0.2">
      <c r="A3389" s="637" t="s">
        <v>478</v>
      </c>
      <c r="B3389" s="638" t="s">
        <v>768</v>
      </c>
      <c r="C3389" s="638" t="s">
        <v>769</v>
      </c>
      <c r="D3389" s="639" t="s">
        <v>10545</v>
      </c>
      <c r="E3389" s="640">
        <v>2600</v>
      </c>
      <c r="F3389" s="638" t="s">
        <v>10546</v>
      </c>
      <c r="G3389" s="639" t="s">
        <v>10547</v>
      </c>
      <c r="H3389" s="641" t="s">
        <v>8522</v>
      </c>
      <c r="I3389" s="642" t="s">
        <v>8185</v>
      </c>
      <c r="J3389" s="641" t="s">
        <v>8522</v>
      </c>
      <c r="K3389" s="643">
        <v>1</v>
      </c>
      <c r="L3389" s="643">
        <v>12</v>
      </c>
      <c r="M3389" s="644">
        <v>33477.254186522412</v>
      </c>
      <c r="N3389" s="643">
        <v>1</v>
      </c>
      <c r="O3389" s="643">
        <v>6</v>
      </c>
      <c r="P3389" s="686">
        <v>16801.079556928918</v>
      </c>
    </row>
    <row r="3390" spans="1:16" ht="45" x14ac:dyDescent="0.2">
      <c r="A3390" s="637" t="s">
        <v>478</v>
      </c>
      <c r="B3390" s="638" t="s">
        <v>768</v>
      </c>
      <c r="C3390" s="638" t="s">
        <v>769</v>
      </c>
      <c r="D3390" s="639" t="s">
        <v>10470</v>
      </c>
      <c r="E3390" s="640">
        <v>1900</v>
      </c>
      <c r="F3390" s="638" t="s">
        <v>10471</v>
      </c>
      <c r="G3390" s="639" t="s">
        <v>10548</v>
      </c>
      <c r="H3390" s="641" t="s">
        <v>8291</v>
      </c>
      <c r="I3390" s="642" t="s">
        <v>8292</v>
      </c>
      <c r="J3390" s="641" t="s">
        <v>8291</v>
      </c>
      <c r="K3390" s="643">
        <v>1</v>
      </c>
      <c r="L3390" s="643">
        <v>12</v>
      </c>
      <c r="M3390" s="644">
        <v>25077.254186522405</v>
      </c>
      <c r="N3390" s="643">
        <v>1</v>
      </c>
      <c r="O3390" s="643">
        <v>2</v>
      </c>
      <c r="P3390" s="686">
        <v>4178.6595569289157</v>
      </c>
    </row>
    <row r="3391" spans="1:16" ht="22.5" x14ac:dyDescent="0.2">
      <c r="A3391" s="637" t="s">
        <v>478</v>
      </c>
      <c r="B3391" s="638" t="s">
        <v>768</v>
      </c>
      <c r="C3391" s="638" t="s">
        <v>769</v>
      </c>
      <c r="D3391" s="639" t="s">
        <v>8188</v>
      </c>
      <c r="E3391" s="640">
        <v>3700</v>
      </c>
      <c r="F3391" s="638" t="s">
        <v>10549</v>
      </c>
      <c r="G3391" s="639" t="s">
        <v>10550</v>
      </c>
      <c r="H3391" s="641" t="s">
        <v>8188</v>
      </c>
      <c r="I3391" s="642" t="s">
        <v>8190</v>
      </c>
      <c r="J3391" s="641" t="s">
        <v>8188</v>
      </c>
      <c r="K3391" s="643">
        <v>1</v>
      </c>
      <c r="L3391" s="643">
        <v>12</v>
      </c>
      <c r="M3391" s="644">
        <v>46677.254186522412</v>
      </c>
      <c r="N3391" s="643">
        <v>1</v>
      </c>
      <c r="O3391" s="643">
        <v>6</v>
      </c>
      <c r="P3391" s="686">
        <v>23401.079556928918</v>
      </c>
    </row>
    <row r="3392" spans="1:16" ht="22.5" x14ac:dyDescent="0.2">
      <c r="A3392" s="637" t="s">
        <v>478</v>
      </c>
      <c r="B3392" s="638" t="s">
        <v>768</v>
      </c>
      <c r="C3392" s="638" t="s">
        <v>769</v>
      </c>
      <c r="D3392" s="639" t="s">
        <v>10551</v>
      </c>
      <c r="E3392" s="640">
        <v>3500</v>
      </c>
      <c r="F3392" s="638" t="s">
        <v>10552</v>
      </c>
      <c r="G3392" s="639" t="s">
        <v>10553</v>
      </c>
      <c r="H3392" s="641" t="s">
        <v>8614</v>
      </c>
      <c r="I3392" s="642" t="s">
        <v>8190</v>
      </c>
      <c r="J3392" s="641" t="s">
        <v>8614</v>
      </c>
      <c r="K3392" s="643">
        <v>1</v>
      </c>
      <c r="L3392" s="643">
        <v>12</v>
      </c>
      <c r="M3392" s="644">
        <v>44277.254186522412</v>
      </c>
      <c r="N3392" s="643">
        <v>1</v>
      </c>
      <c r="O3392" s="643">
        <v>6</v>
      </c>
      <c r="P3392" s="686">
        <v>22201.079556928918</v>
      </c>
    </row>
    <row r="3393" spans="1:16" ht="22.5" x14ac:dyDescent="0.2">
      <c r="A3393" s="637" t="s">
        <v>478</v>
      </c>
      <c r="B3393" s="638" t="s">
        <v>768</v>
      </c>
      <c r="C3393" s="638" t="s">
        <v>769</v>
      </c>
      <c r="D3393" s="639" t="s">
        <v>8288</v>
      </c>
      <c r="E3393" s="640">
        <v>1900</v>
      </c>
      <c r="F3393" s="638" t="s">
        <v>10554</v>
      </c>
      <c r="G3393" s="639" t="s">
        <v>10555</v>
      </c>
      <c r="H3393" s="641" t="s">
        <v>8303</v>
      </c>
      <c r="I3393" s="642" t="s">
        <v>8292</v>
      </c>
      <c r="J3393" s="641" t="s">
        <v>8303</v>
      </c>
      <c r="K3393" s="643">
        <v>1</v>
      </c>
      <c r="L3393" s="643">
        <v>12</v>
      </c>
      <c r="M3393" s="644">
        <v>25077.254186522405</v>
      </c>
      <c r="N3393" s="643">
        <v>1</v>
      </c>
      <c r="O3393" s="643">
        <v>6</v>
      </c>
      <c r="P3393" s="686">
        <v>12578.939556928915</v>
      </c>
    </row>
    <row r="3394" spans="1:16" ht="22.5" x14ac:dyDescent="0.2">
      <c r="A3394" s="637" t="s">
        <v>478</v>
      </c>
      <c r="B3394" s="638" t="s">
        <v>768</v>
      </c>
      <c r="C3394" s="638" t="s">
        <v>769</v>
      </c>
      <c r="D3394" s="639" t="s">
        <v>915</v>
      </c>
      <c r="E3394" s="640">
        <v>3500</v>
      </c>
      <c r="F3394" s="638" t="s">
        <v>10556</v>
      </c>
      <c r="G3394" s="639" t="s">
        <v>10557</v>
      </c>
      <c r="H3394" s="641" t="s">
        <v>8318</v>
      </c>
      <c r="I3394" s="642" t="s">
        <v>8190</v>
      </c>
      <c r="J3394" s="641" t="s">
        <v>8318</v>
      </c>
      <c r="K3394" s="643">
        <v>1</v>
      </c>
      <c r="L3394" s="643">
        <v>10</v>
      </c>
      <c r="M3394" s="644">
        <v>37011.894186522411</v>
      </c>
      <c r="N3394" s="643"/>
      <c r="O3394" s="643"/>
      <c r="P3394" s="686">
        <v>0</v>
      </c>
    </row>
    <row r="3395" spans="1:16" ht="22.5" x14ac:dyDescent="0.2">
      <c r="A3395" s="637" t="s">
        <v>478</v>
      </c>
      <c r="B3395" s="638" t="s">
        <v>768</v>
      </c>
      <c r="C3395" s="638" t="s">
        <v>769</v>
      </c>
      <c r="D3395" s="639" t="s">
        <v>8288</v>
      </c>
      <c r="E3395" s="640">
        <v>1900</v>
      </c>
      <c r="F3395" s="638" t="s">
        <v>10558</v>
      </c>
      <c r="G3395" s="639" t="s">
        <v>10559</v>
      </c>
      <c r="H3395" s="641" t="s">
        <v>8303</v>
      </c>
      <c r="I3395" s="642" t="s">
        <v>8292</v>
      </c>
      <c r="J3395" s="641" t="s">
        <v>8303</v>
      </c>
      <c r="K3395" s="643">
        <v>1</v>
      </c>
      <c r="L3395" s="643">
        <v>12</v>
      </c>
      <c r="M3395" s="644">
        <v>25077.254186522405</v>
      </c>
      <c r="N3395" s="643">
        <v>1</v>
      </c>
      <c r="O3395" s="643">
        <v>6</v>
      </c>
      <c r="P3395" s="686">
        <v>12578.939556928915</v>
      </c>
    </row>
    <row r="3396" spans="1:16" ht="22.5" x14ac:dyDescent="0.2">
      <c r="A3396" s="637" t="s">
        <v>478</v>
      </c>
      <c r="B3396" s="638" t="s">
        <v>768</v>
      </c>
      <c r="C3396" s="638" t="s">
        <v>769</v>
      </c>
      <c r="D3396" s="639" t="s">
        <v>10560</v>
      </c>
      <c r="E3396" s="640">
        <v>3800</v>
      </c>
      <c r="F3396" s="638" t="s">
        <v>10561</v>
      </c>
      <c r="G3396" s="639" t="s">
        <v>10562</v>
      </c>
      <c r="H3396" s="641" t="s">
        <v>9590</v>
      </c>
      <c r="I3396" s="642" t="s">
        <v>8190</v>
      </c>
      <c r="J3396" s="641" t="s">
        <v>9590</v>
      </c>
      <c r="K3396" s="643">
        <v>1</v>
      </c>
      <c r="L3396" s="643">
        <v>12</v>
      </c>
      <c r="M3396" s="644">
        <v>47877.254186522412</v>
      </c>
      <c r="N3396" s="643">
        <v>1</v>
      </c>
      <c r="O3396" s="643">
        <v>6</v>
      </c>
      <c r="P3396" s="686">
        <v>24001.079556928918</v>
      </c>
    </row>
    <row r="3397" spans="1:16" ht="33.75" x14ac:dyDescent="0.2">
      <c r="A3397" s="637" t="s">
        <v>478</v>
      </c>
      <c r="B3397" s="638" t="s">
        <v>768</v>
      </c>
      <c r="C3397" s="638" t="s">
        <v>769</v>
      </c>
      <c r="D3397" s="639" t="s">
        <v>10563</v>
      </c>
      <c r="E3397" s="640">
        <v>1900</v>
      </c>
      <c r="F3397" s="638" t="s">
        <v>10564</v>
      </c>
      <c r="G3397" s="639" t="s">
        <v>10565</v>
      </c>
      <c r="H3397" s="641" t="s">
        <v>8185</v>
      </c>
      <c r="I3397" s="642" t="s">
        <v>8292</v>
      </c>
      <c r="J3397" s="641" t="s">
        <v>8185</v>
      </c>
      <c r="K3397" s="643">
        <v>1</v>
      </c>
      <c r="L3397" s="643">
        <v>12</v>
      </c>
      <c r="M3397" s="644">
        <v>25077.254186522405</v>
      </c>
      <c r="N3397" s="643">
        <v>1</v>
      </c>
      <c r="O3397" s="643">
        <v>6</v>
      </c>
      <c r="P3397" s="686">
        <v>12578.939556928915</v>
      </c>
    </row>
    <row r="3398" spans="1:16" ht="22.5" x14ac:dyDescent="0.2">
      <c r="A3398" s="637" t="s">
        <v>478</v>
      </c>
      <c r="B3398" s="638" t="s">
        <v>768</v>
      </c>
      <c r="C3398" s="638" t="s">
        <v>769</v>
      </c>
      <c r="D3398" s="639" t="s">
        <v>8288</v>
      </c>
      <c r="E3398" s="640">
        <v>1900</v>
      </c>
      <c r="F3398" s="638" t="s">
        <v>10566</v>
      </c>
      <c r="G3398" s="639" t="s">
        <v>10567</v>
      </c>
      <c r="H3398" s="641" t="s">
        <v>8303</v>
      </c>
      <c r="I3398" s="642" t="s">
        <v>8292</v>
      </c>
      <c r="J3398" s="641" t="s">
        <v>8303</v>
      </c>
      <c r="K3398" s="643">
        <v>1</v>
      </c>
      <c r="L3398" s="643">
        <v>12</v>
      </c>
      <c r="M3398" s="644">
        <v>25077.254186522405</v>
      </c>
      <c r="N3398" s="643">
        <v>1</v>
      </c>
      <c r="O3398" s="643">
        <v>6</v>
      </c>
      <c r="P3398" s="686">
        <v>12578.939556928915</v>
      </c>
    </row>
    <row r="3399" spans="1:16" ht="67.5" x14ac:dyDescent="0.2">
      <c r="A3399" s="637" t="s">
        <v>478</v>
      </c>
      <c r="B3399" s="638" t="s">
        <v>768</v>
      </c>
      <c r="C3399" s="638" t="s">
        <v>769</v>
      </c>
      <c r="D3399" s="639" t="s">
        <v>10568</v>
      </c>
      <c r="E3399" s="640">
        <v>1800</v>
      </c>
      <c r="F3399" s="638" t="s">
        <v>10569</v>
      </c>
      <c r="G3399" s="639" t="s">
        <v>10570</v>
      </c>
      <c r="H3399" s="641" t="s">
        <v>8291</v>
      </c>
      <c r="I3399" s="642" t="s">
        <v>8292</v>
      </c>
      <c r="J3399" s="641" t="s">
        <v>8291</v>
      </c>
      <c r="K3399" s="643">
        <v>1</v>
      </c>
      <c r="L3399" s="643">
        <v>12</v>
      </c>
      <c r="M3399" s="644">
        <v>23877.254186522405</v>
      </c>
      <c r="N3399" s="643">
        <v>1</v>
      </c>
      <c r="O3399" s="643">
        <v>5</v>
      </c>
      <c r="P3399" s="686">
        <v>9926.2195569289161</v>
      </c>
    </row>
    <row r="3400" spans="1:16" ht="67.5" x14ac:dyDescent="0.2">
      <c r="A3400" s="637" t="s">
        <v>478</v>
      </c>
      <c r="B3400" s="638" t="s">
        <v>775</v>
      </c>
      <c r="C3400" s="638" t="s">
        <v>769</v>
      </c>
      <c r="D3400" s="639" t="s">
        <v>10568</v>
      </c>
      <c r="E3400" s="640">
        <v>1800</v>
      </c>
      <c r="F3400" s="638" t="s">
        <v>10569</v>
      </c>
      <c r="G3400" s="639" t="s">
        <v>10570</v>
      </c>
      <c r="H3400" s="641" t="s">
        <v>8291</v>
      </c>
      <c r="I3400" s="642" t="s">
        <v>8292</v>
      </c>
      <c r="J3400" s="641" t="s">
        <v>8291</v>
      </c>
      <c r="K3400" s="643"/>
      <c r="L3400" s="643"/>
      <c r="M3400" s="644">
        <v>0</v>
      </c>
      <c r="N3400" s="643">
        <v>1</v>
      </c>
      <c r="O3400" s="643">
        <v>1</v>
      </c>
      <c r="P3400" s="686">
        <v>1968.0595569289155</v>
      </c>
    </row>
    <row r="3401" spans="1:16" ht="22.5" x14ac:dyDescent="0.2">
      <c r="A3401" s="637" t="s">
        <v>478</v>
      </c>
      <c r="B3401" s="638" t="s">
        <v>768</v>
      </c>
      <c r="C3401" s="638" t="s">
        <v>769</v>
      </c>
      <c r="D3401" s="639" t="s">
        <v>8288</v>
      </c>
      <c r="E3401" s="640">
        <v>1900</v>
      </c>
      <c r="F3401" s="638" t="s">
        <v>10571</v>
      </c>
      <c r="G3401" s="639" t="s">
        <v>10572</v>
      </c>
      <c r="H3401" s="641" t="s">
        <v>8303</v>
      </c>
      <c r="I3401" s="642" t="s">
        <v>8292</v>
      </c>
      <c r="J3401" s="641" t="s">
        <v>8303</v>
      </c>
      <c r="K3401" s="643">
        <v>1</v>
      </c>
      <c r="L3401" s="643">
        <v>12</v>
      </c>
      <c r="M3401" s="644">
        <v>25077.254186522405</v>
      </c>
      <c r="N3401" s="643">
        <v>1</v>
      </c>
      <c r="O3401" s="643">
        <v>6</v>
      </c>
      <c r="P3401" s="686">
        <v>12578.939556928915</v>
      </c>
    </row>
    <row r="3402" spans="1:16" x14ac:dyDescent="0.2">
      <c r="A3402" s="637" t="s">
        <v>478</v>
      </c>
      <c r="B3402" s="638" t="s">
        <v>768</v>
      </c>
      <c r="C3402" s="638" t="s">
        <v>769</v>
      </c>
      <c r="D3402" s="639" t="s">
        <v>8288</v>
      </c>
      <c r="E3402" s="640">
        <v>1900</v>
      </c>
      <c r="F3402" s="638" t="s">
        <v>10573</v>
      </c>
      <c r="G3402" s="639" t="s">
        <v>10574</v>
      </c>
      <c r="H3402" s="641" t="s">
        <v>8303</v>
      </c>
      <c r="I3402" s="642" t="s">
        <v>8292</v>
      </c>
      <c r="J3402" s="641" t="s">
        <v>8303</v>
      </c>
      <c r="K3402" s="643">
        <v>1</v>
      </c>
      <c r="L3402" s="643">
        <v>12</v>
      </c>
      <c r="M3402" s="644">
        <v>25077.254186522405</v>
      </c>
      <c r="N3402" s="643">
        <v>1</v>
      </c>
      <c r="O3402" s="643">
        <v>6</v>
      </c>
      <c r="P3402" s="686">
        <v>12578.939556928915</v>
      </c>
    </row>
    <row r="3403" spans="1:16" ht="67.5" x14ac:dyDescent="0.2">
      <c r="A3403" s="637" t="s">
        <v>478</v>
      </c>
      <c r="B3403" s="638" t="s">
        <v>768</v>
      </c>
      <c r="C3403" s="638" t="s">
        <v>769</v>
      </c>
      <c r="D3403" s="639" t="s">
        <v>9138</v>
      </c>
      <c r="E3403" s="640">
        <v>2600</v>
      </c>
      <c r="F3403" s="638" t="s">
        <v>10575</v>
      </c>
      <c r="G3403" s="639" t="s">
        <v>10576</v>
      </c>
      <c r="H3403" s="641" t="s">
        <v>9170</v>
      </c>
      <c r="I3403" s="642" t="s">
        <v>8185</v>
      </c>
      <c r="J3403" s="641" t="s">
        <v>9170</v>
      </c>
      <c r="K3403" s="643">
        <v>1</v>
      </c>
      <c r="L3403" s="643">
        <v>12</v>
      </c>
      <c r="M3403" s="644">
        <v>33477.254186522412</v>
      </c>
      <c r="N3403" s="643">
        <v>1</v>
      </c>
      <c r="O3403" s="643">
        <v>6</v>
      </c>
      <c r="P3403" s="686">
        <v>16801.079556928918</v>
      </c>
    </row>
    <row r="3404" spans="1:16" ht="22.5" x14ac:dyDescent="0.2">
      <c r="A3404" s="637" t="s">
        <v>478</v>
      </c>
      <c r="B3404" s="638" t="s">
        <v>768</v>
      </c>
      <c r="C3404" s="638" t="s">
        <v>769</v>
      </c>
      <c r="D3404" s="639" t="s">
        <v>10577</v>
      </c>
      <c r="E3404" s="640">
        <v>2800</v>
      </c>
      <c r="F3404" s="638" t="s">
        <v>10578</v>
      </c>
      <c r="G3404" s="639" t="s">
        <v>10579</v>
      </c>
      <c r="H3404" s="641" t="s">
        <v>10580</v>
      </c>
      <c r="I3404" s="642" t="s">
        <v>8185</v>
      </c>
      <c r="J3404" s="641" t="s">
        <v>10580</v>
      </c>
      <c r="K3404" s="643">
        <v>1</v>
      </c>
      <c r="L3404" s="643">
        <v>12</v>
      </c>
      <c r="M3404" s="644">
        <v>35877.254186522412</v>
      </c>
      <c r="N3404" s="643">
        <v>1</v>
      </c>
      <c r="O3404" s="643">
        <v>6</v>
      </c>
      <c r="P3404" s="686">
        <v>18001.079556928918</v>
      </c>
    </row>
    <row r="3405" spans="1:16" ht="22.5" x14ac:dyDescent="0.2">
      <c r="A3405" s="637" t="s">
        <v>478</v>
      </c>
      <c r="B3405" s="638" t="s">
        <v>768</v>
      </c>
      <c r="C3405" s="638" t="s">
        <v>769</v>
      </c>
      <c r="D3405" s="639" t="s">
        <v>10581</v>
      </c>
      <c r="E3405" s="640">
        <v>4300</v>
      </c>
      <c r="F3405" s="638" t="s">
        <v>10582</v>
      </c>
      <c r="G3405" s="639" t="s">
        <v>10583</v>
      </c>
      <c r="H3405" s="641" t="s">
        <v>9245</v>
      </c>
      <c r="I3405" s="642" t="s">
        <v>8190</v>
      </c>
      <c r="J3405" s="641" t="s">
        <v>9245</v>
      </c>
      <c r="K3405" s="643">
        <v>1</v>
      </c>
      <c r="L3405" s="643">
        <v>12</v>
      </c>
      <c r="M3405" s="644">
        <v>53877.254186522412</v>
      </c>
      <c r="N3405" s="643">
        <v>1</v>
      </c>
      <c r="O3405" s="643">
        <v>6</v>
      </c>
      <c r="P3405" s="686">
        <v>27001.079556928918</v>
      </c>
    </row>
    <row r="3406" spans="1:16" ht="22.5" x14ac:dyDescent="0.2">
      <c r="A3406" s="637" t="s">
        <v>478</v>
      </c>
      <c r="B3406" s="638" t="s">
        <v>768</v>
      </c>
      <c r="C3406" s="638" t="s">
        <v>769</v>
      </c>
      <c r="D3406" s="639" t="s">
        <v>8323</v>
      </c>
      <c r="E3406" s="640">
        <v>1900</v>
      </c>
      <c r="F3406" s="638" t="s">
        <v>10584</v>
      </c>
      <c r="G3406" s="639" t="s">
        <v>10585</v>
      </c>
      <c r="H3406" s="641" t="s">
        <v>8326</v>
      </c>
      <c r="I3406" s="642" t="s">
        <v>8292</v>
      </c>
      <c r="J3406" s="641" t="s">
        <v>8326</v>
      </c>
      <c r="K3406" s="643">
        <v>1</v>
      </c>
      <c r="L3406" s="643">
        <v>12</v>
      </c>
      <c r="M3406" s="644">
        <v>25077.254186522405</v>
      </c>
      <c r="N3406" s="643">
        <v>1</v>
      </c>
      <c r="O3406" s="643">
        <v>6</v>
      </c>
      <c r="P3406" s="686">
        <v>12578.939556928915</v>
      </c>
    </row>
    <row r="3407" spans="1:16" ht="22.5" x14ac:dyDescent="0.2">
      <c r="A3407" s="637" t="s">
        <v>478</v>
      </c>
      <c r="B3407" s="638" t="s">
        <v>768</v>
      </c>
      <c r="C3407" s="638" t="s">
        <v>769</v>
      </c>
      <c r="D3407" s="639" t="s">
        <v>10586</v>
      </c>
      <c r="E3407" s="640">
        <v>4300</v>
      </c>
      <c r="F3407" s="638" t="s">
        <v>10587</v>
      </c>
      <c r="G3407" s="639" t="s">
        <v>10588</v>
      </c>
      <c r="H3407" s="641" t="s">
        <v>9499</v>
      </c>
      <c r="I3407" s="642" t="s">
        <v>8190</v>
      </c>
      <c r="J3407" s="641" t="s">
        <v>9499</v>
      </c>
      <c r="K3407" s="643">
        <v>1</v>
      </c>
      <c r="L3407" s="643">
        <v>12</v>
      </c>
      <c r="M3407" s="644">
        <v>53877.254186522412</v>
      </c>
      <c r="N3407" s="643">
        <v>1</v>
      </c>
      <c r="O3407" s="643">
        <v>6</v>
      </c>
      <c r="P3407" s="686">
        <v>27001.079556928918</v>
      </c>
    </row>
    <row r="3408" spans="1:16" ht="33.75" x14ac:dyDescent="0.2">
      <c r="A3408" s="637" t="s">
        <v>478</v>
      </c>
      <c r="B3408" s="638" t="s">
        <v>768</v>
      </c>
      <c r="C3408" s="638" t="s">
        <v>769</v>
      </c>
      <c r="D3408" s="639" t="s">
        <v>10589</v>
      </c>
      <c r="E3408" s="640">
        <v>2400</v>
      </c>
      <c r="F3408" s="638" t="s">
        <v>10590</v>
      </c>
      <c r="G3408" s="639" t="s">
        <v>10591</v>
      </c>
      <c r="H3408" s="641" t="s">
        <v>4940</v>
      </c>
      <c r="I3408" s="642" t="s">
        <v>8185</v>
      </c>
      <c r="J3408" s="641" t="s">
        <v>4940</v>
      </c>
      <c r="K3408" s="643">
        <v>1</v>
      </c>
      <c r="L3408" s="643">
        <v>12</v>
      </c>
      <c r="M3408" s="644">
        <v>31077.254186522405</v>
      </c>
      <c r="N3408" s="643">
        <v>1</v>
      </c>
      <c r="O3408" s="643">
        <v>6</v>
      </c>
      <c r="P3408" s="686">
        <v>15601.079556928915</v>
      </c>
    </row>
    <row r="3409" spans="1:16" ht="22.5" x14ac:dyDescent="0.2">
      <c r="A3409" s="637" t="s">
        <v>478</v>
      </c>
      <c r="B3409" s="638" t="s">
        <v>768</v>
      </c>
      <c r="C3409" s="638" t="s">
        <v>769</v>
      </c>
      <c r="D3409" s="639" t="s">
        <v>8288</v>
      </c>
      <c r="E3409" s="640">
        <v>1900</v>
      </c>
      <c r="F3409" s="638" t="s">
        <v>10592</v>
      </c>
      <c r="G3409" s="639" t="s">
        <v>10593</v>
      </c>
      <c r="H3409" s="641" t="s">
        <v>8303</v>
      </c>
      <c r="I3409" s="642" t="s">
        <v>8292</v>
      </c>
      <c r="J3409" s="641" t="s">
        <v>8303</v>
      </c>
      <c r="K3409" s="643">
        <v>1</v>
      </c>
      <c r="L3409" s="643">
        <v>12</v>
      </c>
      <c r="M3409" s="644">
        <v>25077.254186522405</v>
      </c>
      <c r="N3409" s="643">
        <v>1</v>
      </c>
      <c r="O3409" s="643">
        <v>6</v>
      </c>
      <c r="P3409" s="686">
        <v>12578.939556928915</v>
      </c>
    </row>
    <row r="3410" spans="1:16" ht="33.75" x14ac:dyDescent="0.2">
      <c r="A3410" s="637" t="s">
        <v>478</v>
      </c>
      <c r="B3410" s="638" t="s">
        <v>768</v>
      </c>
      <c r="C3410" s="638" t="s">
        <v>769</v>
      </c>
      <c r="D3410" s="639" t="s">
        <v>8603</v>
      </c>
      <c r="E3410" s="640">
        <v>3100</v>
      </c>
      <c r="F3410" s="638" t="s">
        <v>10594</v>
      </c>
      <c r="G3410" s="639" t="s">
        <v>10595</v>
      </c>
      <c r="H3410" s="641" t="s">
        <v>8283</v>
      </c>
      <c r="I3410" s="642" t="s">
        <v>8190</v>
      </c>
      <c r="J3410" s="641" t="s">
        <v>8283</v>
      </c>
      <c r="K3410" s="643">
        <v>1</v>
      </c>
      <c r="L3410" s="643">
        <v>12</v>
      </c>
      <c r="M3410" s="644">
        <v>39477.254186522412</v>
      </c>
      <c r="N3410" s="643">
        <v>1</v>
      </c>
      <c r="O3410" s="643">
        <v>6</v>
      </c>
      <c r="P3410" s="686">
        <v>19801.079556928918</v>
      </c>
    </row>
    <row r="3411" spans="1:16" ht="22.5" x14ac:dyDescent="0.2">
      <c r="A3411" s="637" t="s">
        <v>478</v>
      </c>
      <c r="B3411" s="638" t="s">
        <v>768</v>
      </c>
      <c r="C3411" s="638" t="s">
        <v>769</v>
      </c>
      <c r="D3411" s="639" t="s">
        <v>8323</v>
      </c>
      <c r="E3411" s="640">
        <v>1900</v>
      </c>
      <c r="F3411" s="638" t="s">
        <v>10596</v>
      </c>
      <c r="G3411" s="639" t="s">
        <v>10597</v>
      </c>
      <c r="H3411" s="641" t="s">
        <v>8288</v>
      </c>
      <c r="I3411" s="642" t="s">
        <v>8292</v>
      </c>
      <c r="J3411" s="641" t="s">
        <v>8288</v>
      </c>
      <c r="K3411" s="643">
        <v>1</v>
      </c>
      <c r="L3411" s="643">
        <v>12</v>
      </c>
      <c r="M3411" s="644">
        <v>25077.254186522405</v>
      </c>
      <c r="N3411" s="643">
        <v>1</v>
      </c>
      <c r="O3411" s="643">
        <v>6</v>
      </c>
      <c r="P3411" s="686">
        <v>12578.939556928915</v>
      </c>
    </row>
    <row r="3412" spans="1:16" ht="22.5" x14ac:dyDescent="0.2">
      <c r="A3412" s="637" t="s">
        <v>478</v>
      </c>
      <c r="B3412" s="638" t="s">
        <v>768</v>
      </c>
      <c r="C3412" s="638" t="s">
        <v>769</v>
      </c>
      <c r="D3412" s="639" t="s">
        <v>8778</v>
      </c>
      <c r="E3412" s="640">
        <v>1900</v>
      </c>
      <c r="F3412" s="638" t="s">
        <v>10598</v>
      </c>
      <c r="G3412" s="639" t="s">
        <v>10599</v>
      </c>
      <c r="H3412" s="641" t="s">
        <v>8303</v>
      </c>
      <c r="I3412" s="642" t="s">
        <v>8292</v>
      </c>
      <c r="J3412" s="641" t="s">
        <v>8303</v>
      </c>
      <c r="K3412" s="643">
        <v>1</v>
      </c>
      <c r="L3412" s="643">
        <v>12</v>
      </c>
      <c r="M3412" s="644">
        <v>25077.254186522405</v>
      </c>
      <c r="N3412" s="643">
        <v>1</v>
      </c>
      <c r="O3412" s="643">
        <v>6</v>
      </c>
      <c r="P3412" s="686">
        <v>12578.939556928915</v>
      </c>
    </row>
    <row r="3413" spans="1:16" x14ac:dyDescent="0.2">
      <c r="A3413" s="637" t="s">
        <v>478</v>
      </c>
      <c r="B3413" s="638" t="s">
        <v>768</v>
      </c>
      <c r="C3413" s="638" t="s">
        <v>769</v>
      </c>
      <c r="D3413" s="639" t="s">
        <v>9994</v>
      </c>
      <c r="E3413" s="640">
        <v>3100</v>
      </c>
      <c r="F3413" s="638" t="s">
        <v>10600</v>
      </c>
      <c r="G3413" s="639" t="s">
        <v>10601</v>
      </c>
      <c r="H3413" s="641" t="s">
        <v>8486</v>
      </c>
      <c r="I3413" s="642" t="s">
        <v>8190</v>
      </c>
      <c r="J3413" s="641" t="s">
        <v>8486</v>
      </c>
      <c r="K3413" s="643">
        <v>1</v>
      </c>
      <c r="L3413" s="643">
        <v>12</v>
      </c>
      <c r="M3413" s="644">
        <v>39477.254186522412</v>
      </c>
      <c r="N3413" s="643">
        <v>1</v>
      </c>
      <c r="O3413" s="643">
        <v>6</v>
      </c>
      <c r="P3413" s="686">
        <v>19801.079556928918</v>
      </c>
    </row>
    <row r="3414" spans="1:16" ht="33.75" x14ac:dyDescent="0.2">
      <c r="A3414" s="637" t="s">
        <v>478</v>
      </c>
      <c r="B3414" s="638" t="s">
        <v>768</v>
      </c>
      <c r="C3414" s="638" t="s">
        <v>769</v>
      </c>
      <c r="D3414" s="639" t="s">
        <v>8402</v>
      </c>
      <c r="E3414" s="640">
        <v>3500</v>
      </c>
      <c r="F3414" s="638" t="s">
        <v>10602</v>
      </c>
      <c r="G3414" s="639" t="s">
        <v>10603</v>
      </c>
      <c r="H3414" s="641" t="s">
        <v>8636</v>
      </c>
      <c r="I3414" s="642" t="s">
        <v>8190</v>
      </c>
      <c r="J3414" s="641" t="s">
        <v>8636</v>
      </c>
      <c r="K3414" s="643">
        <v>1</v>
      </c>
      <c r="L3414" s="643">
        <v>12</v>
      </c>
      <c r="M3414" s="644">
        <v>44277.254186522412</v>
      </c>
      <c r="N3414" s="643">
        <v>1</v>
      </c>
      <c r="O3414" s="643">
        <v>6</v>
      </c>
      <c r="P3414" s="686">
        <v>22201.079556928918</v>
      </c>
    </row>
    <row r="3415" spans="1:16" ht="45" x14ac:dyDescent="0.2">
      <c r="A3415" s="637" t="s">
        <v>478</v>
      </c>
      <c r="B3415" s="638" t="s">
        <v>768</v>
      </c>
      <c r="C3415" s="638" t="s">
        <v>769</v>
      </c>
      <c r="D3415" s="639" t="s">
        <v>10604</v>
      </c>
      <c r="E3415" s="640">
        <v>3500</v>
      </c>
      <c r="F3415" s="638" t="s">
        <v>10605</v>
      </c>
      <c r="G3415" s="639" t="s">
        <v>10606</v>
      </c>
      <c r="H3415" s="641" t="s">
        <v>8283</v>
      </c>
      <c r="I3415" s="642" t="s">
        <v>8190</v>
      </c>
      <c r="J3415" s="641" t="s">
        <v>8283</v>
      </c>
      <c r="K3415" s="643">
        <v>1</v>
      </c>
      <c r="L3415" s="643">
        <v>12</v>
      </c>
      <c r="M3415" s="644">
        <v>44277.254186522412</v>
      </c>
      <c r="N3415" s="643">
        <v>1</v>
      </c>
      <c r="O3415" s="643">
        <v>6</v>
      </c>
      <c r="P3415" s="686">
        <v>22201.079556928918</v>
      </c>
    </row>
    <row r="3416" spans="1:16" ht="22.5" x14ac:dyDescent="0.2">
      <c r="A3416" s="637" t="s">
        <v>478</v>
      </c>
      <c r="B3416" s="638" t="s">
        <v>768</v>
      </c>
      <c r="C3416" s="638" t="s">
        <v>769</v>
      </c>
      <c r="D3416" s="639" t="s">
        <v>8394</v>
      </c>
      <c r="E3416" s="640">
        <v>1900</v>
      </c>
      <c r="F3416" s="638" t="s">
        <v>10607</v>
      </c>
      <c r="G3416" s="639" t="s">
        <v>10608</v>
      </c>
      <c r="H3416" s="641" t="s">
        <v>10609</v>
      </c>
      <c r="I3416" s="642" t="s">
        <v>8292</v>
      </c>
      <c r="J3416" s="641" t="s">
        <v>10609</v>
      </c>
      <c r="K3416" s="643">
        <v>1</v>
      </c>
      <c r="L3416" s="643">
        <v>6</v>
      </c>
      <c r="M3416" s="644">
        <v>12881.174186522407</v>
      </c>
      <c r="N3416" s="643"/>
      <c r="O3416" s="643"/>
      <c r="P3416" s="686">
        <v>0</v>
      </c>
    </row>
    <row r="3417" spans="1:16" ht="22.5" x14ac:dyDescent="0.2">
      <c r="A3417" s="637" t="s">
        <v>478</v>
      </c>
      <c r="B3417" s="638" t="s">
        <v>768</v>
      </c>
      <c r="C3417" s="638" t="s">
        <v>769</v>
      </c>
      <c r="D3417" s="639" t="s">
        <v>10438</v>
      </c>
      <c r="E3417" s="640">
        <v>2700</v>
      </c>
      <c r="F3417" s="638" t="s">
        <v>10610</v>
      </c>
      <c r="G3417" s="639" t="s">
        <v>10611</v>
      </c>
      <c r="H3417" s="641" t="s">
        <v>8632</v>
      </c>
      <c r="I3417" s="642" t="s">
        <v>8185</v>
      </c>
      <c r="J3417" s="641" t="s">
        <v>8632</v>
      </c>
      <c r="K3417" s="643">
        <v>1</v>
      </c>
      <c r="L3417" s="643">
        <v>12</v>
      </c>
      <c r="M3417" s="644">
        <v>34677.254186522412</v>
      </c>
      <c r="N3417" s="643">
        <v>1</v>
      </c>
      <c r="O3417" s="643">
        <v>6</v>
      </c>
      <c r="P3417" s="686">
        <v>17401.079556928918</v>
      </c>
    </row>
    <row r="3418" spans="1:16" ht="22.5" x14ac:dyDescent="0.2">
      <c r="A3418" s="637" t="s">
        <v>478</v>
      </c>
      <c r="B3418" s="638" t="s">
        <v>768</v>
      </c>
      <c r="C3418" s="638" t="s">
        <v>769</v>
      </c>
      <c r="D3418" s="639" t="s">
        <v>8394</v>
      </c>
      <c r="E3418" s="640">
        <v>1900</v>
      </c>
      <c r="F3418" s="638" t="s">
        <v>10612</v>
      </c>
      <c r="G3418" s="639" t="s">
        <v>10613</v>
      </c>
      <c r="H3418" s="641" t="s">
        <v>10614</v>
      </c>
      <c r="I3418" s="642" t="s">
        <v>8292</v>
      </c>
      <c r="J3418" s="641" t="s">
        <v>10614</v>
      </c>
      <c r="K3418" s="643">
        <v>1</v>
      </c>
      <c r="L3418" s="643">
        <v>12</v>
      </c>
      <c r="M3418" s="644">
        <v>25077.254186522405</v>
      </c>
      <c r="N3418" s="643">
        <v>1</v>
      </c>
      <c r="O3418" s="643">
        <v>6</v>
      </c>
      <c r="P3418" s="686">
        <v>12578.939556928915</v>
      </c>
    </row>
    <row r="3419" spans="1:16" x14ac:dyDescent="0.2">
      <c r="A3419" s="637" t="s">
        <v>478</v>
      </c>
      <c r="B3419" s="638" t="s">
        <v>768</v>
      </c>
      <c r="C3419" s="638" t="s">
        <v>769</v>
      </c>
      <c r="D3419" s="639" t="s">
        <v>8288</v>
      </c>
      <c r="E3419" s="640">
        <v>1900</v>
      </c>
      <c r="F3419" s="638" t="s">
        <v>10615</v>
      </c>
      <c r="G3419" s="639" t="s">
        <v>10616</v>
      </c>
      <c r="H3419" s="641" t="s">
        <v>8303</v>
      </c>
      <c r="I3419" s="642" t="s">
        <v>8292</v>
      </c>
      <c r="J3419" s="641" t="s">
        <v>8303</v>
      </c>
      <c r="K3419" s="643">
        <v>1</v>
      </c>
      <c r="L3419" s="643">
        <v>12</v>
      </c>
      <c r="M3419" s="644">
        <v>25077.254186522405</v>
      </c>
      <c r="N3419" s="643">
        <v>1</v>
      </c>
      <c r="O3419" s="643">
        <v>6</v>
      </c>
      <c r="P3419" s="686">
        <v>12578.939556928915</v>
      </c>
    </row>
    <row r="3420" spans="1:16" ht="22.5" x14ac:dyDescent="0.2">
      <c r="A3420" s="637" t="s">
        <v>478</v>
      </c>
      <c r="B3420" s="638" t="s">
        <v>768</v>
      </c>
      <c r="C3420" s="638" t="s">
        <v>769</v>
      </c>
      <c r="D3420" s="639" t="s">
        <v>10617</v>
      </c>
      <c r="E3420" s="640">
        <v>3300</v>
      </c>
      <c r="F3420" s="638" t="s">
        <v>10618</v>
      </c>
      <c r="G3420" s="639" t="s">
        <v>10619</v>
      </c>
      <c r="H3420" s="641" t="s">
        <v>10620</v>
      </c>
      <c r="I3420" s="642" t="s">
        <v>8190</v>
      </c>
      <c r="J3420" s="641" t="s">
        <v>10620</v>
      </c>
      <c r="K3420" s="643">
        <v>1</v>
      </c>
      <c r="L3420" s="643">
        <v>12</v>
      </c>
      <c r="M3420" s="644">
        <v>41877.254186522412</v>
      </c>
      <c r="N3420" s="643">
        <v>1</v>
      </c>
      <c r="O3420" s="643">
        <v>6</v>
      </c>
      <c r="P3420" s="686">
        <v>21001.079556928918</v>
      </c>
    </row>
    <row r="3421" spans="1:16" ht="22.5" x14ac:dyDescent="0.2">
      <c r="A3421" s="637" t="s">
        <v>478</v>
      </c>
      <c r="B3421" s="638" t="s">
        <v>768</v>
      </c>
      <c r="C3421" s="638" t="s">
        <v>769</v>
      </c>
      <c r="D3421" s="639" t="s">
        <v>8623</v>
      </c>
      <c r="E3421" s="640">
        <v>3100</v>
      </c>
      <c r="F3421" s="638" t="s">
        <v>10621</v>
      </c>
      <c r="G3421" s="639" t="s">
        <v>10622</v>
      </c>
      <c r="H3421" s="641" t="s">
        <v>8965</v>
      </c>
      <c r="I3421" s="642" t="s">
        <v>8190</v>
      </c>
      <c r="J3421" s="641" t="s">
        <v>8965</v>
      </c>
      <c r="K3421" s="643">
        <v>1</v>
      </c>
      <c r="L3421" s="643">
        <v>12</v>
      </c>
      <c r="M3421" s="644">
        <v>39477.254186522412</v>
      </c>
      <c r="N3421" s="643">
        <v>1</v>
      </c>
      <c r="O3421" s="643">
        <v>6</v>
      </c>
      <c r="P3421" s="686">
        <v>19801.079556928918</v>
      </c>
    </row>
    <row r="3422" spans="1:16" ht="22.5" x14ac:dyDescent="0.2">
      <c r="A3422" s="637" t="s">
        <v>478</v>
      </c>
      <c r="B3422" s="638" t="s">
        <v>768</v>
      </c>
      <c r="C3422" s="638" t="s">
        <v>769</v>
      </c>
      <c r="D3422" s="639" t="s">
        <v>8288</v>
      </c>
      <c r="E3422" s="640">
        <v>1900</v>
      </c>
      <c r="F3422" s="638" t="s">
        <v>10623</v>
      </c>
      <c r="G3422" s="639" t="s">
        <v>10624</v>
      </c>
      <c r="H3422" s="641" t="s">
        <v>8303</v>
      </c>
      <c r="I3422" s="642" t="s">
        <v>8292</v>
      </c>
      <c r="J3422" s="641" t="s">
        <v>8303</v>
      </c>
      <c r="K3422" s="643">
        <v>1</v>
      </c>
      <c r="L3422" s="643">
        <v>12</v>
      </c>
      <c r="M3422" s="644">
        <v>25077.254186522405</v>
      </c>
      <c r="N3422" s="643">
        <v>1</v>
      </c>
      <c r="O3422" s="643">
        <v>6</v>
      </c>
      <c r="P3422" s="686">
        <v>12578.939556928915</v>
      </c>
    </row>
    <row r="3423" spans="1:16" ht="56.25" x14ac:dyDescent="0.2">
      <c r="A3423" s="637" t="s">
        <v>478</v>
      </c>
      <c r="B3423" s="638" t="s">
        <v>768</v>
      </c>
      <c r="C3423" s="638" t="s">
        <v>769</v>
      </c>
      <c r="D3423" s="639" t="s">
        <v>10625</v>
      </c>
      <c r="E3423" s="640">
        <v>1900</v>
      </c>
      <c r="F3423" s="638" t="s">
        <v>10626</v>
      </c>
      <c r="G3423" s="639" t="s">
        <v>10627</v>
      </c>
      <c r="H3423" s="641" t="s">
        <v>8291</v>
      </c>
      <c r="I3423" s="642" t="s">
        <v>8292</v>
      </c>
      <c r="J3423" s="641" t="s">
        <v>8291</v>
      </c>
      <c r="K3423" s="643">
        <v>1</v>
      </c>
      <c r="L3423" s="643">
        <v>12</v>
      </c>
      <c r="M3423" s="644">
        <v>25077.254186522405</v>
      </c>
      <c r="N3423" s="643">
        <v>1</v>
      </c>
      <c r="O3423" s="643">
        <v>5</v>
      </c>
      <c r="P3423" s="686">
        <v>10478.869556928916</v>
      </c>
    </row>
    <row r="3424" spans="1:16" ht="56.25" x14ac:dyDescent="0.2">
      <c r="A3424" s="637" t="s">
        <v>478</v>
      </c>
      <c r="B3424" s="638" t="s">
        <v>775</v>
      </c>
      <c r="C3424" s="638" t="s">
        <v>769</v>
      </c>
      <c r="D3424" s="639" t="s">
        <v>10625</v>
      </c>
      <c r="E3424" s="640">
        <v>1900</v>
      </c>
      <c r="F3424" s="638" t="s">
        <v>10626</v>
      </c>
      <c r="G3424" s="639" t="s">
        <v>10627</v>
      </c>
      <c r="H3424" s="641" t="s">
        <v>8291</v>
      </c>
      <c r="I3424" s="642" t="s">
        <v>8292</v>
      </c>
      <c r="J3424" s="641" t="s">
        <v>8291</v>
      </c>
      <c r="K3424" s="643"/>
      <c r="L3424" s="643"/>
      <c r="M3424" s="644">
        <v>0</v>
      </c>
      <c r="N3424" s="643">
        <v>1</v>
      </c>
      <c r="O3424" s="643">
        <v>1</v>
      </c>
      <c r="P3424" s="686">
        <v>2078.589556928916</v>
      </c>
    </row>
    <row r="3425" spans="1:16" ht="22.5" x14ac:dyDescent="0.2">
      <c r="A3425" s="637" t="s">
        <v>478</v>
      </c>
      <c r="B3425" s="638" t="s">
        <v>768</v>
      </c>
      <c r="C3425" s="638" t="s">
        <v>769</v>
      </c>
      <c r="D3425" s="639" t="s">
        <v>10628</v>
      </c>
      <c r="E3425" s="640">
        <v>2300</v>
      </c>
      <c r="F3425" s="638" t="s">
        <v>10629</v>
      </c>
      <c r="G3425" s="639" t="s">
        <v>10630</v>
      </c>
      <c r="H3425" s="641" t="s">
        <v>10631</v>
      </c>
      <c r="I3425" s="642" t="s">
        <v>8185</v>
      </c>
      <c r="J3425" s="641" t="s">
        <v>10631</v>
      </c>
      <c r="K3425" s="643">
        <v>1</v>
      </c>
      <c r="L3425" s="643">
        <v>12</v>
      </c>
      <c r="M3425" s="644">
        <v>29877.254186522405</v>
      </c>
      <c r="N3425" s="643">
        <v>1</v>
      </c>
      <c r="O3425" s="643">
        <v>6</v>
      </c>
      <c r="P3425" s="686">
        <v>15001.079556928915</v>
      </c>
    </row>
    <row r="3426" spans="1:16" ht="22.5" x14ac:dyDescent="0.2">
      <c r="A3426" s="637" t="s">
        <v>478</v>
      </c>
      <c r="B3426" s="638" t="s">
        <v>768</v>
      </c>
      <c r="C3426" s="638" t="s">
        <v>769</v>
      </c>
      <c r="D3426" s="639" t="s">
        <v>8276</v>
      </c>
      <c r="E3426" s="640">
        <v>2300</v>
      </c>
      <c r="F3426" s="638" t="s">
        <v>10632</v>
      </c>
      <c r="G3426" s="639" t="s">
        <v>10633</v>
      </c>
      <c r="H3426" s="641" t="s">
        <v>10634</v>
      </c>
      <c r="I3426" s="642" t="s">
        <v>8185</v>
      </c>
      <c r="J3426" s="641" t="s">
        <v>10634</v>
      </c>
      <c r="K3426" s="643">
        <v>1</v>
      </c>
      <c r="L3426" s="643">
        <v>12</v>
      </c>
      <c r="M3426" s="644">
        <v>29877.254186522405</v>
      </c>
      <c r="N3426" s="643">
        <v>1</v>
      </c>
      <c r="O3426" s="643">
        <v>5</v>
      </c>
      <c r="P3426" s="686">
        <v>12497.319556928915</v>
      </c>
    </row>
    <row r="3427" spans="1:16" ht="22.5" x14ac:dyDescent="0.2">
      <c r="A3427" s="637" t="s">
        <v>478</v>
      </c>
      <c r="B3427" s="638" t="s">
        <v>775</v>
      </c>
      <c r="C3427" s="638" t="s">
        <v>769</v>
      </c>
      <c r="D3427" s="639" t="s">
        <v>8276</v>
      </c>
      <c r="E3427" s="640">
        <v>2300</v>
      </c>
      <c r="F3427" s="638" t="s">
        <v>10632</v>
      </c>
      <c r="G3427" s="639" t="s">
        <v>10633</v>
      </c>
      <c r="H3427" s="641" t="s">
        <v>10634</v>
      </c>
      <c r="I3427" s="642" t="s">
        <v>8185</v>
      </c>
      <c r="J3427" s="641" t="s">
        <v>10634</v>
      </c>
      <c r="K3427" s="643"/>
      <c r="L3427" s="643"/>
      <c r="M3427" s="644">
        <v>0</v>
      </c>
      <c r="N3427" s="643">
        <v>1</v>
      </c>
      <c r="O3427" s="643">
        <v>1</v>
      </c>
      <c r="P3427" s="686">
        <v>2482.279556928916</v>
      </c>
    </row>
    <row r="3428" spans="1:16" ht="33.75" x14ac:dyDescent="0.2">
      <c r="A3428" s="637" t="s">
        <v>478</v>
      </c>
      <c r="B3428" s="638" t="s">
        <v>768</v>
      </c>
      <c r="C3428" s="638" t="s">
        <v>769</v>
      </c>
      <c r="D3428" s="639" t="s">
        <v>8335</v>
      </c>
      <c r="E3428" s="640">
        <v>1900</v>
      </c>
      <c r="F3428" s="638" t="s">
        <v>10635</v>
      </c>
      <c r="G3428" s="639" t="s">
        <v>10636</v>
      </c>
      <c r="H3428" s="641" t="s">
        <v>8291</v>
      </c>
      <c r="I3428" s="642" t="s">
        <v>8292</v>
      </c>
      <c r="J3428" s="641" t="s">
        <v>8291</v>
      </c>
      <c r="K3428" s="643">
        <v>1</v>
      </c>
      <c r="L3428" s="643">
        <v>12</v>
      </c>
      <c r="M3428" s="644">
        <v>25077.254186522405</v>
      </c>
      <c r="N3428" s="643">
        <v>1</v>
      </c>
      <c r="O3428" s="643">
        <v>6</v>
      </c>
      <c r="P3428" s="686">
        <v>12578.939556928915</v>
      </c>
    </row>
    <row r="3429" spans="1:16" x14ac:dyDescent="0.2">
      <c r="A3429" s="637" t="s">
        <v>478</v>
      </c>
      <c r="B3429" s="638" t="s">
        <v>768</v>
      </c>
      <c r="C3429" s="638" t="s">
        <v>769</v>
      </c>
      <c r="D3429" s="639" t="s">
        <v>9171</v>
      </c>
      <c r="E3429" s="640">
        <v>1900</v>
      </c>
      <c r="F3429" s="638" t="s">
        <v>10637</v>
      </c>
      <c r="G3429" s="639" t="s">
        <v>10638</v>
      </c>
      <c r="H3429" s="641" t="s">
        <v>8291</v>
      </c>
      <c r="I3429" s="642" t="s">
        <v>8292</v>
      </c>
      <c r="J3429" s="641" t="s">
        <v>8291</v>
      </c>
      <c r="K3429" s="643">
        <v>1</v>
      </c>
      <c r="L3429" s="643">
        <v>12</v>
      </c>
      <c r="M3429" s="644">
        <v>25077.254186522405</v>
      </c>
      <c r="N3429" s="643">
        <v>1</v>
      </c>
      <c r="O3429" s="643">
        <v>6</v>
      </c>
      <c r="P3429" s="686">
        <v>12578.939556928915</v>
      </c>
    </row>
    <row r="3430" spans="1:16" ht="33.75" x14ac:dyDescent="0.2">
      <c r="A3430" s="637" t="s">
        <v>478</v>
      </c>
      <c r="B3430" s="638" t="s">
        <v>768</v>
      </c>
      <c r="C3430" s="638" t="s">
        <v>769</v>
      </c>
      <c r="D3430" s="639" t="s">
        <v>10639</v>
      </c>
      <c r="E3430" s="640">
        <v>3000</v>
      </c>
      <c r="F3430" s="638" t="s">
        <v>10640</v>
      </c>
      <c r="G3430" s="639" t="s">
        <v>10641</v>
      </c>
      <c r="H3430" s="641" t="s">
        <v>8777</v>
      </c>
      <c r="I3430" s="642" t="s">
        <v>8185</v>
      </c>
      <c r="J3430" s="641" t="s">
        <v>8777</v>
      </c>
      <c r="K3430" s="643">
        <v>1</v>
      </c>
      <c r="L3430" s="643">
        <v>10</v>
      </c>
      <c r="M3430" s="644">
        <v>32011.894186522404</v>
      </c>
      <c r="N3430" s="643">
        <v>1</v>
      </c>
      <c r="O3430" s="643">
        <v>5</v>
      </c>
      <c r="P3430" s="686">
        <v>15997.319556928915</v>
      </c>
    </row>
    <row r="3431" spans="1:16" ht="33.75" x14ac:dyDescent="0.2">
      <c r="A3431" s="637" t="s">
        <v>478</v>
      </c>
      <c r="B3431" s="638" t="s">
        <v>775</v>
      </c>
      <c r="C3431" s="638" t="s">
        <v>769</v>
      </c>
      <c r="D3431" s="639" t="s">
        <v>10642</v>
      </c>
      <c r="E3431" s="640">
        <v>3000</v>
      </c>
      <c r="F3431" s="638" t="s">
        <v>10640</v>
      </c>
      <c r="G3431" s="639" t="s">
        <v>10641</v>
      </c>
      <c r="H3431" s="641" t="s">
        <v>8777</v>
      </c>
      <c r="I3431" s="642" t="s">
        <v>8185</v>
      </c>
      <c r="J3431" s="641" t="s">
        <v>8777</v>
      </c>
      <c r="K3431" s="643"/>
      <c r="L3431" s="643"/>
      <c r="M3431" s="644">
        <v>0</v>
      </c>
      <c r="N3431" s="643">
        <v>1</v>
      </c>
      <c r="O3431" s="643">
        <v>1</v>
      </c>
      <c r="P3431" s="686">
        <v>3182.279556928916</v>
      </c>
    </row>
    <row r="3432" spans="1:16" ht="22.5" x14ac:dyDescent="0.2">
      <c r="A3432" s="637" t="s">
        <v>478</v>
      </c>
      <c r="B3432" s="638" t="s">
        <v>768</v>
      </c>
      <c r="C3432" s="638" t="s">
        <v>769</v>
      </c>
      <c r="D3432" s="639" t="s">
        <v>8331</v>
      </c>
      <c r="E3432" s="640">
        <v>2600</v>
      </c>
      <c r="F3432" s="638" t="s">
        <v>10643</v>
      </c>
      <c r="G3432" s="639" t="s">
        <v>10644</v>
      </c>
      <c r="H3432" s="641" t="s">
        <v>10645</v>
      </c>
      <c r="I3432" s="642" t="s">
        <v>8185</v>
      </c>
      <c r="J3432" s="641" t="s">
        <v>10645</v>
      </c>
      <c r="K3432" s="643">
        <v>1</v>
      </c>
      <c r="L3432" s="643">
        <v>12</v>
      </c>
      <c r="M3432" s="644">
        <v>33477.254186522412</v>
      </c>
      <c r="N3432" s="643">
        <v>1</v>
      </c>
      <c r="O3432" s="643">
        <v>5</v>
      </c>
      <c r="P3432" s="686">
        <v>13997.319556928915</v>
      </c>
    </row>
    <row r="3433" spans="1:16" ht="22.5" x14ac:dyDescent="0.2">
      <c r="A3433" s="637" t="s">
        <v>478</v>
      </c>
      <c r="B3433" s="638" t="s">
        <v>775</v>
      </c>
      <c r="C3433" s="638" t="s">
        <v>769</v>
      </c>
      <c r="D3433" s="639" t="s">
        <v>8331</v>
      </c>
      <c r="E3433" s="640">
        <v>2600</v>
      </c>
      <c r="F3433" s="638" t="s">
        <v>10643</v>
      </c>
      <c r="G3433" s="639" t="s">
        <v>10644</v>
      </c>
      <c r="H3433" s="641" t="s">
        <v>10645</v>
      </c>
      <c r="I3433" s="642" t="s">
        <v>8185</v>
      </c>
      <c r="J3433" s="641" t="s">
        <v>10645</v>
      </c>
      <c r="K3433" s="643"/>
      <c r="L3433" s="643"/>
      <c r="M3433" s="644">
        <v>0</v>
      </c>
      <c r="N3433" s="643">
        <v>1</v>
      </c>
      <c r="O3433" s="643">
        <v>1</v>
      </c>
      <c r="P3433" s="686">
        <v>2782.279556928916</v>
      </c>
    </row>
    <row r="3434" spans="1:16" ht="78.75" x14ac:dyDescent="0.2">
      <c r="A3434" s="637" t="s">
        <v>478</v>
      </c>
      <c r="B3434" s="638" t="s">
        <v>768</v>
      </c>
      <c r="C3434" s="638" t="s">
        <v>769</v>
      </c>
      <c r="D3434" s="639" t="s">
        <v>10646</v>
      </c>
      <c r="E3434" s="640">
        <v>11500</v>
      </c>
      <c r="F3434" s="638" t="s">
        <v>10647</v>
      </c>
      <c r="G3434" s="639" t="s">
        <v>10648</v>
      </c>
      <c r="H3434" s="641" t="s">
        <v>8188</v>
      </c>
      <c r="I3434" s="642" t="s">
        <v>9256</v>
      </c>
      <c r="J3434" s="641" t="s">
        <v>8188</v>
      </c>
      <c r="K3434" s="643">
        <v>1</v>
      </c>
      <c r="L3434" s="643">
        <v>1</v>
      </c>
      <c r="M3434" s="644">
        <v>11817.774186522407</v>
      </c>
      <c r="N3434" s="643">
        <v>1</v>
      </c>
      <c r="O3434" s="643">
        <v>6</v>
      </c>
      <c r="P3434" s="686">
        <v>70201.079556928918</v>
      </c>
    </row>
    <row r="3435" spans="1:16" ht="22.5" x14ac:dyDescent="0.2">
      <c r="A3435" s="637" t="s">
        <v>478</v>
      </c>
      <c r="B3435" s="638" t="s">
        <v>768</v>
      </c>
      <c r="C3435" s="638" t="s">
        <v>769</v>
      </c>
      <c r="D3435" s="639" t="s">
        <v>10649</v>
      </c>
      <c r="E3435" s="640">
        <v>6500</v>
      </c>
      <c r="F3435" s="638" t="s">
        <v>10647</v>
      </c>
      <c r="G3435" s="639" t="s">
        <v>10648</v>
      </c>
      <c r="H3435" s="641" t="s">
        <v>8188</v>
      </c>
      <c r="I3435" s="642" t="s">
        <v>8190</v>
      </c>
      <c r="J3435" s="641" t="s">
        <v>8188</v>
      </c>
      <c r="K3435" s="643">
        <v>1</v>
      </c>
      <c r="L3435" s="643">
        <v>11</v>
      </c>
      <c r="M3435" s="644">
        <v>73644.574186522397</v>
      </c>
      <c r="N3435" s="643"/>
      <c r="O3435" s="643"/>
      <c r="P3435" s="686">
        <v>0</v>
      </c>
    </row>
    <row r="3436" spans="1:16" ht="22.5" x14ac:dyDescent="0.2">
      <c r="A3436" s="637" t="s">
        <v>478</v>
      </c>
      <c r="B3436" s="638" t="s">
        <v>768</v>
      </c>
      <c r="C3436" s="638" t="s">
        <v>769</v>
      </c>
      <c r="D3436" s="639" t="s">
        <v>9207</v>
      </c>
      <c r="E3436" s="640">
        <v>5500</v>
      </c>
      <c r="F3436" s="638" t="s">
        <v>10650</v>
      </c>
      <c r="G3436" s="639" t="s">
        <v>10651</v>
      </c>
      <c r="H3436" s="641" t="s">
        <v>8318</v>
      </c>
      <c r="I3436" s="642" t="s">
        <v>8190</v>
      </c>
      <c r="J3436" s="641" t="s">
        <v>8318</v>
      </c>
      <c r="K3436" s="643">
        <v>1</v>
      </c>
      <c r="L3436" s="643">
        <v>12</v>
      </c>
      <c r="M3436" s="644">
        <v>68277.254186522405</v>
      </c>
      <c r="N3436" s="643"/>
      <c r="O3436" s="643"/>
      <c r="P3436" s="686">
        <v>0</v>
      </c>
    </row>
    <row r="3437" spans="1:16" ht="33.75" x14ac:dyDescent="0.2">
      <c r="A3437" s="637" t="s">
        <v>478</v>
      </c>
      <c r="B3437" s="638" t="s">
        <v>768</v>
      </c>
      <c r="C3437" s="638" t="s">
        <v>769</v>
      </c>
      <c r="D3437" s="639" t="s">
        <v>8288</v>
      </c>
      <c r="E3437" s="640">
        <v>1900</v>
      </c>
      <c r="F3437" s="638" t="s">
        <v>10652</v>
      </c>
      <c r="G3437" s="639" t="s">
        <v>10653</v>
      </c>
      <c r="H3437" s="641" t="s">
        <v>8366</v>
      </c>
      <c r="I3437" s="642" t="s">
        <v>8292</v>
      </c>
      <c r="J3437" s="641" t="s">
        <v>8366</v>
      </c>
      <c r="K3437" s="643">
        <v>1</v>
      </c>
      <c r="L3437" s="643">
        <v>12</v>
      </c>
      <c r="M3437" s="644">
        <v>25077.254186522405</v>
      </c>
      <c r="N3437" s="643">
        <v>1</v>
      </c>
      <c r="O3437" s="643">
        <v>6</v>
      </c>
      <c r="P3437" s="686">
        <v>12578.939556928915</v>
      </c>
    </row>
    <row r="3438" spans="1:16" ht="22.5" x14ac:dyDescent="0.2">
      <c r="A3438" s="637" t="s">
        <v>478</v>
      </c>
      <c r="B3438" s="638" t="s">
        <v>768</v>
      </c>
      <c r="C3438" s="638" t="s">
        <v>769</v>
      </c>
      <c r="D3438" s="639" t="s">
        <v>10654</v>
      </c>
      <c r="E3438" s="640">
        <v>3500</v>
      </c>
      <c r="F3438" s="638" t="s">
        <v>10655</v>
      </c>
      <c r="G3438" s="639" t="s">
        <v>10656</v>
      </c>
      <c r="H3438" s="641" t="s">
        <v>8318</v>
      </c>
      <c r="I3438" s="642" t="s">
        <v>8190</v>
      </c>
      <c r="J3438" s="641" t="s">
        <v>8318</v>
      </c>
      <c r="K3438" s="643">
        <v>1</v>
      </c>
      <c r="L3438" s="643">
        <v>12</v>
      </c>
      <c r="M3438" s="644">
        <v>44277.254186522412</v>
      </c>
      <c r="N3438" s="643"/>
      <c r="O3438" s="643"/>
      <c r="P3438" s="686">
        <v>0</v>
      </c>
    </row>
    <row r="3439" spans="1:16" ht="33.75" x14ac:dyDescent="0.2">
      <c r="A3439" s="637" t="s">
        <v>478</v>
      </c>
      <c r="B3439" s="638" t="s">
        <v>768</v>
      </c>
      <c r="C3439" s="638" t="s">
        <v>769</v>
      </c>
      <c r="D3439" s="639" t="s">
        <v>10657</v>
      </c>
      <c r="E3439" s="640">
        <v>4500</v>
      </c>
      <c r="F3439" s="638" t="s">
        <v>10655</v>
      </c>
      <c r="G3439" s="639" t="s">
        <v>10656</v>
      </c>
      <c r="H3439" s="641" t="s">
        <v>8318</v>
      </c>
      <c r="I3439" s="642" t="s">
        <v>8190</v>
      </c>
      <c r="J3439" s="641" t="s">
        <v>8318</v>
      </c>
      <c r="K3439" s="643"/>
      <c r="L3439" s="643"/>
      <c r="M3439" s="644">
        <v>0</v>
      </c>
      <c r="N3439" s="643">
        <v>1</v>
      </c>
      <c r="O3439" s="643">
        <v>6</v>
      </c>
      <c r="P3439" s="686">
        <v>28201.079556928918</v>
      </c>
    </row>
    <row r="3440" spans="1:16" ht="22.5" x14ac:dyDescent="0.2">
      <c r="A3440" s="637" t="s">
        <v>478</v>
      </c>
      <c r="B3440" s="638" t="s">
        <v>768</v>
      </c>
      <c r="C3440" s="638" t="s">
        <v>769</v>
      </c>
      <c r="D3440" s="639" t="s">
        <v>10658</v>
      </c>
      <c r="E3440" s="640">
        <v>3300</v>
      </c>
      <c r="F3440" s="638" t="s">
        <v>10659</v>
      </c>
      <c r="G3440" s="639" t="s">
        <v>10660</v>
      </c>
      <c r="H3440" s="641" t="s">
        <v>10658</v>
      </c>
      <c r="I3440" s="642" t="s">
        <v>8190</v>
      </c>
      <c r="J3440" s="641" t="s">
        <v>10658</v>
      </c>
      <c r="K3440" s="643">
        <v>1</v>
      </c>
      <c r="L3440" s="643">
        <v>12</v>
      </c>
      <c r="M3440" s="644">
        <v>41877.254186522412</v>
      </c>
      <c r="N3440" s="643">
        <v>1</v>
      </c>
      <c r="O3440" s="643">
        <v>6</v>
      </c>
      <c r="P3440" s="686">
        <v>21001.079556928918</v>
      </c>
    </row>
    <row r="3441" spans="1:16" ht="22.5" x14ac:dyDescent="0.2">
      <c r="A3441" s="637" t="s">
        <v>478</v>
      </c>
      <c r="B3441" s="638" t="s">
        <v>768</v>
      </c>
      <c r="C3441" s="638" t="s">
        <v>769</v>
      </c>
      <c r="D3441" s="639" t="s">
        <v>8323</v>
      </c>
      <c r="E3441" s="640">
        <v>1900</v>
      </c>
      <c r="F3441" s="638" t="s">
        <v>10661</v>
      </c>
      <c r="G3441" s="639" t="s">
        <v>10662</v>
      </c>
      <c r="H3441" s="641" t="s">
        <v>8326</v>
      </c>
      <c r="I3441" s="642" t="s">
        <v>8292</v>
      </c>
      <c r="J3441" s="641" t="s">
        <v>8326</v>
      </c>
      <c r="K3441" s="643">
        <v>1</v>
      </c>
      <c r="L3441" s="643">
        <v>12</v>
      </c>
      <c r="M3441" s="644">
        <v>25077.254186522405</v>
      </c>
      <c r="N3441" s="643">
        <v>1</v>
      </c>
      <c r="O3441" s="643">
        <v>6</v>
      </c>
      <c r="P3441" s="686">
        <v>12578.939556928915</v>
      </c>
    </row>
    <row r="3442" spans="1:16" ht="22.5" x14ac:dyDescent="0.2">
      <c r="A3442" s="637" t="s">
        <v>478</v>
      </c>
      <c r="B3442" s="638" t="s">
        <v>768</v>
      </c>
      <c r="C3442" s="638" t="s">
        <v>769</v>
      </c>
      <c r="D3442" s="639" t="s">
        <v>10663</v>
      </c>
      <c r="E3442" s="640">
        <v>4600</v>
      </c>
      <c r="F3442" s="638" t="s">
        <v>10664</v>
      </c>
      <c r="G3442" s="639" t="s">
        <v>10665</v>
      </c>
      <c r="H3442" s="641" t="s">
        <v>10666</v>
      </c>
      <c r="I3442" s="642" t="s">
        <v>8190</v>
      </c>
      <c r="J3442" s="641" t="s">
        <v>10666</v>
      </c>
      <c r="K3442" s="643">
        <v>1</v>
      </c>
      <c r="L3442" s="643">
        <v>12</v>
      </c>
      <c r="M3442" s="644">
        <v>57477.254186522412</v>
      </c>
      <c r="N3442" s="643">
        <v>1</v>
      </c>
      <c r="O3442" s="643">
        <v>6</v>
      </c>
      <c r="P3442" s="686">
        <v>28801.079556928918</v>
      </c>
    </row>
    <row r="3443" spans="1:16" ht="22.5" x14ac:dyDescent="0.2">
      <c r="A3443" s="637" t="s">
        <v>478</v>
      </c>
      <c r="B3443" s="638" t="s">
        <v>768</v>
      </c>
      <c r="C3443" s="638" t="s">
        <v>769</v>
      </c>
      <c r="D3443" s="639" t="s">
        <v>10667</v>
      </c>
      <c r="E3443" s="640">
        <v>2700</v>
      </c>
      <c r="F3443" s="638" t="s">
        <v>10668</v>
      </c>
      <c r="G3443" s="639" t="s">
        <v>10669</v>
      </c>
      <c r="H3443" s="641" t="s">
        <v>10670</v>
      </c>
      <c r="I3443" s="642" t="s">
        <v>8185</v>
      </c>
      <c r="J3443" s="641" t="s">
        <v>10670</v>
      </c>
      <c r="K3443" s="643">
        <v>1</v>
      </c>
      <c r="L3443" s="643">
        <v>12</v>
      </c>
      <c r="M3443" s="644">
        <v>34677.254186522412</v>
      </c>
      <c r="N3443" s="643">
        <v>1</v>
      </c>
      <c r="O3443" s="643">
        <v>6</v>
      </c>
      <c r="P3443" s="686">
        <v>17401.079556928918</v>
      </c>
    </row>
    <row r="3444" spans="1:16" ht="22.5" x14ac:dyDescent="0.2">
      <c r="A3444" s="637" t="s">
        <v>478</v>
      </c>
      <c r="B3444" s="638" t="s">
        <v>768</v>
      </c>
      <c r="C3444" s="638" t="s">
        <v>769</v>
      </c>
      <c r="D3444" s="639" t="s">
        <v>8288</v>
      </c>
      <c r="E3444" s="640">
        <v>1900</v>
      </c>
      <c r="F3444" s="638" t="s">
        <v>10671</v>
      </c>
      <c r="G3444" s="639" t="s">
        <v>10672</v>
      </c>
      <c r="H3444" s="641" t="s">
        <v>8554</v>
      </c>
      <c r="I3444" s="642" t="s">
        <v>8292</v>
      </c>
      <c r="J3444" s="641" t="s">
        <v>8554</v>
      </c>
      <c r="K3444" s="643">
        <v>1</v>
      </c>
      <c r="L3444" s="643">
        <v>12</v>
      </c>
      <c r="M3444" s="644">
        <v>25077.254186522405</v>
      </c>
      <c r="N3444" s="643">
        <v>1</v>
      </c>
      <c r="O3444" s="643">
        <v>6</v>
      </c>
      <c r="P3444" s="686">
        <v>12578.939556928915</v>
      </c>
    </row>
    <row r="3445" spans="1:16" ht="22.5" x14ac:dyDescent="0.2">
      <c r="A3445" s="637" t="s">
        <v>478</v>
      </c>
      <c r="B3445" s="638" t="s">
        <v>768</v>
      </c>
      <c r="C3445" s="638" t="s">
        <v>769</v>
      </c>
      <c r="D3445" s="639" t="s">
        <v>8288</v>
      </c>
      <c r="E3445" s="640">
        <v>1900</v>
      </c>
      <c r="F3445" s="638" t="s">
        <v>10673</v>
      </c>
      <c r="G3445" s="639" t="s">
        <v>10674</v>
      </c>
      <c r="H3445" s="641" t="s">
        <v>8303</v>
      </c>
      <c r="I3445" s="642" t="s">
        <v>8292</v>
      </c>
      <c r="J3445" s="641" t="s">
        <v>8303</v>
      </c>
      <c r="K3445" s="643">
        <v>1</v>
      </c>
      <c r="L3445" s="643">
        <v>12</v>
      </c>
      <c r="M3445" s="644">
        <v>25077.254186522405</v>
      </c>
      <c r="N3445" s="643">
        <v>1</v>
      </c>
      <c r="O3445" s="643">
        <v>6</v>
      </c>
      <c r="P3445" s="686">
        <v>12578.939556928915</v>
      </c>
    </row>
    <row r="3446" spans="1:16" ht="22.5" x14ac:dyDescent="0.2">
      <c r="A3446" s="637" t="s">
        <v>478</v>
      </c>
      <c r="B3446" s="638" t="s">
        <v>768</v>
      </c>
      <c r="C3446" s="638" t="s">
        <v>769</v>
      </c>
      <c r="D3446" s="639" t="s">
        <v>8288</v>
      </c>
      <c r="E3446" s="640">
        <v>1900</v>
      </c>
      <c r="F3446" s="638" t="s">
        <v>10675</v>
      </c>
      <c r="G3446" s="639" t="s">
        <v>10676</v>
      </c>
      <c r="H3446" s="641" t="s">
        <v>8303</v>
      </c>
      <c r="I3446" s="642" t="s">
        <v>8292</v>
      </c>
      <c r="J3446" s="641" t="s">
        <v>8303</v>
      </c>
      <c r="K3446" s="643">
        <v>1</v>
      </c>
      <c r="L3446" s="643">
        <v>12</v>
      </c>
      <c r="M3446" s="644">
        <v>25077.254186522405</v>
      </c>
      <c r="N3446" s="643">
        <v>1</v>
      </c>
      <c r="O3446" s="643">
        <v>6</v>
      </c>
      <c r="P3446" s="686">
        <v>12578.939556928915</v>
      </c>
    </row>
    <row r="3447" spans="1:16" ht="22.5" x14ac:dyDescent="0.2">
      <c r="A3447" s="637" t="s">
        <v>478</v>
      </c>
      <c r="B3447" s="638" t="s">
        <v>768</v>
      </c>
      <c r="C3447" s="638" t="s">
        <v>769</v>
      </c>
      <c r="D3447" s="639" t="s">
        <v>8581</v>
      </c>
      <c r="E3447" s="640">
        <v>3800</v>
      </c>
      <c r="F3447" s="638" t="s">
        <v>10677</v>
      </c>
      <c r="G3447" s="639" t="s">
        <v>10678</v>
      </c>
      <c r="H3447" s="641" t="s">
        <v>8380</v>
      </c>
      <c r="I3447" s="642" t="s">
        <v>8190</v>
      </c>
      <c r="J3447" s="641" t="s">
        <v>8380</v>
      </c>
      <c r="K3447" s="643">
        <v>1</v>
      </c>
      <c r="L3447" s="643">
        <v>12</v>
      </c>
      <c r="M3447" s="644">
        <v>47877.254186522412</v>
      </c>
      <c r="N3447" s="643">
        <v>1</v>
      </c>
      <c r="O3447" s="643">
        <v>6</v>
      </c>
      <c r="P3447" s="686">
        <v>24001.079556928918</v>
      </c>
    </row>
    <row r="3448" spans="1:16" ht="22.5" x14ac:dyDescent="0.2">
      <c r="A3448" s="637" t="s">
        <v>478</v>
      </c>
      <c r="B3448" s="638" t="s">
        <v>768</v>
      </c>
      <c r="C3448" s="638" t="s">
        <v>769</v>
      </c>
      <c r="D3448" s="639" t="s">
        <v>10679</v>
      </c>
      <c r="E3448" s="640">
        <v>3800</v>
      </c>
      <c r="F3448" s="638" t="s">
        <v>10680</v>
      </c>
      <c r="G3448" s="639" t="s">
        <v>10681</v>
      </c>
      <c r="H3448" s="641" t="s">
        <v>10682</v>
      </c>
      <c r="I3448" s="642" t="s">
        <v>8190</v>
      </c>
      <c r="J3448" s="641" t="s">
        <v>10682</v>
      </c>
      <c r="K3448" s="643">
        <v>1</v>
      </c>
      <c r="L3448" s="643">
        <v>10</v>
      </c>
      <c r="M3448" s="644">
        <v>40011.894186522411</v>
      </c>
      <c r="N3448" s="643">
        <v>1</v>
      </c>
      <c r="O3448" s="643">
        <v>6</v>
      </c>
      <c r="P3448" s="686">
        <v>24001.079556928918</v>
      </c>
    </row>
    <row r="3449" spans="1:16" ht="22.5" x14ac:dyDescent="0.2">
      <c r="A3449" s="637" t="s">
        <v>478</v>
      </c>
      <c r="B3449" s="638" t="s">
        <v>768</v>
      </c>
      <c r="C3449" s="638" t="s">
        <v>769</v>
      </c>
      <c r="D3449" s="639" t="s">
        <v>10683</v>
      </c>
      <c r="E3449" s="640">
        <v>3500</v>
      </c>
      <c r="F3449" s="638" t="s">
        <v>10684</v>
      </c>
      <c r="G3449" s="639" t="s">
        <v>10685</v>
      </c>
      <c r="H3449" s="641" t="s">
        <v>8188</v>
      </c>
      <c r="I3449" s="642" t="s">
        <v>8190</v>
      </c>
      <c r="J3449" s="641" t="s">
        <v>8188</v>
      </c>
      <c r="K3449" s="643">
        <v>1</v>
      </c>
      <c r="L3449" s="643">
        <v>12</v>
      </c>
      <c r="M3449" s="644">
        <v>44277.254186522412</v>
      </c>
      <c r="N3449" s="643"/>
      <c r="O3449" s="643"/>
      <c r="P3449" s="686">
        <v>0</v>
      </c>
    </row>
    <row r="3450" spans="1:16" ht="22.5" x14ac:dyDescent="0.2">
      <c r="A3450" s="637" t="s">
        <v>478</v>
      </c>
      <c r="B3450" s="638" t="s">
        <v>768</v>
      </c>
      <c r="C3450" s="638" t="s">
        <v>769</v>
      </c>
      <c r="D3450" s="639" t="s">
        <v>3032</v>
      </c>
      <c r="E3450" s="640">
        <v>3800</v>
      </c>
      <c r="F3450" s="638" t="s">
        <v>10684</v>
      </c>
      <c r="G3450" s="639" t="s">
        <v>10685</v>
      </c>
      <c r="H3450" s="641" t="s">
        <v>8188</v>
      </c>
      <c r="I3450" s="642" t="s">
        <v>8190</v>
      </c>
      <c r="J3450" s="641" t="s">
        <v>8188</v>
      </c>
      <c r="K3450" s="643"/>
      <c r="L3450" s="643"/>
      <c r="M3450" s="644">
        <v>0</v>
      </c>
      <c r="N3450" s="643">
        <v>1</v>
      </c>
      <c r="O3450" s="643">
        <v>6</v>
      </c>
      <c r="P3450" s="686">
        <v>24001.079556928918</v>
      </c>
    </row>
    <row r="3451" spans="1:16" ht="22.5" x14ac:dyDescent="0.2">
      <c r="A3451" s="637" t="s">
        <v>478</v>
      </c>
      <c r="B3451" s="638" t="s">
        <v>768</v>
      </c>
      <c r="C3451" s="638" t="s">
        <v>769</v>
      </c>
      <c r="D3451" s="639" t="s">
        <v>10686</v>
      </c>
      <c r="E3451" s="640">
        <v>2800</v>
      </c>
      <c r="F3451" s="638" t="s">
        <v>10687</v>
      </c>
      <c r="G3451" s="639" t="s">
        <v>10688</v>
      </c>
      <c r="H3451" s="641" t="s">
        <v>8922</v>
      </c>
      <c r="I3451" s="642" t="s">
        <v>8185</v>
      </c>
      <c r="J3451" s="641" t="s">
        <v>8922</v>
      </c>
      <c r="K3451" s="643"/>
      <c r="L3451" s="643"/>
      <c r="M3451" s="644">
        <v>0</v>
      </c>
      <c r="N3451" s="643">
        <v>1</v>
      </c>
      <c r="O3451" s="643">
        <v>5</v>
      </c>
      <c r="P3451" s="686">
        <v>14997.319556928915</v>
      </c>
    </row>
    <row r="3452" spans="1:16" ht="22.5" x14ac:dyDescent="0.2">
      <c r="A3452" s="637" t="s">
        <v>478</v>
      </c>
      <c r="B3452" s="638" t="s">
        <v>775</v>
      </c>
      <c r="C3452" s="638" t="s">
        <v>769</v>
      </c>
      <c r="D3452" s="639" t="s">
        <v>10686</v>
      </c>
      <c r="E3452" s="640">
        <v>2800</v>
      </c>
      <c r="F3452" s="638" t="s">
        <v>10687</v>
      </c>
      <c r="G3452" s="639" t="s">
        <v>10688</v>
      </c>
      <c r="H3452" s="641" t="s">
        <v>8922</v>
      </c>
      <c r="I3452" s="642" t="s">
        <v>8185</v>
      </c>
      <c r="J3452" s="641" t="s">
        <v>8922</v>
      </c>
      <c r="K3452" s="643"/>
      <c r="L3452" s="643"/>
      <c r="M3452" s="644">
        <v>0</v>
      </c>
      <c r="N3452" s="643">
        <v>1</v>
      </c>
      <c r="O3452" s="643">
        <v>1</v>
      </c>
      <c r="P3452" s="686">
        <v>2982.279556928916</v>
      </c>
    </row>
    <row r="3453" spans="1:16" ht="22.5" x14ac:dyDescent="0.2">
      <c r="A3453" s="637" t="s">
        <v>478</v>
      </c>
      <c r="B3453" s="638" t="s">
        <v>768</v>
      </c>
      <c r="C3453" s="638" t="s">
        <v>769</v>
      </c>
      <c r="D3453" s="639" t="s">
        <v>9171</v>
      </c>
      <c r="E3453" s="640">
        <v>1900</v>
      </c>
      <c r="F3453" s="638" t="s">
        <v>10689</v>
      </c>
      <c r="G3453" s="639" t="s">
        <v>10690</v>
      </c>
      <c r="H3453" s="641" t="s">
        <v>8291</v>
      </c>
      <c r="I3453" s="642" t="s">
        <v>8292</v>
      </c>
      <c r="J3453" s="641" t="s">
        <v>8291</v>
      </c>
      <c r="K3453" s="643">
        <v>1</v>
      </c>
      <c r="L3453" s="643">
        <v>12</v>
      </c>
      <c r="M3453" s="644">
        <v>25077.254186522405</v>
      </c>
      <c r="N3453" s="643">
        <v>1</v>
      </c>
      <c r="O3453" s="643">
        <v>6</v>
      </c>
      <c r="P3453" s="686">
        <v>12578.939556928915</v>
      </c>
    </row>
    <row r="3454" spans="1:16" ht="22.5" x14ac:dyDescent="0.2">
      <c r="A3454" s="637" t="s">
        <v>478</v>
      </c>
      <c r="B3454" s="638" t="s">
        <v>768</v>
      </c>
      <c r="C3454" s="638" t="s">
        <v>769</v>
      </c>
      <c r="D3454" s="639" t="s">
        <v>10691</v>
      </c>
      <c r="E3454" s="640">
        <v>3300</v>
      </c>
      <c r="F3454" s="638" t="s">
        <v>10692</v>
      </c>
      <c r="G3454" s="639" t="s">
        <v>10693</v>
      </c>
      <c r="H3454" s="641" t="s">
        <v>8318</v>
      </c>
      <c r="I3454" s="642" t="s">
        <v>8190</v>
      </c>
      <c r="J3454" s="641" t="s">
        <v>8318</v>
      </c>
      <c r="K3454" s="643">
        <v>1</v>
      </c>
      <c r="L3454" s="643">
        <v>12</v>
      </c>
      <c r="M3454" s="644">
        <v>41877.254186522412</v>
      </c>
      <c r="N3454" s="643">
        <v>1</v>
      </c>
      <c r="O3454" s="643">
        <v>6</v>
      </c>
      <c r="P3454" s="686">
        <v>21001.079556928918</v>
      </c>
    </row>
    <row r="3455" spans="1:16" ht="22.5" x14ac:dyDescent="0.2">
      <c r="A3455" s="637" t="s">
        <v>478</v>
      </c>
      <c r="B3455" s="638" t="s">
        <v>768</v>
      </c>
      <c r="C3455" s="638" t="s">
        <v>769</v>
      </c>
      <c r="D3455" s="639" t="s">
        <v>10694</v>
      </c>
      <c r="E3455" s="640">
        <v>2800</v>
      </c>
      <c r="F3455" s="638" t="s">
        <v>10695</v>
      </c>
      <c r="G3455" s="639" t="s">
        <v>10696</v>
      </c>
      <c r="H3455" s="641" t="s">
        <v>10697</v>
      </c>
      <c r="I3455" s="642" t="s">
        <v>8185</v>
      </c>
      <c r="J3455" s="641" t="s">
        <v>10697</v>
      </c>
      <c r="K3455" s="643">
        <v>1</v>
      </c>
      <c r="L3455" s="643">
        <v>12</v>
      </c>
      <c r="M3455" s="644">
        <v>35877.254186522412</v>
      </c>
      <c r="N3455" s="643">
        <v>1</v>
      </c>
      <c r="O3455" s="643">
        <v>6</v>
      </c>
      <c r="P3455" s="686">
        <v>18001.079556928918</v>
      </c>
    </row>
    <row r="3456" spans="1:16" ht="22.5" x14ac:dyDescent="0.2">
      <c r="A3456" s="637" t="s">
        <v>478</v>
      </c>
      <c r="B3456" s="638" t="s">
        <v>768</v>
      </c>
      <c r="C3456" s="638" t="s">
        <v>769</v>
      </c>
      <c r="D3456" s="639" t="s">
        <v>10698</v>
      </c>
      <c r="E3456" s="640">
        <v>2700</v>
      </c>
      <c r="F3456" s="638" t="s">
        <v>10699</v>
      </c>
      <c r="G3456" s="639" t="s">
        <v>10700</v>
      </c>
      <c r="H3456" s="641" t="s">
        <v>10701</v>
      </c>
      <c r="I3456" s="642" t="s">
        <v>8185</v>
      </c>
      <c r="J3456" s="641" t="s">
        <v>10701</v>
      </c>
      <c r="K3456" s="643">
        <v>1</v>
      </c>
      <c r="L3456" s="643">
        <v>12</v>
      </c>
      <c r="M3456" s="644">
        <v>34677.254186522412</v>
      </c>
      <c r="N3456" s="643">
        <v>1</v>
      </c>
      <c r="O3456" s="643">
        <v>5</v>
      </c>
      <c r="P3456" s="686">
        <v>14497.319556928915</v>
      </c>
    </row>
    <row r="3457" spans="1:16" ht="22.5" x14ac:dyDescent="0.2">
      <c r="A3457" s="637" t="s">
        <v>478</v>
      </c>
      <c r="B3457" s="638" t="s">
        <v>775</v>
      </c>
      <c r="C3457" s="638" t="s">
        <v>769</v>
      </c>
      <c r="D3457" s="639" t="s">
        <v>10702</v>
      </c>
      <c r="E3457" s="640">
        <v>2700</v>
      </c>
      <c r="F3457" s="638" t="s">
        <v>10699</v>
      </c>
      <c r="G3457" s="639" t="s">
        <v>10700</v>
      </c>
      <c r="H3457" s="641" t="s">
        <v>10701</v>
      </c>
      <c r="I3457" s="642" t="s">
        <v>8185</v>
      </c>
      <c r="J3457" s="641" t="s">
        <v>10701</v>
      </c>
      <c r="K3457" s="643"/>
      <c r="L3457" s="643"/>
      <c r="M3457" s="644">
        <v>0</v>
      </c>
      <c r="N3457" s="643">
        <v>1</v>
      </c>
      <c r="O3457" s="643">
        <v>1</v>
      </c>
      <c r="P3457" s="686">
        <v>2882.279556928916</v>
      </c>
    </row>
    <row r="3458" spans="1:16" x14ac:dyDescent="0.2">
      <c r="A3458" s="637" t="s">
        <v>478</v>
      </c>
      <c r="B3458" s="638" t="s">
        <v>768</v>
      </c>
      <c r="C3458" s="638" t="s">
        <v>769</v>
      </c>
      <c r="D3458" s="639" t="s">
        <v>8288</v>
      </c>
      <c r="E3458" s="640">
        <v>2000</v>
      </c>
      <c r="F3458" s="638" t="s">
        <v>10703</v>
      </c>
      <c r="G3458" s="639" t="s">
        <v>10704</v>
      </c>
      <c r="H3458" s="641" t="s">
        <v>10705</v>
      </c>
      <c r="I3458" s="642" t="s">
        <v>8292</v>
      </c>
      <c r="J3458" s="641" t="s">
        <v>10705</v>
      </c>
      <c r="K3458" s="643">
        <v>1</v>
      </c>
      <c r="L3458" s="643">
        <v>12</v>
      </c>
      <c r="M3458" s="644">
        <v>26277.254186522405</v>
      </c>
      <c r="N3458" s="643">
        <v>1</v>
      </c>
      <c r="O3458" s="643">
        <v>6</v>
      </c>
      <c r="P3458" s="686">
        <v>13201.079556928915</v>
      </c>
    </row>
    <row r="3459" spans="1:16" ht="22.5" x14ac:dyDescent="0.2">
      <c r="A3459" s="637" t="s">
        <v>478</v>
      </c>
      <c r="B3459" s="638" t="s">
        <v>768</v>
      </c>
      <c r="C3459" s="638" t="s">
        <v>769</v>
      </c>
      <c r="D3459" s="639" t="s">
        <v>4940</v>
      </c>
      <c r="E3459" s="640">
        <v>3300</v>
      </c>
      <c r="F3459" s="638" t="s">
        <v>10706</v>
      </c>
      <c r="G3459" s="639" t="s">
        <v>10707</v>
      </c>
      <c r="H3459" s="641" t="s">
        <v>8380</v>
      </c>
      <c r="I3459" s="642" t="s">
        <v>8190</v>
      </c>
      <c r="J3459" s="641" t="s">
        <v>8380</v>
      </c>
      <c r="K3459" s="643">
        <v>1</v>
      </c>
      <c r="L3459" s="643">
        <v>12</v>
      </c>
      <c r="M3459" s="644">
        <v>41877.254186522412</v>
      </c>
      <c r="N3459" s="643">
        <v>1</v>
      </c>
      <c r="O3459" s="643">
        <v>6</v>
      </c>
      <c r="P3459" s="686">
        <v>21001.079556928918</v>
      </c>
    </row>
    <row r="3460" spans="1:16" ht="22.5" x14ac:dyDescent="0.2">
      <c r="A3460" s="637" t="s">
        <v>478</v>
      </c>
      <c r="B3460" s="638" t="s">
        <v>768</v>
      </c>
      <c r="C3460" s="638" t="s">
        <v>769</v>
      </c>
      <c r="D3460" s="639" t="s">
        <v>8778</v>
      </c>
      <c r="E3460" s="640">
        <v>1900</v>
      </c>
      <c r="F3460" s="638" t="s">
        <v>10708</v>
      </c>
      <c r="G3460" s="639" t="s">
        <v>10709</v>
      </c>
      <c r="H3460" s="641" t="s">
        <v>8291</v>
      </c>
      <c r="I3460" s="642" t="s">
        <v>8292</v>
      </c>
      <c r="J3460" s="641" t="s">
        <v>8291</v>
      </c>
      <c r="K3460" s="643">
        <v>1</v>
      </c>
      <c r="L3460" s="643">
        <v>12</v>
      </c>
      <c r="M3460" s="644">
        <v>25077.254186522405</v>
      </c>
      <c r="N3460" s="643">
        <v>1</v>
      </c>
      <c r="O3460" s="643">
        <v>6</v>
      </c>
      <c r="P3460" s="686">
        <v>12578.939556928915</v>
      </c>
    </row>
    <row r="3461" spans="1:16" ht="22.5" x14ac:dyDescent="0.2">
      <c r="A3461" s="637" t="s">
        <v>478</v>
      </c>
      <c r="B3461" s="638" t="s">
        <v>768</v>
      </c>
      <c r="C3461" s="638" t="s">
        <v>769</v>
      </c>
      <c r="D3461" s="639" t="s">
        <v>8288</v>
      </c>
      <c r="E3461" s="640">
        <v>1900</v>
      </c>
      <c r="F3461" s="638" t="s">
        <v>10710</v>
      </c>
      <c r="G3461" s="639" t="s">
        <v>10711</v>
      </c>
      <c r="H3461" s="641" t="s">
        <v>8765</v>
      </c>
      <c r="I3461" s="642" t="s">
        <v>8292</v>
      </c>
      <c r="J3461" s="641" t="s">
        <v>8765</v>
      </c>
      <c r="K3461" s="643">
        <v>1</v>
      </c>
      <c r="L3461" s="643">
        <v>12</v>
      </c>
      <c r="M3461" s="644">
        <v>25077.254186522405</v>
      </c>
      <c r="N3461" s="643">
        <v>1</v>
      </c>
      <c r="O3461" s="643">
        <v>6</v>
      </c>
      <c r="P3461" s="686">
        <v>12578.939556928915</v>
      </c>
    </row>
    <row r="3462" spans="1:16" ht="22.5" x14ac:dyDescent="0.2">
      <c r="A3462" s="637" t="s">
        <v>478</v>
      </c>
      <c r="B3462" s="638" t="s">
        <v>768</v>
      </c>
      <c r="C3462" s="638" t="s">
        <v>769</v>
      </c>
      <c r="D3462" s="639" t="s">
        <v>10712</v>
      </c>
      <c r="E3462" s="640">
        <v>4300</v>
      </c>
      <c r="F3462" s="638" t="s">
        <v>10713</v>
      </c>
      <c r="G3462" s="639" t="s">
        <v>10714</v>
      </c>
      <c r="H3462" s="641" t="s">
        <v>8188</v>
      </c>
      <c r="I3462" s="642" t="s">
        <v>8190</v>
      </c>
      <c r="J3462" s="641" t="s">
        <v>8188</v>
      </c>
      <c r="K3462" s="643">
        <v>1</v>
      </c>
      <c r="L3462" s="643">
        <v>12</v>
      </c>
      <c r="M3462" s="644">
        <v>53877.254186522412</v>
      </c>
      <c r="N3462" s="643">
        <v>1</v>
      </c>
      <c r="O3462" s="643">
        <v>6</v>
      </c>
      <c r="P3462" s="686">
        <v>27001.079556928918</v>
      </c>
    </row>
    <row r="3463" spans="1:16" ht="67.5" x14ac:dyDescent="0.2">
      <c r="A3463" s="637" t="s">
        <v>478</v>
      </c>
      <c r="B3463" s="638" t="s">
        <v>768</v>
      </c>
      <c r="C3463" s="638" t="s">
        <v>769</v>
      </c>
      <c r="D3463" s="639" t="s">
        <v>10715</v>
      </c>
      <c r="E3463" s="640">
        <v>3300</v>
      </c>
      <c r="F3463" s="638" t="s">
        <v>10716</v>
      </c>
      <c r="G3463" s="639" t="s">
        <v>10717</v>
      </c>
      <c r="H3463" s="641" t="s">
        <v>10718</v>
      </c>
      <c r="I3463" s="642" t="s">
        <v>8190</v>
      </c>
      <c r="J3463" s="641" t="s">
        <v>10718</v>
      </c>
      <c r="K3463" s="643">
        <v>1</v>
      </c>
      <c r="L3463" s="643">
        <v>12</v>
      </c>
      <c r="M3463" s="644">
        <v>41877.254186522412</v>
      </c>
      <c r="N3463" s="643">
        <v>1</v>
      </c>
      <c r="O3463" s="643">
        <v>5</v>
      </c>
      <c r="P3463" s="686">
        <v>17497.319556928916</v>
      </c>
    </row>
    <row r="3464" spans="1:16" ht="67.5" x14ac:dyDescent="0.2">
      <c r="A3464" s="637" t="s">
        <v>478</v>
      </c>
      <c r="B3464" s="638" t="s">
        <v>775</v>
      </c>
      <c r="C3464" s="638" t="s">
        <v>769</v>
      </c>
      <c r="D3464" s="639" t="s">
        <v>10715</v>
      </c>
      <c r="E3464" s="640">
        <v>3300</v>
      </c>
      <c r="F3464" s="638" t="s">
        <v>10716</v>
      </c>
      <c r="G3464" s="639" t="s">
        <v>10717</v>
      </c>
      <c r="H3464" s="641" t="s">
        <v>10718</v>
      </c>
      <c r="I3464" s="642" t="s">
        <v>8190</v>
      </c>
      <c r="J3464" s="641" t="s">
        <v>10718</v>
      </c>
      <c r="K3464" s="643"/>
      <c r="L3464" s="643"/>
      <c r="M3464" s="644">
        <v>0</v>
      </c>
      <c r="N3464" s="643">
        <v>1</v>
      </c>
      <c r="O3464" s="643">
        <v>1</v>
      </c>
      <c r="P3464" s="686">
        <v>3482.279556928916</v>
      </c>
    </row>
    <row r="3465" spans="1:16" ht="22.5" x14ac:dyDescent="0.2">
      <c r="A3465" s="637" t="s">
        <v>478</v>
      </c>
      <c r="B3465" s="638" t="s">
        <v>768</v>
      </c>
      <c r="C3465" s="638" t="s">
        <v>769</v>
      </c>
      <c r="D3465" s="639" t="s">
        <v>10719</v>
      </c>
      <c r="E3465" s="640">
        <v>3800</v>
      </c>
      <c r="F3465" s="638" t="s">
        <v>10720</v>
      </c>
      <c r="G3465" s="639" t="s">
        <v>10721</v>
      </c>
      <c r="H3465" s="641" t="s">
        <v>10722</v>
      </c>
      <c r="I3465" s="642" t="s">
        <v>8190</v>
      </c>
      <c r="J3465" s="641" t="s">
        <v>10722</v>
      </c>
      <c r="K3465" s="643">
        <v>1</v>
      </c>
      <c r="L3465" s="643">
        <v>12</v>
      </c>
      <c r="M3465" s="644">
        <v>47877.254186522412</v>
      </c>
      <c r="N3465" s="643">
        <v>1</v>
      </c>
      <c r="O3465" s="643">
        <v>6</v>
      </c>
      <c r="P3465" s="686">
        <v>24001.079556928918</v>
      </c>
    </row>
    <row r="3466" spans="1:16" ht="22.5" x14ac:dyDescent="0.2">
      <c r="A3466" s="637" t="s">
        <v>478</v>
      </c>
      <c r="B3466" s="638" t="s">
        <v>768</v>
      </c>
      <c r="C3466" s="638" t="s">
        <v>769</v>
      </c>
      <c r="D3466" s="639" t="s">
        <v>10723</v>
      </c>
      <c r="E3466" s="640">
        <v>2600</v>
      </c>
      <c r="F3466" s="638" t="s">
        <v>10724</v>
      </c>
      <c r="G3466" s="639" t="s">
        <v>10725</v>
      </c>
      <c r="H3466" s="641" t="s">
        <v>10726</v>
      </c>
      <c r="I3466" s="642" t="s">
        <v>8185</v>
      </c>
      <c r="J3466" s="641" t="s">
        <v>10726</v>
      </c>
      <c r="K3466" s="643">
        <v>1</v>
      </c>
      <c r="L3466" s="643">
        <v>12</v>
      </c>
      <c r="M3466" s="644">
        <v>33477.254186522412</v>
      </c>
      <c r="N3466" s="643">
        <v>1</v>
      </c>
      <c r="O3466" s="643">
        <v>6</v>
      </c>
      <c r="P3466" s="686">
        <v>16801.079556928918</v>
      </c>
    </row>
    <row r="3467" spans="1:16" ht="22.5" x14ac:dyDescent="0.2">
      <c r="A3467" s="637" t="s">
        <v>478</v>
      </c>
      <c r="B3467" s="638" t="s">
        <v>768</v>
      </c>
      <c r="C3467" s="638" t="s">
        <v>769</v>
      </c>
      <c r="D3467" s="639" t="s">
        <v>2700</v>
      </c>
      <c r="E3467" s="640">
        <v>3500</v>
      </c>
      <c r="F3467" s="638" t="s">
        <v>10727</v>
      </c>
      <c r="G3467" s="639" t="s">
        <v>10728</v>
      </c>
      <c r="H3467" s="641" t="s">
        <v>8380</v>
      </c>
      <c r="I3467" s="642" t="s">
        <v>8190</v>
      </c>
      <c r="J3467" s="641" t="s">
        <v>8380</v>
      </c>
      <c r="K3467" s="643"/>
      <c r="L3467" s="643"/>
      <c r="M3467" s="644">
        <v>0</v>
      </c>
      <c r="N3467" s="643">
        <v>1</v>
      </c>
      <c r="O3467" s="643">
        <v>6</v>
      </c>
      <c r="P3467" s="686">
        <v>22201.079556928918</v>
      </c>
    </row>
    <row r="3468" spans="1:16" ht="33.75" x14ac:dyDescent="0.2">
      <c r="A3468" s="637" t="s">
        <v>478</v>
      </c>
      <c r="B3468" s="638" t="s">
        <v>768</v>
      </c>
      <c r="C3468" s="638" t="s">
        <v>769</v>
      </c>
      <c r="D3468" s="639" t="s">
        <v>10729</v>
      </c>
      <c r="E3468" s="640">
        <v>2300</v>
      </c>
      <c r="F3468" s="638" t="s">
        <v>10730</v>
      </c>
      <c r="G3468" s="639" t="s">
        <v>10731</v>
      </c>
      <c r="H3468" s="641" t="s">
        <v>10732</v>
      </c>
      <c r="I3468" s="642" t="s">
        <v>8185</v>
      </c>
      <c r="J3468" s="641" t="s">
        <v>10732</v>
      </c>
      <c r="K3468" s="643">
        <v>1</v>
      </c>
      <c r="L3468" s="643">
        <v>12</v>
      </c>
      <c r="M3468" s="644">
        <v>29877.254186522405</v>
      </c>
      <c r="N3468" s="643">
        <v>1</v>
      </c>
      <c r="O3468" s="643">
        <v>5</v>
      </c>
      <c r="P3468" s="686">
        <v>12497.319556928915</v>
      </c>
    </row>
    <row r="3469" spans="1:16" ht="33.75" x14ac:dyDescent="0.2">
      <c r="A3469" s="637" t="s">
        <v>478</v>
      </c>
      <c r="B3469" s="638" t="s">
        <v>775</v>
      </c>
      <c r="C3469" s="638" t="s">
        <v>769</v>
      </c>
      <c r="D3469" s="639" t="s">
        <v>10729</v>
      </c>
      <c r="E3469" s="640">
        <v>2300</v>
      </c>
      <c r="F3469" s="638" t="s">
        <v>10730</v>
      </c>
      <c r="G3469" s="639" t="s">
        <v>10731</v>
      </c>
      <c r="H3469" s="641" t="s">
        <v>10732</v>
      </c>
      <c r="I3469" s="642" t="s">
        <v>8185</v>
      </c>
      <c r="J3469" s="641" t="s">
        <v>10732</v>
      </c>
      <c r="K3469" s="643"/>
      <c r="L3469" s="643"/>
      <c r="M3469" s="644">
        <v>0</v>
      </c>
      <c r="N3469" s="643">
        <v>1</v>
      </c>
      <c r="O3469" s="643">
        <v>1</v>
      </c>
      <c r="P3469" s="686">
        <v>2482.279556928916</v>
      </c>
    </row>
    <row r="3470" spans="1:16" ht="22.5" x14ac:dyDescent="0.2">
      <c r="A3470" s="637" t="s">
        <v>478</v>
      </c>
      <c r="B3470" s="638" t="s">
        <v>768</v>
      </c>
      <c r="C3470" s="638" t="s">
        <v>769</v>
      </c>
      <c r="D3470" s="639" t="s">
        <v>9207</v>
      </c>
      <c r="E3470" s="640">
        <v>4500</v>
      </c>
      <c r="F3470" s="638" t="s">
        <v>10733</v>
      </c>
      <c r="G3470" s="639" t="s">
        <v>10734</v>
      </c>
      <c r="H3470" s="641" t="s">
        <v>8318</v>
      </c>
      <c r="I3470" s="642" t="s">
        <v>8190</v>
      </c>
      <c r="J3470" s="641" t="s">
        <v>8318</v>
      </c>
      <c r="K3470" s="643">
        <v>1</v>
      </c>
      <c r="L3470" s="643">
        <v>12</v>
      </c>
      <c r="M3470" s="644">
        <v>56277.254186522412</v>
      </c>
      <c r="N3470" s="643">
        <v>1</v>
      </c>
      <c r="O3470" s="643">
        <v>6</v>
      </c>
      <c r="P3470" s="686">
        <v>28201.079556928918</v>
      </c>
    </row>
    <row r="3471" spans="1:16" ht="33.75" x14ac:dyDescent="0.2">
      <c r="A3471" s="637" t="s">
        <v>478</v>
      </c>
      <c r="B3471" s="638" t="s">
        <v>768</v>
      </c>
      <c r="C3471" s="638" t="s">
        <v>769</v>
      </c>
      <c r="D3471" s="639" t="s">
        <v>10735</v>
      </c>
      <c r="E3471" s="640">
        <v>5500</v>
      </c>
      <c r="F3471" s="638" t="s">
        <v>10736</v>
      </c>
      <c r="G3471" s="639" t="s">
        <v>10737</v>
      </c>
      <c r="H3471" s="641" t="s">
        <v>9604</v>
      </c>
      <c r="I3471" s="642" t="s">
        <v>8190</v>
      </c>
      <c r="J3471" s="641" t="s">
        <v>9604</v>
      </c>
      <c r="K3471" s="643">
        <v>1</v>
      </c>
      <c r="L3471" s="643">
        <v>12</v>
      </c>
      <c r="M3471" s="644">
        <v>68277.254186522405</v>
      </c>
      <c r="N3471" s="643">
        <v>1</v>
      </c>
      <c r="O3471" s="643">
        <v>5</v>
      </c>
      <c r="P3471" s="686">
        <v>28497.319556928916</v>
      </c>
    </row>
    <row r="3472" spans="1:16" ht="33.75" x14ac:dyDescent="0.2">
      <c r="A3472" s="637" t="s">
        <v>478</v>
      </c>
      <c r="B3472" s="638" t="s">
        <v>775</v>
      </c>
      <c r="C3472" s="638" t="s">
        <v>769</v>
      </c>
      <c r="D3472" s="639" t="s">
        <v>10738</v>
      </c>
      <c r="E3472" s="640">
        <v>5500</v>
      </c>
      <c r="F3472" s="638" t="s">
        <v>10736</v>
      </c>
      <c r="G3472" s="639" t="s">
        <v>10737</v>
      </c>
      <c r="H3472" s="641" t="s">
        <v>9604</v>
      </c>
      <c r="I3472" s="642" t="s">
        <v>8190</v>
      </c>
      <c r="J3472" s="641" t="s">
        <v>9604</v>
      </c>
      <c r="K3472" s="643"/>
      <c r="L3472" s="643"/>
      <c r="M3472" s="644">
        <v>0</v>
      </c>
      <c r="N3472" s="643">
        <v>1</v>
      </c>
      <c r="O3472" s="643">
        <v>1</v>
      </c>
      <c r="P3472" s="686">
        <v>5682.2795569289156</v>
      </c>
    </row>
    <row r="3473" spans="1:16" ht="22.5" x14ac:dyDescent="0.2">
      <c r="A3473" s="637" t="s">
        <v>478</v>
      </c>
      <c r="B3473" s="638" t="s">
        <v>768</v>
      </c>
      <c r="C3473" s="638" t="s">
        <v>769</v>
      </c>
      <c r="D3473" s="639" t="s">
        <v>10739</v>
      </c>
      <c r="E3473" s="640">
        <v>3800</v>
      </c>
      <c r="F3473" s="638" t="s">
        <v>10740</v>
      </c>
      <c r="G3473" s="639" t="s">
        <v>10741</v>
      </c>
      <c r="H3473" s="641" t="s">
        <v>8188</v>
      </c>
      <c r="I3473" s="642" t="s">
        <v>8190</v>
      </c>
      <c r="J3473" s="641" t="s">
        <v>8188</v>
      </c>
      <c r="K3473" s="643">
        <v>1</v>
      </c>
      <c r="L3473" s="643">
        <v>12</v>
      </c>
      <c r="M3473" s="644">
        <v>47877.254186522412</v>
      </c>
      <c r="N3473" s="643">
        <v>1</v>
      </c>
      <c r="O3473" s="643">
        <v>6</v>
      </c>
      <c r="P3473" s="686">
        <v>24001.079556928918</v>
      </c>
    </row>
    <row r="3474" spans="1:16" ht="33.75" x14ac:dyDescent="0.2">
      <c r="A3474" s="637" t="s">
        <v>478</v>
      </c>
      <c r="B3474" s="638" t="s">
        <v>768</v>
      </c>
      <c r="C3474" s="638" t="s">
        <v>769</v>
      </c>
      <c r="D3474" s="639" t="s">
        <v>8966</v>
      </c>
      <c r="E3474" s="640">
        <v>2300</v>
      </c>
      <c r="F3474" s="638" t="s">
        <v>10742</v>
      </c>
      <c r="G3474" s="639" t="s">
        <v>10743</v>
      </c>
      <c r="H3474" s="641" t="s">
        <v>8185</v>
      </c>
      <c r="I3474" s="642" t="s">
        <v>8185</v>
      </c>
      <c r="J3474" s="641" t="s">
        <v>8185</v>
      </c>
      <c r="K3474" s="643">
        <v>1</v>
      </c>
      <c r="L3474" s="643">
        <v>12</v>
      </c>
      <c r="M3474" s="644">
        <v>29877.254186522405</v>
      </c>
      <c r="N3474" s="643">
        <v>1</v>
      </c>
      <c r="O3474" s="643">
        <v>5</v>
      </c>
      <c r="P3474" s="686">
        <v>12497.319556928915</v>
      </c>
    </row>
    <row r="3475" spans="1:16" ht="33.75" x14ac:dyDescent="0.2">
      <c r="A3475" s="637" t="s">
        <v>478</v>
      </c>
      <c r="B3475" s="638" t="s">
        <v>775</v>
      </c>
      <c r="C3475" s="638" t="s">
        <v>769</v>
      </c>
      <c r="D3475" s="639" t="s">
        <v>8966</v>
      </c>
      <c r="E3475" s="640">
        <v>2300</v>
      </c>
      <c r="F3475" s="638" t="s">
        <v>10742</v>
      </c>
      <c r="G3475" s="639" t="s">
        <v>10743</v>
      </c>
      <c r="H3475" s="641" t="s">
        <v>8185</v>
      </c>
      <c r="I3475" s="642" t="s">
        <v>8185</v>
      </c>
      <c r="J3475" s="641" t="s">
        <v>8185</v>
      </c>
      <c r="K3475" s="643"/>
      <c r="L3475" s="643"/>
      <c r="M3475" s="644">
        <v>0</v>
      </c>
      <c r="N3475" s="643">
        <v>1</v>
      </c>
      <c r="O3475" s="643">
        <v>1</v>
      </c>
      <c r="P3475" s="686">
        <v>2482.279556928916</v>
      </c>
    </row>
    <row r="3476" spans="1:16" ht="33.75" x14ac:dyDescent="0.2">
      <c r="A3476" s="637" t="s">
        <v>478</v>
      </c>
      <c r="B3476" s="638" t="s">
        <v>768</v>
      </c>
      <c r="C3476" s="638" t="s">
        <v>769</v>
      </c>
      <c r="D3476" s="639" t="s">
        <v>8970</v>
      </c>
      <c r="E3476" s="640">
        <v>1900</v>
      </c>
      <c r="F3476" s="638" t="s">
        <v>10744</v>
      </c>
      <c r="G3476" s="639" t="s">
        <v>10745</v>
      </c>
      <c r="H3476" s="641" t="s">
        <v>8291</v>
      </c>
      <c r="I3476" s="642" t="s">
        <v>8292</v>
      </c>
      <c r="J3476" s="641" t="s">
        <v>8291</v>
      </c>
      <c r="K3476" s="643">
        <v>1</v>
      </c>
      <c r="L3476" s="643">
        <v>12</v>
      </c>
      <c r="M3476" s="644">
        <v>25077.254186522405</v>
      </c>
      <c r="N3476" s="643">
        <v>1</v>
      </c>
      <c r="O3476" s="643">
        <v>6</v>
      </c>
      <c r="P3476" s="686">
        <v>12578.939556928915</v>
      </c>
    </row>
    <row r="3477" spans="1:16" ht="22.5" x14ac:dyDescent="0.2">
      <c r="A3477" s="637" t="s">
        <v>478</v>
      </c>
      <c r="B3477" s="638" t="s">
        <v>768</v>
      </c>
      <c r="C3477" s="638" t="s">
        <v>769</v>
      </c>
      <c r="D3477" s="639" t="s">
        <v>8292</v>
      </c>
      <c r="E3477" s="640">
        <v>1800</v>
      </c>
      <c r="F3477" s="638" t="s">
        <v>10746</v>
      </c>
      <c r="G3477" s="639" t="s">
        <v>10747</v>
      </c>
      <c r="H3477" s="641" t="s">
        <v>10748</v>
      </c>
      <c r="I3477" s="642" t="s">
        <v>8292</v>
      </c>
      <c r="J3477" s="641" t="s">
        <v>10748</v>
      </c>
      <c r="K3477" s="643">
        <v>1</v>
      </c>
      <c r="L3477" s="643">
        <v>1</v>
      </c>
      <c r="M3477" s="644">
        <v>2117.7741865224066</v>
      </c>
      <c r="N3477" s="643">
        <v>1</v>
      </c>
      <c r="O3477" s="643">
        <v>5</v>
      </c>
      <c r="P3477" s="686">
        <v>9926.2195569289161</v>
      </c>
    </row>
    <row r="3478" spans="1:16" ht="22.5" x14ac:dyDescent="0.2">
      <c r="A3478" s="637" t="s">
        <v>478</v>
      </c>
      <c r="B3478" s="638" t="s">
        <v>775</v>
      </c>
      <c r="C3478" s="638" t="s">
        <v>769</v>
      </c>
      <c r="D3478" s="639" t="s">
        <v>10748</v>
      </c>
      <c r="E3478" s="640">
        <v>1800</v>
      </c>
      <c r="F3478" s="638" t="s">
        <v>10746</v>
      </c>
      <c r="G3478" s="639" t="s">
        <v>10747</v>
      </c>
      <c r="H3478" s="641" t="s">
        <v>10748</v>
      </c>
      <c r="I3478" s="642" t="s">
        <v>8292</v>
      </c>
      <c r="J3478" s="641" t="s">
        <v>10748</v>
      </c>
      <c r="K3478" s="643"/>
      <c r="L3478" s="643"/>
      <c r="M3478" s="644">
        <v>0</v>
      </c>
      <c r="N3478" s="643">
        <v>1</v>
      </c>
      <c r="O3478" s="643">
        <v>1</v>
      </c>
      <c r="P3478" s="686">
        <v>1968.0595569289155</v>
      </c>
    </row>
    <row r="3479" spans="1:16" ht="22.5" x14ac:dyDescent="0.2">
      <c r="A3479" s="637" t="s">
        <v>478</v>
      </c>
      <c r="B3479" s="638" t="s">
        <v>768</v>
      </c>
      <c r="C3479" s="638" t="s">
        <v>769</v>
      </c>
      <c r="D3479" s="639" t="s">
        <v>10749</v>
      </c>
      <c r="E3479" s="640">
        <v>2700</v>
      </c>
      <c r="F3479" s="638" t="s">
        <v>10750</v>
      </c>
      <c r="G3479" s="639" t="s">
        <v>10751</v>
      </c>
      <c r="H3479" s="641" t="s">
        <v>8291</v>
      </c>
      <c r="I3479" s="642" t="s">
        <v>8185</v>
      </c>
      <c r="J3479" s="641" t="s">
        <v>8291</v>
      </c>
      <c r="K3479" s="643">
        <v>1</v>
      </c>
      <c r="L3479" s="643">
        <v>12</v>
      </c>
      <c r="M3479" s="644">
        <v>34677.254186522412</v>
      </c>
      <c r="N3479" s="643">
        <v>1</v>
      </c>
      <c r="O3479" s="643">
        <v>6</v>
      </c>
      <c r="P3479" s="686">
        <v>17401.079556928918</v>
      </c>
    </row>
    <row r="3480" spans="1:16" ht="22.5" x14ac:dyDescent="0.2">
      <c r="A3480" s="637" t="s">
        <v>478</v>
      </c>
      <c r="B3480" s="638" t="s">
        <v>768</v>
      </c>
      <c r="C3480" s="638" t="s">
        <v>769</v>
      </c>
      <c r="D3480" s="639" t="s">
        <v>8319</v>
      </c>
      <c r="E3480" s="640">
        <v>4300</v>
      </c>
      <c r="F3480" s="638" t="s">
        <v>10752</v>
      </c>
      <c r="G3480" s="639" t="s">
        <v>10753</v>
      </c>
      <c r="H3480" s="641" t="s">
        <v>10754</v>
      </c>
      <c r="I3480" s="642" t="s">
        <v>8190</v>
      </c>
      <c r="J3480" s="641" t="s">
        <v>10754</v>
      </c>
      <c r="K3480" s="643">
        <v>1</v>
      </c>
      <c r="L3480" s="643">
        <v>12</v>
      </c>
      <c r="M3480" s="644">
        <v>53877.254186522412</v>
      </c>
      <c r="N3480" s="643">
        <v>1</v>
      </c>
      <c r="O3480" s="643">
        <v>6</v>
      </c>
      <c r="P3480" s="686">
        <v>27001.079556928918</v>
      </c>
    </row>
    <row r="3481" spans="1:16" ht="67.5" x14ac:dyDescent="0.2">
      <c r="A3481" s="637" t="s">
        <v>478</v>
      </c>
      <c r="B3481" s="638" t="s">
        <v>768</v>
      </c>
      <c r="C3481" s="638" t="s">
        <v>769</v>
      </c>
      <c r="D3481" s="639" t="s">
        <v>10755</v>
      </c>
      <c r="E3481" s="640">
        <v>3800</v>
      </c>
      <c r="F3481" s="638" t="s">
        <v>10756</v>
      </c>
      <c r="G3481" s="639" t="s">
        <v>10757</v>
      </c>
      <c r="H3481" s="641" t="s">
        <v>8499</v>
      </c>
      <c r="I3481" s="642" t="s">
        <v>8190</v>
      </c>
      <c r="J3481" s="641" t="s">
        <v>8499</v>
      </c>
      <c r="K3481" s="643">
        <v>1</v>
      </c>
      <c r="L3481" s="643">
        <v>12</v>
      </c>
      <c r="M3481" s="644">
        <v>47877.254186522412</v>
      </c>
      <c r="N3481" s="643">
        <v>1</v>
      </c>
      <c r="O3481" s="643">
        <v>6</v>
      </c>
      <c r="P3481" s="686">
        <v>24001.079556928918</v>
      </c>
    </row>
    <row r="3482" spans="1:16" ht="22.5" x14ac:dyDescent="0.2">
      <c r="A3482" s="637" t="s">
        <v>478</v>
      </c>
      <c r="B3482" s="638" t="s">
        <v>768</v>
      </c>
      <c r="C3482" s="638" t="s">
        <v>769</v>
      </c>
      <c r="D3482" s="639" t="s">
        <v>10758</v>
      </c>
      <c r="E3482" s="640">
        <v>2600</v>
      </c>
      <c r="F3482" s="638" t="s">
        <v>10759</v>
      </c>
      <c r="G3482" s="639" t="s">
        <v>10760</v>
      </c>
      <c r="H3482" s="641" t="s">
        <v>10761</v>
      </c>
      <c r="I3482" s="642" t="s">
        <v>8185</v>
      </c>
      <c r="J3482" s="641" t="s">
        <v>10761</v>
      </c>
      <c r="K3482" s="643">
        <v>1</v>
      </c>
      <c r="L3482" s="643">
        <v>12</v>
      </c>
      <c r="M3482" s="644">
        <v>33477.254186522412</v>
      </c>
      <c r="N3482" s="643">
        <v>1</v>
      </c>
      <c r="O3482" s="643">
        <v>5</v>
      </c>
      <c r="P3482" s="686">
        <v>13997.319556928915</v>
      </c>
    </row>
    <row r="3483" spans="1:16" ht="22.5" x14ac:dyDescent="0.2">
      <c r="A3483" s="637" t="s">
        <v>478</v>
      </c>
      <c r="B3483" s="638" t="s">
        <v>775</v>
      </c>
      <c r="C3483" s="638" t="s">
        <v>769</v>
      </c>
      <c r="D3483" s="639" t="s">
        <v>10758</v>
      </c>
      <c r="E3483" s="640">
        <v>2600</v>
      </c>
      <c r="F3483" s="638" t="s">
        <v>10759</v>
      </c>
      <c r="G3483" s="639" t="s">
        <v>10760</v>
      </c>
      <c r="H3483" s="641" t="s">
        <v>10761</v>
      </c>
      <c r="I3483" s="642" t="s">
        <v>8185</v>
      </c>
      <c r="J3483" s="641" t="s">
        <v>10761</v>
      </c>
      <c r="K3483" s="643"/>
      <c r="L3483" s="643"/>
      <c r="M3483" s="644">
        <v>0</v>
      </c>
      <c r="N3483" s="643">
        <v>1</v>
      </c>
      <c r="O3483" s="643">
        <v>1</v>
      </c>
      <c r="P3483" s="686">
        <v>2782.279556928916</v>
      </c>
    </row>
    <row r="3484" spans="1:16" ht="22.5" x14ac:dyDescent="0.2">
      <c r="A3484" s="637" t="s">
        <v>478</v>
      </c>
      <c r="B3484" s="638" t="s">
        <v>768</v>
      </c>
      <c r="C3484" s="638" t="s">
        <v>769</v>
      </c>
      <c r="D3484" s="639" t="s">
        <v>8611</v>
      </c>
      <c r="E3484" s="640">
        <v>3800</v>
      </c>
      <c r="F3484" s="638" t="s">
        <v>10762</v>
      </c>
      <c r="G3484" s="639" t="s">
        <v>10763</v>
      </c>
      <c r="H3484" s="641" t="s">
        <v>8614</v>
      </c>
      <c r="I3484" s="642" t="s">
        <v>8190</v>
      </c>
      <c r="J3484" s="641" t="s">
        <v>8614</v>
      </c>
      <c r="K3484" s="643">
        <v>1</v>
      </c>
      <c r="L3484" s="643">
        <v>12</v>
      </c>
      <c r="M3484" s="644">
        <v>47877.254186522412</v>
      </c>
      <c r="N3484" s="643">
        <v>1</v>
      </c>
      <c r="O3484" s="643">
        <v>6</v>
      </c>
      <c r="P3484" s="686">
        <v>24001.079556928918</v>
      </c>
    </row>
    <row r="3485" spans="1:16" ht="22.5" x14ac:dyDescent="0.2">
      <c r="A3485" s="637" t="s">
        <v>478</v>
      </c>
      <c r="B3485" s="638" t="s">
        <v>768</v>
      </c>
      <c r="C3485" s="638" t="s">
        <v>769</v>
      </c>
      <c r="D3485" s="639" t="s">
        <v>10764</v>
      </c>
      <c r="E3485" s="640">
        <v>4100</v>
      </c>
      <c r="F3485" s="638" t="s">
        <v>10765</v>
      </c>
      <c r="G3485" s="639" t="s">
        <v>10766</v>
      </c>
      <c r="H3485" s="641" t="s">
        <v>8318</v>
      </c>
      <c r="I3485" s="642" t="s">
        <v>8190</v>
      </c>
      <c r="J3485" s="641" t="s">
        <v>8318</v>
      </c>
      <c r="K3485" s="643">
        <v>1</v>
      </c>
      <c r="L3485" s="643">
        <v>12</v>
      </c>
      <c r="M3485" s="644">
        <v>51477.254186522412</v>
      </c>
      <c r="N3485" s="643">
        <v>1</v>
      </c>
      <c r="O3485" s="643">
        <v>6</v>
      </c>
      <c r="P3485" s="686">
        <v>25801.079556928918</v>
      </c>
    </row>
    <row r="3486" spans="1:16" ht="22.5" x14ac:dyDescent="0.2">
      <c r="A3486" s="637" t="s">
        <v>478</v>
      </c>
      <c r="B3486" s="638" t="s">
        <v>768</v>
      </c>
      <c r="C3486" s="638" t="s">
        <v>769</v>
      </c>
      <c r="D3486" s="639" t="s">
        <v>10767</v>
      </c>
      <c r="E3486" s="640">
        <v>4500</v>
      </c>
      <c r="F3486" s="638" t="s">
        <v>10768</v>
      </c>
      <c r="G3486" s="639" t="s">
        <v>10769</v>
      </c>
      <c r="H3486" s="641" t="s">
        <v>8318</v>
      </c>
      <c r="I3486" s="642" t="s">
        <v>8190</v>
      </c>
      <c r="J3486" s="641" t="s">
        <v>8318</v>
      </c>
      <c r="K3486" s="643">
        <v>1</v>
      </c>
      <c r="L3486" s="643">
        <v>12</v>
      </c>
      <c r="M3486" s="644">
        <v>56277.254186522412</v>
      </c>
      <c r="N3486" s="643">
        <v>1</v>
      </c>
      <c r="O3486" s="643">
        <v>6</v>
      </c>
      <c r="P3486" s="686">
        <v>28201.079556928918</v>
      </c>
    </row>
    <row r="3487" spans="1:16" ht="22.5" x14ac:dyDescent="0.2">
      <c r="A3487" s="637" t="s">
        <v>478</v>
      </c>
      <c r="B3487" s="638" t="s">
        <v>768</v>
      </c>
      <c r="C3487" s="638" t="s">
        <v>769</v>
      </c>
      <c r="D3487" s="639" t="s">
        <v>10770</v>
      </c>
      <c r="E3487" s="640">
        <v>3500</v>
      </c>
      <c r="F3487" s="638" t="s">
        <v>10771</v>
      </c>
      <c r="G3487" s="639" t="s">
        <v>10772</v>
      </c>
      <c r="H3487" s="641" t="s">
        <v>6879</v>
      </c>
      <c r="I3487" s="642" t="s">
        <v>8190</v>
      </c>
      <c r="J3487" s="641" t="s">
        <v>6879</v>
      </c>
      <c r="K3487" s="643">
        <v>1</v>
      </c>
      <c r="L3487" s="643">
        <v>12</v>
      </c>
      <c r="M3487" s="644">
        <v>44277.254186522412</v>
      </c>
      <c r="N3487" s="643">
        <v>1</v>
      </c>
      <c r="O3487" s="643">
        <v>6</v>
      </c>
      <c r="P3487" s="686">
        <v>22201.079556928918</v>
      </c>
    </row>
    <row r="3488" spans="1:16" x14ac:dyDescent="0.2">
      <c r="A3488" s="637" t="s">
        <v>478</v>
      </c>
      <c r="B3488" s="638" t="s">
        <v>768</v>
      </c>
      <c r="C3488" s="638" t="s">
        <v>769</v>
      </c>
      <c r="D3488" s="639" t="s">
        <v>8288</v>
      </c>
      <c r="E3488" s="640">
        <v>1900</v>
      </c>
      <c r="F3488" s="638" t="s">
        <v>10773</v>
      </c>
      <c r="G3488" s="639" t="s">
        <v>10774</v>
      </c>
      <c r="H3488" s="641" t="s">
        <v>8291</v>
      </c>
      <c r="I3488" s="642" t="s">
        <v>8292</v>
      </c>
      <c r="J3488" s="641" t="s">
        <v>8291</v>
      </c>
      <c r="K3488" s="643">
        <v>1</v>
      </c>
      <c r="L3488" s="643">
        <v>12</v>
      </c>
      <c r="M3488" s="644">
        <v>25077.254186522405</v>
      </c>
      <c r="N3488" s="643">
        <v>1</v>
      </c>
      <c r="O3488" s="643">
        <v>6</v>
      </c>
      <c r="P3488" s="686">
        <v>12578.939556928915</v>
      </c>
    </row>
    <row r="3489" spans="1:16" x14ac:dyDescent="0.2">
      <c r="A3489" s="637" t="s">
        <v>478</v>
      </c>
      <c r="B3489" s="638" t="s">
        <v>768</v>
      </c>
      <c r="C3489" s="638" t="s">
        <v>769</v>
      </c>
      <c r="D3489" s="639" t="s">
        <v>8288</v>
      </c>
      <c r="E3489" s="640">
        <v>1900</v>
      </c>
      <c r="F3489" s="638" t="s">
        <v>10775</v>
      </c>
      <c r="G3489" s="639" t="s">
        <v>10776</v>
      </c>
      <c r="H3489" s="641" t="s">
        <v>8288</v>
      </c>
      <c r="I3489" s="642" t="s">
        <v>8292</v>
      </c>
      <c r="J3489" s="641" t="s">
        <v>8288</v>
      </c>
      <c r="K3489" s="643">
        <v>1</v>
      </c>
      <c r="L3489" s="643">
        <v>10</v>
      </c>
      <c r="M3489" s="644">
        <v>21011.894186522404</v>
      </c>
      <c r="N3489" s="643">
        <v>1</v>
      </c>
      <c r="O3489" s="643">
        <v>6</v>
      </c>
      <c r="P3489" s="686">
        <v>12578.939556928915</v>
      </c>
    </row>
    <row r="3490" spans="1:16" ht="33.75" x14ac:dyDescent="0.2">
      <c r="A3490" s="637" t="s">
        <v>478</v>
      </c>
      <c r="B3490" s="638" t="s">
        <v>768</v>
      </c>
      <c r="C3490" s="638" t="s">
        <v>769</v>
      </c>
      <c r="D3490" s="639" t="s">
        <v>10777</v>
      </c>
      <c r="E3490" s="640">
        <v>1900</v>
      </c>
      <c r="F3490" s="638" t="s">
        <v>10778</v>
      </c>
      <c r="G3490" s="639" t="s">
        <v>10779</v>
      </c>
      <c r="H3490" s="641" t="s">
        <v>8291</v>
      </c>
      <c r="I3490" s="642" t="s">
        <v>8292</v>
      </c>
      <c r="J3490" s="641" t="s">
        <v>8291</v>
      </c>
      <c r="K3490" s="643">
        <v>1</v>
      </c>
      <c r="L3490" s="643">
        <v>12</v>
      </c>
      <c r="M3490" s="644">
        <v>25077.254186522405</v>
      </c>
      <c r="N3490" s="643">
        <v>1</v>
      </c>
      <c r="O3490" s="643">
        <v>6</v>
      </c>
      <c r="P3490" s="686">
        <v>12578.939556928915</v>
      </c>
    </row>
    <row r="3491" spans="1:16" ht="67.5" x14ac:dyDescent="0.2">
      <c r="A3491" s="637" t="s">
        <v>478</v>
      </c>
      <c r="B3491" s="638" t="s">
        <v>768</v>
      </c>
      <c r="C3491" s="638" t="s">
        <v>769</v>
      </c>
      <c r="D3491" s="639" t="s">
        <v>10780</v>
      </c>
      <c r="E3491" s="640">
        <v>2700</v>
      </c>
      <c r="F3491" s="638" t="s">
        <v>10781</v>
      </c>
      <c r="G3491" s="639" t="s">
        <v>10782</v>
      </c>
      <c r="H3491" s="641" t="s">
        <v>10783</v>
      </c>
      <c r="I3491" s="642" t="s">
        <v>8185</v>
      </c>
      <c r="J3491" s="641" t="s">
        <v>10783</v>
      </c>
      <c r="K3491" s="643">
        <v>1</v>
      </c>
      <c r="L3491" s="643">
        <v>12</v>
      </c>
      <c r="M3491" s="644">
        <v>34677.254186522412</v>
      </c>
      <c r="N3491" s="643">
        <v>1</v>
      </c>
      <c r="O3491" s="643">
        <v>6</v>
      </c>
      <c r="P3491" s="686">
        <v>17401.079556928918</v>
      </c>
    </row>
    <row r="3492" spans="1:16" x14ac:dyDescent="0.2">
      <c r="A3492" s="637" t="s">
        <v>478</v>
      </c>
      <c r="B3492" s="638" t="s">
        <v>768</v>
      </c>
      <c r="C3492" s="638" t="s">
        <v>769</v>
      </c>
      <c r="D3492" s="639" t="s">
        <v>8292</v>
      </c>
      <c r="E3492" s="640">
        <v>1900</v>
      </c>
      <c r="F3492" s="638" t="s">
        <v>10784</v>
      </c>
      <c r="G3492" s="639" t="s">
        <v>10785</v>
      </c>
      <c r="H3492" s="641" t="s">
        <v>10786</v>
      </c>
      <c r="I3492" s="642" t="s">
        <v>8292</v>
      </c>
      <c r="J3492" s="641" t="s">
        <v>10786</v>
      </c>
      <c r="K3492" s="643">
        <v>1</v>
      </c>
      <c r="L3492" s="643">
        <v>1</v>
      </c>
      <c r="M3492" s="644">
        <v>2217.7741865224061</v>
      </c>
      <c r="N3492" s="643">
        <v>1</v>
      </c>
      <c r="O3492" s="643">
        <v>6</v>
      </c>
      <c r="P3492" s="686">
        <v>12578.939556928915</v>
      </c>
    </row>
    <row r="3493" spans="1:16" ht="22.5" x14ac:dyDescent="0.2">
      <c r="A3493" s="637" t="s">
        <v>478</v>
      </c>
      <c r="B3493" s="638" t="s">
        <v>768</v>
      </c>
      <c r="C3493" s="638" t="s">
        <v>769</v>
      </c>
      <c r="D3493" s="639" t="s">
        <v>8778</v>
      </c>
      <c r="E3493" s="640">
        <v>1900</v>
      </c>
      <c r="F3493" s="638" t="s">
        <v>10787</v>
      </c>
      <c r="G3493" s="639" t="s">
        <v>10788</v>
      </c>
      <c r="H3493" s="641" t="s">
        <v>8291</v>
      </c>
      <c r="I3493" s="642" t="s">
        <v>8292</v>
      </c>
      <c r="J3493" s="641" t="s">
        <v>8291</v>
      </c>
      <c r="K3493" s="643">
        <v>1</v>
      </c>
      <c r="L3493" s="643">
        <v>12</v>
      </c>
      <c r="M3493" s="644">
        <v>25077.254186522405</v>
      </c>
      <c r="N3493" s="643">
        <v>1</v>
      </c>
      <c r="O3493" s="643">
        <v>6</v>
      </c>
      <c r="P3493" s="686">
        <v>12578.939556928915</v>
      </c>
    </row>
    <row r="3494" spans="1:16" x14ac:dyDescent="0.2">
      <c r="A3494" s="637" t="s">
        <v>478</v>
      </c>
      <c r="B3494" s="638" t="s">
        <v>768</v>
      </c>
      <c r="C3494" s="638" t="s">
        <v>769</v>
      </c>
      <c r="D3494" s="639" t="s">
        <v>8288</v>
      </c>
      <c r="E3494" s="640">
        <v>2000</v>
      </c>
      <c r="F3494" s="638" t="s">
        <v>10789</v>
      </c>
      <c r="G3494" s="639" t="s">
        <v>10790</v>
      </c>
      <c r="H3494" s="641" t="s">
        <v>8291</v>
      </c>
      <c r="I3494" s="642" t="s">
        <v>8292</v>
      </c>
      <c r="J3494" s="641" t="s">
        <v>8291</v>
      </c>
      <c r="K3494" s="643">
        <v>1</v>
      </c>
      <c r="L3494" s="643">
        <v>7</v>
      </c>
      <c r="M3494" s="644">
        <v>15613.854186522407</v>
      </c>
      <c r="N3494" s="643"/>
      <c r="O3494" s="643"/>
      <c r="P3494" s="686">
        <v>0</v>
      </c>
    </row>
    <row r="3495" spans="1:16" x14ac:dyDescent="0.2">
      <c r="A3495" s="637" t="s">
        <v>478</v>
      </c>
      <c r="B3495" s="638" t="s">
        <v>768</v>
      </c>
      <c r="C3495" s="638" t="s">
        <v>769</v>
      </c>
      <c r="D3495" s="639" t="s">
        <v>10791</v>
      </c>
      <c r="E3495" s="640">
        <v>1900</v>
      </c>
      <c r="F3495" s="638" t="s">
        <v>10792</v>
      </c>
      <c r="G3495" s="639" t="s">
        <v>10793</v>
      </c>
      <c r="H3495" s="641" t="s">
        <v>8291</v>
      </c>
      <c r="I3495" s="642" t="s">
        <v>8292</v>
      </c>
      <c r="J3495" s="641" t="s">
        <v>8291</v>
      </c>
      <c r="K3495" s="643">
        <v>1</v>
      </c>
      <c r="L3495" s="643">
        <v>12</v>
      </c>
      <c r="M3495" s="644">
        <v>25077.254186522405</v>
      </c>
      <c r="N3495" s="643">
        <v>1</v>
      </c>
      <c r="O3495" s="643">
        <v>6</v>
      </c>
      <c r="P3495" s="686">
        <v>12578.939556928915</v>
      </c>
    </row>
    <row r="3496" spans="1:16" ht="45" x14ac:dyDescent="0.2">
      <c r="A3496" s="637" t="s">
        <v>478</v>
      </c>
      <c r="B3496" s="638" t="s">
        <v>768</v>
      </c>
      <c r="C3496" s="638" t="s">
        <v>769</v>
      </c>
      <c r="D3496" s="639" t="s">
        <v>8975</v>
      </c>
      <c r="E3496" s="640">
        <v>1900</v>
      </c>
      <c r="F3496" s="638" t="s">
        <v>10794</v>
      </c>
      <c r="G3496" s="639" t="s">
        <v>10795</v>
      </c>
      <c r="H3496" s="641" t="s">
        <v>8291</v>
      </c>
      <c r="I3496" s="642" t="s">
        <v>8292</v>
      </c>
      <c r="J3496" s="641" t="s">
        <v>8291</v>
      </c>
      <c r="K3496" s="643">
        <v>1</v>
      </c>
      <c r="L3496" s="643">
        <v>12</v>
      </c>
      <c r="M3496" s="644">
        <v>25077.254186522405</v>
      </c>
      <c r="N3496" s="643">
        <v>1</v>
      </c>
      <c r="O3496" s="643">
        <v>6</v>
      </c>
      <c r="P3496" s="686">
        <v>12578.939556928915</v>
      </c>
    </row>
    <row r="3497" spans="1:16" ht="45" x14ac:dyDescent="0.2">
      <c r="A3497" s="637" t="s">
        <v>478</v>
      </c>
      <c r="B3497" s="638" t="s">
        <v>768</v>
      </c>
      <c r="C3497" s="638" t="s">
        <v>769</v>
      </c>
      <c r="D3497" s="639" t="s">
        <v>8975</v>
      </c>
      <c r="E3497" s="640">
        <v>1900</v>
      </c>
      <c r="F3497" s="638" t="s">
        <v>10796</v>
      </c>
      <c r="G3497" s="639" t="s">
        <v>10797</v>
      </c>
      <c r="H3497" s="641" t="s">
        <v>8291</v>
      </c>
      <c r="I3497" s="642" t="s">
        <v>8292</v>
      </c>
      <c r="J3497" s="641" t="s">
        <v>8291</v>
      </c>
      <c r="K3497" s="643">
        <v>1</v>
      </c>
      <c r="L3497" s="643">
        <v>12</v>
      </c>
      <c r="M3497" s="644">
        <v>25077.254186522405</v>
      </c>
      <c r="N3497" s="643">
        <v>1</v>
      </c>
      <c r="O3497" s="643">
        <v>6</v>
      </c>
      <c r="P3497" s="686">
        <v>12578.939556928915</v>
      </c>
    </row>
    <row r="3498" spans="1:16" ht="22.5" x14ac:dyDescent="0.2">
      <c r="A3498" s="637" t="s">
        <v>478</v>
      </c>
      <c r="B3498" s="638" t="s">
        <v>768</v>
      </c>
      <c r="C3498" s="638" t="s">
        <v>769</v>
      </c>
      <c r="D3498" s="639" t="s">
        <v>10438</v>
      </c>
      <c r="E3498" s="640">
        <v>3100</v>
      </c>
      <c r="F3498" s="638" t="s">
        <v>10798</v>
      </c>
      <c r="G3498" s="639" t="s">
        <v>10799</v>
      </c>
      <c r="H3498" s="641" t="s">
        <v>8965</v>
      </c>
      <c r="I3498" s="642" t="s">
        <v>8190</v>
      </c>
      <c r="J3498" s="641" t="s">
        <v>8965</v>
      </c>
      <c r="K3498" s="643">
        <v>1</v>
      </c>
      <c r="L3498" s="643">
        <v>12</v>
      </c>
      <c r="M3498" s="644">
        <v>39477.254186522412</v>
      </c>
      <c r="N3498" s="643">
        <v>1</v>
      </c>
      <c r="O3498" s="643">
        <v>6</v>
      </c>
      <c r="P3498" s="686">
        <v>19801.079556928918</v>
      </c>
    </row>
    <row r="3499" spans="1:16" ht="33.75" x14ac:dyDescent="0.2">
      <c r="A3499" s="637" t="s">
        <v>478</v>
      </c>
      <c r="B3499" s="638" t="s">
        <v>768</v>
      </c>
      <c r="C3499" s="638" t="s">
        <v>769</v>
      </c>
      <c r="D3499" s="639" t="s">
        <v>9658</v>
      </c>
      <c r="E3499" s="640">
        <v>15000</v>
      </c>
      <c r="F3499" s="638" t="s">
        <v>10800</v>
      </c>
      <c r="G3499" s="639" t="s">
        <v>10801</v>
      </c>
      <c r="H3499" s="641" t="s">
        <v>10802</v>
      </c>
      <c r="I3499" s="642" t="s">
        <v>9256</v>
      </c>
      <c r="J3499" s="641" t="s">
        <v>10802</v>
      </c>
      <c r="K3499" s="643">
        <v>1</v>
      </c>
      <c r="L3499" s="643">
        <v>4</v>
      </c>
      <c r="M3499" s="644">
        <v>61015.81418652241</v>
      </c>
      <c r="N3499" s="643"/>
      <c r="O3499" s="643"/>
      <c r="P3499" s="686">
        <v>0</v>
      </c>
    </row>
    <row r="3500" spans="1:16" ht="22.5" x14ac:dyDescent="0.2">
      <c r="A3500" s="637" t="s">
        <v>478</v>
      </c>
      <c r="B3500" s="638" t="s">
        <v>768</v>
      </c>
      <c r="C3500" s="638" t="s">
        <v>769</v>
      </c>
      <c r="D3500" s="639" t="s">
        <v>8288</v>
      </c>
      <c r="E3500" s="640">
        <v>1900</v>
      </c>
      <c r="F3500" s="638" t="s">
        <v>10803</v>
      </c>
      <c r="G3500" s="639" t="s">
        <v>10804</v>
      </c>
      <c r="H3500" s="641" t="s">
        <v>9438</v>
      </c>
      <c r="I3500" s="642" t="s">
        <v>8292</v>
      </c>
      <c r="J3500" s="641" t="s">
        <v>9438</v>
      </c>
      <c r="K3500" s="643">
        <v>1</v>
      </c>
      <c r="L3500" s="643">
        <v>12</v>
      </c>
      <c r="M3500" s="644">
        <v>25077.254186522405</v>
      </c>
      <c r="N3500" s="643">
        <v>1</v>
      </c>
      <c r="O3500" s="643">
        <v>6</v>
      </c>
      <c r="P3500" s="686">
        <v>12578.939556928915</v>
      </c>
    </row>
    <row r="3501" spans="1:16" ht="22.5" x14ac:dyDescent="0.2">
      <c r="A3501" s="637" t="s">
        <v>478</v>
      </c>
      <c r="B3501" s="638" t="s">
        <v>768</v>
      </c>
      <c r="C3501" s="638" t="s">
        <v>769</v>
      </c>
      <c r="D3501" s="639" t="s">
        <v>8394</v>
      </c>
      <c r="E3501" s="640">
        <v>1900</v>
      </c>
      <c r="F3501" s="638" t="s">
        <v>10805</v>
      </c>
      <c r="G3501" s="639" t="s">
        <v>10806</v>
      </c>
      <c r="H3501" s="641" t="s">
        <v>8291</v>
      </c>
      <c r="I3501" s="642" t="s">
        <v>8292</v>
      </c>
      <c r="J3501" s="641" t="s">
        <v>8291</v>
      </c>
      <c r="K3501" s="643">
        <v>1</v>
      </c>
      <c r="L3501" s="643">
        <v>12</v>
      </c>
      <c r="M3501" s="644">
        <v>25077.254186522405</v>
      </c>
      <c r="N3501" s="643">
        <v>1</v>
      </c>
      <c r="O3501" s="643">
        <v>6</v>
      </c>
      <c r="P3501" s="686">
        <v>12578.939556928915</v>
      </c>
    </row>
    <row r="3502" spans="1:16" ht="22.5" x14ac:dyDescent="0.2">
      <c r="A3502" s="637" t="s">
        <v>478</v>
      </c>
      <c r="B3502" s="638" t="s">
        <v>768</v>
      </c>
      <c r="C3502" s="638" t="s">
        <v>769</v>
      </c>
      <c r="D3502" s="639" t="s">
        <v>9300</v>
      </c>
      <c r="E3502" s="640">
        <v>1900</v>
      </c>
      <c r="F3502" s="638" t="s">
        <v>10807</v>
      </c>
      <c r="G3502" s="639" t="s">
        <v>10808</v>
      </c>
      <c r="H3502" s="641" t="s">
        <v>10809</v>
      </c>
      <c r="I3502" s="642" t="s">
        <v>8292</v>
      </c>
      <c r="J3502" s="641" t="s">
        <v>10809</v>
      </c>
      <c r="K3502" s="643">
        <v>1</v>
      </c>
      <c r="L3502" s="643">
        <v>12</v>
      </c>
      <c r="M3502" s="644">
        <v>25077.254186522405</v>
      </c>
      <c r="N3502" s="643">
        <v>1</v>
      </c>
      <c r="O3502" s="643">
        <v>6</v>
      </c>
      <c r="P3502" s="686">
        <v>12578.939556928915</v>
      </c>
    </row>
    <row r="3503" spans="1:16" x14ac:dyDescent="0.2">
      <c r="A3503" s="637" t="s">
        <v>478</v>
      </c>
      <c r="B3503" s="638" t="s">
        <v>768</v>
      </c>
      <c r="C3503" s="638" t="s">
        <v>769</v>
      </c>
      <c r="D3503" s="639" t="s">
        <v>8288</v>
      </c>
      <c r="E3503" s="640">
        <v>1900</v>
      </c>
      <c r="F3503" s="638" t="s">
        <v>10810</v>
      </c>
      <c r="G3503" s="639" t="s">
        <v>10811</v>
      </c>
      <c r="H3503" s="641" t="s">
        <v>8185</v>
      </c>
      <c r="I3503" s="642" t="s">
        <v>8292</v>
      </c>
      <c r="J3503" s="641" t="s">
        <v>8185</v>
      </c>
      <c r="K3503" s="643">
        <v>1</v>
      </c>
      <c r="L3503" s="643">
        <v>12</v>
      </c>
      <c r="M3503" s="644">
        <v>25077.254186522405</v>
      </c>
      <c r="N3503" s="643">
        <v>1</v>
      </c>
      <c r="O3503" s="643">
        <v>6</v>
      </c>
      <c r="P3503" s="686">
        <v>12578.939556928915</v>
      </c>
    </row>
    <row r="3504" spans="1:16" ht="22.5" x14ac:dyDescent="0.2">
      <c r="A3504" s="637" t="s">
        <v>478</v>
      </c>
      <c r="B3504" s="638" t="s">
        <v>768</v>
      </c>
      <c r="C3504" s="638" t="s">
        <v>769</v>
      </c>
      <c r="D3504" s="639" t="s">
        <v>8788</v>
      </c>
      <c r="E3504" s="640">
        <v>3500</v>
      </c>
      <c r="F3504" s="638" t="s">
        <v>10812</v>
      </c>
      <c r="G3504" s="639" t="s">
        <v>10813</v>
      </c>
      <c r="H3504" s="641" t="s">
        <v>10814</v>
      </c>
      <c r="I3504" s="642" t="s">
        <v>8190</v>
      </c>
      <c r="J3504" s="641" t="s">
        <v>10814</v>
      </c>
      <c r="K3504" s="643">
        <v>1</v>
      </c>
      <c r="L3504" s="643">
        <v>12</v>
      </c>
      <c r="M3504" s="644">
        <v>44277.254186522412</v>
      </c>
      <c r="N3504" s="643">
        <v>1</v>
      </c>
      <c r="O3504" s="643">
        <v>6</v>
      </c>
      <c r="P3504" s="686">
        <v>22201.079556928918</v>
      </c>
    </row>
    <row r="3505" spans="1:16" ht="33.75" x14ac:dyDescent="0.2">
      <c r="A3505" s="637" t="s">
        <v>478</v>
      </c>
      <c r="B3505" s="638" t="s">
        <v>768</v>
      </c>
      <c r="C3505" s="638" t="s">
        <v>769</v>
      </c>
      <c r="D3505" s="639" t="s">
        <v>9012</v>
      </c>
      <c r="E3505" s="640">
        <v>1900</v>
      </c>
      <c r="F3505" s="638" t="s">
        <v>10815</v>
      </c>
      <c r="G3505" s="639" t="s">
        <v>10816</v>
      </c>
      <c r="H3505" s="641" t="s">
        <v>8303</v>
      </c>
      <c r="I3505" s="642" t="s">
        <v>8292</v>
      </c>
      <c r="J3505" s="641" t="s">
        <v>8303</v>
      </c>
      <c r="K3505" s="643">
        <v>1</v>
      </c>
      <c r="L3505" s="643">
        <v>12</v>
      </c>
      <c r="M3505" s="644">
        <v>25077.254186522405</v>
      </c>
      <c r="N3505" s="643">
        <v>1</v>
      </c>
      <c r="O3505" s="643">
        <v>6</v>
      </c>
      <c r="P3505" s="686">
        <v>12578.939556928915</v>
      </c>
    </row>
    <row r="3506" spans="1:16" ht="22.5" x14ac:dyDescent="0.2">
      <c r="A3506" s="637" t="s">
        <v>478</v>
      </c>
      <c r="B3506" s="638" t="s">
        <v>768</v>
      </c>
      <c r="C3506" s="638" t="s">
        <v>769</v>
      </c>
      <c r="D3506" s="639" t="s">
        <v>10817</v>
      </c>
      <c r="E3506" s="640">
        <v>2700</v>
      </c>
      <c r="F3506" s="638" t="s">
        <v>10818</v>
      </c>
      <c r="G3506" s="639" t="s">
        <v>10819</v>
      </c>
      <c r="H3506" s="641" t="s">
        <v>10820</v>
      </c>
      <c r="I3506" s="642" t="s">
        <v>8185</v>
      </c>
      <c r="J3506" s="641" t="s">
        <v>10820</v>
      </c>
      <c r="K3506" s="643">
        <v>1</v>
      </c>
      <c r="L3506" s="643">
        <v>12</v>
      </c>
      <c r="M3506" s="644">
        <v>34677.254186522412</v>
      </c>
      <c r="N3506" s="643">
        <v>1</v>
      </c>
      <c r="O3506" s="643">
        <v>5</v>
      </c>
      <c r="P3506" s="686">
        <v>14497.319556928915</v>
      </c>
    </row>
    <row r="3507" spans="1:16" ht="22.5" x14ac:dyDescent="0.2">
      <c r="A3507" s="637" t="s">
        <v>478</v>
      </c>
      <c r="B3507" s="638" t="s">
        <v>775</v>
      </c>
      <c r="C3507" s="638" t="s">
        <v>769</v>
      </c>
      <c r="D3507" s="639" t="s">
        <v>10817</v>
      </c>
      <c r="E3507" s="640">
        <v>2700</v>
      </c>
      <c r="F3507" s="638" t="s">
        <v>10818</v>
      </c>
      <c r="G3507" s="639" t="s">
        <v>10819</v>
      </c>
      <c r="H3507" s="641" t="s">
        <v>10820</v>
      </c>
      <c r="I3507" s="642" t="s">
        <v>8185</v>
      </c>
      <c r="J3507" s="641" t="s">
        <v>10820</v>
      </c>
      <c r="K3507" s="643"/>
      <c r="L3507" s="643"/>
      <c r="M3507" s="644">
        <v>0</v>
      </c>
      <c r="N3507" s="643">
        <v>1</v>
      </c>
      <c r="O3507" s="643">
        <v>1</v>
      </c>
      <c r="P3507" s="686">
        <v>2882.279556928916</v>
      </c>
    </row>
    <row r="3508" spans="1:16" ht="22.5" x14ac:dyDescent="0.2">
      <c r="A3508" s="637" t="s">
        <v>478</v>
      </c>
      <c r="B3508" s="638" t="s">
        <v>768</v>
      </c>
      <c r="C3508" s="638" t="s">
        <v>769</v>
      </c>
      <c r="D3508" s="639" t="s">
        <v>8288</v>
      </c>
      <c r="E3508" s="640">
        <v>1900</v>
      </c>
      <c r="F3508" s="638" t="s">
        <v>10821</v>
      </c>
      <c r="G3508" s="639" t="s">
        <v>10822</v>
      </c>
      <c r="H3508" s="641" t="s">
        <v>8303</v>
      </c>
      <c r="I3508" s="642" t="s">
        <v>8292</v>
      </c>
      <c r="J3508" s="641" t="s">
        <v>8303</v>
      </c>
      <c r="K3508" s="643">
        <v>1</v>
      </c>
      <c r="L3508" s="643">
        <v>12</v>
      </c>
      <c r="M3508" s="644">
        <v>25077.254186522405</v>
      </c>
      <c r="N3508" s="643">
        <v>1</v>
      </c>
      <c r="O3508" s="643">
        <v>6</v>
      </c>
      <c r="P3508" s="686">
        <v>12578.939556928915</v>
      </c>
    </row>
    <row r="3509" spans="1:16" ht="67.5" x14ac:dyDescent="0.2">
      <c r="A3509" s="637" t="s">
        <v>478</v>
      </c>
      <c r="B3509" s="638" t="s">
        <v>768</v>
      </c>
      <c r="C3509" s="638" t="s">
        <v>769</v>
      </c>
      <c r="D3509" s="639" t="s">
        <v>10823</v>
      </c>
      <c r="E3509" s="640">
        <v>3800</v>
      </c>
      <c r="F3509" s="638" t="s">
        <v>10824</v>
      </c>
      <c r="G3509" s="639" t="s">
        <v>10825</v>
      </c>
      <c r="H3509" s="641" t="s">
        <v>9690</v>
      </c>
      <c r="I3509" s="642" t="s">
        <v>8190</v>
      </c>
      <c r="J3509" s="641" t="s">
        <v>9690</v>
      </c>
      <c r="K3509" s="643">
        <v>1</v>
      </c>
      <c r="L3509" s="643">
        <v>12</v>
      </c>
      <c r="M3509" s="644">
        <v>47877.254186522412</v>
      </c>
      <c r="N3509" s="643">
        <v>1</v>
      </c>
      <c r="O3509" s="643">
        <v>6</v>
      </c>
      <c r="P3509" s="686">
        <v>24001.079556928918</v>
      </c>
    </row>
    <row r="3510" spans="1:16" x14ac:dyDescent="0.2">
      <c r="A3510" s="637" t="s">
        <v>478</v>
      </c>
      <c r="B3510" s="638" t="s">
        <v>768</v>
      </c>
      <c r="C3510" s="638" t="s">
        <v>769</v>
      </c>
      <c r="D3510" s="639" t="s">
        <v>8288</v>
      </c>
      <c r="E3510" s="640">
        <v>1900</v>
      </c>
      <c r="F3510" s="638" t="s">
        <v>10826</v>
      </c>
      <c r="G3510" s="639" t="s">
        <v>10827</v>
      </c>
      <c r="H3510" s="641" t="s">
        <v>8306</v>
      </c>
      <c r="I3510" s="642" t="s">
        <v>8292</v>
      </c>
      <c r="J3510" s="641" t="s">
        <v>8306</v>
      </c>
      <c r="K3510" s="643">
        <v>1</v>
      </c>
      <c r="L3510" s="643">
        <v>12</v>
      </c>
      <c r="M3510" s="644">
        <v>25077.254186522405</v>
      </c>
      <c r="N3510" s="643">
        <v>1</v>
      </c>
      <c r="O3510" s="643">
        <v>6</v>
      </c>
      <c r="P3510" s="686">
        <v>12578.939556928915</v>
      </c>
    </row>
    <row r="3511" spans="1:16" ht="22.5" x14ac:dyDescent="0.2">
      <c r="A3511" s="637" t="s">
        <v>478</v>
      </c>
      <c r="B3511" s="638" t="s">
        <v>768</v>
      </c>
      <c r="C3511" s="638" t="s">
        <v>769</v>
      </c>
      <c r="D3511" s="639" t="s">
        <v>10828</v>
      </c>
      <c r="E3511" s="640">
        <v>3300</v>
      </c>
      <c r="F3511" s="638" t="s">
        <v>10829</v>
      </c>
      <c r="G3511" s="639" t="s">
        <v>10830</v>
      </c>
      <c r="H3511" s="641" t="s">
        <v>10831</v>
      </c>
      <c r="I3511" s="642" t="s">
        <v>8190</v>
      </c>
      <c r="J3511" s="641" t="s">
        <v>10831</v>
      </c>
      <c r="K3511" s="643">
        <v>1</v>
      </c>
      <c r="L3511" s="643">
        <v>12</v>
      </c>
      <c r="M3511" s="644">
        <v>41877.254186522412</v>
      </c>
      <c r="N3511" s="643">
        <v>1</v>
      </c>
      <c r="O3511" s="643">
        <v>6</v>
      </c>
      <c r="P3511" s="686">
        <v>21001.079556928918</v>
      </c>
    </row>
    <row r="3512" spans="1:16" x14ac:dyDescent="0.2">
      <c r="A3512" s="637" t="s">
        <v>478</v>
      </c>
      <c r="B3512" s="638" t="s">
        <v>768</v>
      </c>
      <c r="C3512" s="638" t="s">
        <v>769</v>
      </c>
      <c r="D3512" s="639" t="s">
        <v>8288</v>
      </c>
      <c r="E3512" s="640">
        <v>1900</v>
      </c>
      <c r="F3512" s="638" t="s">
        <v>10832</v>
      </c>
      <c r="G3512" s="639" t="s">
        <v>10833</v>
      </c>
      <c r="H3512" s="641" t="s">
        <v>8303</v>
      </c>
      <c r="I3512" s="642" t="s">
        <v>8292</v>
      </c>
      <c r="J3512" s="641" t="s">
        <v>8303</v>
      </c>
      <c r="K3512" s="643">
        <v>1</v>
      </c>
      <c r="L3512" s="643">
        <v>12</v>
      </c>
      <c r="M3512" s="644">
        <v>25077.254186522405</v>
      </c>
      <c r="N3512" s="643">
        <v>1</v>
      </c>
      <c r="O3512" s="643">
        <v>6</v>
      </c>
      <c r="P3512" s="686">
        <v>12578.939556928915</v>
      </c>
    </row>
    <row r="3513" spans="1:16" ht="22.5" x14ac:dyDescent="0.2">
      <c r="A3513" s="637" t="s">
        <v>478</v>
      </c>
      <c r="B3513" s="638" t="s">
        <v>768</v>
      </c>
      <c r="C3513" s="638" t="s">
        <v>769</v>
      </c>
      <c r="D3513" s="639" t="s">
        <v>10834</v>
      </c>
      <c r="E3513" s="640">
        <v>3100</v>
      </c>
      <c r="F3513" s="638" t="s">
        <v>10835</v>
      </c>
      <c r="G3513" s="639" t="s">
        <v>10836</v>
      </c>
      <c r="H3513" s="641" t="s">
        <v>8486</v>
      </c>
      <c r="I3513" s="642" t="s">
        <v>8190</v>
      </c>
      <c r="J3513" s="641" t="s">
        <v>8486</v>
      </c>
      <c r="K3513" s="643">
        <v>1</v>
      </c>
      <c r="L3513" s="643">
        <v>12</v>
      </c>
      <c r="M3513" s="644">
        <v>39477.254186522412</v>
      </c>
      <c r="N3513" s="643">
        <v>1</v>
      </c>
      <c r="O3513" s="643">
        <v>6</v>
      </c>
      <c r="P3513" s="686">
        <v>19801.079556928918</v>
      </c>
    </row>
    <row r="3514" spans="1:16" ht="22.5" x14ac:dyDescent="0.2">
      <c r="A3514" s="637" t="s">
        <v>478</v>
      </c>
      <c r="B3514" s="638" t="s">
        <v>768</v>
      </c>
      <c r="C3514" s="638" t="s">
        <v>769</v>
      </c>
      <c r="D3514" s="639" t="s">
        <v>10837</v>
      </c>
      <c r="E3514" s="640">
        <v>4500</v>
      </c>
      <c r="F3514" s="638" t="s">
        <v>10838</v>
      </c>
      <c r="G3514" s="639" t="s">
        <v>10839</v>
      </c>
      <c r="H3514" s="641" t="s">
        <v>10840</v>
      </c>
      <c r="I3514" s="642" t="s">
        <v>8190</v>
      </c>
      <c r="J3514" s="641" t="s">
        <v>10840</v>
      </c>
      <c r="K3514" s="643">
        <v>1</v>
      </c>
      <c r="L3514" s="643">
        <v>12</v>
      </c>
      <c r="M3514" s="644">
        <v>56277.254186522412</v>
      </c>
      <c r="N3514" s="643">
        <v>1</v>
      </c>
      <c r="O3514" s="643">
        <v>6</v>
      </c>
      <c r="P3514" s="686">
        <v>28201.079556928918</v>
      </c>
    </row>
    <row r="3515" spans="1:16" x14ac:dyDescent="0.2">
      <c r="A3515" s="637" t="s">
        <v>478</v>
      </c>
      <c r="B3515" s="638" t="s">
        <v>768</v>
      </c>
      <c r="C3515" s="638" t="s">
        <v>769</v>
      </c>
      <c r="D3515" s="639" t="s">
        <v>8288</v>
      </c>
      <c r="E3515" s="640">
        <v>1900</v>
      </c>
      <c r="F3515" s="638" t="s">
        <v>10841</v>
      </c>
      <c r="G3515" s="639" t="s">
        <v>10842</v>
      </c>
      <c r="H3515" s="641" t="s">
        <v>10843</v>
      </c>
      <c r="I3515" s="642" t="s">
        <v>8292</v>
      </c>
      <c r="J3515" s="641" t="s">
        <v>10843</v>
      </c>
      <c r="K3515" s="643">
        <v>1</v>
      </c>
      <c r="L3515" s="643">
        <v>12</v>
      </c>
      <c r="M3515" s="644">
        <v>25077.254186522405</v>
      </c>
      <c r="N3515" s="643">
        <v>1</v>
      </c>
      <c r="O3515" s="643">
        <v>6</v>
      </c>
      <c r="P3515" s="686">
        <v>12578.939556928915</v>
      </c>
    </row>
    <row r="3516" spans="1:16" x14ac:dyDescent="0.2">
      <c r="A3516" s="637" t="s">
        <v>478</v>
      </c>
      <c r="B3516" s="638" t="s">
        <v>768</v>
      </c>
      <c r="C3516" s="638" t="s">
        <v>769</v>
      </c>
      <c r="D3516" s="639" t="s">
        <v>8788</v>
      </c>
      <c r="E3516" s="640">
        <v>1900</v>
      </c>
      <c r="F3516" s="638" t="s">
        <v>10844</v>
      </c>
      <c r="G3516" s="639" t="s">
        <v>10845</v>
      </c>
      <c r="H3516" s="641" t="s">
        <v>9052</v>
      </c>
      <c r="I3516" s="642" t="s">
        <v>8292</v>
      </c>
      <c r="J3516" s="641" t="s">
        <v>9052</v>
      </c>
      <c r="K3516" s="643">
        <v>1</v>
      </c>
      <c r="L3516" s="643">
        <v>12</v>
      </c>
      <c r="M3516" s="644">
        <v>25077.254186522405</v>
      </c>
      <c r="N3516" s="643">
        <v>1</v>
      </c>
      <c r="O3516" s="643">
        <v>5</v>
      </c>
      <c r="P3516" s="686">
        <v>10478.869556928916</v>
      </c>
    </row>
    <row r="3517" spans="1:16" x14ac:dyDescent="0.2">
      <c r="A3517" s="637" t="s">
        <v>478</v>
      </c>
      <c r="B3517" s="638" t="s">
        <v>775</v>
      </c>
      <c r="C3517" s="638" t="s">
        <v>769</v>
      </c>
      <c r="D3517" s="639" t="s">
        <v>8788</v>
      </c>
      <c r="E3517" s="640">
        <v>1900</v>
      </c>
      <c r="F3517" s="638" t="s">
        <v>10844</v>
      </c>
      <c r="G3517" s="639" t="s">
        <v>10845</v>
      </c>
      <c r="H3517" s="641" t="s">
        <v>9052</v>
      </c>
      <c r="I3517" s="642" t="s">
        <v>8292</v>
      </c>
      <c r="J3517" s="641" t="s">
        <v>9052</v>
      </c>
      <c r="K3517" s="643"/>
      <c r="L3517" s="643"/>
      <c r="M3517" s="644">
        <v>0</v>
      </c>
      <c r="N3517" s="643">
        <v>1</v>
      </c>
      <c r="O3517" s="643">
        <v>1</v>
      </c>
      <c r="P3517" s="686">
        <v>2078.589556928916</v>
      </c>
    </row>
    <row r="3518" spans="1:16" ht="22.5" x14ac:dyDescent="0.2">
      <c r="A3518" s="637" t="s">
        <v>478</v>
      </c>
      <c r="B3518" s="638" t="s">
        <v>768</v>
      </c>
      <c r="C3518" s="638" t="s">
        <v>769</v>
      </c>
      <c r="D3518" s="639" t="s">
        <v>8431</v>
      </c>
      <c r="E3518" s="640">
        <v>1900</v>
      </c>
      <c r="F3518" s="638" t="s">
        <v>10846</v>
      </c>
      <c r="G3518" s="639" t="s">
        <v>10847</v>
      </c>
      <c r="H3518" s="641" t="s">
        <v>8326</v>
      </c>
      <c r="I3518" s="642" t="s">
        <v>8292</v>
      </c>
      <c r="J3518" s="641" t="s">
        <v>8326</v>
      </c>
      <c r="K3518" s="643">
        <v>1</v>
      </c>
      <c r="L3518" s="643">
        <v>10</v>
      </c>
      <c r="M3518" s="644">
        <v>21011.894186522404</v>
      </c>
      <c r="N3518" s="643">
        <v>1</v>
      </c>
      <c r="O3518" s="643">
        <v>6</v>
      </c>
      <c r="P3518" s="686">
        <v>12578.939556928915</v>
      </c>
    </row>
    <row r="3519" spans="1:16" ht="22.5" x14ac:dyDescent="0.2">
      <c r="A3519" s="637" t="s">
        <v>478</v>
      </c>
      <c r="B3519" s="638" t="s">
        <v>768</v>
      </c>
      <c r="C3519" s="638" t="s">
        <v>769</v>
      </c>
      <c r="D3519" s="639" t="s">
        <v>10848</v>
      </c>
      <c r="E3519" s="640">
        <v>1900</v>
      </c>
      <c r="F3519" s="638" t="s">
        <v>10849</v>
      </c>
      <c r="G3519" s="639" t="s">
        <v>10850</v>
      </c>
      <c r="H3519" s="641" t="s">
        <v>10851</v>
      </c>
      <c r="I3519" s="642" t="s">
        <v>8292</v>
      </c>
      <c r="J3519" s="641" t="s">
        <v>10851</v>
      </c>
      <c r="K3519" s="643">
        <v>1</v>
      </c>
      <c r="L3519" s="643">
        <v>12</v>
      </c>
      <c r="M3519" s="644">
        <v>25077.254186522405</v>
      </c>
      <c r="N3519" s="643">
        <v>1</v>
      </c>
      <c r="O3519" s="643">
        <v>6</v>
      </c>
      <c r="P3519" s="686">
        <v>12578.939556928915</v>
      </c>
    </row>
    <row r="3520" spans="1:16" ht="22.5" x14ac:dyDescent="0.2">
      <c r="A3520" s="637" t="s">
        <v>478</v>
      </c>
      <c r="B3520" s="638" t="s">
        <v>768</v>
      </c>
      <c r="C3520" s="638" t="s">
        <v>769</v>
      </c>
      <c r="D3520" s="639" t="s">
        <v>10852</v>
      </c>
      <c r="E3520" s="640">
        <v>3000</v>
      </c>
      <c r="F3520" s="638" t="s">
        <v>10853</v>
      </c>
      <c r="G3520" s="639" t="s">
        <v>10854</v>
      </c>
      <c r="H3520" s="641" t="s">
        <v>9499</v>
      </c>
      <c r="I3520" s="642" t="s">
        <v>8185</v>
      </c>
      <c r="J3520" s="641" t="s">
        <v>9499</v>
      </c>
      <c r="K3520" s="643">
        <v>1</v>
      </c>
      <c r="L3520" s="643">
        <v>12</v>
      </c>
      <c r="M3520" s="644">
        <v>38277.254186522412</v>
      </c>
      <c r="N3520" s="643">
        <v>1</v>
      </c>
      <c r="O3520" s="643">
        <v>6</v>
      </c>
      <c r="P3520" s="686">
        <v>19201.079556928918</v>
      </c>
    </row>
    <row r="3521" spans="1:16" ht="22.5" x14ac:dyDescent="0.2">
      <c r="A3521" s="637" t="s">
        <v>478</v>
      </c>
      <c r="B3521" s="638" t="s">
        <v>768</v>
      </c>
      <c r="C3521" s="638" t="s">
        <v>769</v>
      </c>
      <c r="D3521" s="639" t="s">
        <v>8412</v>
      </c>
      <c r="E3521" s="640">
        <v>2600</v>
      </c>
      <c r="F3521" s="638" t="s">
        <v>10855</v>
      </c>
      <c r="G3521" s="639" t="s">
        <v>10856</v>
      </c>
      <c r="H3521" s="641" t="s">
        <v>8750</v>
      </c>
      <c r="I3521" s="642" t="s">
        <v>8185</v>
      </c>
      <c r="J3521" s="641" t="s">
        <v>8750</v>
      </c>
      <c r="K3521" s="643">
        <v>1</v>
      </c>
      <c r="L3521" s="643">
        <v>12</v>
      </c>
      <c r="M3521" s="644">
        <v>33477.254186522412</v>
      </c>
      <c r="N3521" s="643">
        <v>1</v>
      </c>
      <c r="O3521" s="643">
        <v>5</v>
      </c>
      <c r="P3521" s="686">
        <v>13997.319556928915</v>
      </c>
    </row>
    <row r="3522" spans="1:16" ht="22.5" x14ac:dyDescent="0.2">
      <c r="A3522" s="637" t="s">
        <v>478</v>
      </c>
      <c r="B3522" s="638" t="s">
        <v>775</v>
      </c>
      <c r="C3522" s="638" t="s">
        <v>769</v>
      </c>
      <c r="D3522" s="639" t="s">
        <v>8412</v>
      </c>
      <c r="E3522" s="640">
        <v>2600</v>
      </c>
      <c r="F3522" s="638" t="s">
        <v>10855</v>
      </c>
      <c r="G3522" s="639" t="s">
        <v>10856</v>
      </c>
      <c r="H3522" s="641" t="s">
        <v>8750</v>
      </c>
      <c r="I3522" s="642" t="s">
        <v>8185</v>
      </c>
      <c r="J3522" s="641" t="s">
        <v>8750</v>
      </c>
      <c r="K3522" s="643"/>
      <c r="L3522" s="643"/>
      <c r="M3522" s="644">
        <v>0</v>
      </c>
      <c r="N3522" s="643">
        <v>1</v>
      </c>
      <c r="O3522" s="643">
        <v>1</v>
      </c>
      <c r="P3522" s="686">
        <v>2782.279556928916</v>
      </c>
    </row>
    <row r="3523" spans="1:16" ht="22.5" x14ac:dyDescent="0.2">
      <c r="A3523" s="637" t="s">
        <v>478</v>
      </c>
      <c r="B3523" s="638" t="s">
        <v>768</v>
      </c>
      <c r="C3523" s="638" t="s">
        <v>769</v>
      </c>
      <c r="D3523" s="639" t="s">
        <v>10857</v>
      </c>
      <c r="E3523" s="640">
        <v>3500</v>
      </c>
      <c r="F3523" s="638" t="s">
        <v>10858</v>
      </c>
      <c r="G3523" s="639" t="s">
        <v>10859</v>
      </c>
      <c r="H3523" s="641" t="s">
        <v>8701</v>
      </c>
      <c r="I3523" s="642" t="s">
        <v>8190</v>
      </c>
      <c r="J3523" s="641" t="s">
        <v>8701</v>
      </c>
      <c r="K3523" s="643">
        <v>1</v>
      </c>
      <c r="L3523" s="643">
        <v>12</v>
      </c>
      <c r="M3523" s="644">
        <v>44277.254186522412</v>
      </c>
      <c r="N3523" s="643">
        <v>1</v>
      </c>
      <c r="O3523" s="643">
        <v>6</v>
      </c>
      <c r="P3523" s="686">
        <v>22201.079556928918</v>
      </c>
    </row>
    <row r="3524" spans="1:16" ht="22.5" x14ac:dyDescent="0.2">
      <c r="A3524" s="637" t="s">
        <v>478</v>
      </c>
      <c r="B3524" s="638" t="s">
        <v>768</v>
      </c>
      <c r="C3524" s="638" t="s">
        <v>769</v>
      </c>
      <c r="D3524" s="639" t="s">
        <v>8288</v>
      </c>
      <c r="E3524" s="640">
        <v>1900</v>
      </c>
      <c r="F3524" s="638" t="s">
        <v>10860</v>
      </c>
      <c r="G3524" s="639" t="s">
        <v>10861</v>
      </c>
      <c r="H3524" s="641" t="s">
        <v>8303</v>
      </c>
      <c r="I3524" s="642" t="s">
        <v>8292</v>
      </c>
      <c r="J3524" s="641" t="s">
        <v>8303</v>
      </c>
      <c r="K3524" s="643">
        <v>1</v>
      </c>
      <c r="L3524" s="643">
        <v>12</v>
      </c>
      <c r="M3524" s="644">
        <v>25077.254186522405</v>
      </c>
      <c r="N3524" s="643">
        <v>1</v>
      </c>
      <c r="O3524" s="643">
        <v>6</v>
      </c>
      <c r="P3524" s="686">
        <v>12578.939556928915</v>
      </c>
    </row>
    <row r="3525" spans="1:16" ht="22.5" x14ac:dyDescent="0.2">
      <c r="A3525" s="637" t="s">
        <v>478</v>
      </c>
      <c r="B3525" s="638" t="s">
        <v>768</v>
      </c>
      <c r="C3525" s="638" t="s">
        <v>769</v>
      </c>
      <c r="D3525" s="639" t="s">
        <v>8288</v>
      </c>
      <c r="E3525" s="640">
        <v>1900</v>
      </c>
      <c r="F3525" s="638" t="s">
        <v>10862</v>
      </c>
      <c r="G3525" s="639" t="s">
        <v>10863</v>
      </c>
      <c r="H3525" s="641" t="s">
        <v>8303</v>
      </c>
      <c r="I3525" s="642" t="s">
        <v>8292</v>
      </c>
      <c r="J3525" s="641" t="s">
        <v>8303</v>
      </c>
      <c r="K3525" s="643">
        <v>1</v>
      </c>
      <c r="L3525" s="643">
        <v>12</v>
      </c>
      <c r="M3525" s="644">
        <v>25077.254186522405</v>
      </c>
      <c r="N3525" s="643">
        <v>1</v>
      </c>
      <c r="O3525" s="643">
        <v>6</v>
      </c>
      <c r="P3525" s="686">
        <v>12578.939556928915</v>
      </c>
    </row>
    <row r="3526" spans="1:16" ht="22.5" x14ac:dyDescent="0.2">
      <c r="A3526" s="637" t="s">
        <v>478</v>
      </c>
      <c r="B3526" s="638" t="s">
        <v>768</v>
      </c>
      <c r="C3526" s="638" t="s">
        <v>769</v>
      </c>
      <c r="D3526" s="639" t="s">
        <v>10864</v>
      </c>
      <c r="E3526" s="640">
        <v>3100</v>
      </c>
      <c r="F3526" s="638" t="s">
        <v>10865</v>
      </c>
      <c r="G3526" s="639" t="s">
        <v>10866</v>
      </c>
      <c r="H3526" s="641" t="s">
        <v>8765</v>
      </c>
      <c r="I3526" s="642" t="s">
        <v>8190</v>
      </c>
      <c r="J3526" s="641" t="s">
        <v>8765</v>
      </c>
      <c r="K3526" s="643">
        <v>1</v>
      </c>
      <c r="L3526" s="643">
        <v>12</v>
      </c>
      <c r="M3526" s="644">
        <v>39477.254186522412</v>
      </c>
      <c r="N3526" s="643">
        <v>1</v>
      </c>
      <c r="O3526" s="643">
        <v>6</v>
      </c>
      <c r="P3526" s="686">
        <v>19801.079556928918</v>
      </c>
    </row>
    <row r="3527" spans="1:16" x14ac:dyDescent="0.2">
      <c r="A3527" s="637" t="s">
        <v>478</v>
      </c>
      <c r="B3527" s="638" t="s">
        <v>768</v>
      </c>
      <c r="C3527" s="638" t="s">
        <v>769</v>
      </c>
      <c r="D3527" s="639" t="s">
        <v>8288</v>
      </c>
      <c r="E3527" s="640">
        <v>1900</v>
      </c>
      <c r="F3527" s="638" t="s">
        <v>10867</v>
      </c>
      <c r="G3527" s="639" t="s">
        <v>10868</v>
      </c>
      <c r="H3527" s="641" t="s">
        <v>8303</v>
      </c>
      <c r="I3527" s="642" t="s">
        <v>8292</v>
      </c>
      <c r="J3527" s="641" t="s">
        <v>8303</v>
      </c>
      <c r="K3527" s="643">
        <v>1</v>
      </c>
      <c r="L3527" s="643">
        <v>12</v>
      </c>
      <c r="M3527" s="644">
        <v>25077.254186522405</v>
      </c>
      <c r="N3527" s="643">
        <v>1</v>
      </c>
      <c r="O3527" s="643">
        <v>6</v>
      </c>
      <c r="P3527" s="686">
        <v>12578.939556928915</v>
      </c>
    </row>
    <row r="3528" spans="1:16" ht="22.5" x14ac:dyDescent="0.2">
      <c r="A3528" s="637" t="s">
        <v>478</v>
      </c>
      <c r="B3528" s="638" t="s">
        <v>768</v>
      </c>
      <c r="C3528" s="638" t="s">
        <v>769</v>
      </c>
      <c r="D3528" s="639" t="s">
        <v>8717</v>
      </c>
      <c r="E3528" s="640">
        <v>3100</v>
      </c>
      <c r="F3528" s="638" t="s">
        <v>10869</v>
      </c>
      <c r="G3528" s="639" t="s">
        <v>10870</v>
      </c>
      <c r="H3528" s="641" t="s">
        <v>10030</v>
      </c>
      <c r="I3528" s="642" t="s">
        <v>8190</v>
      </c>
      <c r="J3528" s="641" t="s">
        <v>10030</v>
      </c>
      <c r="K3528" s="643">
        <v>1</v>
      </c>
      <c r="L3528" s="643">
        <v>12</v>
      </c>
      <c r="M3528" s="644">
        <v>39477.254186522412</v>
      </c>
      <c r="N3528" s="643">
        <v>1</v>
      </c>
      <c r="O3528" s="643">
        <v>6</v>
      </c>
      <c r="P3528" s="686">
        <v>19801.079556928918</v>
      </c>
    </row>
    <row r="3529" spans="1:16" ht="22.5" x14ac:dyDescent="0.2">
      <c r="A3529" s="637" t="s">
        <v>478</v>
      </c>
      <c r="B3529" s="638" t="s">
        <v>768</v>
      </c>
      <c r="C3529" s="638" t="s">
        <v>769</v>
      </c>
      <c r="D3529" s="639" t="s">
        <v>10871</v>
      </c>
      <c r="E3529" s="640">
        <v>2600</v>
      </c>
      <c r="F3529" s="638" t="s">
        <v>10872</v>
      </c>
      <c r="G3529" s="639" t="s">
        <v>10873</v>
      </c>
      <c r="H3529" s="641" t="s">
        <v>8296</v>
      </c>
      <c r="I3529" s="642" t="s">
        <v>8185</v>
      </c>
      <c r="J3529" s="641" t="s">
        <v>8296</v>
      </c>
      <c r="K3529" s="643">
        <v>1</v>
      </c>
      <c r="L3529" s="643">
        <v>5</v>
      </c>
      <c r="M3529" s="644">
        <v>14248.494186522406</v>
      </c>
      <c r="N3529" s="643"/>
      <c r="O3529" s="643"/>
      <c r="P3529" s="686">
        <v>0</v>
      </c>
    </row>
    <row r="3530" spans="1:16" ht="33.75" x14ac:dyDescent="0.2">
      <c r="A3530" s="637" t="s">
        <v>478</v>
      </c>
      <c r="B3530" s="638" t="s">
        <v>768</v>
      </c>
      <c r="C3530" s="638" t="s">
        <v>769</v>
      </c>
      <c r="D3530" s="639" t="s">
        <v>10874</v>
      </c>
      <c r="E3530" s="640">
        <v>2700</v>
      </c>
      <c r="F3530" s="638" t="s">
        <v>10875</v>
      </c>
      <c r="G3530" s="639" t="s">
        <v>10876</v>
      </c>
      <c r="H3530" s="641" t="s">
        <v>9170</v>
      </c>
      <c r="I3530" s="642" t="s">
        <v>8185</v>
      </c>
      <c r="J3530" s="641" t="s">
        <v>9170</v>
      </c>
      <c r="K3530" s="643">
        <v>1</v>
      </c>
      <c r="L3530" s="643">
        <v>6</v>
      </c>
      <c r="M3530" s="644">
        <v>17681.174186522407</v>
      </c>
      <c r="N3530" s="643"/>
      <c r="O3530" s="643"/>
      <c r="P3530" s="686">
        <v>0</v>
      </c>
    </row>
    <row r="3531" spans="1:16" ht="22.5" x14ac:dyDescent="0.2">
      <c r="A3531" s="637" t="s">
        <v>478</v>
      </c>
      <c r="B3531" s="638" t="s">
        <v>768</v>
      </c>
      <c r="C3531" s="638" t="s">
        <v>769</v>
      </c>
      <c r="D3531" s="639" t="s">
        <v>9381</v>
      </c>
      <c r="E3531" s="640">
        <v>3300</v>
      </c>
      <c r="F3531" s="638" t="s">
        <v>10877</v>
      </c>
      <c r="G3531" s="639" t="s">
        <v>10878</v>
      </c>
      <c r="H3531" s="641" t="s">
        <v>10879</v>
      </c>
      <c r="I3531" s="642" t="s">
        <v>8190</v>
      </c>
      <c r="J3531" s="641" t="s">
        <v>10879</v>
      </c>
      <c r="K3531" s="643">
        <v>1</v>
      </c>
      <c r="L3531" s="643">
        <v>12</v>
      </c>
      <c r="M3531" s="644">
        <v>41877.254186522412</v>
      </c>
      <c r="N3531" s="643">
        <v>1</v>
      </c>
      <c r="O3531" s="643">
        <v>6</v>
      </c>
      <c r="P3531" s="686">
        <v>21001.079556928918</v>
      </c>
    </row>
    <row r="3532" spans="1:16" ht="22.5" x14ac:dyDescent="0.2">
      <c r="A3532" s="637" t="s">
        <v>478</v>
      </c>
      <c r="B3532" s="638" t="s">
        <v>768</v>
      </c>
      <c r="C3532" s="638" t="s">
        <v>769</v>
      </c>
      <c r="D3532" s="639" t="s">
        <v>8319</v>
      </c>
      <c r="E3532" s="640">
        <v>4300</v>
      </c>
      <c r="F3532" s="638" t="s">
        <v>10880</v>
      </c>
      <c r="G3532" s="639" t="s">
        <v>10881</v>
      </c>
      <c r="H3532" s="641" t="s">
        <v>8569</v>
      </c>
      <c r="I3532" s="642" t="s">
        <v>8190</v>
      </c>
      <c r="J3532" s="641" t="s">
        <v>8569</v>
      </c>
      <c r="K3532" s="643">
        <v>1</v>
      </c>
      <c r="L3532" s="643">
        <v>12</v>
      </c>
      <c r="M3532" s="644">
        <v>53877.254186522412</v>
      </c>
      <c r="N3532" s="643">
        <v>1</v>
      </c>
      <c r="O3532" s="643">
        <v>6</v>
      </c>
      <c r="P3532" s="686">
        <v>27001.079556928918</v>
      </c>
    </row>
    <row r="3533" spans="1:16" ht="22.5" x14ac:dyDescent="0.2">
      <c r="A3533" s="637" t="s">
        <v>478</v>
      </c>
      <c r="B3533" s="638" t="s">
        <v>768</v>
      </c>
      <c r="C3533" s="638" t="s">
        <v>769</v>
      </c>
      <c r="D3533" s="639" t="s">
        <v>10882</v>
      </c>
      <c r="E3533" s="640">
        <v>5700</v>
      </c>
      <c r="F3533" s="638" t="s">
        <v>10883</v>
      </c>
      <c r="G3533" s="639" t="s">
        <v>10884</v>
      </c>
      <c r="H3533" s="641" t="s">
        <v>9499</v>
      </c>
      <c r="I3533" s="642" t="s">
        <v>8190</v>
      </c>
      <c r="J3533" s="641" t="s">
        <v>9499</v>
      </c>
      <c r="K3533" s="643">
        <v>1</v>
      </c>
      <c r="L3533" s="643">
        <v>12</v>
      </c>
      <c r="M3533" s="644">
        <v>70677.254186522405</v>
      </c>
      <c r="N3533" s="643">
        <v>1</v>
      </c>
      <c r="O3533" s="643">
        <v>6</v>
      </c>
      <c r="P3533" s="686">
        <v>35401.079556928911</v>
      </c>
    </row>
    <row r="3534" spans="1:16" ht="22.5" x14ac:dyDescent="0.2">
      <c r="A3534" s="637" t="s">
        <v>478</v>
      </c>
      <c r="B3534" s="638" t="s">
        <v>768</v>
      </c>
      <c r="C3534" s="638" t="s">
        <v>769</v>
      </c>
      <c r="D3534" s="639" t="s">
        <v>10885</v>
      </c>
      <c r="E3534" s="640">
        <v>3500</v>
      </c>
      <c r="F3534" s="638" t="s">
        <v>10886</v>
      </c>
      <c r="G3534" s="639" t="s">
        <v>10887</v>
      </c>
      <c r="H3534" s="641" t="s">
        <v>8384</v>
      </c>
      <c r="I3534" s="642" t="s">
        <v>8190</v>
      </c>
      <c r="J3534" s="641" t="s">
        <v>8384</v>
      </c>
      <c r="K3534" s="643">
        <v>1</v>
      </c>
      <c r="L3534" s="643">
        <v>12</v>
      </c>
      <c r="M3534" s="644">
        <v>44277.254186522412</v>
      </c>
      <c r="N3534" s="643">
        <v>1</v>
      </c>
      <c r="O3534" s="643">
        <v>6</v>
      </c>
      <c r="P3534" s="686">
        <v>22201.079556928918</v>
      </c>
    </row>
    <row r="3535" spans="1:16" ht="22.5" x14ac:dyDescent="0.2">
      <c r="A3535" s="637" t="s">
        <v>478</v>
      </c>
      <c r="B3535" s="638" t="s">
        <v>768</v>
      </c>
      <c r="C3535" s="638" t="s">
        <v>769</v>
      </c>
      <c r="D3535" s="639" t="s">
        <v>8288</v>
      </c>
      <c r="E3535" s="640">
        <v>1900</v>
      </c>
      <c r="F3535" s="638" t="s">
        <v>10888</v>
      </c>
      <c r="G3535" s="639" t="s">
        <v>10889</v>
      </c>
      <c r="H3535" s="641" t="s">
        <v>8303</v>
      </c>
      <c r="I3535" s="642" t="s">
        <v>8292</v>
      </c>
      <c r="J3535" s="641" t="s">
        <v>8303</v>
      </c>
      <c r="K3535" s="643">
        <v>1</v>
      </c>
      <c r="L3535" s="643">
        <v>12</v>
      </c>
      <c r="M3535" s="644">
        <v>25077.254186522405</v>
      </c>
      <c r="N3535" s="643">
        <v>1</v>
      </c>
      <c r="O3535" s="643">
        <v>6</v>
      </c>
      <c r="P3535" s="686">
        <v>12578.939556928915</v>
      </c>
    </row>
    <row r="3536" spans="1:16" ht="22.5" x14ac:dyDescent="0.2">
      <c r="A3536" s="637" t="s">
        <v>478</v>
      </c>
      <c r="B3536" s="638" t="s">
        <v>768</v>
      </c>
      <c r="C3536" s="638" t="s">
        <v>769</v>
      </c>
      <c r="D3536" s="639" t="s">
        <v>10890</v>
      </c>
      <c r="E3536" s="640">
        <v>3300</v>
      </c>
      <c r="F3536" s="638" t="s">
        <v>10891</v>
      </c>
      <c r="G3536" s="639" t="s">
        <v>10892</v>
      </c>
      <c r="H3536" s="641" t="s">
        <v>10893</v>
      </c>
      <c r="I3536" s="642" t="s">
        <v>8190</v>
      </c>
      <c r="J3536" s="641" t="s">
        <v>10893</v>
      </c>
      <c r="K3536" s="643">
        <v>1</v>
      </c>
      <c r="L3536" s="643">
        <v>12</v>
      </c>
      <c r="M3536" s="644">
        <v>41877.254186522412</v>
      </c>
      <c r="N3536" s="643"/>
      <c r="O3536" s="643"/>
      <c r="P3536" s="686">
        <v>0</v>
      </c>
    </row>
    <row r="3537" spans="1:16" ht="22.5" x14ac:dyDescent="0.2">
      <c r="A3537" s="637" t="s">
        <v>478</v>
      </c>
      <c r="B3537" s="638" t="s">
        <v>768</v>
      </c>
      <c r="C3537" s="638" t="s">
        <v>769</v>
      </c>
      <c r="D3537" s="639" t="s">
        <v>8788</v>
      </c>
      <c r="E3537" s="640">
        <v>1900</v>
      </c>
      <c r="F3537" s="638" t="s">
        <v>10894</v>
      </c>
      <c r="G3537" s="639" t="s">
        <v>10895</v>
      </c>
      <c r="H3537" s="641" t="s">
        <v>10896</v>
      </c>
      <c r="I3537" s="642" t="s">
        <v>8292</v>
      </c>
      <c r="J3537" s="641" t="s">
        <v>10896</v>
      </c>
      <c r="K3537" s="643">
        <v>1</v>
      </c>
      <c r="L3537" s="643">
        <v>12</v>
      </c>
      <c r="M3537" s="644">
        <v>25077.254186522405</v>
      </c>
      <c r="N3537" s="643">
        <v>1</v>
      </c>
      <c r="O3537" s="643">
        <v>6</v>
      </c>
      <c r="P3537" s="686">
        <v>12578.939556928915</v>
      </c>
    </row>
    <row r="3538" spans="1:16" ht="22.5" x14ac:dyDescent="0.2">
      <c r="A3538" s="637" t="s">
        <v>478</v>
      </c>
      <c r="B3538" s="638" t="s">
        <v>768</v>
      </c>
      <c r="C3538" s="638" t="s">
        <v>769</v>
      </c>
      <c r="D3538" s="639" t="s">
        <v>8288</v>
      </c>
      <c r="E3538" s="640">
        <v>2000</v>
      </c>
      <c r="F3538" s="638" t="s">
        <v>10897</v>
      </c>
      <c r="G3538" s="639" t="s">
        <v>10898</v>
      </c>
      <c r="H3538" s="641" t="s">
        <v>10899</v>
      </c>
      <c r="I3538" s="642" t="s">
        <v>8292</v>
      </c>
      <c r="J3538" s="641" t="s">
        <v>10899</v>
      </c>
      <c r="K3538" s="643">
        <v>1</v>
      </c>
      <c r="L3538" s="643">
        <v>12</v>
      </c>
      <c r="M3538" s="644">
        <v>26277.254186522405</v>
      </c>
      <c r="N3538" s="643">
        <v>1</v>
      </c>
      <c r="O3538" s="643">
        <v>6</v>
      </c>
      <c r="P3538" s="686">
        <v>13201.079556928915</v>
      </c>
    </row>
    <row r="3539" spans="1:16" ht="33.75" x14ac:dyDescent="0.2">
      <c r="A3539" s="637" t="s">
        <v>478</v>
      </c>
      <c r="B3539" s="638" t="s">
        <v>768</v>
      </c>
      <c r="C3539" s="638" t="s">
        <v>769</v>
      </c>
      <c r="D3539" s="639" t="s">
        <v>10900</v>
      </c>
      <c r="E3539" s="640">
        <v>1900</v>
      </c>
      <c r="F3539" s="638" t="s">
        <v>10901</v>
      </c>
      <c r="G3539" s="639" t="s">
        <v>10902</v>
      </c>
      <c r="H3539" s="641" t="s">
        <v>10903</v>
      </c>
      <c r="I3539" s="642" t="s">
        <v>8292</v>
      </c>
      <c r="J3539" s="641" t="s">
        <v>10903</v>
      </c>
      <c r="K3539" s="643">
        <v>1</v>
      </c>
      <c r="L3539" s="643">
        <v>12</v>
      </c>
      <c r="M3539" s="644">
        <v>25077.254186522405</v>
      </c>
      <c r="N3539" s="643">
        <v>1</v>
      </c>
      <c r="O3539" s="643">
        <v>6</v>
      </c>
      <c r="P3539" s="686">
        <v>12578.939556928915</v>
      </c>
    </row>
    <row r="3540" spans="1:16" ht="22.5" x14ac:dyDescent="0.2">
      <c r="A3540" s="637" t="s">
        <v>478</v>
      </c>
      <c r="B3540" s="638" t="s">
        <v>768</v>
      </c>
      <c r="C3540" s="638" t="s">
        <v>769</v>
      </c>
      <c r="D3540" s="639" t="s">
        <v>8511</v>
      </c>
      <c r="E3540" s="640">
        <v>1900</v>
      </c>
      <c r="F3540" s="638" t="s">
        <v>10904</v>
      </c>
      <c r="G3540" s="639" t="s">
        <v>10905</v>
      </c>
      <c r="H3540" s="641" t="s">
        <v>10906</v>
      </c>
      <c r="I3540" s="642" t="s">
        <v>8292</v>
      </c>
      <c r="J3540" s="641" t="s">
        <v>10906</v>
      </c>
      <c r="K3540" s="643">
        <v>1</v>
      </c>
      <c r="L3540" s="643">
        <v>12</v>
      </c>
      <c r="M3540" s="644">
        <v>25077.254186522405</v>
      </c>
      <c r="N3540" s="643">
        <v>1</v>
      </c>
      <c r="O3540" s="643">
        <v>6</v>
      </c>
      <c r="P3540" s="686">
        <v>12578.939556928915</v>
      </c>
    </row>
    <row r="3541" spans="1:16" ht="22.5" x14ac:dyDescent="0.2">
      <c r="A3541" s="637" t="s">
        <v>478</v>
      </c>
      <c r="B3541" s="638" t="s">
        <v>768</v>
      </c>
      <c r="C3541" s="638" t="s">
        <v>769</v>
      </c>
      <c r="D3541" s="639" t="s">
        <v>8288</v>
      </c>
      <c r="E3541" s="640">
        <v>1900</v>
      </c>
      <c r="F3541" s="638" t="s">
        <v>10907</v>
      </c>
      <c r="G3541" s="639" t="s">
        <v>10908</v>
      </c>
      <c r="H3541" s="641" t="s">
        <v>8303</v>
      </c>
      <c r="I3541" s="642" t="s">
        <v>8292</v>
      </c>
      <c r="J3541" s="641" t="s">
        <v>8303</v>
      </c>
      <c r="K3541" s="643">
        <v>1</v>
      </c>
      <c r="L3541" s="643">
        <v>12</v>
      </c>
      <c r="M3541" s="644">
        <v>25077.254186522405</v>
      </c>
      <c r="N3541" s="643">
        <v>1</v>
      </c>
      <c r="O3541" s="643">
        <v>6</v>
      </c>
      <c r="P3541" s="686">
        <v>12578.939556928915</v>
      </c>
    </row>
    <row r="3542" spans="1:16" ht="33.75" x14ac:dyDescent="0.2">
      <c r="A3542" s="637" t="s">
        <v>478</v>
      </c>
      <c r="B3542" s="638" t="s">
        <v>768</v>
      </c>
      <c r="C3542" s="638" t="s">
        <v>769</v>
      </c>
      <c r="D3542" s="639" t="s">
        <v>10909</v>
      </c>
      <c r="E3542" s="640">
        <v>3100</v>
      </c>
      <c r="F3542" s="638" t="s">
        <v>10910</v>
      </c>
      <c r="G3542" s="639" t="s">
        <v>10911</v>
      </c>
      <c r="H3542" s="641" t="s">
        <v>10912</v>
      </c>
      <c r="I3542" s="642" t="s">
        <v>8190</v>
      </c>
      <c r="J3542" s="641" t="s">
        <v>10912</v>
      </c>
      <c r="K3542" s="643">
        <v>1</v>
      </c>
      <c r="L3542" s="643">
        <v>12</v>
      </c>
      <c r="M3542" s="644">
        <v>39477.254186522412</v>
      </c>
      <c r="N3542" s="643">
        <v>1</v>
      </c>
      <c r="O3542" s="643">
        <v>6</v>
      </c>
      <c r="P3542" s="686">
        <v>19801.079556928918</v>
      </c>
    </row>
    <row r="3543" spans="1:16" ht="22.5" x14ac:dyDescent="0.2">
      <c r="A3543" s="637" t="s">
        <v>478</v>
      </c>
      <c r="B3543" s="638" t="s">
        <v>768</v>
      </c>
      <c r="C3543" s="638" t="s">
        <v>769</v>
      </c>
      <c r="D3543" s="639" t="s">
        <v>10913</v>
      </c>
      <c r="E3543" s="640">
        <v>2600</v>
      </c>
      <c r="F3543" s="638" t="s">
        <v>10914</v>
      </c>
      <c r="G3543" s="639" t="s">
        <v>10915</v>
      </c>
      <c r="H3543" s="641" t="s">
        <v>10916</v>
      </c>
      <c r="I3543" s="642" t="s">
        <v>8185</v>
      </c>
      <c r="J3543" s="641" t="s">
        <v>10916</v>
      </c>
      <c r="K3543" s="643">
        <v>1</v>
      </c>
      <c r="L3543" s="643">
        <v>12</v>
      </c>
      <c r="M3543" s="644">
        <v>33477.254186522412</v>
      </c>
      <c r="N3543" s="643">
        <v>1</v>
      </c>
      <c r="O3543" s="643">
        <v>6</v>
      </c>
      <c r="P3543" s="686">
        <v>16801.079556928918</v>
      </c>
    </row>
    <row r="3544" spans="1:16" ht="22.5" x14ac:dyDescent="0.2">
      <c r="A3544" s="637" t="s">
        <v>478</v>
      </c>
      <c r="B3544" s="638" t="s">
        <v>768</v>
      </c>
      <c r="C3544" s="638" t="s">
        <v>769</v>
      </c>
      <c r="D3544" s="639" t="s">
        <v>8760</v>
      </c>
      <c r="E3544" s="640">
        <v>5000</v>
      </c>
      <c r="F3544" s="638" t="s">
        <v>10917</v>
      </c>
      <c r="G3544" s="639" t="s">
        <v>10918</v>
      </c>
      <c r="H3544" s="641" t="s">
        <v>4940</v>
      </c>
      <c r="I3544" s="642" t="s">
        <v>8190</v>
      </c>
      <c r="J3544" s="641" t="s">
        <v>4940</v>
      </c>
      <c r="K3544" s="643">
        <v>1</v>
      </c>
      <c r="L3544" s="643">
        <v>12</v>
      </c>
      <c r="M3544" s="644">
        <v>62277.254186522412</v>
      </c>
      <c r="N3544" s="643">
        <v>1</v>
      </c>
      <c r="O3544" s="643">
        <v>6</v>
      </c>
      <c r="P3544" s="686">
        <v>31201.079556928918</v>
      </c>
    </row>
    <row r="3545" spans="1:16" ht="33.75" x14ac:dyDescent="0.2">
      <c r="A3545" s="637" t="s">
        <v>478</v>
      </c>
      <c r="B3545" s="638" t="s">
        <v>768</v>
      </c>
      <c r="C3545" s="638" t="s">
        <v>769</v>
      </c>
      <c r="D3545" s="639" t="s">
        <v>8970</v>
      </c>
      <c r="E3545" s="640">
        <v>1900</v>
      </c>
      <c r="F3545" s="638" t="s">
        <v>10919</v>
      </c>
      <c r="G3545" s="639" t="s">
        <v>10920</v>
      </c>
      <c r="H3545" s="641" t="s">
        <v>8291</v>
      </c>
      <c r="I3545" s="642" t="s">
        <v>8292</v>
      </c>
      <c r="J3545" s="641" t="s">
        <v>8291</v>
      </c>
      <c r="K3545" s="643">
        <v>1</v>
      </c>
      <c r="L3545" s="643">
        <v>12</v>
      </c>
      <c r="M3545" s="644">
        <v>25077.254186522405</v>
      </c>
      <c r="N3545" s="643">
        <v>1</v>
      </c>
      <c r="O3545" s="643">
        <v>6</v>
      </c>
      <c r="P3545" s="686">
        <v>12578.939556928915</v>
      </c>
    </row>
    <row r="3546" spans="1:16" ht="22.5" x14ac:dyDescent="0.2">
      <c r="A3546" s="637" t="s">
        <v>478</v>
      </c>
      <c r="B3546" s="638" t="s">
        <v>768</v>
      </c>
      <c r="C3546" s="638" t="s">
        <v>769</v>
      </c>
      <c r="D3546" s="639" t="s">
        <v>8288</v>
      </c>
      <c r="E3546" s="640">
        <v>1900</v>
      </c>
      <c r="F3546" s="638" t="s">
        <v>10921</v>
      </c>
      <c r="G3546" s="639" t="s">
        <v>10922</v>
      </c>
      <c r="H3546" s="641" t="s">
        <v>8303</v>
      </c>
      <c r="I3546" s="642" t="s">
        <v>8292</v>
      </c>
      <c r="J3546" s="641" t="s">
        <v>8303</v>
      </c>
      <c r="K3546" s="643">
        <v>1</v>
      </c>
      <c r="L3546" s="643">
        <v>12</v>
      </c>
      <c r="M3546" s="644">
        <v>25077.254186522405</v>
      </c>
      <c r="N3546" s="643">
        <v>1</v>
      </c>
      <c r="O3546" s="643">
        <v>6</v>
      </c>
      <c r="P3546" s="686">
        <v>12578.939556928915</v>
      </c>
    </row>
    <row r="3547" spans="1:16" ht="67.5" x14ac:dyDescent="0.2">
      <c r="A3547" s="637" t="s">
        <v>478</v>
      </c>
      <c r="B3547" s="638" t="s">
        <v>768</v>
      </c>
      <c r="C3547" s="638" t="s">
        <v>769</v>
      </c>
      <c r="D3547" s="639" t="s">
        <v>10923</v>
      </c>
      <c r="E3547" s="640">
        <v>8000</v>
      </c>
      <c r="F3547" s="638" t="s">
        <v>10924</v>
      </c>
      <c r="G3547" s="639" t="s">
        <v>10925</v>
      </c>
      <c r="H3547" s="641" t="s">
        <v>10926</v>
      </c>
      <c r="I3547" s="642" t="s">
        <v>8190</v>
      </c>
      <c r="J3547" s="641" t="s">
        <v>10926</v>
      </c>
      <c r="K3547" s="643">
        <v>1</v>
      </c>
      <c r="L3547" s="643">
        <v>12</v>
      </c>
      <c r="M3547" s="644">
        <v>98277.254186522405</v>
      </c>
      <c r="N3547" s="643">
        <v>1</v>
      </c>
      <c r="O3547" s="643">
        <v>6</v>
      </c>
      <c r="P3547" s="686">
        <v>49201.079556928911</v>
      </c>
    </row>
    <row r="3548" spans="1:16" ht="33.75" x14ac:dyDescent="0.2">
      <c r="A3548" s="637" t="s">
        <v>478</v>
      </c>
      <c r="B3548" s="638" t="s">
        <v>768</v>
      </c>
      <c r="C3548" s="638" t="s">
        <v>769</v>
      </c>
      <c r="D3548" s="639" t="s">
        <v>8801</v>
      </c>
      <c r="E3548" s="640">
        <v>1900</v>
      </c>
      <c r="F3548" s="638" t="s">
        <v>10927</v>
      </c>
      <c r="G3548" s="639" t="s">
        <v>10928</v>
      </c>
      <c r="H3548" s="641" t="s">
        <v>8303</v>
      </c>
      <c r="I3548" s="642" t="s">
        <v>8292</v>
      </c>
      <c r="J3548" s="641" t="s">
        <v>8303</v>
      </c>
      <c r="K3548" s="643">
        <v>1</v>
      </c>
      <c r="L3548" s="643">
        <v>12</v>
      </c>
      <c r="M3548" s="644">
        <v>25077.254186522405</v>
      </c>
      <c r="N3548" s="643">
        <v>1</v>
      </c>
      <c r="O3548" s="643">
        <v>6</v>
      </c>
      <c r="P3548" s="686">
        <v>12578.939556928915</v>
      </c>
    </row>
    <row r="3549" spans="1:16" ht="22.5" x14ac:dyDescent="0.2">
      <c r="A3549" s="637" t="s">
        <v>478</v>
      </c>
      <c r="B3549" s="638" t="s">
        <v>768</v>
      </c>
      <c r="C3549" s="638" t="s">
        <v>769</v>
      </c>
      <c r="D3549" s="639" t="s">
        <v>10929</v>
      </c>
      <c r="E3549" s="640">
        <v>2800</v>
      </c>
      <c r="F3549" s="638" t="s">
        <v>10930</v>
      </c>
      <c r="G3549" s="639" t="s">
        <v>10931</v>
      </c>
      <c r="H3549" s="641" t="s">
        <v>8922</v>
      </c>
      <c r="I3549" s="642" t="s">
        <v>8185</v>
      </c>
      <c r="J3549" s="641" t="s">
        <v>8922</v>
      </c>
      <c r="K3549" s="643">
        <v>1</v>
      </c>
      <c r="L3549" s="643">
        <v>12</v>
      </c>
      <c r="M3549" s="644">
        <v>35877.254186522412</v>
      </c>
      <c r="N3549" s="643">
        <v>1</v>
      </c>
      <c r="O3549" s="643">
        <v>5</v>
      </c>
      <c r="P3549" s="686">
        <v>14997.319556928915</v>
      </c>
    </row>
    <row r="3550" spans="1:16" ht="22.5" x14ac:dyDescent="0.2">
      <c r="A3550" s="637" t="s">
        <v>478</v>
      </c>
      <c r="B3550" s="638" t="s">
        <v>775</v>
      </c>
      <c r="C3550" s="638" t="s">
        <v>769</v>
      </c>
      <c r="D3550" s="639" t="s">
        <v>10929</v>
      </c>
      <c r="E3550" s="640">
        <v>2800</v>
      </c>
      <c r="F3550" s="638" t="s">
        <v>10930</v>
      </c>
      <c r="G3550" s="639" t="s">
        <v>10931</v>
      </c>
      <c r="H3550" s="641" t="s">
        <v>8922</v>
      </c>
      <c r="I3550" s="642" t="s">
        <v>8185</v>
      </c>
      <c r="J3550" s="641" t="s">
        <v>8922</v>
      </c>
      <c r="K3550" s="643"/>
      <c r="L3550" s="643"/>
      <c r="M3550" s="644">
        <v>0</v>
      </c>
      <c r="N3550" s="643">
        <v>1</v>
      </c>
      <c r="O3550" s="643">
        <v>1</v>
      </c>
      <c r="P3550" s="686">
        <v>2982.279556928916</v>
      </c>
    </row>
    <row r="3551" spans="1:16" ht="22.5" x14ac:dyDescent="0.2">
      <c r="A3551" s="637" t="s">
        <v>478</v>
      </c>
      <c r="B3551" s="638" t="s">
        <v>768</v>
      </c>
      <c r="C3551" s="638" t="s">
        <v>769</v>
      </c>
      <c r="D3551" s="639" t="s">
        <v>10932</v>
      </c>
      <c r="E3551" s="640">
        <v>6500</v>
      </c>
      <c r="F3551" s="638" t="s">
        <v>10933</v>
      </c>
      <c r="G3551" s="639" t="s">
        <v>10934</v>
      </c>
      <c r="H3551" s="641" t="s">
        <v>10935</v>
      </c>
      <c r="I3551" s="642" t="s">
        <v>8190</v>
      </c>
      <c r="J3551" s="641" t="s">
        <v>10935</v>
      </c>
      <c r="K3551" s="643">
        <v>1</v>
      </c>
      <c r="L3551" s="643">
        <v>12</v>
      </c>
      <c r="M3551" s="644">
        <v>80277.254186522405</v>
      </c>
      <c r="N3551" s="643">
        <v>1</v>
      </c>
      <c r="O3551" s="643">
        <v>6</v>
      </c>
      <c r="P3551" s="686">
        <v>40201.079556928911</v>
      </c>
    </row>
    <row r="3552" spans="1:16" ht="22.5" x14ac:dyDescent="0.2">
      <c r="A3552" s="637" t="s">
        <v>478</v>
      </c>
      <c r="B3552" s="638" t="s">
        <v>768</v>
      </c>
      <c r="C3552" s="638" t="s">
        <v>769</v>
      </c>
      <c r="D3552" s="639" t="s">
        <v>8288</v>
      </c>
      <c r="E3552" s="640">
        <v>1900</v>
      </c>
      <c r="F3552" s="638" t="s">
        <v>10936</v>
      </c>
      <c r="G3552" s="639" t="s">
        <v>10937</v>
      </c>
      <c r="H3552" s="641" t="s">
        <v>8303</v>
      </c>
      <c r="I3552" s="642" t="s">
        <v>8292</v>
      </c>
      <c r="J3552" s="641" t="s">
        <v>8303</v>
      </c>
      <c r="K3552" s="643">
        <v>1</v>
      </c>
      <c r="L3552" s="643">
        <v>12</v>
      </c>
      <c r="M3552" s="644">
        <v>25077.254186522405</v>
      </c>
      <c r="N3552" s="643">
        <v>1</v>
      </c>
      <c r="O3552" s="643">
        <v>6</v>
      </c>
      <c r="P3552" s="686">
        <v>12578.939556928915</v>
      </c>
    </row>
    <row r="3553" spans="1:16" x14ac:dyDescent="0.2">
      <c r="A3553" s="637" t="s">
        <v>478</v>
      </c>
      <c r="B3553" s="638" t="s">
        <v>768</v>
      </c>
      <c r="C3553" s="638" t="s">
        <v>769</v>
      </c>
      <c r="D3553" s="639" t="s">
        <v>8288</v>
      </c>
      <c r="E3553" s="640">
        <v>1900</v>
      </c>
      <c r="F3553" s="638" t="s">
        <v>10938</v>
      </c>
      <c r="G3553" s="639" t="s">
        <v>10939</v>
      </c>
      <c r="H3553" s="641" t="s">
        <v>8291</v>
      </c>
      <c r="I3553" s="642" t="s">
        <v>8292</v>
      </c>
      <c r="J3553" s="641" t="s">
        <v>8291</v>
      </c>
      <c r="K3553" s="643">
        <v>1</v>
      </c>
      <c r="L3553" s="643">
        <v>12</v>
      </c>
      <c r="M3553" s="644">
        <v>25077.254186522405</v>
      </c>
      <c r="N3553" s="643">
        <v>1</v>
      </c>
      <c r="O3553" s="643">
        <v>6</v>
      </c>
      <c r="P3553" s="686">
        <v>12578.939556928915</v>
      </c>
    </row>
    <row r="3554" spans="1:16" ht="22.5" x14ac:dyDescent="0.2">
      <c r="A3554" s="637" t="s">
        <v>478</v>
      </c>
      <c r="B3554" s="638" t="s">
        <v>768</v>
      </c>
      <c r="C3554" s="638" t="s">
        <v>769</v>
      </c>
      <c r="D3554" s="639" t="s">
        <v>8288</v>
      </c>
      <c r="E3554" s="640">
        <v>1900</v>
      </c>
      <c r="F3554" s="638" t="s">
        <v>10940</v>
      </c>
      <c r="G3554" s="639" t="s">
        <v>10941</v>
      </c>
      <c r="H3554" s="641" t="s">
        <v>8303</v>
      </c>
      <c r="I3554" s="642" t="s">
        <v>8292</v>
      </c>
      <c r="J3554" s="641" t="s">
        <v>8303</v>
      </c>
      <c r="K3554" s="643">
        <v>1</v>
      </c>
      <c r="L3554" s="643">
        <v>12</v>
      </c>
      <c r="M3554" s="644">
        <v>25077.254186522405</v>
      </c>
      <c r="N3554" s="643">
        <v>1</v>
      </c>
      <c r="O3554" s="643">
        <v>6</v>
      </c>
      <c r="P3554" s="686">
        <v>12578.939556928915</v>
      </c>
    </row>
    <row r="3555" spans="1:16" ht="22.5" x14ac:dyDescent="0.2">
      <c r="A3555" s="637" t="s">
        <v>478</v>
      </c>
      <c r="B3555" s="638" t="s">
        <v>768</v>
      </c>
      <c r="C3555" s="638" t="s">
        <v>769</v>
      </c>
      <c r="D3555" s="639" t="s">
        <v>8288</v>
      </c>
      <c r="E3555" s="640">
        <v>1900</v>
      </c>
      <c r="F3555" s="638" t="s">
        <v>10942</v>
      </c>
      <c r="G3555" s="639" t="s">
        <v>10943</v>
      </c>
      <c r="H3555" s="641" t="s">
        <v>8303</v>
      </c>
      <c r="I3555" s="642" t="s">
        <v>8292</v>
      </c>
      <c r="J3555" s="641" t="s">
        <v>8303</v>
      </c>
      <c r="K3555" s="643">
        <v>1</v>
      </c>
      <c r="L3555" s="643">
        <v>12</v>
      </c>
      <c r="M3555" s="644">
        <v>25077.254186522405</v>
      </c>
      <c r="N3555" s="643">
        <v>1</v>
      </c>
      <c r="O3555" s="643">
        <v>6</v>
      </c>
      <c r="P3555" s="686">
        <v>12578.939556928915</v>
      </c>
    </row>
    <row r="3556" spans="1:16" ht="22.5" x14ac:dyDescent="0.2">
      <c r="A3556" s="637" t="s">
        <v>478</v>
      </c>
      <c r="B3556" s="638" t="s">
        <v>768</v>
      </c>
      <c r="C3556" s="638" t="s">
        <v>769</v>
      </c>
      <c r="D3556" s="639" t="s">
        <v>8359</v>
      </c>
      <c r="E3556" s="640">
        <v>1900</v>
      </c>
      <c r="F3556" s="638" t="s">
        <v>10944</v>
      </c>
      <c r="G3556" s="639" t="s">
        <v>10945</v>
      </c>
      <c r="H3556" s="641" t="s">
        <v>8632</v>
      </c>
      <c r="I3556" s="642" t="s">
        <v>8292</v>
      </c>
      <c r="J3556" s="641" t="s">
        <v>8632</v>
      </c>
      <c r="K3556" s="643">
        <v>1</v>
      </c>
      <c r="L3556" s="643">
        <v>12</v>
      </c>
      <c r="M3556" s="644">
        <v>25077.254186522405</v>
      </c>
      <c r="N3556" s="643">
        <v>1</v>
      </c>
      <c r="O3556" s="643">
        <v>6</v>
      </c>
      <c r="P3556" s="686">
        <v>12578.939556928915</v>
      </c>
    </row>
    <row r="3557" spans="1:16" ht="22.5" x14ac:dyDescent="0.2">
      <c r="A3557" s="637" t="s">
        <v>478</v>
      </c>
      <c r="B3557" s="638" t="s">
        <v>768</v>
      </c>
      <c r="C3557" s="638" t="s">
        <v>769</v>
      </c>
      <c r="D3557" s="639" t="s">
        <v>8288</v>
      </c>
      <c r="E3557" s="640">
        <v>1900</v>
      </c>
      <c r="F3557" s="638" t="s">
        <v>10946</v>
      </c>
      <c r="G3557" s="639" t="s">
        <v>10947</v>
      </c>
      <c r="H3557" s="641" t="s">
        <v>8303</v>
      </c>
      <c r="I3557" s="642" t="s">
        <v>8292</v>
      </c>
      <c r="J3557" s="641" t="s">
        <v>8303</v>
      </c>
      <c r="K3557" s="643">
        <v>1</v>
      </c>
      <c r="L3557" s="643">
        <v>12</v>
      </c>
      <c r="M3557" s="644">
        <v>25077.254186522405</v>
      </c>
      <c r="N3557" s="643">
        <v>1</v>
      </c>
      <c r="O3557" s="643">
        <v>6</v>
      </c>
      <c r="P3557" s="686">
        <v>12578.939556928915</v>
      </c>
    </row>
    <row r="3558" spans="1:16" ht="78.75" x14ac:dyDescent="0.2">
      <c r="A3558" s="637" t="s">
        <v>478</v>
      </c>
      <c r="B3558" s="638" t="s">
        <v>768</v>
      </c>
      <c r="C3558" s="638" t="s">
        <v>769</v>
      </c>
      <c r="D3558" s="639" t="s">
        <v>10948</v>
      </c>
      <c r="E3558" s="640">
        <v>8000</v>
      </c>
      <c r="F3558" s="638" t="s">
        <v>10949</v>
      </c>
      <c r="G3558" s="639" t="s">
        <v>10950</v>
      </c>
      <c r="H3558" s="641" t="s">
        <v>10951</v>
      </c>
      <c r="I3558" s="642" t="s">
        <v>8190</v>
      </c>
      <c r="J3558" s="641" t="s">
        <v>10951</v>
      </c>
      <c r="K3558" s="643">
        <v>1</v>
      </c>
      <c r="L3558" s="643">
        <v>12</v>
      </c>
      <c r="M3558" s="644">
        <v>98277.254186522405</v>
      </c>
      <c r="N3558" s="643">
        <v>1</v>
      </c>
      <c r="O3558" s="643">
        <v>6</v>
      </c>
      <c r="P3558" s="686">
        <v>49201.079556928911</v>
      </c>
    </row>
    <row r="3559" spans="1:16" ht="22.5" x14ac:dyDescent="0.2">
      <c r="A3559" s="637" t="s">
        <v>478</v>
      </c>
      <c r="B3559" s="638" t="s">
        <v>768</v>
      </c>
      <c r="C3559" s="638" t="s">
        <v>769</v>
      </c>
      <c r="D3559" s="639" t="s">
        <v>8288</v>
      </c>
      <c r="E3559" s="640">
        <v>1900</v>
      </c>
      <c r="F3559" s="638" t="s">
        <v>10952</v>
      </c>
      <c r="G3559" s="639" t="s">
        <v>10953</v>
      </c>
      <c r="H3559" s="641" t="s">
        <v>8303</v>
      </c>
      <c r="I3559" s="642" t="s">
        <v>8292</v>
      </c>
      <c r="J3559" s="641" t="s">
        <v>8303</v>
      </c>
      <c r="K3559" s="643">
        <v>1</v>
      </c>
      <c r="L3559" s="643">
        <v>12</v>
      </c>
      <c r="M3559" s="644">
        <v>25077.254186522405</v>
      </c>
      <c r="N3559" s="643">
        <v>1</v>
      </c>
      <c r="O3559" s="643">
        <v>6</v>
      </c>
      <c r="P3559" s="686">
        <v>12578.939556928915</v>
      </c>
    </row>
    <row r="3560" spans="1:16" ht="22.5" x14ac:dyDescent="0.2">
      <c r="A3560" s="637" t="s">
        <v>478</v>
      </c>
      <c r="B3560" s="638" t="s">
        <v>768</v>
      </c>
      <c r="C3560" s="638" t="s">
        <v>769</v>
      </c>
      <c r="D3560" s="639" t="s">
        <v>10954</v>
      </c>
      <c r="E3560" s="640">
        <v>3500</v>
      </c>
      <c r="F3560" s="638" t="s">
        <v>10955</v>
      </c>
      <c r="G3560" s="639" t="s">
        <v>10956</v>
      </c>
      <c r="H3560" s="641" t="s">
        <v>8283</v>
      </c>
      <c r="I3560" s="642" t="s">
        <v>8190</v>
      </c>
      <c r="J3560" s="641" t="s">
        <v>8283</v>
      </c>
      <c r="K3560" s="643">
        <v>1</v>
      </c>
      <c r="L3560" s="643">
        <v>12</v>
      </c>
      <c r="M3560" s="644">
        <v>44277.254186522412</v>
      </c>
      <c r="N3560" s="643">
        <v>1</v>
      </c>
      <c r="O3560" s="643">
        <v>6</v>
      </c>
      <c r="P3560" s="686">
        <v>22201.079556928918</v>
      </c>
    </row>
    <row r="3561" spans="1:16" ht="22.5" x14ac:dyDescent="0.2">
      <c r="A3561" s="637" t="s">
        <v>478</v>
      </c>
      <c r="B3561" s="638" t="s">
        <v>768</v>
      </c>
      <c r="C3561" s="638" t="s">
        <v>769</v>
      </c>
      <c r="D3561" s="639" t="s">
        <v>9171</v>
      </c>
      <c r="E3561" s="640">
        <v>2000</v>
      </c>
      <c r="F3561" s="638" t="s">
        <v>10957</v>
      </c>
      <c r="G3561" s="639" t="s">
        <v>10958</v>
      </c>
      <c r="H3561" s="641" t="s">
        <v>8291</v>
      </c>
      <c r="I3561" s="642" t="s">
        <v>8292</v>
      </c>
      <c r="J3561" s="641" t="s">
        <v>8291</v>
      </c>
      <c r="K3561" s="643">
        <v>1</v>
      </c>
      <c r="L3561" s="643">
        <v>12</v>
      </c>
      <c r="M3561" s="644">
        <v>26277.254186522405</v>
      </c>
      <c r="N3561" s="643">
        <v>1</v>
      </c>
      <c r="O3561" s="643">
        <v>6</v>
      </c>
      <c r="P3561" s="686">
        <v>13201.079556928915</v>
      </c>
    </row>
    <row r="3562" spans="1:16" ht="22.5" x14ac:dyDescent="0.2">
      <c r="A3562" s="637" t="s">
        <v>478</v>
      </c>
      <c r="B3562" s="638" t="s">
        <v>768</v>
      </c>
      <c r="C3562" s="638" t="s">
        <v>769</v>
      </c>
      <c r="D3562" s="639" t="s">
        <v>10959</v>
      </c>
      <c r="E3562" s="640">
        <v>2800</v>
      </c>
      <c r="F3562" s="638" t="s">
        <v>10960</v>
      </c>
      <c r="G3562" s="639" t="s">
        <v>10961</v>
      </c>
      <c r="H3562" s="641" t="s">
        <v>8303</v>
      </c>
      <c r="I3562" s="642" t="s">
        <v>8185</v>
      </c>
      <c r="J3562" s="641" t="s">
        <v>8303</v>
      </c>
      <c r="K3562" s="643">
        <v>1</v>
      </c>
      <c r="L3562" s="643">
        <v>12</v>
      </c>
      <c r="M3562" s="644">
        <v>35877.254186522412</v>
      </c>
      <c r="N3562" s="643">
        <v>1</v>
      </c>
      <c r="O3562" s="643">
        <v>6</v>
      </c>
      <c r="P3562" s="686">
        <v>18001.079556928918</v>
      </c>
    </row>
    <row r="3563" spans="1:16" ht="22.5" x14ac:dyDescent="0.2">
      <c r="A3563" s="637" t="s">
        <v>478</v>
      </c>
      <c r="B3563" s="638" t="s">
        <v>768</v>
      </c>
      <c r="C3563" s="638" t="s">
        <v>769</v>
      </c>
      <c r="D3563" s="639" t="s">
        <v>8431</v>
      </c>
      <c r="E3563" s="640">
        <v>1900</v>
      </c>
      <c r="F3563" s="638" t="s">
        <v>10962</v>
      </c>
      <c r="G3563" s="639" t="s">
        <v>10963</v>
      </c>
      <c r="H3563" s="641" t="s">
        <v>8288</v>
      </c>
      <c r="I3563" s="642" t="s">
        <v>8292</v>
      </c>
      <c r="J3563" s="641" t="s">
        <v>8288</v>
      </c>
      <c r="K3563" s="643">
        <v>1</v>
      </c>
      <c r="L3563" s="643">
        <v>10</v>
      </c>
      <c r="M3563" s="644">
        <v>21011.894186522404</v>
      </c>
      <c r="N3563" s="643">
        <v>1</v>
      </c>
      <c r="O3563" s="643">
        <v>6</v>
      </c>
      <c r="P3563" s="686">
        <v>12578.939556928915</v>
      </c>
    </row>
    <row r="3564" spans="1:16" ht="67.5" x14ac:dyDescent="0.2">
      <c r="A3564" s="637" t="s">
        <v>478</v>
      </c>
      <c r="B3564" s="638" t="s">
        <v>768</v>
      </c>
      <c r="C3564" s="638" t="s">
        <v>769</v>
      </c>
      <c r="D3564" s="639" t="s">
        <v>10964</v>
      </c>
      <c r="E3564" s="640">
        <v>3300</v>
      </c>
      <c r="F3564" s="638" t="s">
        <v>10965</v>
      </c>
      <c r="G3564" s="639" t="s">
        <v>10966</v>
      </c>
      <c r="H3564" s="641" t="s">
        <v>8384</v>
      </c>
      <c r="I3564" s="642" t="s">
        <v>8190</v>
      </c>
      <c r="J3564" s="641" t="s">
        <v>8384</v>
      </c>
      <c r="K3564" s="643">
        <v>1</v>
      </c>
      <c r="L3564" s="643">
        <v>12</v>
      </c>
      <c r="M3564" s="644">
        <v>41877.254186522412</v>
      </c>
      <c r="N3564" s="643">
        <v>1</v>
      </c>
      <c r="O3564" s="643">
        <v>6</v>
      </c>
      <c r="P3564" s="686">
        <v>21001.079556928918</v>
      </c>
    </row>
    <row r="3565" spans="1:16" ht="22.5" x14ac:dyDescent="0.2">
      <c r="A3565" s="637" t="s">
        <v>478</v>
      </c>
      <c r="B3565" s="638" t="s">
        <v>768</v>
      </c>
      <c r="C3565" s="638" t="s">
        <v>769</v>
      </c>
      <c r="D3565" s="639" t="s">
        <v>8288</v>
      </c>
      <c r="E3565" s="640">
        <v>1900</v>
      </c>
      <c r="F3565" s="638" t="s">
        <v>10967</v>
      </c>
      <c r="G3565" s="639" t="s">
        <v>10968</v>
      </c>
      <c r="H3565" s="641" t="s">
        <v>8303</v>
      </c>
      <c r="I3565" s="642" t="s">
        <v>8292</v>
      </c>
      <c r="J3565" s="641" t="s">
        <v>8303</v>
      </c>
      <c r="K3565" s="643">
        <v>1</v>
      </c>
      <c r="L3565" s="643">
        <v>12</v>
      </c>
      <c r="M3565" s="644">
        <v>25077.254186522405</v>
      </c>
      <c r="N3565" s="643">
        <v>1</v>
      </c>
      <c r="O3565" s="643">
        <v>6</v>
      </c>
      <c r="P3565" s="686">
        <v>12578.939556928915</v>
      </c>
    </row>
    <row r="3566" spans="1:16" ht="56.25" x14ac:dyDescent="0.2">
      <c r="A3566" s="637" t="s">
        <v>478</v>
      </c>
      <c r="B3566" s="638" t="s">
        <v>768</v>
      </c>
      <c r="C3566" s="638" t="s">
        <v>769</v>
      </c>
      <c r="D3566" s="639" t="s">
        <v>10969</v>
      </c>
      <c r="E3566" s="640">
        <v>3800</v>
      </c>
      <c r="F3566" s="638" t="s">
        <v>10970</v>
      </c>
      <c r="G3566" s="639" t="s">
        <v>10971</v>
      </c>
      <c r="H3566" s="641" t="s">
        <v>10972</v>
      </c>
      <c r="I3566" s="642" t="s">
        <v>8190</v>
      </c>
      <c r="J3566" s="641" t="s">
        <v>10972</v>
      </c>
      <c r="K3566" s="643">
        <v>1</v>
      </c>
      <c r="L3566" s="643">
        <v>12</v>
      </c>
      <c r="M3566" s="644">
        <v>47877.254186522412</v>
      </c>
      <c r="N3566" s="643">
        <v>1</v>
      </c>
      <c r="O3566" s="643">
        <v>6</v>
      </c>
      <c r="P3566" s="686">
        <v>24001.079556928918</v>
      </c>
    </row>
    <row r="3567" spans="1:16" ht="22.5" x14ac:dyDescent="0.2">
      <c r="A3567" s="637" t="s">
        <v>478</v>
      </c>
      <c r="B3567" s="638" t="s">
        <v>768</v>
      </c>
      <c r="C3567" s="638" t="s">
        <v>769</v>
      </c>
      <c r="D3567" s="639" t="s">
        <v>8623</v>
      </c>
      <c r="E3567" s="640">
        <v>3100</v>
      </c>
      <c r="F3567" s="638" t="s">
        <v>10973</v>
      </c>
      <c r="G3567" s="639" t="s">
        <v>10974</v>
      </c>
      <c r="H3567" s="641" t="s">
        <v>9115</v>
      </c>
      <c r="I3567" s="642" t="s">
        <v>8190</v>
      </c>
      <c r="J3567" s="641" t="s">
        <v>9115</v>
      </c>
      <c r="K3567" s="643">
        <v>1</v>
      </c>
      <c r="L3567" s="643">
        <v>12</v>
      </c>
      <c r="M3567" s="644">
        <v>39477.254186522412</v>
      </c>
      <c r="N3567" s="643">
        <v>1</v>
      </c>
      <c r="O3567" s="643">
        <v>6</v>
      </c>
      <c r="P3567" s="686">
        <v>19801.079556928918</v>
      </c>
    </row>
    <row r="3568" spans="1:16" ht="33.75" x14ac:dyDescent="0.2">
      <c r="A3568" s="637" t="s">
        <v>478</v>
      </c>
      <c r="B3568" s="638" t="s">
        <v>768</v>
      </c>
      <c r="C3568" s="638" t="s">
        <v>769</v>
      </c>
      <c r="D3568" s="639" t="s">
        <v>8319</v>
      </c>
      <c r="E3568" s="640">
        <v>4300</v>
      </c>
      <c r="F3568" s="638" t="s">
        <v>10975</v>
      </c>
      <c r="G3568" s="639" t="s">
        <v>10976</v>
      </c>
      <c r="H3568" s="641" t="s">
        <v>10977</v>
      </c>
      <c r="I3568" s="642" t="s">
        <v>8190</v>
      </c>
      <c r="J3568" s="641" t="s">
        <v>10977</v>
      </c>
      <c r="K3568" s="643">
        <v>1</v>
      </c>
      <c r="L3568" s="643">
        <v>12</v>
      </c>
      <c r="M3568" s="644">
        <v>53877.254186522412</v>
      </c>
      <c r="N3568" s="643">
        <v>1</v>
      </c>
      <c r="O3568" s="643">
        <v>6</v>
      </c>
      <c r="P3568" s="686">
        <v>27001.079556928918</v>
      </c>
    </row>
    <row r="3569" spans="1:16" ht="22.5" x14ac:dyDescent="0.2">
      <c r="A3569" s="637" t="s">
        <v>478</v>
      </c>
      <c r="B3569" s="638" t="s">
        <v>768</v>
      </c>
      <c r="C3569" s="638" t="s">
        <v>769</v>
      </c>
      <c r="D3569" s="639" t="s">
        <v>10978</v>
      </c>
      <c r="E3569" s="640">
        <v>2600</v>
      </c>
      <c r="F3569" s="638" t="s">
        <v>10979</v>
      </c>
      <c r="G3569" s="639" t="s">
        <v>10980</v>
      </c>
      <c r="H3569" s="641" t="s">
        <v>10981</v>
      </c>
      <c r="I3569" s="642" t="s">
        <v>8185</v>
      </c>
      <c r="J3569" s="641" t="s">
        <v>10981</v>
      </c>
      <c r="K3569" s="643">
        <v>1</v>
      </c>
      <c r="L3569" s="643">
        <v>12</v>
      </c>
      <c r="M3569" s="644">
        <v>33477.254186522412</v>
      </c>
      <c r="N3569" s="643">
        <v>1</v>
      </c>
      <c r="O3569" s="643">
        <v>5</v>
      </c>
      <c r="P3569" s="686">
        <v>13997.319556928915</v>
      </c>
    </row>
    <row r="3570" spans="1:16" ht="22.5" x14ac:dyDescent="0.2">
      <c r="A3570" s="637" t="s">
        <v>478</v>
      </c>
      <c r="B3570" s="638" t="s">
        <v>775</v>
      </c>
      <c r="C3570" s="638" t="s">
        <v>769</v>
      </c>
      <c r="D3570" s="639" t="s">
        <v>8966</v>
      </c>
      <c r="E3570" s="640">
        <v>2600</v>
      </c>
      <c r="F3570" s="638" t="s">
        <v>10979</v>
      </c>
      <c r="G3570" s="639" t="s">
        <v>10980</v>
      </c>
      <c r="H3570" s="641" t="s">
        <v>10981</v>
      </c>
      <c r="I3570" s="642" t="s">
        <v>8185</v>
      </c>
      <c r="J3570" s="641" t="s">
        <v>10981</v>
      </c>
      <c r="K3570" s="643"/>
      <c r="L3570" s="643"/>
      <c r="M3570" s="644">
        <v>0</v>
      </c>
      <c r="N3570" s="643">
        <v>1</v>
      </c>
      <c r="O3570" s="643">
        <v>1</v>
      </c>
      <c r="P3570" s="686">
        <v>2782.279556928916</v>
      </c>
    </row>
    <row r="3571" spans="1:16" ht="22.5" x14ac:dyDescent="0.2">
      <c r="A3571" s="637" t="s">
        <v>478</v>
      </c>
      <c r="B3571" s="638" t="s">
        <v>768</v>
      </c>
      <c r="C3571" s="638" t="s">
        <v>769</v>
      </c>
      <c r="D3571" s="639" t="s">
        <v>10982</v>
      </c>
      <c r="E3571" s="640">
        <v>2600</v>
      </c>
      <c r="F3571" s="638" t="s">
        <v>10983</v>
      </c>
      <c r="G3571" s="639" t="s">
        <v>10984</v>
      </c>
      <c r="H3571" s="641" t="s">
        <v>10985</v>
      </c>
      <c r="I3571" s="642" t="s">
        <v>8185</v>
      </c>
      <c r="J3571" s="641" t="s">
        <v>10985</v>
      </c>
      <c r="K3571" s="643">
        <v>1</v>
      </c>
      <c r="L3571" s="643">
        <v>12</v>
      </c>
      <c r="M3571" s="644">
        <v>33477.254186522412</v>
      </c>
      <c r="N3571" s="643">
        <v>1</v>
      </c>
      <c r="O3571" s="643">
        <v>5</v>
      </c>
      <c r="P3571" s="686">
        <v>13997.319556928915</v>
      </c>
    </row>
    <row r="3572" spans="1:16" ht="22.5" x14ac:dyDescent="0.2">
      <c r="A3572" s="637" t="s">
        <v>478</v>
      </c>
      <c r="B3572" s="638" t="s">
        <v>775</v>
      </c>
      <c r="C3572" s="638" t="s">
        <v>769</v>
      </c>
      <c r="D3572" s="639" t="s">
        <v>10982</v>
      </c>
      <c r="E3572" s="640">
        <v>2600</v>
      </c>
      <c r="F3572" s="638" t="s">
        <v>10983</v>
      </c>
      <c r="G3572" s="639" t="s">
        <v>10984</v>
      </c>
      <c r="H3572" s="641" t="s">
        <v>10985</v>
      </c>
      <c r="I3572" s="642" t="s">
        <v>8185</v>
      </c>
      <c r="J3572" s="641" t="s">
        <v>10985</v>
      </c>
      <c r="K3572" s="643"/>
      <c r="L3572" s="643"/>
      <c r="M3572" s="644">
        <v>0</v>
      </c>
      <c r="N3572" s="643">
        <v>1</v>
      </c>
      <c r="O3572" s="643">
        <v>1</v>
      </c>
      <c r="P3572" s="686">
        <v>2782.279556928916</v>
      </c>
    </row>
    <row r="3573" spans="1:16" ht="22.5" x14ac:dyDescent="0.2">
      <c r="A3573" s="637" t="s">
        <v>478</v>
      </c>
      <c r="B3573" s="638" t="s">
        <v>768</v>
      </c>
      <c r="C3573" s="638" t="s">
        <v>769</v>
      </c>
      <c r="D3573" s="639" t="s">
        <v>10986</v>
      </c>
      <c r="E3573" s="640">
        <v>3500</v>
      </c>
      <c r="F3573" s="638" t="s">
        <v>10987</v>
      </c>
      <c r="G3573" s="639" t="s">
        <v>10988</v>
      </c>
      <c r="H3573" s="641" t="s">
        <v>8831</v>
      </c>
      <c r="I3573" s="642" t="s">
        <v>8190</v>
      </c>
      <c r="J3573" s="641" t="s">
        <v>8831</v>
      </c>
      <c r="K3573" s="643">
        <v>1</v>
      </c>
      <c r="L3573" s="643">
        <v>12</v>
      </c>
      <c r="M3573" s="644">
        <v>44277.254186522412</v>
      </c>
      <c r="N3573" s="643"/>
      <c r="O3573" s="643"/>
      <c r="P3573" s="686">
        <v>0</v>
      </c>
    </row>
    <row r="3574" spans="1:16" x14ac:dyDescent="0.2">
      <c r="A3574" s="637" t="s">
        <v>478</v>
      </c>
      <c r="B3574" s="638" t="s">
        <v>768</v>
      </c>
      <c r="C3574" s="638" t="s">
        <v>769</v>
      </c>
      <c r="D3574" s="639" t="s">
        <v>8288</v>
      </c>
      <c r="E3574" s="640">
        <v>1900</v>
      </c>
      <c r="F3574" s="638" t="s">
        <v>10989</v>
      </c>
      <c r="G3574" s="639" t="s">
        <v>10990</v>
      </c>
      <c r="H3574" s="641" t="s">
        <v>8303</v>
      </c>
      <c r="I3574" s="642" t="s">
        <v>8292</v>
      </c>
      <c r="J3574" s="641" t="s">
        <v>8303</v>
      </c>
      <c r="K3574" s="643">
        <v>1</v>
      </c>
      <c r="L3574" s="643">
        <v>12</v>
      </c>
      <c r="M3574" s="644">
        <v>25077.254186522405</v>
      </c>
      <c r="N3574" s="643">
        <v>1</v>
      </c>
      <c r="O3574" s="643">
        <v>6</v>
      </c>
      <c r="P3574" s="686">
        <v>12578.939556928915</v>
      </c>
    </row>
    <row r="3575" spans="1:16" ht="22.5" x14ac:dyDescent="0.2">
      <c r="A3575" s="637" t="s">
        <v>478</v>
      </c>
      <c r="B3575" s="638" t="s">
        <v>768</v>
      </c>
      <c r="C3575" s="638" t="s">
        <v>769</v>
      </c>
      <c r="D3575" s="639" t="s">
        <v>8288</v>
      </c>
      <c r="E3575" s="640">
        <v>1900</v>
      </c>
      <c r="F3575" s="638" t="s">
        <v>10991</v>
      </c>
      <c r="G3575" s="639" t="s">
        <v>10992</v>
      </c>
      <c r="H3575" s="641" t="s">
        <v>8291</v>
      </c>
      <c r="I3575" s="642" t="s">
        <v>8292</v>
      </c>
      <c r="J3575" s="641" t="s">
        <v>8291</v>
      </c>
      <c r="K3575" s="643">
        <v>1</v>
      </c>
      <c r="L3575" s="643">
        <v>12</v>
      </c>
      <c r="M3575" s="644">
        <v>25077.254186522405</v>
      </c>
      <c r="N3575" s="643">
        <v>1</v>
      </c>
      <c r="O3575" s="643">
        <v>6</v>
      </c>
      <c r="P3575" s="686">
        <v>12578.939556928915</v>
      </c>
    </row>
    <row r="3576" spans="1:16" ht="22.5" x14ac:dyDescent="0.2">
      <c r="A3576" s="637" t="s">
        <v>478</v>
      </c>
      <c r="B3576" s="638" t="s">
        <v>768</v>
      </c>
      <c r="C3576" s="638" t="s">
        <v>769</v>
      </c>
      <c r="D3576" s="639" t="s">
        <v>10993</v>
      </c>
      <c r="E3576" s="640">
        <v>3500</v>
      </c>
      <c r="F3576" s="638" t="s">
        <v>10994</v>
      </c>
      <c r="G3576" s="639" t="s">
        <v>10995</v>
      </c>
      <c r="H3576" s="641" t="s">
        <v>10996</v>
      </c>
      <c r="I3576" s="642" t="s">
        <v>8190</v>
      </c>
      <c r="J3576" s="641" t="s">
        <v>10996</v>
      </c>
      <c r="K3576" s="643">
        <v>1</v>
      </c>
      <c r="L3576" s="643">
        <v>12</v>
      </c>
      <c r="M3576" s="644">
        <v>44277.254186522412</v>
      </c>
      <c r="N3576" s="643">
        <v>1</v>
      </c>
      <c r="O3576" s="643">
        <v>6</v>
      </c>
      <c r="P3576" s="686">
        <v>22201.079556928918</v>
      </c>
    </row>
    <row r="3577" spans="1:16" x14ac:dyDescent="0.2">
      <c r="A3577" s="637" t="s">
        <v>478</v>
      </c>
      <c r="B3577" s="638" t="s">
        <v>768</v>
      </c>
      <c r="C3577" s="638" t="s">
        <v>769</v>
      </c>
      <c r="D3577" s="639" t="s">
        <v>8288</v>
      </c>
      <c r="E3577" s="640">
        <v>1900</v>
      </c>
      <c r="F3577" s="638" t="s">
        <v>10997</v>
      </c>
      <c r="G3577" s="639" t="s">
        <v>10998</v>
      </c>
      <c r="H3577" s="641" t="s">
        <v>8303</v>
      </c>
      <c r="I3577" s="642" t="s">
        <v>8292</v>
      </c>
      <c r="J3577" s="641" t="s">
        <v>8303</v>
      </c>
      <c r="K3577" s="643">
        <v>1</v>
      </c>
      <c r="L3577" s="643">
        <v>12</v>
      </c>
      <c r="M3577" s="644">
        <v>25077.254186522405</v>
      </c>
      <c r="N3577" s="643">
        <v>1</v>
      </c>
      <c r="O3577" s="643">
        <v>6</v>
      </c>
      <c r="P3577" s="686">
        <v>12578.939556928915</v>
      </c>
    </row>
    <row r="3578" spans="1:16" ht="22.5" x14ac:dyDescent="0.2">
      <c r="A3578" s="637" t="s">
        <v>478</v>
      </c>
      <c r="B3578" s="638" t="s">
        <v>768</v>
      </c>
      <c r="C3578" s="638" t="s">
        <v>769</v>
      </c>
      <c r="D3578" s="639" t="s">
        <v>8288</v>
      </c>
      <c r="E3578" s="640">
        <v>1900</v>
      </c>
      <c r="F3578" s="638" t="s">
        <v>10999</v>
      </c>
      <c r="G3578" s="639" t="s">
        <v>11000</v>
      </c>
      <c r="H3578" s="641" t="s">
        <v>8366</v>
      </c>
      <c r="I3578" s="642" t="s">
        <v>8292</v>
      </c>
      <c r="J3578" s="641" t="s">
        <v>8366</v>
      </c>
      <c r="K3578" s="643">
        <v>1</v>
      </c>
      <c r="L3578" s="643">
        <v>12</v>
      </c>
      <c r="M3578" s="644">
        <v>25077.254186522405</v>
      </c>
      <c r="N3578" s="643">
        <v>1</v>
      </c>
      <c r="O3578" s="643">
        <v>6</v>
      </c>
      <c r="P3578" s="686">
        <v>12578.939556928915</v>
      </c>
    </row>
    <row r="3579" spans="1:16" ht="22.5" x14ac:dyDescent="0.2">
      <c r="A3579" s="637" t="s">
        <v>478</v>
      </c>
      <c r="B3579" s="638" t="s">
        <v>768</v>
      </c>
      <c r="C3579" s="638" t="s">
        <v>769</v>
      </c>
      <c r="D3579" s="639" t="s">
        <v>8288</v>
      </c>
      <c r="E3579" s="640">
        <v>1900</v>
      </c>
      <c r="F3579" s="638" t="s">
        <v>11001</v>
      </c>
      <c r="G3579" s="639" t="s">
        <v>11002</v>
      </c>
      <c r="H3579" s="641" t="s">
        <v>8303</v>
      </c>
      <c r="I3579" s="642" t="s">
        <v>8292</v>
      </c>
      <c r="J3579" s="641" t="s">
        <v>8303</v>
      </c>
      <c r="K3579" s="643">
        <v>1</v>
      </c>
      <c r="L3579" s="643">
        <v>12</v>
      </c>
      <c r="M3579" s="644">
        <v>25077.254186522405</v>
      </c>
      <c r="N3579" s="643">
        <v>1</v>
      </c>
      <c r="O3579" s="643">
        <v>6</v>
      </c>
      <c r="P3579" s="686">
        <v>12578.939556928915</v>
      </c>
    </row>
    <row r="3580" spans="1:16" ht="22.5" x14ac:dyDescent="0.2">
      <c r="A3580" s="637" t="s">
        <v>478</v>
      </c>
      <c r="B3580" s="638" t="s">
        <v>768</v>
      </c>
      <c r="C3580" s="638" t="s">
        <v>769</v>
      </c>
      <c r="D3580" s="639" t="s">
        <v>8623</v>
      </c>
      <c r="E3580" s="640">
        <v>3100</v>
      </c>
      <c r="F3580" s="638" t="s">
        <v>11003</v>
      </c>
      <c r="G3580" s="639" t="s">
        <v>11004</v>
      </c>
      <c r="H3580" s="641" t="s">
        <v>11005</v>
      </c>
      <c r="I3580" s="642" t="s">
        <v>8190</v>
      </c>
      <c r="J3580" s="641" t="s">
        <v>11005</v>
      </c>
      <c r="K3580" s="643">
        <v>1</v>
      </c>
      <c r="L3580" s="643">
        <v>12</v>
      </c>
      <c r="M3580" s="644">
        <v>39477.254186522412</v>
      </c>
      <c r="N3580" s="643">
        <v>1</v>
      </c>
      <c r="O3580" s="643">
        <v>6</v>
      </c>
      <c r="P3580" s="686">
        <v>19801.079556928918</v>
      </c>
    </row>
    <row r="3581" spans="1:16" ht="22.5" x14ac:dyDescent="0.2">
      <c r="A3581" s="637" t="s">
        <v>478</v>
      </c>
      <c r="B3581" s="638" t="s">
        <v>768</v>
      </c>
      <c r="C3581" s="638" t="s">
        <v>769</v>
      </c>
      <c r="D3581" s="639" t="s">
        <v>8288</v>
      </c>
      <c r="E3581" s="640">
        <v>1900</v>
      </c>
      <c r="F3581" s="638" t="s">
        <v>11006</v>
      </c>
      <c r="G3581" s="639" t="s">
        <v>11007</v>
      </c>
      <c r="H3581" s="641" t="s">
        <v>8871</v>
      </c>
      <c r="I3581" s="642" t="s">
        <v>8292</v>
      </c>
      <c r="J3581" s="641" t="s">
        <v>8871</v>
      </c>
      <c r="K3581" s="643">
        <v>1</v>
      </c>
      <c r="L3581" s="643">
        <v>12</v>
      </c>
      <c r="M3581" s="644">
        <v>25077.254186522405</v>
      </c>
      <c r="N3581" s="643">
        <v>1</v>
      </c>
      <c r="O3581" s="643">
        <v>6</v>
      </c>
      <c r="P3581" s="686">
        <v>12578.939556928915</v>
      </c>
    </row>
    <row r="3582" spans="1:16" ht="22.5" x14ac:dyDescent="0.2">
      <c r="A3582" s="637" t="s">
        <v>478</v>
      </c>
      <c r="B3582" s="638" t="s">
        <v>768</v>
      </c>
      <c r="C3582" s="638" t="s">
        <v>769</v>
      </c>
      <c r="D3582" s="639" t="s">
        <v>8288</v>
      </c>
      <c r="E3582" s="640">
        <v>1900</v>
      </c>
      <c r="F3582" s="638" t="s">
        <v>11008</v>
      </c>
      <c r="G3582" s="639" t="s">
        <v>11009</v>
      </c>
      <c r="H3582" s="641" t="s">
        <v>8303</v>
      </c>
      <c r="I3582" s="642" t="s">
        <v>8292</v>
      </c>
      <c r="J3582" s="641" t="s">
        <v>8303</v>
      </c>
      <c r="K3582" s="643">
        <v>1</v>
      </c>
      <c r="L3582" s="643">
        <v>12</v>
      </c>
      <c r="M3582" s="644">
        <v>25077.254186522405</v>
      </c>
      <c r="N3582" s="643">
        <v>1</v>
      </c>
      <c r="O3582" s="643">
        <v>6</v>
      </c>
      <c r="P3582" s="686">
        <v>12578.939556928915</v>
      </c>
    </row>
    <row r="3583" spans="1:16" ht="22.5" x14ac:dyDescent="0.2">
      <c r="A3583" s="637" t="s">
        <v>478</v>
      </c>
      <c r="B3583" s="638" t="s">
        <v>768</v>
      </c>
      <c r="C3583" s="638" t="s">
        <v>769</v>
      </c>
      <c r="D3583" s="639" t="s">
        <v>8288</v>
      </c>
      <c r="E3583" s="640">
        <v>1900</v>
      </c>
      <c r="F3583" s="638" t="s">
        <v>11010</v>
      </c>
      <c r="G3583" s="639" t="s">
        <v>11011</v>
      </c>
      <c r="H3583" s="641" t="s">
        <v>8303</v>
      </c>
      <c r="I3583" s="642" t="s">
        <v>8292</v>
      </c>
      <c r="J3583" s="641" t="s">
        <v>8303</v>
      </c>
      <c r="K3583" s="643">
        <v>1</v>
      </c>
      <c r="L3583" s="643">
        <v>12</v>
      </c>
      <c r="M3583" s="644">
        <v>25077.254186522405</v>
      </c>
      <c r="N3583" s="643">
        <v>1</v>
      </c>
      <c r="O3583" s="643">
        <v>6</v>
      </c>
      <c r="P3583" s="686">
        <v>12578.939556928915</v>
      </c>
    </row>
    <row r="3584" spans="1:16" ht="22.5" x14ac:dyDescent="0.2">
      <c r="A3584" s="637" t="s">
        <v>478</v>
      </c>
      <c r="B3584" s="638" t="s">
        <v>768</v>
      </c>
      <c r="C3584" s="638" t="s">
        <v>769</v>
      </c>
      <c r="D3584" s="639" t="s">
        <v>9611</v>
      </c>
      <c r="E3584" s="640">
        <v>1790</v>
      </c>
      <c r="F3584" s="638" t="s">
        <v>11012</v>
      </c>
      <c r="G3584" s="639" t="s">
        <v>11013</v>
      </c>
      <c r="H3584" s="641" t="s">
        <v>8554</v>
      </c>
      <c r="I3584" s="642" t="s">
        <v>8185</v>
      </c>
      <c r="J3584" s="641" t="s">
        <v>8554</v>
      </c>
      <c r="K3584" s="643">
        <v>1</v>
      </c>
      <c r="L3584" s="643">
        <v>12</v>
      </c>
      <c r="M3584" s="644">
        <v>23757.254186522405</v>
      </c>
      <c r="N3584" s="643">
        <v>1</v>
      </c>
      <c r="O3584" s="643">
        <v>5</v>
      </c>
      <c r="P3584" s="686">
        <v>9870.9545569289148</v>
      </c>
    </row>
    <row r="3585" spans="1:16" ht="22.5" x14ac:dyDescent="0.2">
      <c r="A3585" s="637" t="s">
        <v>478</v>
      </c>
      <c r="B3585" s="638" t="s">
        <v>775</v>
      </c>
      <c r="C3585" s="638" t="s">
        <v>769</v>
      </c>
      <c r="D3585" s="639" t="s">
        <v>9611</v>
      </c>
      <c r="E3585" s="640">
        <v>1790</v>
      </c>
      <c r="F3585" s="638" t="s">
        <v>11012</v>
      </c>
      <c r="G3585" s="639" t="s">
        <v>11013</v>
      </c>
      <c r="H3585" s="641" t="s">
        <v>8554</v>
      </c>
      <c r="I3585" s="642" t="s">
        <v>8185</v>
      </c>
      <c r="J3585" s="641" t="s">
        <v>8554</v>
      </c>
      <c r="K3585" s="643"/>
      <c r="L3585" s="643"/>
      <c r="M3585" s="644">
        <v>0</v>
      </c>
      <c r="N3585" s="643">
        <v>1</v>
      </c>
      <c r="O3585" s="643">
        <v>1</v>
      </c>
      <c r="P3585" s="686">
        <v>1957.0065569289156</v>
      </c>
    </row>
    <row r="3586" spans="1:16" ht="22.5" x14ac:dyDescent="0.2">
      <c r="A3586" s="637" t="s">
        <v>478</v>
      </c>
      <c r="B3586" s="638" t="s">
        <v>768</v>
      </c>
      <c r="C3586" s="638" t="s">
        <v>769</v>
      </c>
      <c r="D3586" s="639" t="s">
        <v>11014</v>
      </c>
      <c r="E3586" s="640">
        <v>3500</v>
      </c>
      <c r="F3586" s="638" t="s">
        <v>11015</v>
      </c>
      <c r="G3586" s="639" t="s">
        <v>11016</v>
      </c>
      <c r="H3586" s="641" t="s">
        <v>11017</v>
      </c>
      <c r="I3586" s="642" t="s">
        <v>8190</v>
      </c>
      <c r="J3586" s="641" t="s">
        <v>11017</v>
      </c>
      <c r="K3586" s="643">
        <v>1</v>
      </c>
      <c r="L3586" s="643">
        <v>12</v>
      </c>
      <c r="M3586" s="644">
        <v>44277.254186522412</v>
      </c>
      <c r="N3586" s="643">
        <v>1</v>
      </c>
      <c r="O3586" s="643">
        <v>5</v>
      </c>
      <c r="P3586" s="686">
        <v>18497.319556928916</v>
      </c>
    </row>
    <row r="3587" spans="1:16" ht="22.5" x14ac:dyDescent="0.2">
      <c r="A3587" s="637" t="s">
        <v>478</v>
      </c>
      <c r="B3587" s="638" t="s">
        <v>775</v>
      </c>
      <c r="C3587" s="638" t="s">
        <v>769</v>
      </c>
      <c r="D3587" s="639" t="s">
        <v>11014</v>
      </c>
      <c r="E3587" s="640">
        <v>3500</v>
      </c>
      <c r="F3587" s="638" t="s">
        <v>11015</v>
      </c>
      <c r="G3587" s="639" t="s">
        <v>11016</v>
      </c>
      <c r="H3587" s="641" t="s">
        <v>11017</v>
      </c>
      <c r="I3587" s="642" t="s">
        <v>8190</v>
      </c>
      <c r="J3587" s="641" t="s">
        <v>11017</v>
      </c>
      <c r="K3587" s="643"/>
      <c r="L3587" s="643"/>
      <c r="M3587" s="644">
        <v>0</v>
      </c>
      <c r="N3587" s="643">
        <v>1</v>
      </c>
      <c r="O3587" s="643">
        <v>1</v>
      </c>
      <c r="P3587" s="686">
        <v>3682.279556928916</v>
      </c>
    </row>
    <row r="3588" spans="1:16" x14ac:dyDescent="0.2">
      <c r="A3588" s="637" t="s">
        <v>478</v>
      </c>
      <c r="B3588" s="638" t="s">
        <v>768</v>
      </c>
      <c r="C3588" s="638" t="s">
        <v>769</v>
      </c>
      <c r="D3588" s="639" t="s">
        <v>11018</v>
      </c>
      <c r="E3588" s="640">
        <v>2700</v>
      </c>
      <c r="F3588" s="638" t="s">
        <v>11019</v>
      </c>
      <c r="G3588" s="639" t="s">
        <v>11020</v>
      </c>
      <c r="H3588" s="641" t="s">
        <v>774</v>
      </c>
      <c r="I3588" s="642" t="s">
        <v>8185</v>
      </c>
      <c r="J3588" s="641" t="s">
        <v>774</v>
      </c>
      <c r="K3588" s="643">
        <v>1</v>
      </c>
      <c r="L3588" s="643">
        <v>12</v>
      </c>
      <c r="M3588" s="644">
        <v>34677.254186522412</v>
      </c>
      <c r="N3588" s="643">
        <v>1</v>
      </c>
      <c r="O3588" s="643">
        <v>6</v>
      </c>
      <c r="P3588" s="686">
        <v>17401.079556928918</v>
      </c>
    </row>
    <row r="3589" spans="1:16" ht="22.5" x14ac:dyDescent="0.2">
      <c r="A3589" s="637" t="s">
        <v>478</v>
      </c>
      <c r="B3589" s="638" t="s">
        <v>768</v>
      </c>
      <c r="C3589" s="638" t="s">
        <v>769</v>
      </c>
      <c r="D3589" s="639" t="s">
        <v>11021</v>
      </c>
      <c r="E3589" s="640">
        <v>4100</v>
      </c>
      <c r="F3589" s="638" t="s">
        <v>11022</v>
      </c>
      <c r="G3589" s="639" t="s">
        <v>11023</v>
      </c>
      <c r="H3589" s="641" t="s">
        <v>8318</v>
      </c>
      <c r="I3589" s="642" t="s">
        <v>8190</v>
      </c>
      <c r="J3589" s="641" t="s">
        <v>8318</v>
      </c>
      <c r="K3589" s="643">
        <v>1</v>
      </c>
      <c r="L3589" s="643">
        <v>12</v>
      </c>
      <c r="M3589" s="644">
        <v>51477.254186522412</v>
      </c>
      <c r="N3589" s="643">
        <v>1</v>
      </c>
      <c r="O3589" s="643">
        <v>5</v>
      </c>
      <c r="P3589" s="686">
        <v>21497.319556928916</v>
      </c>
    </row>
    <row r="3590" spans="1:16" ht="22.5" x14ac:dyDescent="0.2">
      <c r="A3590" s="637" t="s">
        <v>478</v>
      </c>
      <c r="B3590" s="638" t="s">
        <v>775</v>
      </c>
      <c r="C3590" s="638" t="s">
        <v>769</v>
      </c>
      <c r="D3590" s="639" t="s">
        <v>11021</v>
      </c>
      <c r="E3590" s="640">
        <v>4100</v>
      </c>
      <c r="F3590" s="638" t="s">
        <v>11022</v>
      </c>
      <c r="G3590" s="639" t="s">
        <v>11023</v>
      </c>
      <c r="H3590" s="641" t="s">
        <v>8318</v>
      </c>
      <c r="I3590" s="642" t="s">
        <v>8190</v>
      </c>
      <c r="J3590" s="641" t="s">
        <v>8318</v>
      </c>
      <c r="K3590" s="643"/>
      <c r="L3590" s="643"/>
      <c r="M3590" s="644">
        <v>0</v>
      </c>
      <c r="N3590" s="643">
        <v>1</v>
      </c>
      <c r="O3590" s="643">
        <v>1</v>
      </c>
      <c r="P3590" s="686">
        <v>4282.2795569289156</v>
      </c>
    </row>
    <row r="3591" spans="1:16" ht="22.5" x14ac:dyDescent="0.2">
      <c r="A3591" s="637" t="s">
        <v>478</v>
      </c>
      <c r="B3591" s="638" t="s">
        <v>768</v>
      </c>
      <c r="C3591" s="638" t="s">
        <v>769</v>
      </c>
      <c r="D3591" s="639" t="s">
        <v>11024</v>
      </c>
      <c r="E3591" s="640">
        <v>3500</v>
      </c>
      <c r="F3591" s="638" t="s">
        <v>11025</v>
      </c>
      <c r="G3591" s="639" t="s">
        <v>11026</v>
      </c>
      <c r="H3591" s="641" t="s">
        <v>7813</v>
      </c>
      <c r="I3591" s="642" t="s">
        <v>8190</v>
      </c>
      <c r="J3591" s="641" t="s">
        <v>7813</v>
      </c>
      <c r="K3591" s="643">
        <v>1</v>
      </c>
      <c r="L3591" s="643">
        <v>12</v>
      </c>
      <c r="M3591" s="644">
        <v>44277.254186522412</v>
      </c>
      <c r="N3591" s="643"/>
      <c r="O3591" s="643"/>
      <c r="P3591" s="686">
        <v>0</v>
      </c>
    </row>
    <row r="3592" spans="1:16" ht="22.5" x14ac:dyDescent="0.2">
      <c r="A3592" s="637" t="s">
        <v>478</v>
      </c>
      <c r="B3592" s="638" t="s">
        <v>768</v>
      </c>
      <c r="C3592" s="638" t="s">
        <v>769</v>
      </c>
      <c r="D3592" s="639" t="s">
        <v>2700</v>
      </c>
      <c r="E3592" s="640">
        <v>3800</v>
      </c>
      <c r="F3592" s="638" t="s">
        <v>11025</v>
      </c>
      <c r="G3592" s="639" t="s">
        <v>11026</v>
      </c>
      <c r="H3592" s="641" t="s">
        <v>8380</v>
      </c>
      <c r="I3592" s="642" t="s">
        <v>8190</v>
      </c>
      <c r="J3592" s="641" t="s">
        <v>8380</v>
      </c>
      <c r="K3592" s="643"/>
      <c r="L3592" s="643"/>
      <c r="M3592" s="644">
        <v>0</v>
      </c>
      <c r="N3592" s="643">
        <v>1</v>
      </c>
      <c r="O3592" s="643">
        <v>6</v>
      </c>
      <c r="P3592" s="686">
        <v>24001.079556928918</v>
      </c>
    </row>
    <row r="3593" spans="1:16" ht="22.5" x14ac:dyDescent="0.2">
      <c r="A3593" s="637" t="s">
        <v>478</v>
      </c>
      <c r="B3593" s="638" t="s">
        <v>768</v>
      </c>
      <c r="C3593" s="638" t="s">
        <v>769</v>
      </c>
      <c r="D3593" s="639" t="s">
        <v>8288</v>
      </c>
      <c r="E3593" s="640">
        <v>1900</v>
      </c>
      <c r="F3593" s="638" t="s">
        <v>11027</v>
      </c>
      <c r="G3593" s="639" t="s">
        <v>11028</v>
      </c>
      <c r="H3593" s="641" t="s">
        <v>8303</v>
      </c>
      <c r="I3593" s="642" t="s">
        <v>8292</v>
      </c>
      <c r="J3593" s="641" t="s">
        <v>8303</v>
      </c>
      <c r="K3593" s="643">
        <v>1</v>
      </c>
      <c r="L3593" s="643">
        <v>12</v>
      </c>
      <c r="M3593" s="644">
        <v>25077.254186522405</v>
      </c>
      <c r="N3593" s="643">
        <v>1</v>
      </c>
      <c r="O3593" s="643">
        <v>6</v>
      </c>
      <c r="P3593" s="686">
        <v>12578.939556928915</v>
      </c>
    </row>
    <row r="3594" spans="1:16" ht="22.5" x14ac:dyDescent="0.2">
      <c r="A3594" s="637" t="s">
        <v>478</v>
      </c>
      <c r="B3594" s="638" t="s">
        <v>768</v>
      </c>
      <c r="C3594" s="638" t="s">
        <v>769</v>
      </c>
      <c r="D3594" s="639" t="s">
        <v>11029</v>
      </c>
      <c r="E3594" s="640">
        <v>1900</v>
      </c>
      <c r="F3594" s="638" t="s">
        <v>11030</v>
      </c>
      <c r="G3594" s="639" t="s">
        <v>11031</v>
      </c>
      <c r="H3594" s="641" t="s">
        <v>11032</v>
      </c>
      <c r="I3594" s="642" t="s">
        <v>8292</v>
      </c>
      <c r="J3594" s="641" t="s">
        <v>11032</v>
      </c>
      <c r="K3594" s="643">
        <v>1</v>
      </c>
      <c r="L3594" s="643">
        <v>12</v>
      </c>
      <c r="M3594" s="644">
        <v>25077.254186522405</v>
      </c>
      <c r="N3594" s="643">
        <v>1</v>
      </c>
      <c r="O3594" s="643">
        <v>6</v>
      </c>
      <c r="P3594" s="686">
        <v>12578.939556928915</v>
      </c>
    </row>
    <row r="3595" spans="1:16" ht="22.5" x14ac:dyDescent="0.2">
      <c r="A3595" s="637" t="s">
        <v>478</v>
      </c>
      <c r="B3595" s="638" t="s">
        <v>768</v>
      </c>
      <c r="C3595" s="638" t="s">
        <v>769</v>
      </c>
      <c r="D3595" s="639" t="s">
        <v>11033</v>
      </c>
      <c r="E3595" s="640">
        <v>2600</v>
      </c>
      <c r="F3595" s="638" t="s">
        <v>11034</v>
      </c>
      <c r="G3595" s="639" t="s">
        <v>11035</v>
      </c>
      <c r="H3595" s="641" t="s">
        <v>8444</v>
      </c>
      <c r="I3595" s="642" t="s">
        <v>8185</v>
      </c>
      <c r="J3595" s="641" t="s">
        <v>8444</v>
      </c>
      <c r="K3595" s="643">
        <v>1</v>
      </c>
      <c r="L3595" s="643">
        <v>12</v>
      </c>
      <c r="M3595" s="644">
        <v>33477.254186522412</v>
      </c>
      <c r="N3595" s="643">
        <v>1</v>
      </c>
      <c r="O3595" s="643">
        <v>6</v>
      </c>
      <c r="P3595" s="686">
        <v>16801.079556928918</v>
      </c>
    </row>
    <row r="3596" spans="1:16" ht="33.75" x14ac:dyDescent="0.2">
      <c r="A3596" s="637" t="s">
        <v>478</v>
      </c>
      <c r="B3596" s="638" t="s">
        <v>768</v>
      </c>
      <c r="C3596" s="638" t="s">
        <v>769</v>
      </c>
      <c r="D3596" s="639" t="s">
        <v>11036</v>
      </c>
      <c r="E3596" s="640">
        <v>2300</v>
      </c>
      <c r="F3596" s="638" t="s">
        <v>11037</v>
      </c>
      <c r="G3596" s="639" t="s">
        <v>11038</v>
      </c>
      <c r="H3596" s="641" t="s">
        <v>8750</v>
      </c>
      <c r="I3596" s="642" t="s">
        <v>8185</v>
      </c>
      <c r="J3596" s="641" t="s">
        <v>8750</v>
      </c>
      <c r="K3596" s="643">
        <v>1</v>
      </c>
      <c r="L3596" s="643">
        <v>12</v>
      </c>
      <c r="M3596" s="644">
        <v>29877.254186522405</v>
      </c>
      <c r="N3596" s="643">
        <v>1</v>
      </c>
      <c r="O3596" s="643">
        <v>6</v>
      </c>
      <c r="P3596" s="686">
        <v>15001.079556928915</v>
      </c>
    </row>
    <row r="3597" spans="1:16" ht="45" x14ac:dyDescent="0.2">
      <c r="A3597" s="637" t="s">
        <v>478</v>
      </c>
      <c r="B3597" s="638" t="s">
        <v>768</v>
      </c>
      <c r="C3597" s="638" t="s">
        <v>769</v>
      </c>
      <c r="D3597" s="639" t="s">
        <v>11039</v>
      </c>
      <c r="E3597" s="640">
        <v>3800</v>
      </c>
      <c r="F3597" s="638" t="s">
        <v>11040</v>
      </c>
      <c r="G3597" s="639" t="s">
        <v>11041</v>
      </c>
      <c r="H3597" s="641" t="s">
        <v>8827</v>
      </c>
      <c r="I3597" s="642" t="s">
        <v>8190</v>
      </c>
      <c r="J3597" s="641" t="s">
        <v>8827</v>
      </c>
      <c r="K3597" s="643">
        <v>1</v>
      </c>
      <c r="L3597" s="643">
        <v>10</v>
      </c>
      <c r="M3597" s="644">
        <v>40011.894186522411</v>
      </c>
      <c r="N3597" s="643">
        <v>1</v>
      </c>
      <c r="O3597" s="643">
        <v>5</v>
      </c>
      <c r="P3597" s="686">
        <v>19997.319556928916</v>
      </c>
    </row>
    <row r="3598" spans="1:16" ht="45" x14ac:dyDescent="0.2">
      <c r="A3598" s="637" t="s">
        <v>478</v>
      </c>
      <c r="B3598" s="638" t="s">
        <v>775</v>
      </c>
      <c r="C3598" s="638" t="s">
        <v>769</v>
      </c>
      <c r="D3598" s="639" t="s">
        <v>11039</v>
      </c>
      <c r="E3598" s="640">
        <v>3800</v>
      </c>
      <c r="F3598" s="638" t="s">
        <v>11040</v>
      </c>
      <c r="G3598" s="639" t="s">
        <v>11041</v>
      </c>
      <c r="H3598" s="641" t="s">
        <v>8827</v>
      </c>
      <c r="I3598" s="642" t="s">
        <v>8190</v>
      </c>
      <c r="J3598" s="641" t="s">
        <v>8827</v>
      </c>
      <c r="K3598" s="643"/>
      <c r="L3598" s="643"/>
      <c r="M3598" s="644">
        <v>0</v>
      </c>
      <c r="N3598" s="643">
        <v>1</v>
      </c>
      <c r="O3598" s="643">
        <v>1</v>
      </c>
      <c r="P3598" s="686">
        <v>3982.279556928916</v>
      </c>
    </row>
    <row r="3599" spans="1:16" x14ac:dyDescent="0.2">
      <c r="A3599" s="637" t="s">
        <v>478</v>
      </c>
      <c r="B3599" s="638" t="s">
        <v>768</v>
      </c>
      <c r="C3599" s="638" t="s">
        <v>769</v>
      </c>
      <c r="D3599" s="639" t="s">
        <v>11042</v>
      </c>
      <c r="E3599" s="640">
        <v>2300</v>
      </c>
      <c r="F3599" s="638" t="s">
        <v>11043</v>
      </c>
      <c r="G3599" s="639" t="s">
        <v>11044</v>
      </c>
      <c r="H3599" s="641" t="s">
        <v>8554</v>
      </c>
      <c r="I3599" s="642" t="s">
        <v>8185</v>
      </c>
      <c r="J3599" s="641" t="s">
        <v>8554</v>
      </c>
      <c r="K3599" s="643">
        <v>1</v>
      </c>
      <c r="L3599" s="643">
        <v>12</v>
      </c>
      <c r="M3599" s="644">
        <v>29877.254186522405</v>
      </c>
      <c r="N3599" s="643">
        <v>1</v>
      </c>
      <c r="O3599" s="643">
        <v>6</v>
      </c>
      <c r="P3599" s="686">
        <v>15001.079556928915</v>
      </c>
    </row>
    <row r="3600" spans="1:16" ht="33.75" x14ac:dyDescent="0.2">
      <c r="A3600" s="637" t="s">
        <v>478</v>
      </c>
      <c r="B3600" s="638" t="s">
        <v>768</v>
      </c>
      <c r="C3600" s="638" t="s">
        <v>769</v>
      </c>
      <c r="D3600" s="639" t="s">
        <v>11045</v>
      </c>
      <c r="E3600" s="640">
        <v>6500</v>
      </c>
      <c r="F3600" s="638" t="s">
        <v>11046</v>
      </c>
      <c r="G3600" s="639" t="s">
        <v>11047</v>
      </c>
      <c r="H3600" s="641" t="s">
        <v>11048</v>
      </c>
      <c r="I3600" s="642" t="s">
        <v>8190</v>
      </c>
      <c r="J3600" s="641" t="s">
        <v>11048</v>
      </c>
      <c r="K3600" s="643">
        <v>1</v>
      </c>
      <c r="L3600" s="643">
        <v>12</v>
      </c>
      <c r="M3600" s="644">
        <v>80277.254186522405</v>
      </c>
      <c r="N3600" s="643">
        <v>1</v>
      </c>
      <c r="O3600" s="643">
        <v>6</v>
      </c>
      <c r="P3600" s="686">
        <v>40201.079556928911</v>
      </c>
    </row>
    <row r="3601" spans="1:16" x14ac:dyDescent="0.2">
      <c r="A3601" s="637" t="s">
        <v>478</v>
      </c>
      <c r="B3601" s="638" t="s">
        <v>768</v>
      </c>
      <c r="C3601" s="638" t="s">
        <v>769</v>
      </c>
      <c r="D3601" s="639" t="s">
        <v>9171</v>
      </c>
      <c r="E3601" s="640">
        <v>1900</v>
      </c>
      <c r="F3601" s="638" t="s">
        <v>11049</v>
      </c>
      <c r="G3601" s="639" t="s">
        <v>11050</v>
      </c>
      <c r="H3601" s="641" t="s">
        <v>8291</v>
      </c>
      <c r="I3601" s="642" t="s">
        <v>8292</v>
      </c>
      <c r="J3601" s="641" t="s">
        <v>8291</v>
      </c>
      <c r="K3601" s="643">
        <v>1</v>
      </c>
      <c r="L3601" s="643">
        <v>12</v>
      </c>
      <c r="M3601" s="644">
        <v>25077.254186522405</v>
      </c>
      <c r="N3601" s="643">
        <v>1</v>
      </c>
      <c r="O3601" s="643">
        <v>6</v>
      </c>
      <c r="P3601" s="686">
        <v>12578.939556928915</v>
      </c>
    </row>
    <row r="3602" spans="1:16" ht="22.5" x14ac:dyDescent="0.2">
      <c r="A3602" s="637" t="s">
        <v>478</v>
      </c>
      <c r="B3602" s="638" t="s">
        <v>768</v>
      </c>
      <c r="C3602" s="638" t="s">
        <v>769</v>
      </c>
      <c r="D3602" s="639" t="s">
        <v>11051</v>
      </c>
      <c r="E3602" s="640">
        <v>5000</v>
      </c>
      <c r="F3602" s="638" t="s">
        <v>11052</v>
      </c>
      <c r="G3602" s="639" t="s">
        <v>11053</v>
      </c>
      <c r="H3602" s="641" t="s">
        <v>11054</v>
      </c>
      <c r="I3602" s="642" t="s">
        <v>8190</v>
      </c>
      <c r="J3602" s="641" t="s">
        <v>11054</v>
      </c>
      <c r="K3602" s="643">
        <v>1</v>
      </c>
      <c r="L3602" s="643">
        <v>12</v>
      </c>
      <c r="M3602" s="644">
        <v>62277.254186522412</v>
      </c>
      <c r="N3602" s="643">
        <v>1</v>
      </c>
      <c r="O3602" s="643">
        <v>6</v>
      </c>
      <c r="P3602" s="686">
        <v>31201.079556928918</v>
      </c>
    </row>
    <row r="3603" spans="1:16" ht="22.5" x14ac:dyDescent="0.2">
      <c r="A3603" s="637" t="s">
        <v>478</v>
      </c>
      <c r="B3603" s="638" t="s">
        <v>768</v>
      </c>
      <c r="C3603" s="638" t="s">
        <v>769</v>
      </c>
      <c r="D3603" s="639" t="s">
        <v>11055</v>
      </c>
      <c r="E3603" s="640">
        <v>4300</v>
      </c>
      <c r="F3603" s="638" t="s">
        <v>11056</v>
      </c>
      <c r="G3603" s="639" t="s">
        <v>11057</v>
      </c>
      <c r="H3603" s="641" t="s">
        <v>8569</v>
      </c>
      <c r="I3603" s="642" t="s">
        <v>8190</v>
      </c>
      <c r="J3603" s="641" t="s">
        <v>8569</v>
      </c>
      <c r="K3603" s="643">
        <v>1</v>
      </c>
      <c r="L3603" s="643">
        <v>12</v>
      </c>
      <c r="M3603" s="644">
        <v>53877.254186522412</v>
      </c>
      <c r="N3603" s="643">
        <v>1</v>
      </c>
      <c r="O3603" s="643">
        <v>6</v>
      </c>
      <c r="P3603" s="686">
        <v>27001.079556928918</v>
      </c>
    </row>
    <row r="3604" spans="1:16" ht="22.5" x14ac:dyDescent="0.2">
      <c r="A3604" s="637" t="s">
        <v>478</v>
      </c>
      <c r="B3604" s="638" t="s">
        <v>768</v>
      </c>
      <c r="C3604" s="638" t="s">
        <v>769</v>
      </c>
      <c r="D3604" s="639" t="s">
        <v>11058</v>
      </c>
      <c r="E3604" s="640">
        <v>3500</v>
      </c>
      <c r="F3604" s="638" t="s">
        <v>11059</v>
      </c>
      <c r="G3604" s="639" t="s">
        <v>11060</v>
      </c>
      <c r="H3604" s="641" t="s">
        <v>11061</v>
      </c>
      <c r="I3604" s="642" t="s">
        <v>8190</v>
      </c>
      <c r="J3604" s="641" t="s">
        <v>11061</v>
      </c>
      <c r="K3604" s="643">
        <v>1</v>
      </c>
      <c r="L3604" s="643">
        <v>12</v>
      </c>
      <c r="M3604" s="644">
        <v>44277.254186522412</v>
      </c>
      <c r="N3604" s="643">
        <v>1</v>
      </c>
      <c r="O3604" s="643">
        <v>6</v>
      </c>
      <c r="P3604" s="686">
        <v>22201.079556928918</v>
      </c>
    </row>
    <row r="3605" spans="1:16" ht="22.5" x14ac:dyDescent="0.2">
      <c r="A3605" s="637" t="s">
        <v>478</v>
      </c>
      <c r="B3605" s="638" t="s">
        <v>768</v>
      </c>
      <c r="C3605" s="638" t="s">
        <v>769</v>
      </c>
      <c r="D3605" s="639" t="s">
        <v>8611</v>
      </c>
      <c r="E3605" s="640">
        <v>6500</v>
      </c>
      <c r="F3605" s="638" t="s">
        <v>11062</v>
      </c>
      <c r="G3605" s="639" t="s">
        <v>11063</v>
      </c>
      <c r="H3605" s="641" t="s">
        <v>8614</v>
      </c>
      <c r="I3605" s="642" t="s">
        <v>8190</v>
      </c>
      <c r="J3605" s="641" t="s">
        <v>8614</v>
      </c>
      <c r="K3605" s="643">
        <v>1</v>
      </c>
      <c r="L3605" s="643">
        <v>2</v>
      </c>
      <c r="M3605" s="644">
        <v>13550.454186522407</v>
      </c>
      <c r="N3605" s="643"/>
      <c r="O3605" s="643"/>
      <c r="P3605" s="686">
        <v>0</v>
      </c>
    </row>
    <row r="3606" spans="1:16" x14ac:dyDescent="0.2">
      <c r="A3606" s="637" t="s">
        <v>478</v>
      </c>
      <c r="B3606" s="638" t="s">
        <v>768</v>
      </c>
      <c r="C3606" s="638" t="s">
        <v>769</v>
      </c>
      <c r="D3606" s="639" t="s">
        <v>8288</v>
      </c>
      <c r="E3606" s="640">
        <v>1900</v>
      </c>
      <c r="F3606" s="638" t="s">
        <v>11064</v>
      </c>
      <c r="G3606" s="639" t="s">
        <v>11065</v>
      </c>
      <c r="H3606" s="641" t="s">
        <v>8303</v>
      </c>
      <c r="I3606" s="642" t="s">
        <v>8292</v>
      </c>
      <c r="J3606" s="641" t="s">
        <v>8303</v>
      </c>
      <c r="K3606" s="643">
        <v>1</v>
      </c>
      <c r="L3606" s="643">
        <v>10</v>
      </c>
      <c r="M3606" s="644">
        <v>21011.894186522404</v>
      </c>
      <c r="N3606" s="643">
        <v>1</v>
      </c>
      <c r="O3606" s="643">
        <v>6</v>
      </c>
      <c r="P3606" s="686">
        <v>12578.939556928915</v>
      </c>
    </row>
    <row r="3607" spans="1:16" ht="22.5" x14ac:dyDescent="0.2">
      <c r="A3607" s="637" t="s">
        <v>478</v>
      </c>
      <c r="B3607" s="638" t="s">
        <v>768</v>
      </c>
      <c r="C3607" s="638" t="s">
        <v>769</v>
      </c>
      <c r="D3607" s="639" t="s">
        <v>9171</v>
      </c>
      <c r="E3607" s="640">
        <v>1900</v>
      </c>
      <c r="F3607" s="638" t="s">
        <v>11066</v>
      </c>
      <c r="G3607" s="639" t="s">
        <v>11067</v>
      </c>
      <c r="H3607" s="641" t="s">
        <v>8291</v>
      </c>
      <c r="I3607" s="642" t="s">
        <v>8292</v>
      </c>
      <c r="J3607" s="641" t="s">
        <v>8291</v>
      </c>
      <c r="K3607" s="643">
        <v>1</v>
      </c>
      <c r="L3607" s="643">
        <v>12</v>
      </c>
      <c r="M3607" s="644">
        <v>25077.254186522405</v>
      </c>
      <c r="N3607" s="643">
        <v>1</v>
      </c>
      <c r="O3607" s="643">
        <v>6</v>
      </c>
      <c r="P3607" s="686">
        <v>12578.939556928915</v>
      </c>
    </row>
    <row r="3608" spans="1:16" ht="22.5" x14ac:dyDescent="0.2">
      <c r="A3608" s="637" t="s">
        <v>478</v>
      </c>
      <c r="B3608" s="638" t="s">
        <v>768</v>
      </c>
      <c r="C3608" s="638" t="s">
        <v>769</v>
      </c>
      <c r="D3608" s="639" t="s">
        <v>11068</v>
      </c>
      <c r="E3608" s="640">
        <v>3800</v>
      </c>
      <c r="F3608" s="638" t="s">
        <v>11069</v>
      </c>
      <c r="G3608" s="639" t="s">
        <v>11070</v>
      </c>
      <c r="H3608" s="641" t="s">
        <v>8380</v>
      </c>
      <c r="I3608" s="642" t="s">
        <v>8190</v>
      </c>
      <c r="J3608" s="641" t="s">
        <v>8380</v>
      </c>
      <c r="K3608" s="643">
        <v>1</v>
      </c>
      <c r="L3608" s="643">
        <v>12</v>
      </c>
      <c r="M3608" s="644">
        <v>47877.254186522412</v>
      </c>
      <c r="N3608" s="643">
        <v>1</v>
      </c>
      <c r="O3608" s="643">
        <v>6</v>
      </c>
      <c r="P3608" s="686">
        <v>24001.079556928918</v>
      </c>
    </row>
    <row r="3609" spans="1:16" ht="67.5" x14ac:dyDescent="0.2">
      <c r="A3609" s="637" t="s">
        <v>478</v>
      </c>
      <c r="B3609" s="638" t="s">
        <v>768</v>
      </c>
      <c r="C3609" s="638" t="s">
        <v>769</v>
      </c>
      <c r="D3609" s="639" t="s">
        <v>11071</v>
      </c>
      <c r="E3609" s="640">
        <v>3500</v>
      </c>
      <c r="F3609" s="638" t="s">
        <v>11072</v>
      </c>
      <c r="G3609" s="639" t="s">
        <v>11073</v>
      </c>
      <c r="H3609" s="641" t="s">
        <v>4940</v>
      </c>
      <c r="I3609" s="642" t="s">
        <v>8190</v>
      </c>
      <c r="J3609" s="641" t="s">
        <v>4940</v>
      </c>
      <c r="K3609" s="643">
        <v>1</v>
      </c>
      <c r="L3609" s="643">
        <v>12</v>
      </c>
      <c r="M3609" s="644">
        <v>44277.254186522412</v>
      </c>
      <c r="N3609" s="643">
        <v>1</v>
      </c>
      <c r="O3609" s="643">
        <v>6</v>
      </c>
      <c r="P3609" s="686">
        <v>22201.079556928918</v>
      </c>
    </row>
    <row r="3610" spans="1:16" x14ac:dyDescent="0.2">
      <c r="A3610" s="637" t="s">
        <v>478</v>
      </c>
      <c r="B3610" s="638" t="s">
        <v>768</v>
      </c>
      <c r="C3610" s="638" t="s">
        <v>769</v>
      </c>
      <c r="D3610" s="639" t="s">
        <v>11074</v>
      </c>
      <c r="E3610" s="640">
        <v>5000</v>
      </c>
      <c r="F3610" s="638" t="s">
        <v>11075</v>
      </c>
      <c r="G3610" s="639" t="s">
        <v>11076</v>
      </c>
      <c r="H3610" s="641" t="s">
        <v>11077</v>
      </c>
      <c r="I3610" s="642" t="s">
        <v>8190</v>
      </c>
      <c r="J3610" s="641" t="s">
        <v>11077</v>
      </c>
      <c r="K3610" s="643">
        <v>1</v>
      </c>
      <c r="L3610" s="643">
        <v>12</v>
      </c>
      <c r="M3610" s="644">
        <v>62277.254186522412</v>
      </c>
      <c r="N3610" s="643">
        <v>1</v>
      </c>
      <c r="O3610" s="643">
        <v>6</v>
      </c>
      <c r="P3610" s="686">
        <v>31201.079556928918</v>
      </c>
    </row>
    <row r="3611" spans="1:16" ht="33.75" x14ac:dyDescent="0.2">
      <c r="A3611" s="637" t="s">
        <v>478</v>
      </c>
      <c r="B3611" s="638" t="s">
        <v>768</v>
      </c>
      <c r="C3611" s="638" t="s">
        <v>769</v>
      </c>
      <c r="D3611" s="639" t="s">
        <v>11078</v>
      </c>
      <c r="E3611" s="640">
        <v>3800</v>
      </c>
      <c r="F3611" s="638" t="s">
        <v>11079</v>
      </c>
      <c r="G3611" s="639" t="s">
        <v>11080</v>
      </c>
      <c r="H3611" s="641" t="s">
        <v>8784</v>
      </c>
      <c r="I3611" s="642" t="s">
        <v>8190</v>
      </c>
      <c r="J3611" s="641" t="s">
        <v>8784</v>
      </c>
      <c r="K3611" s="643">
        <v>1</v>
      </c>
      <c r="L3611" s="643">
        <v>12</v>
      </c>
      <c r="M3611" s="644">
        <v>47877.254186522412</v>
      </c>
      <c r="N3611" s="643">
        <v>1</v>
      </c>
      <c r="O3611" s="643">
        <v>6</v>
      </c>
      <c r="P3611" s="686">
        <v>24001.079556928918</v>
      </c>
    </row>
    <row r="3612" spans="1:16" ht="33.75" x14ac:dyDescent="0.2">
      <c r="A3612" s="637" t="s">
        <v>478</v>
      </c>
      <c r="B3612" s="638" t="s">
        <v>768</v>
      </c>
      <c r="C3612" s="638" t="s">
        <v>769</v>
      </c>
      <c r="D3612" s="639" t="s">
        <v>11081</v>
      </c>
      <c r="E3612" s="640">
        <v>1900</v>
      </c>
      <c r="F3612" s="638" t="s">
        <v>11082</v>
      </c>
      <c r="G3612" s="639" t="s">
        <v>11083</v>
      </c>
      <c r="H3612" s="641" t="s">
        <v>11084</v>
      </c>
      <c r="I3612" s="642" t="s">
        <v>8292</v>
      </c>
      <c r="J3612" s="641" t="s">
        <v>11084</v>
      </c>
      <c r="K3612" s="643">
        <v>1</v>
      </c>
      <c r="L3612" s="643">
        <v>12</v>
      </c>
      <c r="M3612" s="644">
        <v>25077.254186522405</v>
      </c>
      <c r="N3612" s="643">
        <v>1</v>
      </c>
      <c r="O3612" s="643">
        <v>6</v>
      </c>
      <c r="P3612" s="686">
        <v>12578.939556928915</v>
      </c>
    </row>
    <row r="3613" spans="1:16" x14ac:dyDescent="0.2">
      <c r="A3613" s="637" t="s">
        <v>478</v>
      </c>
      <c r="B3613" s="638" t="s">
        <v>768</v>
      </c>
      <c r="C3613" s="638" t="s">
        <v>769</v>
      </c>
      <c r="D3613" s="639" t="s">
        <v>8288</v>
      </c>
      <c r="E3613" s="640">
        <v>1900</v>
      </c>
      <c r="F3613" s="638" t="s">
        <v>11085</v>
      </c>
      <c r="G3613" s="639" t="s">
        <v>11086</v>
      </c>
      <c r="H3613" s="641" t="s">
        <v>9475</v>
      </c>
      <c r="I3613" s="642" t="s">
        <v>8292</v>
      </c>
      <c r="J3613" s="641" t="s">
        <v>9475</v>
      </c>
      <c r="K3613" s="643">
        <v>1</v>
      </c>
      <c r="L3613" s="643">
        <v>12</v>
      </c>
      <c r="M3613" s="644">
        <v>25077.254186522405</v>
      </c>
      <c r="N3613" s="643">
        <v>1</v>
      </c>
      <c r="O3613" s="643">
        <v>6</v>
      </c>
      <c r="P3613" s="686">
        <v>12578.939556928915</v>
      </c>
    </row>
    <row r="3614" spans="1:16" x14ac:dyDescent="0.2">
      <c r="A3614" s="637" t="s">
        <v>478</v>
      </c>
      <c r="B3614" s="638" t="s">
        <v>768</v>
      </c>
      <c r="C3614" s="638" t="s">
        <v>769</v>
      </c>
      <c r="D3614" s="639" t="s">
        <v>8778</v>
      </c>
      <c r="E3614" s="640">
        <v>1900</v>
      </c>
      <c r="F3614" s="638" t="s">
        <v>11087</v>
      </c>
      <c r="G3614" s="639" t="s">
        <v>11088</v>
      </c>
      <c r="H3614" s="641" t="s">
        <v>8291</v>
      </c>
      <c r="I3614" s="642" t="s">
        <v>8292</v>
      </c>
      <c r="J3614" s="641" t="s">
        <v>8291</v>
      </c>
      <c r="K3614" s="643">
        <v>1</v>
      </c>
      <c r="L3614" s="643">
        <v>12</v>
      </c>
      <c r="M3614" s="644">
        <v>25077.254186522405</v>
      </c>
      <c r="N3614" s="643">
        <v>1</v>
      </c>
      <c r="O3614" s="643">
        <v>6</v>
      </c>
      <c r="P3614" s="686">
        <v>12578.939556928915</v>
      </c>
    </row>
    <row r="3615" spans="1:16" ht="33.75" x14ac:dyDescent="0.2">
      <c r="A3615" s="637" t="s">
        <v>478</v>
      </c>
      <c r="B3615" s="638" t="s">
        <v>768</v>
      </c>
      <c r="C3615" s="638" t="s">
        <v>769</v>
      </c>
      <c r="D3615" s="639" t="s">
        <v>11089</v>
      </c>
      <c r="E3615" s="640">
        <v>1900</v>
      </c>
      <c r="F3615" s="638" t="s">
        <v>11090</v>
      </c>
      <c r="G3615" s="639" t="s">
        <v>11091</v>
      </c>
      <c r="H3615" s="641" t="s">
        <v>8643</v>
      </c>
      <c r="I3615" s="642" t="s">
        <v>8292</v>
      </c>
      <c r="J3615" s="641" t="s">
        <v>8643</v>
      </c>
      <c r="K3615" s="643">
        <v>1</v>
      </c>
      <c r="L3615" s="643">
        <v>12</v>
      </c>
      <c r="M3615" s="644">
        <v>25077.254186522405</v>
      </c>
      <c r="N3615" s="643">
        <v>1</v>
      </c>
      <c r="O3615" s="643">
        <v>6</v>
      </c>
      <c r="P3615" s="686">
        <v>12578.939556928915</v>
      </c>
    </row>
    <row r="3616" spans="1:16" ht="33.75" x14ac:dyDescent="0.2">
      <c r="A3616" s="637" t="s">
        <v>478</v>
      </c>
      <c r="B3616" s="638" t="s">
        <v>768</v>
      </c>
      <c r="C3616" s="638" t="s">
        <v>769</v>
      </c>
      <c r="D3616" s="639" t="s">
        <v>9513</v>
      </c>
      <c r="E3616" s="640">
        <v>2800</v>
      </c>
      <c r="F3616" s="638" t="s">
        <v>11092</v>
      </c>
      <c r="G3616" s="639" t="s">
        <v>11093</v>
      </c>
      <c r="H3616" s="641" t="s">
        <v>11094</v>
      </c>
      <c r="I3616" s="642" t="s">
        <v>8185</v>
      </c>
      <c r="J3616" s="641" t="s">
        <v>11094</v>
      </c>
      <c r="K3616" s="643">
        <v>1</v>
      </c>
      <c r="L3616" s="643">
        <v>6</v>
      </c>
      <c r="M3616" s="644">
        <v>18281.174186522407</v>
      </c>
      <c r="N3616" s="643"/>
      <c r="O3616" s="643"/>
      <c r="P3616" s="686">
        <v>0</v>
      </c>
    </row>
    <row r="3617" spans="1:16" ht="22.5" x14ac:dyDescent="0.2">
      <c r="A3617" s="637" t="s">
        <v>478</v>
      </c>
      <c r="B3617" s="638" t="s">
        <v>768</v>
      </c>
      <c r="C3617" s="638" t="s">
        <v>769</v>
      </c>
      <c r="D3617" s="639" t="s">
        <v>11095</v>
      </c>
      <c r="E3617" s="640">
        <v>2400</v>
      </c>
      <c r="F3617" s="638" t="s">
        <v>11096</v>
      </c>
      <c r="G3617" s="639" t="s">
        <v>11097</v>
      </c>
      <c r="H3617" s="641" t="s">
        <v>11098</v>
      </c>
      <c r="I3617" s="642" t="s">
        <v>8185</v>
      </c>
      <c r="J3617" s="641" t="s">
        <v>11098</v>
      </c>
      <c r="K3617" s="643">
        <v>1</v>
      </c>
      <c r="L3617" s="643">
        <v>12</v>
      </c>
      <c r="M3617" s="644">
        <v>31077.254186522405</v>
      </c>
      <c r="N3617" s="643">
        <v>1</v>
      </c>
      <c r="O3617" s="643">
        <v>6</v>
      </c>
      <c r="P3617" s="686">
        <v>15601.079556928915</v>
      </c>
    </row>
    <row r="3618" spans="1:16" ht="22.5" x14ac:dyDescent="0.2">
      <c r="A3618" s="637" t="s">
        <v>478</v>
      </c>
      <c r="B3618" s="638" t="s">
        <v>768</v>
      </c>
      <c r="C3618" s="638" t="s">
        <v>769</v>
      </c>
      <c r="D3618" s="639" t="s">
        <v>8288</v>
      </c>
      <c r="E3618" s="640">
        <v>1900</v>
      </c>
      <c r="F3618" s="638" t="s">
        <v>11099</v>
      </c>
      <c r="G3618" s="639" t="s">
        <v>11100</v>
      </c>
      <c r="H3618" s="641" t="s">
        <v>8303</v>
      </c>
      <c r="I3618" s="642" t="s">
        <v>8292</v>
      </c>
      <c r="J3618" s="641" t="s">
        <v>8303</v>
      </c>
      <c r="K3618" s="643">
        <v>1</v>
      </c>
      <c r="L3618" s="643">
        <v>12</v>
      </c>
      <c r="M3618" s="644">
        <v>25077.254186522405</v>
      </c>
      <c r="N3618" s="643">
        <v>1</v>
      </c>
      <c r="O3618" s="643">
        <v>6</v>
      </c>
      <c r="P3618" s="686">
        <v>12578.939556928915</v>
      </c>
    </row>
    <row r="3619" spans="1:16" ht="78.75" x14ac:dyDescent="0.2">
      <c r="A3619" s="637" t="s">
        <v>478</v>
      </c>
      <c r="B3619" s="638" t="s">
        <v>768</v>
      </c>
      <c r="C3619" s="638" t="s">
        <v>769</v>
      </c>
      <c r="D3619" s="639" t="s">
        <v>11101</v>
      </c>
      <c r="E3619" s="640">
        <v>3500</v>
      </c>
      <c r="F3619" s="638" t="s">
        <v>11102</v>
      </c>
      <c r="G3619" s="639" t="s">
        <v>11103</v>
      </c>
      <c r="H3619" s="641" t="s">
        <v>8318</v>
      </c>
      <c r="I3619" s="642" t="s">
        <v>8190</v>
      </c>
      <c r="J3619" s="641" t="s">
        <v>8318</v>
      </c>
      <c r="K3619" s="643">
        <v>1</v>
      </c>
      <c r="L3619" s="643">
        <v>12</v>
      </c>
      <c r="M3619" s="644">
        <v>44277.254186522412</v>
      </c>
      <c r="N3619" s="643">
        <v>1</v>
      </c>
      <c r="O3619" s="643">
        <v>6</v>
      </c>
      <c r="P3619" s="686">
        <v>22201.079556928918</v>
      </c>
    </row>
    <row r="3620" spans="1:16" ht="22.5" x14ac:dyDescent="0.2">
      <c r="A3620" s="637" t="s">
        <v>478</v>
      </c>
      <c r="B3620" s="638" t="s">
        <v>768</v>
      </c>
      <c r="C3620" s="638" t="s">
        <v>769</v>
      </c>
      <c r="D3620" s="639" t="s">
        <v>8966</v>
      </c>
      <c r="E3620" s="640">
        <v>2800</v>
      </c>
      <c r="F3620" s="638" t="s">
        <v>11104</v>
      </c>
      <c r="G3620" s="639" t="s">
        <v>11105</v>
      </c>
      <c r="H3620" s="641" t="s">
        <v>11106</v>
      </c>
      <c r="I3620" s="642" t="s">
        <v>8185</v>
      </c>
      <c r="J3620" s="641" t="s">
        <v>11106</v>
      </c>
      <c r="K3620" s="643">
        <v>1</v>
      </c>
      <c r="L3620" s="643">
        <v>12</v>
      </c>
      <c r="M3620" s="644">
        <v>35877.254186522412</v>
      </c>
      <c r="N3620" s="643">
        <v>1</v>
      </c>
      <c r="O3620" s="643">
        <v>5</v>
      </c>
      <c r="P3620" s="686">
        <v>14997.319556928915</v>
      </c>
    </row>
    <row r="3621" spans="1:16" ht="22.5" x14ac:dyDescent="0.2">
      <c r="A3621" s="637" t="s">
        <v>478</v>
      </c>
      <c r="B3621" s="638" t="s">
        <v>775</v>
      </c>
      <c r="C3621" s="638" t="s">
        <v>769</v>
      </c>
      <c r="D3621" s="639" t="s">
        <v>8966</v>
      </c>
      <c r="E3621" s="640">
        <v>2800</v>
      </c>
      <c r="F3621" s="638" t="s">
        <v>11104</v>
      </c>
      <c r="G3621" s="639" t="s">
        <v>11105</v>
      </c>
      <c r="H3621" s="641" t="s">
        <v>11106</v>
      </c>
      <c r="I3621" s="642" t="s">
        <v>8185</v>
      </c>
      <c r="J3621" s="641" t="s">
        <v>11106</v>
      </c>
      <c r="K3621" s="643"/>
      <c r="L3621" s="643"/>
      <c r="M3621" s="644">
        <v>0</v>
      </c>
      <c r="N3621" s="643">
        <v>1</v>
      </c>
      <c r="O3621" s="643">
        <v>1</v>
      </c>
      <c r="P3621" s="686">
        <v>2982.279556928916</v>
      </c>
    </row>
    <row r="3622" spans="1:16" ht="22.5" x14ac:dyDescent="0.2">
      <c r="A3622" s="637" t="s">
        <v>478</v>
      </c>
      <c r="B3622" s="638" t="s">
        <v>768</v>
      </c>
      <c r="C3622" s="638" t="s">
        <v>769</v>
      </c>
      <c r="D3622" s="639" t="s">
        <v>9691</v>
      </c>
      <c r="E3622" s="640">
        <v>4300</v>
      </c>
      <c r="F3622" s="638" t="s">
        <v>11107</v>
      </c>
      <c r="G3622" s="639" t="s">
        <v>11108</v>
      </c>
      <c r="H3622" s="641" t="s">
        <v>11109</v>
      </c>
      <c r="I3622" s="642" t="s">
        <v>8190</v>
      </c>
      <c r="J3622" s="641" t="s">
        <v>11109</v>
      </c>
      <c r="K3622" s="643">
        <v>1</v>
      </c>
      <c r="L3622" s="643">
        <v>12</v>
      </c>
      <c r="M3622" s="644">
        <v>53877.254186522412</v>
      </c>
      <c r="N3622" s="643">
        <v>1</v>
      </c>
      <c r="O3622" s="643">
        <v>6</v>
      </c>
      <c r="P3622" s="686">
        <v>27001.079556928918</v>
      </c>
    </row>
    <row r="3623" spans="1:16" ht="22.5" x14ac:dyDescent="0.2">
      <c r="A3623" s="637" t="s">
        <v>478</v>
      </c>
      <c r="B3623" s="638" t="s">
        <v>768</v>
      </c>
      <c r="C3623" s="638" t="s">
        <v>769</v>
      </c>
      <c r="D3623" s="639" t="s">
        <v>8623</v>
      </c>
      <c r="E3623" s="640">
        <v>3100</v>
      </c>
      <c r="F3623" s="638" t="s">
        <v>11110</v>
      </c>
      <c r="G3623" s="639" t="s">
        <v>11111</v>
      </c>
      <c r="H3623" s="641" t="s">
        <v>11112</v>
      </c>
      <c r="I3623" s="642" t="s">
        <v>8190</v>
      </c>
      <c r="J3623" s="641" t="s">
        <v>11112</v>
      </c>
      <c r="K3623" s="643">
        <v>1</v>
      </c>
      <c r="L3623" s="643">
        <v>12</v>
      </c>
      <c r="M3623" s="644">
        <v>39477.254186522412</v>
      </c>
      <c r="N3623" s="643"/>
      <c r="O3623" s="643"/>
      <c r="P3623" s="686">
        <v>0</v>
      </c>
    </row>
    <row r="3624" spans="1:16" ht="22.5" x14ac:dyDescent="0.2">
      <c r="A3624" s="637" t="s">
        <v>478</v>
      </c>
      <c r="B3624" s="638" t="s">
        <v>768</v>
      </c>
      <c r="C3624" s="638" t="s">
        <v>769</v>
      </c>
      <c r="D3624" s="639" t="s">
        <v>2700</v>
      </c>
      <c r="E3624" s="640">
        <v>3500</v>
      </c>
      <c r="F3624" s="638" t="s">
        <v>11110</v>
      </c>
      <c r="G3624" s="639" t="s">
        <v>11111</v>
      </c>
      <c r="H3624" s="641" t="s">
        <v>11112</v>
      </c>
      <c r="I3624" s="642" t="s">
        <v>8190</v>
      </c>
      <c r="J3624" s="641" t="s">
        <v>11112</v>
      </c>
      <c r="K3624" s="643"/>
      <c r="L3624" s="643"/>
      <c r="M3624" s="644">
        <v>0</v>
      </c>
      <c r="N3624" s="643">
        <v>1</v>
      </c>
      <c r="O3624" s="643">
        <v>6</v>
      </c>
      <c r="P3624" s="686">
        <v>22201.079556928918</v>
      </c>
    </row>
    <row r="3625" spans="1:16" ht="22.5" x14ac:dyDescent="0.2">
      <c r="A3625" s="637" t="s">
        <v>478</v>
      </c>
      <c r="B3625" s="638" t="s">
        <v>768</v>
      </c>
      <c r="C3625" s="638" t="s">
        <v>769</v>
      </c>
      <c r="D3625" s="639" t="s">
        <v>9171</v>
      </c>
      <c r="E3625" s="640">
        <v>2000</v>
      </c>
      <c r="F3625" s="638" t="s">
        <v>11113</v>
      </c>
      <c r="G3625" s="639" t="s">
        <v>11114</v>
      </c>
      <c r="H3625" s="641" t="s">
        <v>8778</v>
      </c>
      <c r="I3625" s="642" t="s">
        <v>8292</v>
      </c>
      <c r="J3625" s="641" t="s">
        <v>8778</v>
      </c>
      <c r="K3625" s="643">
        <v>1</v>
      </c>
      <c r="L3625" s="643">
        <v>12</v>
      </c>
      <c r="M3625" s="644">
        <v>26277.254186522405</v>
      </c>
      <c r="N3625" s="643"/>
      <c r="O3625" s="643"/>
      <c r="P3625" s="686">
        <v>0</v>
      </c>
    </row>
    <row r="3626" spans="1:16" ht="33.75" x14ac:dyDescent="0.2">
      <c r="A3626" s="637" t="s">
        <v>478</v>
      </c>
      <c r="B3626" s="638" t="s">
        <v>768</v>
      </c>
      <c r="C3626" s="638" t="s">
        <v>769</v>
      </c>
      <c r="D3626" s="639" t="s">
        <v>11115</v>
      </c>
      <c r="E3626" s="640">
        <v>3500</v>
      </c>
      <c r="F3626" s="638" t="s">
        <v>11116</v>
      </c>
      <c r="G3626" s="639" t="s">
        <v>11117</v>
      </c>
      <c r="H3626" s="641" t="s">
        <v>8807</v>
      </c>
      <c r="I3626" s="642" t="s">
        <v>8190</v>
      </c>
      <c r="J3626" s="641" t="s">
        <v>8807</v>
      </c>
      <c r="K3626" s="643">
        <v>1</v>
      </c>
      <c r="L3626" s="643">
        <v>3</v>
      </c>
      <c r="M3626" s="644">
        <v>11283.134186522408</v>
      </c>
      <c r="N3626" s="643"/>
      <c r="O3626" s="643"/>
      <c r="P3626" s="686">
        <v>0</v>
      </c>
    </row>
    <row r="3627" spans="1:16" ht="22.5" x14ac:dyDescent="0.2">
      <c r="A3627" s="637" t="s">
        <v>478</v>
      </c>
      <c r="B3627" s="638" t="s">
        <v>768</v>
      </c>
      <c r="C3627" s="638" t="s">
        <v>769</v>
      </c>
      <c r="D3627" s="639" t="s">
        <v>4940</v>
      </c>
      <c r="E3627" s="640">
        <v>3300</v>
      </c>
      <c r="F3627" s="638" t="s">
        <v>11118</v>
      </c>
      <c r="G3627" s="639" t="s">
        <v>11119</v>
      </c>
      <c r="H3627" s="641" t="s">
        <v>11120</v>
      </c>
      <c r="I3627" s="642" t="s">
        <v>8190</v>
      </c>
      <c r="J3627" s="641" t="s">
        <v>11120</v>
      </c>
      <c r="K3627" s="643">
        <v>1</v>
      </c>
      <c r="L3627" s="643">
        <v>12</v>
      </c>
      <c r="M3627" s="644">
        <v>41877.254186522412</v>
      </c>
      <c r="N3627" s="643">
        <v>1</v>
      </c>
      <c r="O3627" s="643">
        <v>6</v>
      </c>
      <c r="P3627" s="686">
        <v>21001.079556928918</v>
      </c>
    </row>
    <row r="3628" spans="1:16" ht="22.5" x14ac:dyDescent="0.2">
      <c r="A3628" s="637" t="s">
        <v>478</v>
      </c>
      <c r="B3628" s="638" t="s">
        <v>768</v>
      </c>
      <c r="C3628" s="638" t="s">
        <v>769</v>
      </c>
      <c r="D3628" s="639" t="s">
        <v>9257</v>
      </c>
      <c r="E3628" s="640">
        <v>2600</v>
      </c>
      <c r="F3628" s="638" t="s">
        <v>11121</v>
      </c>
      <c r="G3628" s="639" t="s">
        <v>11122</v>
      </c>
      <c r="H3628" s="641" t="s">
        <v>10075</v>
      </c>
      <c r="I3628" s="642" t="s">
        <v>8185</v>
      </c>
      <c r="J3628" s="641" t="s">
        <v>10075</v>
      </c>
      <c r="K3628" s="643">
        <v>1</v>
      </c>
      <c r="L3628" s="643">
        <v>12</v>
      </c>
      <c r="M3628" s="644">
        <v>33477.254186522412</v>
      </c>
      <c r="N3628" s="643">
        <v>1</v>
      </c>
      <c r="O3628" s="643">
        <v>5</v>
      </c>
      <c r="P3628" s="686">
        <v>13997.319556928915</v>
      </c>
    </row>
    <row r="3629" spans="1:16" ht="22.5" x14ac:dyDescent="0.2">
      <c r="A3629" s="637" t="s">
        <v>478</v>
      </c>
      <c r="B3629" s="638" t="s">
        <v>775</v>
      </c>
      <c r="C3629" s="638" t="s">
        <v>769</v>
      </c>
      <c r="D3629" s="639" t="s">
        <v>9257</v>
      </c>
      <c r="E3629" s="640">
        <v>2600</v>
      </c>
      <c r="F3629" s="638" t="s">
        <v>11121</v>
      </c>
      <c r="G3629" s="639" t="s">
        <v>11122</v>
      </c>
      <c r="H3629" s="641" t="s">
        <v>10075</v>
      </c>
      <c r="I3629" s="642" t="s">
        <v>8185</v>
      </c>
      <c r="J3629" s="641" t="s">
        <v>10075</v>
      </c>
      <c r="K3629" s="643"/>
      <c r="L3629" s="643"/>
      <c r="M3629" s="644">
        <v>0</v>
      </c>
      <c r="N3629" s="643">
        <v>1</v>
      </c>
      <c r="O3629" s="643">
        <v>1</v>
      </c>
      <c r="P3629" s="686">
        <v>2782.279556928916</v>
      </c>
    </row>
    <row r="3630" spans="1:16" ht="22.5" x14ac:dyDescent="0.2">
      <c r="A3630" s="637" t="s">
        <v>478</v>
      </c>
      <c r="B3630" s="638" t="s">
        <v>768</v>
      </c>
      <c r="C3630" s="638" t="s">
        <v>769</v>
      </c>
      <c r="D3630" s="639" t="s">
        <v>9257</v>
      </c>
      <c r="E3630" s="640">
        <v>2600</v>
      </c>
      <c r="F3630" s="638" t="s">
        <v>11123</v>
      </c>
      <c r="G3630" s="639" t="s">
        <v>11124</v>
      </c>
      <c r="H3630" s="641" t="s">
        <v>10075</v>
      </c>
      <c r="I3630" s="642" t="s">
        <v>8185</v>
      </c>
      <c r="J3630" s="641" t="s">
        <v>10075</v>
      </c>
      <c r="K3630" s="643">
        <v>1</v>
      </c>
      <c r="L3630" s="643">
        <v>12</v>
      </c>
      <c r="M3630" s="644">
        <v>33477.254186522412</v>
      </c>
      <c r="N3630" s="643">
        <v>1</v>
      </c>
      <c r="O3630" s="643">
        <v>5</v>
      </c>
      <c r="P3630" s="686">
        <v>13997.319556928915</v>
      </c>
    </row>
    <row r="3631" spans="1:16" ht="22.5" x14ac:dyDescent="0.2">
      <c r="A3631" s="637" t="s">
        <v>478</v>
      </c>
      <c r="B3631" s="638" t="s">
        <v>775</v>
      </c>
      <c r="C3631" s="638" t="s">
        <v>769</v>
      </c>
      <c r="D3631" s="639" t="s">
        <v>9257</v>
      </c>
      <c r="E3631" s="640">
        <v>2600</v>
      </c>
      <c r="F3631" s="638" t="s">
        <v>11123</v>
      </c>
      <c r="G3631" s="639" t="s">
        <v>11124</v>
      </c>
      <c r="H3631" s="641" t="s">
        <v>10075</v>
      </c>
      <c r="I3631" s="642" t="s">
        <v>8185</v>
      </c>
      <c r="J3631" s="641" t="s">
        <v>10075</v>
      </c>
      <c r="K3631" s="643"/>
      <c r="L3631" s="643"/>
      <c r="M3631" s="644">
        <v>0</v>
      </c>
      <c r="N3631" s="643">
        <v>1</v>
      </c>
      <c r="O3631" s="643">
        <v>1</v>
      </c>
      <c r="P3631" s="686">
        <v>2782.279556928916</v>
      </c>
    </row>
    <row r="3632" spans="1:16" ht="22.5" x14ac:dyDescent="0.2">
      <c r="A3632" s="637" t="s">
        <v>478</v>
      </c>
      <c r="B3632" s="638" t="s">
        <v>768</v>
      </c>
      <c r="C3632" s="638" t="s">
        <v>769</v>
      </c>
      <c r="D3632" s="639" t="s">
        <v>8288</v>
      </c>
      <c r="E3632" s="640">
        <v>1900</v>
      </c>
      <c r="F3632" s="638" t="s">
        <v>11125</v>
      </c>
      <c r="G3632" s="639" t="s">
        <v>11126</v>
      </c>
      <c r="H3632" s="641" t="s">
        <v>8303</v>
      </c>
      <c r="I3632" s="642" t="s">
        <v>8292</v>
      </c>
      <c r="J3632" s="641" t="s">
        <v>8303</v>
      </c>
      <c r="K3632" s="643">
        <v>1</v>
      </c>
      <c r="L3632" s="643">
        <v>12</v>
      </c>
      <c r="M3632" s="644">
        <v>25077.254186522405</v>
      </c>
      <c r="N3632" s="643">
        <v>1</v>
      </c>
      <c r="O3632" s="643">
        <v>6</v>
      </c>
      <c r="P3632" s="686">
        <v>12578.939556928915</v>
      </c>
    </row>
    <row r="3633" spans="1:16" ht="22.5" x14ac:dyDescent="0.2">
      <c r="A3633" s="637" t="s">
        <v>478</v>
      </c>
      <c r="B3633" s="638" t="s">
        <v>768</v>
      </c>
      <c r="C3633" s="638" t="s">
        <v>769</v>
      </c>
      <c r="D3633" s="639" t="s">
        <v>10617</v>
      </c>
      <c r="E3633" s="640">
        <v>3300</v>
      </c>
      <c r="F3633" s="638" t="s">
        <v>11127</v>
      </c>
      <c r="G3633" s="639" t="s">
        <v>11128</v>
      </c>
      <c r="H3633" s="641" t="s">
        <v>11129</v>
      </c>
      <c r="I3633" s="642" t="s">
        <v>8190</v>
      </c>
      <c r="J3633" s="641" t="s">
        <v>11129</v>
      </c>
      <c r="K3633" s="643">
        <v>1</v>
      </c>
      <c r="L3633" s="643">
        <v>12</v>
      </c>
      <c r="M3633" s="644">
        <v>41877.254186522412</v>
      </c>
      <c r="N3633" s="643">
        <v>1</v>
      </c>
      <c r="O3633" s="643">
        <v>6</v>
      </c>
      <c r="P3633" s="686">
        <v>21001.079556928918</v>
      </c>
    </row>
    <row r="3634" spans="1:16" ht="33.75" x14ac:dyDescent="0.2">
      <c r="A3634" s="637" t="s">
        <v>478</v>
      </c>
      <c r="B3634" s="638" t="s">
        <v>768</v>
      </c>
      <c r="C3634" s="638" t="s">
        <v>769</v>
      </c>
      <c r="D3634" s="639" t="s">
        <v>11130</v>
      </c>
      <c r="E3634" s="640">
        <v>2600</v>
      </c>
      <c r="F3634" s="638" t="s">
        <v>11131</v>
      </c>
      <c r="G3634" s="639" t="s">
        <v>11132</v>
      </c>
      <c r="H3634" s="641" t="s">
        <v>11133</v>
      </c>
      <c r="I3634" s="642" t="s">
        <v>8185</v>
      </c>
      <c r="J3634" s="641" t="s">
        <v>11133</v>
      </c>
      <c r="K3634" s="643">
        <v>1</v>
      </c>
      <c r="L3634" s="643">
        <v>12</v>
      </c>
      <c r="M3634" s="644">
        <v>33477.254186522412</v>
      </c>
      <c r="N3634" s="643">
        <v>1</v>
      </c>
      <c r="O3634" s="643">
        <v>6</v>
      </c>
      <c r="P3634" s="686">
        <v>16801.079556928918</v>
      </c>
    </row>
    <row r="3635" spans="1:16" ht="22.5" x14ac:dyDescent="0.2">
      <c r="A3635" s="637" t="s">
        <v>478</v>
      </c>
      <c r="B3635" s="638" t="s">
        <v>768</v>
      </c>
      <c r="C3635" s="638" t="s">
        <v>769</v>
      </c>
      <c r="D3635" s="639" t="s">
        <v>11134</v>
      </c>
      <c r="E3635" s="640">
        <v>4500</v>
      </c>
      <c r="F3635" s="638" t="s">
        <v>11135</v>
      </c>
      <c r="G3635" s="639" t="s">
        <v>11136</v>
      </c>
      <c r="H3635" s="641" t="s">
        <v>8318</v>
      </c>
      <c r="I3635" s="642" t="s">
        <v>8190</v>
      </c>
      <c r="J3635" s="641" t="s">
        <v>8318</v>
      </c>
      <c r="K3635" s="643">
        <v>1</v>
      </c>
      <c r="L3635" s="643">
        <v>12</v>
      </c>
      <c r="M3635" s="644">
        <v>56277.254186522412</v>
      </c>
      <c r="N3635" s="643"/>
      <c r="O3635" s="643"/>
      <c r="P3635" s="686">
        <v>0</v>
      </c>
    </row>
    <row r="3636" spans="1:16" ht="33.75" x14ac:dyDescent="0.2">
      <c r="A3636" s="637" t="s">
        <v>478</v>
      </c>
      <c r="B3636" s="638" t="s">
        <v>768</v>
      </c>
      <c r="C3636" s="638" t="s">
        <v>769</v>
      </c>
      <c r="D3636" s="639" t="s">
        <v>11137</v>
      </c>
      <c r="E3636" s="640">
        <v>6500</v>
      </c>
      <c r="F3636" s="638" t="s">
        <v>11135</v>
      </c>
      <c r="G3636" s="639" t="s">
        <v>11136</v>
      </c>
      <c r="H3636" s="641" t="s">
        <v>8318</v>
      </c>
      <c r="I3636" s="642" t="s">
        <v>8190</v>
      </c>
      <c r="J3636" s="641" t="s">
        <v>8318</v>
      </c>
      <c r="K3636" s="643"/>
      <c r="L3636" s="643"/>
      <c r="M3636" s="644">
        <v>0</v>
      </c>
      <c r="N3636" s="643">
        <v>1</v>
      </c>
      <c r="O3636" s="643">
        <v>6</v>
      </c>
      <c r="P3636" s="686">
        <v>40201.079556928911</v>
      </c>
    </row>
    <row r="3637" spans="1:16" ht="22.5" x14ac:dyDescent="0.2">
      <c r="A3637" s="637" t="s">
        <v>478</v>
      </c>
      <c r="B3637" s="638" t="s">
        <v>768</v>
      </c>
      <c r="C3637" s="638" t="s">
        <v>769</v>
      </c>
      <c r="D3637" s="639" t="s">
        <v>11138</v>
      </c>
      <c r="E3637" s="640">
        <v>4300</v>
      </c>
      <c r="F3637" s="638" t="s">
        <v>11139</v>
      </c>
      <c r="G3637" s="639" t="s">
        <v>11140</v>
      </c>
      <c r="H3637" s="641" t="s">
        <v>11141</v>
      </c>
      <c r="I3637" s="642" t="s">
        <v>8190</v>
      </c>
      <c r="J3637" s="641" t="s">
        <v>11141</v>
      </c>
      <c r="K3637" s="643">
        <v>1</v>
      </c>
      <c r="L3637" s="643">
        <v>12</v>
      </c>
      <c r="M3637" s="644">
        <v>53877.254186522412</v>
      </c>
      <c r="N3637" s="643">
        <v>1</v>
      </c>
      <c r="O3637" s="643">
        <v>6</v>
      </c>
      <c r="P3637" s="686">
        <v>27001.079556928918</v>
      </c>
    </row>
    <row r="3638" spans="1:16" ht="67.5" x14ac:dyDescent="0.2">
      <c r="A3638" s="637" t="s">
        <v>478</v>
      </c>
      <c r="B3638" s="638" t="s">
        <v>768</v>
      </c>
      <c r="C3638" s="638" t="s">
        <v>769</v>
      </c>
      <c r="D3638" s="639" t="s">
        <v>11142</v>
      </c>
      <c r="E3638" s="640">
        <v>3500</v>
      </c>
      <c r="F3638" s="638" t="s">
        <v>11143</v>
      </c>
      <c r="G3638" s="639" t="s">
        <v>11144</v>
      </c>
      <c r="H3638" s="641" t="s">
        <v>9690</v>
      </c>
      <c r="I3638" s="642" t="s">
        <v>8190</v>
      </c>
      <c r="J3638" s="641" t="s">
        <v>9690</v>
      </c>
      <c r="K3638" s="643">
        <v>1</v>
      </c>
      <c r="L3638" s="643">
        <v>12</v>
      </c>
      <c r="M3638" s="644">
        <v>44277.254186522412</v>
      </c>
      <c r="N3638" s="643">
        <v>1</v>
      </c>
      <c r="O3638" s="643">
        <v>6</v>
      </c>
      <c r="P3638" s="686">
        <v>22201.079556928918</v>
      </c>
    </row>
    <row r="3639" spans="1:16" x14ac:dyDescent="0.2">
      <c r="A3639" s="637" t="s">
        <v>478</v>
      </c>
      <c r="B3639" s="638" t="s">
        <v>768</v>
      </c>
      <c r="C3639" s="638" t="s">
        <v>769</v>
      </c>
      <c r="D3639" s="639" t="s">
        <v>8778</v>
      </c>
      <c r="E3639" s="640">
        <v>1900</v>
      </c>
      <c r="F3639" s="638" t="s">
        <v>11145</v>
      </c>
      <c r="G3639" s="639" t="s">
        <v>11146</v>
      </c>
      <c r="H3639" s="641" t="s">
        <v>8291</v>
      </c>
      <c r="I3639" s="642" t="s">
        <v>8292</v>
      </c>
      <c r="J3639" s="641" t="s">
        <v>8291</v>
      </c>
      <c r="K3639" s="643">
        <v>1</v>
      </c>
      <c r="L3639" s="643">
        <v>12</v>
      </c>
      <c r="M3639" s="644">
        <v>25077.254186522405</v>
      </c>
      <c r="N3639" s="643">
        <v>1</v>
      </c>
      <c r="O3639" s="643">
        <v>6</v>
      </c>
      <c r="P3639" s="686">
        <v>12578.939556928915</v>
      </c>
    </row>
    <row r="3640" spans="1:16" ht="45" x14ac:dyDescent="0.2">
      <c r="A3640" s="637" t="s">
        <v>478</v>
      </c>
      <c r="B3640" s="638" t="s">
        <v>768</v>
      </c>
      <c r="C3640" s="638" t="s">
        <v>769</v>
      </c>
      <c r="D3640" s="639" t="s">
        <v>11147</v>
      </c>
      <c r="E3640" s="640">
        <v>1900</v>
      </c>
      <c r="F3640" s="638" t="s">
        <v>11148</v>
      </c>
      <c r="G3640" s="639" t="s">
        <v>11149</v>
      </c>
      <c r="H3640" s="641" t="s">
        <v>8184</v>
      </c>
      <c r="I3640" s="642" t="s">
        <v>8292</v>
      </c>
      <c r="J3640" s="641" t="s">
        <v>8184</v>
      </c>
      <c r="K3640" s="643">
        <v>1</v>
      </c>
      <c r="L3640" s="643">
        <v>12</v>
      </c>
      <c r="M3640" s="644">
        <v>25077.254186522405</v>
      </c>
      <c r="N3640" s="643">
        <v>1</v>
      </c>
      <c r="O3640" s="643">
        <v>6</v>
      </c>
      <c r="P3640" s="686">
        <v>12578.939556928915</v>
      </c>
    </row>
    <row r="3641" spans="1:16" x14ac:dyDescent="0.2">
      <c r="A3641" s="637" t="s">
        <v>478</v>
      </c>
      <c r="B3641" s="638" t="s">
        <v>768</v>
      </c>
      <c r="C3641" s="638" t="s">
        <v>769</v>
      </c>
      <c r="D3641" s="639" t="s">
        <v>8288</v>
      </c>
      <c r="E3641" s="640">
        <v>1900</v>
      </c>
      <c r="F3641" s="638" t="s">
        <v>11150</v>
      </c>
      <c r="G3641" s="639" t="s">
        <v>11151</v>
      </c>
      <c r="H3641" s="641" t="s">
        <v>8303</v>
      </c>
      <c r="I3641" s="642" t="s">
        <v>8292</v>
      </c>
      <c r="J3641" s="641" t="s">
        <v>8303</v>
      </c>
      <c r="K3641" s="643">
        <v>1</v>
      </c>
      <c r="L3641" s="643">
        <v>12</v>
      </c>
      <c r="M3641" s="644">
        <v>25077.254186522405</v>
      </c>
      <c r="N3641" s="643">
        <v>1</v>
      </c>
      <c r="O3641" s="643">
        <v>6</v>
      </c>
      <c r="P3641" s="686">
        <v>12578.939556928915</v>
      </c>
    </row>
    <row r="3642" spans="1:16" ht="22.5" x14ac:dyDescent="0.2">
      <c r="A3642" s="637" t="s">
        <v>478</v>
      </c>
      <c r="B3642" s="638" t="s">
        <v>768</v>
      </c>
      <c r="C3642" s="638" t="s">
        <v>769</v>
      </c>
      <c r="D3642" s="639" t="s">
        <v>8288</v>
      </c>
      <c r="E3642" s="640">
        <v>1900</v>
      </c>
      <c r="F3642" s="638" t="s">
        <v>11152</v>
      </c>
      <c r="G3642" s="639" t="s">
        <v>11153</v>
      </c>
      <c r="H3642" s="641" t="s">
        <v>8303</v>
      </c>
      <c r="I3642" s="642" t="s">
        <v>8292</v>
      </c>
      <c r="J3642" s="641" t="s">
        <v>8303</v>
      </c>
      <c r="K3642" s="643">
        <v>1</v>
      </c>
      <c r="L3642" s="643">
        <v>12</v>
      </c>
      <c r="M3642" s="644">
        <v>25077.254186522405</v>
      </c>
      <c r="N3642" s="643">
        <v>1</v>
      </c>
      <c r="O3642" s="643">
        <v>6</v>
      </c>
      <c r="P3642" s="686">
        <v>12578.939556928915</v>
      </c>
    </row>
    <row r="3643" spans="1:16" ht="33.75" x14ac:dyDescent="0.2">
      <c r="A3643" s="637" t="s">
        <v>478</v>
      </c>
      <c r="B3643" s="638" t="s">
        <v>768</v>
      </c>
      <c r="C3643" s="638" t="s">
        <v>769</v>
      </c>
      <c r="D3643" s="639" t="s">
        <v>11154</v>
      </c>
      <c r="E3643" s="640">
        <v>3500</v>
      </c>
      <c r="F3643" s="638" t="s">
        <v>11155</v>
      </c>
      <c r="G3643" s="639" t="s">
        <v>11156</v>
      </c>
      <c r="H3643" s="641" t="s">
        <v>9690</v>
      </c>
      <c r="I3643" s="642" t="s">
        <v>8190</v>
      </c>
      <c r="J3643" s="641" t="s">
        <v>9690</v>
      </c>
      <c r="K3643" s="643">
        <v>1</v>
      </c>
      <c r="L3643" s="643">
        <v>12</v>
      </c>
      <c r="M3643" s="644">
        <v>44277.254186522412</v>
      </c>
      <c r="N3643" s="643">
        <v>1</v>
      </c>
      <c r="O3643" s="643">
        <v>6</v>
      </c>
      <c r="P3643" s="686">
        <v>22201.079556928918</v>
      </c>
    </row>
    <row r="3644" spans="1:16" ht="22.5" x14ac:dyDescent="0.2">
      <c r="A3644" s="637" t="s">
        <v>478</v>
      </c>
      <c r="B3644" s="638" t="s">
        <v>768</v>
      </c>
      <c r="C3644" s="638" t="s">
        <v>769</v>
      </c>
      <c r="D3644" s="639" t="s">
        <v>8288</v>
      </c>
      <c r="E3644" s="640">
        <v>1900</v>
      </c>
      <c r="F3644" s="638" t="s">
        <v>11157</v>
      </c>
      <c r="G3644" s="639" t="s">
        <v>11158</v>
      </c>
      <c r="H3644" s="641" t="s">
        <v>11159</v>
      </c>
      <c r="I3644" s="642" t="s">
        <v>8292</v>
      </c>
      <c r="J3644" s="641" t="s">
        <v>11159</v>
      </c>
      <c r="K3644" s="643">
        <v>1</v>
      </c>
      <c r="L3644" s="643">
        <v>12</v>
      </c>
      <c r="M3644" s="644">
        <v>25077.254186522405</v>
      </c>
      <c r="N3644" s="643">
        <v>1</v>
      </c>
      <c r="O3644" s="643">
        <v>6</v>
      </c>
      <c r="P3644" s="686">
        <v>12578.939556928915</v>
      </c>
    </row>
    <row r="3645" spans="1:16" ht="22.5" x14ac:dyDescent="0.2">
      <c r="A3645" s="637" t="s">
        <v>478</v>
      </c>
      <c r="B3645" s="638" t="s">
        <v>768</v>
      </c>
      <c r="C3645" s="638" t="s">
        <v>769</v>
      </c>
      <c r="D3645" s="639" t="s">
        <v>8288</v>
      </c>
      <c r="E3645" s="640">
        <v>1900</v>
      </c>
      <c r="F3645" s="638" t="s">
        <v>11160</v>
      </c>
      <c r="G3645" s="639" t="s">
        <v>11161</v>
      </c>
      <c r="H3645" s="641" t="s">
        <v>8303</v>
      </c>
      <c r="I3645" s="642" t="s">
        <v>8292</v>
      </c>
      <c r="J3645" s="641" t="s">
        <v>8303</v>
      </c>
      <c r="K3645" s="643">
        <v>1</v>
      </c>
      <c r="L3645" s="643">
        <v>12</v>
      </c>
      <c r="M3645" s="644">
        <v>25077.254186522405</v>
      </c>
      <c r="N3645" s="643">
        <v>1</v>
      </c>
      <c r="O3645" s="643">
        <v>6</v>
      </c>
      <c r="P3645" s="686">
        <v>12578.939556928915</v>
      </c>
    </row>
    <row r="3646" spans="1:16" ht="22.5" x14ac:dyDescent="0.2">
      <c r="A3646" s="637" t="s">
        <v>478</v>
      </c>
      <c r="B3646" s="638" t="s">
        <v>768</v>
      </c>
      <c r="C3646" s="638" t="s">
        <v>769</v>
      </c>
      <c r="D3646" s="639" t="s">
        <v>8288</v>
      </c>
      <c r="E3646" s="640">
        <v>1900</v>
      </c>
      <c r="F3646" s="638" t="s">
        <v>11162</v>
      </c>
      <c r="G3646" s="639" t="s">
        <v>11163</v>
      </c>
      <c r="H3646" s="641" t="s">
        <v>8303</v>
      </c>
      <c r="I3646" s="642" t="s">
        <v>8292</v>
      </c>
      <c r="J3646" s="641" t="s">
        <v>8303</v>
      </c>
      <c r="K3646" s="643">
        <v>1</v>
      </c>
      <c r="L3646" s="643">
        <v>12</v>
      </c>
      <c r="M3646" s="644">
        <v>25077.254186522405</v>
      </c>
      <c r="N3646" s="643">
        <v>1</v>
      </c>
      <c r="O3646" s="643">
        <v>6</v>
      </c>
      <c r="P3646" s="686">
        <v>12578.939556928915</v>
      </c>
    </row>
    <row r="3647" spans="1:16" ht="22.5" x14ac:dyDescent="0.2">
      <c r="A3647" s="637" t="s">
        <v>478</v>
      </c>
      <c r="B3647" s="638" t="s">
        <v>768</v>
      </c>
      <c r="C3647" s="638" t="s">
        <v>769</v>
      </c>
      <c r="D3647" s="639" t="s">
        <v>8288</v>
      </c>
      <c r="E3647" s="640">
        <v>1900</v>
      </c>
      <c r="F3647" s="638" t="s">
        <v>11164</v>
      </c>
      <c r="G3647" s="639" t="s">
        <v>11165</v>
      </c>
      <c r="H3647" s="641" t="s">
        <v>8303</v>
      </c>
      <c r="I3647" s="642" t="s">
        <v>8292</v>
      </c>
      <c r="J3647" s="641" t="s">
        <v>8303</v>
      </c>
      <c r="K3647" s="643">
        <v>1</v>
      </c>
      <c r="L3647" s="643">
        <v>6</v>
      </c>
      <c r="M3647" s="644">
        <v>12881.174186522407</v>
      </c>
      <c r="N3647" s="643"/>
      <c r="O3647" s="643"/>
      <c r="P3647" s="686">
        <v>0</v>
      </c>
    </row>
    <row r="3648" spans="1:16" ht="22.5" x14ac:dyDescent="0.2">
      <c r="A3648" s="637" t="s">
        <v>478</v>
      </c>
      <c r="B3648" s="638" t="s">
        <v>768</v>
      </c>
      <c r="C3648" s="638" t="s">
        <v>769</v>
      </c>
      <c r="D3648" s="639" t="s">
        <v>11166</v>
      </c>
      <c r="E3648" s="640">
        <v>3300</v>
      </c>
      <c r="F3648" s="638" t="s">
        <v>11167</v>
      </c>
      <c r="G3648" s="639" t="s">
        <v>11168</v>
      </c>
      <c r="H3648" s="641" t="s">
        <v>11169</v>
      </c>
      <c r="I3648" s="642" t="s">
        <v>8190</v>
      </c>
      <c r="J3648" s="641" t="s">
        <v>11169</v>
      </c>
      <c r="K3648" s="643">
        <v>1</v>
      </c>
      <c r="L3648" s="643">
        <v>12</v>
      </c>
      <c r="M3648" s="644">
        <v>41877.254186522412</v>
      </c>
      <c r="N3648" s="643">
        <v>1</v>
      </c>
      <c r="O3648" s="643">
        <v>6</v>
      </c>
      <c r="P3648" s="686">
        <v>21001.079556928918</v>
      </c>
    </row>
    <row r="3649" spans="1:16" ht="22.5" x14ac:dyDescent="0.2">
      <c r="A3649" s="637" t="s">
        <v>478</v>
      </c>
      <c r="B3649" s="638" t="s">
        <v>768</v>
      </c>
      <c r="C3649" s="638" t="s">
        <v>769</v>
      </c>
      <c r="D3649" s="639" t="s">
        <v>8623</v>
      </c>
      <c r="E3649" s="640">
        <v>3100</v>
      </c>
      <c r="F3649" s="638" t="s">
        <v>11170</v>
      </c>
      <c r="G3649" s="639" t="s">
        <v>11171</v>
      </c>
      <c r="H3649" s="641" t="s">
        <v>8380</v>
      </c>
      <c r="I3649" s="642" t="s">
        <v>8190</v>
      </c>
      <c r="J3649" s="641" t="s">
        <v>8380</v>
      </c>
      <c r="K3649" s="643">
        <v>1</v>
      </c>
      <c r="L3649" s="643">
        <v>12</v>
      </c>
      <c r="M3649" s="644">
        <v>39477.254186522412</v>
      </c>
      <c r="N3649" s="643">
        <v>1</v>
      </c>
      <c r="O3649" s="643">
        <v>6</v>
      </c>
      <c r="P3649" s="686">
        <v>19801.079556928918</v>
      </c>
    </row>
    <row r="3650" spans="1:16" ht="22.5" x14ac:dyDescent="0.2">
      <c r="A3650" s="637" t="s">
        <v>478</v>
      </c>
      <c r="B3650" s="638" t="s">
        <v>768</v>
      </c>
      <c r="C3650" s="638" t="s">
        <v>769</v>
      </c>
      <c r="D3650" s="639" t="s">
        <v>11172</v>
      </c>
      <c r="E3650" s="640">
        <v>3800</v>
      </c>
      <c r="F3650" s="638" t="s">
        <v>11173</v>
      </c>
      <c r="G3650" s="639" t="s">
        <v>11174</v>
      </c>
      <c r="H3650" s="641" t="s">
        <v>8384</v>
      </c>
      <c r="I3650" s="642" t="s">
        <v>8190</v>
      </c>
      <c r="J3650" s="641" t="s">
        <v>8384</v>
      </c>
      <c r="K3650" s="643">
        <v>1</v>
      </c>
      <c r="L3650" s="643">
        <v>12</v>
      </c>
      <c r="M3650" s="644">
        <v>47877.254186522412</v>
      </c>
      <c r="N3650" s="643">
        <v>1</v>
      </c>
      <c r="O3650" s="643">
        <v>6</v>
      </c>
      <c r="P3650" s="686">
        <v>24001.079556928918</v>
      </c>
    </row>
    <row r="3651" spans="1:16" ht="67.5" x14ac:dyDescent="0.2">
      <c r="A3651" s="637" t="s">
        <v>478</v>
      </c>
      <c r="B3651" s="638" t="s">
        <v>768</v>
      </c>
      <c r="C3651" s="638" t="s">
        <v>769</v>
      </c>
      <c r="D3651" s="639" t="s">
        <v>11175</v>
      </c>
      <c r="E3651" s="640">
        <v>1900</v>
      </c>
      <c r="F3651" s="638" t="s">
        <v>11176</v>
      </c>
      <c r="G3651" s="639" t="s">
        <v>11177</v>
      </c>
      <c r="H3651" s="641" t="s">
        <v>8291</v>
      </c>
      <c r="I3651" s="642" t="s">
        <v>8292</v>
      </c>
      <c r="J3651" s="641" t="s">
        <v>8291</v>
      </c>
      <c r="K3651" s="643">
        <v>1</v>
      </c>
      <c r="L3651" s="643">
        <v>12</v>
      </c>
      <c r="M3651" s="644">
        <v>25077.254186522405</v>
      </c>
      <c r="N3651" s="643">
        <v>1</v>
      </c>
      <c r="O3651" s="643">
        <v>6</v>
      </c>
      <c r="P3651" s="686">
        <v>12578.939556928915</v>
      </c>
    </row>
    <row r="3652" spans="1:16" ht="33.75" x14ac:dyDescent="0.2">
      <c r="A3652" s="637" t="s">
        <v>478</v>
      </c>
      <c r="B3652" s="638" t="s">
        <v>768</v>
      </c>
      <c r="C3652" s="638" t="s">
        <v>769</v>
      </c>
      <c r="D3652" s="639" t="s">
        <v>11178</v>
      </c>
      <c r="E3652" s="640">
        <v>1900</v>
      </c>
      <c r="F3652" s="638" t="s">
        <v>11179</v>
      </c>
      <c r="G3652" s="639" t="s">
        <v>11180</v>
      </c>
      <c r="H3652" s="641" t="s">
        <v>8431</v>
      </c>
      <c r="I3652" s="642" t="s">
        <v>8292</v>
      </c>
      <c r="J3652" s="641" t="s">
        <v>8431</v>
      </c>
      <c r="K3652" s="643">
        <v>1</v>
      </c>
      <c r="L3652" s="643">
        <v>12</v>
      </c>
      <c r="M3652" s="644">
        <v>25077.254186522405</v>
      </c>
      <c r="N3652" s="643">
        <v>1</v>
      </c>
      <c r="O3652" s="643">
        <v>6</v>
      </c>
      <c r="P3652" s="686">
        <v>12578.939556928915</v>
      </c>
    </row>
    <row r="3653" spans="1:16" ht="33.75" x14ac:dyDescent="0.2">
      <c r="A3653" s="637" t="s">
        <v>478</v>
      </c>
      <c r="B3653" s="638" t="s">
        <v>768</v>
      </c>
      <c r="C3653" s="638" t="s">
        <v>769</v>
      </c>
      <c r="D3653" s="639" t="s">
        <v>11181</v>
      </c>
      <c r="E3653" s="640">
        <v>2300</v>
      </c>
      <c r="F3653" s="638" t="s">
        <v>11182</v>
      </c>
      <c r="G3653" s="639" t="s">
        <v>11183</v>
      </c>
      <c r="H3653" s="641" t="s">
        <v>8185</v>
      </c>
      <c r="I3653" s="642" t="s">
        <v>8185</v>
      </c>
      <c r="J3653" s="641" t="s">
        <v>8185</v>
      </c>
      <c r="K3653" s="643">
        <v>1</v>
      </c>
      <c r="L3653" s="643">
        <v>12</v>
      </c>
      <c r="M3653" s="644">
        <v>29877.254186522405</v>
      </c>
      <c r="N3653" s="643">
        <v>1</v>
      </c>
      <c r="O3653" s="643">
        <v>6</v>
      </c>
      <c r="P3653" s="686">
        <v>15001.079556928915</v>
      </c>
    </row>
    <row r="3654" spans="1:16" ht="22.5" x14ac:dyDescent="0.2">
      <c r="A3654" s="637" t="s">
        <v>478</v>
      </c>
      <c r="B3654" s="638" t="s">
        <v>768</v>
      </c>
      <c r="C3654" s="638" t="s">
        <v>769</v>
      </c>
      <c r="D3654" s="639" t="s">
        <v>8288</v>
      </c>
      <c r="E3654" s="640">
        <v>1900</v>
      </c>
      <c r="F3654" s="638" t="s">
        <v>11184</v>
      </c>
      <c r="G3654" s="639" t="s">
        <v>11185</v>
      </c>
      <c r="H3654" s="641" t="s">
        <v>8303</v>
      </c>
      <c r="I3654" s="642" t="s">
        <v>8292</v>
      </c>
      <c r="J3654" s="641" t="s">
        <v>8303</v>
      </c>
      <c r="K3654" s="643">
        <v>1</v>
      </c>
      <c r="L3654" s="643">
        <v>12</v>
      </c>
      <c r="M3654" s="644">
        <v>25077.254186522405</v>
      </c>
      <c r="N3654" s="643">
        <v>1</v>
      </c>
      <c r="O3654" s="643">
        <v>6</v>
      </c>
      <c r="P3654" s="686">
        <v>12578.939556928915</v>
      </c>
    </row>
    <row r="3655" spans="1:16" ht="22.5" x14ac:dyDescent="0.2">
      <c r="A3655" s="637" t="s">
        <v>478</v>
      </c>
      <c r="B3655" s="638" t="s">
        <v>768</v>
      </c>
      <c r="C3655" s="638" t="s">
        <v>769</v>
      </c>
      <c r="D3655" s="639" t="s">
        <v>8323</v>
      </c>
      <c r="E3655" s="640">
        <v>1900</v>
      </c>
      <c r="F3655" s="638" t="s">
        <v>11186</v>
      </c>
      <c r="G3655" s="639" t="s">
        <v>11187</v>
      </c>
      <c r="H3655" s="641" t="s">
        <v>11188</v>
      </c>
      <c r="I3655" s="642" t="s">
        <v>8292</v>
      </c>
      <c r="J3655" s="641" t="s">
        <v>11188</v>
      </c>
      <c r="K3655" s="643">
        <v>1</v>
      </c>
      <c r="L3655" s="643">
        <v>12</v>
      </c>
      <c r="M3655" s="644">
        <v>25077.254186522405</v>
      </c>
      <c r="N3655" s="643">
        <v>1</v>
      </c>
      <c r="O3655" s="643">
        <v>6</v>
      </c>
      <c r="P3655" s="686">
        <v>12578.939556928915</v>
      </c>
    </row>
    <row r="3656" spans="1:16" ht="22.5" x14ac:dyDescent="0.2">
      <c r="A3656" s="637" t="s">
        <v>478</v>
      </c>
      <c r="B3656" s="638" t="s">
        <v>768</v>
      </c>
      <c r="C3656" s="638" t="s">
        <v>769</v>
      </c>
      <c r="D3656" s="639" t="s">
        <v>8288</v>
      </c>
      <c r="E3656" s="640">
        <v>1900</v>
      </c>
      <c r="F3656" s="638" t="s">
        <v>11189</v>
      </c>
      <c r="G3656" s="639" t="s">
        <v>11190</v>
      </c>
      <c r="H3656" s="641" t="s">
        <v>8303</v>
      </c>
      <c r="I3656" s="642" t="s">
        <v>8292</v>
      </c>
      <c r="J3656" s="641" t="s">
        <v>8303</v>
      </c>
      <c r="K3656" s="643">
        <v>1</v>
      </c>
      <c r="L3656" s="643">
        <v>12</v>
      </c>
      <c r="M3656" s="644">
        <v>25077.254186522405</v>
      </c>
      <c r="N3656" s="643">
        <v>1</v>
      </c>
      <c r="O3656" s="643">
        <v>6</v>
      </c>
      <c r="P3656" s="686">
        <v>12578.939556928915</v>
      </c>
    </row>
    <row r="3657" spans="1:16" ht="22.5" x14ac:dyDescent="0.2">
      <c r="A3657" s="637" t="s">
        <v>478</v>
      </c>
      <c r="B3657" s="638" t="s">
        <v>768</v>
      </c>
      <c r="C3657" s="638" t="s">
        <v>769</v>
      </c>
      <c r="D3657" s="639" t="s">
        <v>9171</v>
      </c>
      <c r="E3657" s="640">
        <v>1900</v>
      </c>
      <c r="F3657" s="638" t="s">
        <v>11191</v>
      </c>
      <c r="G3657" s="639" t="s">
        <v>11192</v>
      </c>
      <c r="H3657" s="641" t="s">
        <v>8291</v>
      </c>
      <c r="I3657" s="642" t="s">
        <v>8292</v>
      </c>
      <c r="J3657" s="641" t="s">
        <v>8291</v>
      </c>
      <c r="K3657" s="643">
        <v>1</v>
      </c>
      <c r="L3657" s="643">
        <v>12</v>
      </c>
      <c r="M3657" s="644">
        <v>25077.254186522405</v>
      </c>
      <c r="N3657" s="643">
        <v>1</v>
      </c>
      <c r="O3657" s="643">
        <v>6</v>
      </c>
      <c r="P3657" s="686">
        <v>12578.939556928915</v>
      </c>
    </row>
    <row r="3658" spans="1:16" ht="22.5" x14ac:dyDescent="0.2">
      <c r="A3658" s="637" t="s">
        <v>478</v>
      </c>
      <c r="B3658" s="638" t="s">
        <v>768</v>
      </c>
      <c r="C3658" s="638" t="s">
        <v>769</v>
      </c>
      <c r="D3658" s="639" t="s">
        <v>8288</v>
      </c>
      <c r="E3658" s="640">
        <v>1900</v>
      </c>
      <c r="F3658" s="638" t="s">
        <v>11193</v>
      </c>
      <c r="G3658" s="639" t="s">
        <v>11194</v>
      </c>
      <c r="H3658" s="641" t="s">
        <v>8326</v>
      </c>
      <c r="I3658" s="642" t="s">
        <v>8292</v>
      </c>
      <c r="J3658" s="641" t="s">
        <v>8326</v>
      </c>
      <c r="K3658" s="643">
        <v>1</v>
      </c>
      <c r="L3658" s="643">
        <v>12</v>
      </c>
      <c r="M3658" s="644">
        <v>25077.254186522405</v>
      </c>
      <c r="N3658" s="643">
        <v>1</v>
      </c>
      <c r="O3658" s="643">
        <v>6</v>
      </c>
      <c r="P3658" s="686">
        <v>12578.939556928915</v>
      </c>
    </row>
    <row r="3659" spans="1:16" ht="22.5" x14ac:dyDescent="0.2">
      <c r="A3659" s="637" t="s">
        <v>478</v>
      </c>
      <c r="B3659" s="638" t="s">
        <v>768</v>
      </c>
      <c r="C3659" s="638" t="s">
        <v>769</v>
      </c>
      <c r="D3659" s="639" t="s">
        <v>11195</v>
      </c>
      <c r="E3659" s="640">
        <v>3000</v>
      </c>
      <c r="F3659" s="638" t="s">
        <v>11196</v>
      </c>
      <c r="G3659" s="639" t="s">
        <v>11197</v>
      </c>
      <c r="H3659" s="641" t="s">
        <v>11198</v>
      </c>
      <c r="I3659" s="642" t="s">
        <v>8185</v>
      </c>
      <c r="J3659" s="641" t="s">
        <v>11198</v>
      </c>
      <c r="K3659" s="643">
        <v>1</v>
      </c>
      <c r="L3659" s="643">
        <v>12</v>
      </c>
      <c r="M3659" s="644">
        <v>38277.254186522412</v>
      </c>
      <c r="N3659" s="643">
        <v>1</v>
      </c>
      <c r="O3659" s="643">
        <v>5</v>
      </c>
      <c r="P3659" s="686">
        <v>15997.319556928915</v>
      </c>
    </row>
    <row r="3660" spans="1:16" ht="33.75" x14ac:dyDescent="0.2">
      <c r="A3660" s="637" t="s">
        <v>478</v>
      </c>
      <c r="B3660" s="638" t="s">
        <v>775</v>
      </c>
      <c r="C3660" s="638" t="s">
        <v>769</v>
      </c>
      <c r="D3660" s="639" t="s">
        <v>11195</v>
      </c>
      <c r="E3660" s="640">
        <v>3000</v>
      </c>
      <c r="F3660" s="638" t="s">
        <v>11196</v>
      </c>
      <c r="G3660" s="639" t="s">
        <v>11197</v>
      </c>
      <c r="H3660" s="641" t="s">
        <v>11199</v>
      </c>
      <c r="I3660" s="642" t="s">
        <v>8185</v>
      </c>
      <c r="J3660" s="641" t="s">
        <v>11199</v>
      </c>
      <c r="K3660" s="643"/>
      <c r="L3660" s="643"/>
      <c r="M3660" s="644">
        <v>0</v>
      </c>
      <c r="N3660" s="643">
        <v>1</v>
      </c>
      <c r="O3660" s="643">
        <v>1</v>
      </c>
      <c r="P3660" s="686">
        <v>3182.279556928916</v>
      </c>
    </row>
    <row r="3661" spans="1:16" ht="22.5" x14ac:dyDescent="0.2">
      <c r="A3661" s="637" t="s">
        <v>478</v>
      </c>
      <c r="B3661" s="638" t="s">
        <v>768</v>
      </c>
      <c r="C3661" s="638" t="s">
        <v>769</v>
      </c>
      <c r="D3661" s="639" t="s">
        <v>11200</v>
      </c>
      <c r="E3661" s="640">
        <v>5000</v>
      </c>
      <c r="F3661" s="638" t="s">
        <v>11201</v>
      </c>
      <c r="G3661" s="639" t="s">
        <v>11202</v>
      </c>
      <c r="H3661" s="641" t="s">
        <v>8499</v>
      </c>
      <c r="I3661" s="642" t="s">
        <v>8190</v>
      </c>
      <c r="J3661" s="641" t="s">
        <v>8499</v>
      </c>
      <c r="K3661" s="643">
        <v>1</v>
      </c>
      <c r="L3661" s="643">
        <v>12</v>
      </c>
      <c r="M3661" s="644">
        <v>62277.254186522412</v>
      </c>
      <c r="N3661" s="643">
        <v>1</v>
      </c>
      <c r="O3661" s="643">
        <v>6</v>
      </c>
      <c r="P3661" s="686">
        <v>31201.079556928918</v>
      </c>
    </row>
    <row r="3662" spans="1:16" ht="22.5" x14ac:dyDescent="0.2">
      <c r="A3662" s="637" t="s">
        <v>478</v>
      </c>
      <c r="B3662" s="638" t="s">
        <v>768</v>
      </c>
      <c r="C3662" s="638" t="s">
        <v>769</v>
      </c>
      <c r="D3662" s="639" t="s">
        <v>10325</v>
      </c>
      <c r="E3662" s="640">
        <v>3500</v>
      </c>
      <c r="F3662" s="638" t="s">
        <v>11203</v>
      </c>
      <c r="G3662" s="639" t="s">
        <v>11204</v>
      </c>
      <c r="H3662" s="641" t="s">
        <v>8318</v>
      </c>
      <c r="I3662" s="642" t="s">
        <v>8190</v>
      </c>
      <c r="J3662" s="641" t="s">
        <v>8318</v>
      </c>
      <c r="K3662" s="643">
        <v>1</v>
      </c>
      <c r="L3662" s="643">
        <v>12</v>
      </c>
      <c r="M3662" s="644">
        <v>44277.254186522412</v>
      </c>
      <c r="N3662" s="643">
        <v>1</v>
      </c>
      <c r="O3662" s="643">
        <v>6</v>
      </c>
      <c r="P3662" s="686">
        <v>22201.079556928918</v>
      </c>
    </row>
    <row r="3663" spans="1:16" ht="22.5" x14ac:dyDescent="0.2">
      <c r="A3663" s="637" t="s">
        <v>478</v>
      </c>
      <c r="B3663" s="638" t="s">
        <v>768</v>
      </c>
      <c r="C3663" s="638" t="s">
        <v>769</v>
      </c>
      <c r="D3663" s="639" t="s">
        <v>11205</v>
      </c>
      <c r="E3663" s="640">
        <v>3300</v>
      </c>
      <c r="F3663" s="638" t="s">
        <v>11206</v>
      </c>
      <c r="G3663" s="639" t="s">
        <v>11207</v>
      </c>
      <c r="H3663" s="641" t="s">
        <v>11208</v>
      </c>
      <c r="I3663" s="642" t="s">
        <v>8190</v>
      </c>
      <c r="J3663" s="641" t="s">
        <v>11208</v>
      </c>
      <c r="K3663" s="643">
        <v>1</v>
      </c>
      <c r="L3663" s="643">
        <v>12</v>
      </c>
      <c r="M3663" s="644">
        <v>41877.254186522412</v>
      </c>
      <c r="N3663" s="643">
        <v>1</v>
      </c>
      <c r="O3663" s="643">
        <v>6</v>
      </c>
      <c r="P3663" s="686">
        <v>21001.079556928918</v>
      </c>
    </row>
    <row r="3664" spans="1:16" x14ac:dyDescent="0.2">
      <c r="A3664" s="637" t="s">
        <v>478</v>
      </c>
      <c r="B3664" s="638" t="s">
        <v>768</v>
      </c>
      <c r="C3664" s="638" t="s">
        <v>769</v>
      </c>
      <c r="D3664" s="639" t="s">
        <v>8288</v>
      </c>
      <c r="E3664" s="640">
        <v>1900</v>
      </c>
      <c r="F3664" s="638" t="s">
        <v>11209</v>
      </c>
      <c r="G3664" s="639" t="s">
        <v>11210</v>
      </c>
      <c r="H3664" s="641" t="s">
        <v>8303</v>
      </c>
      <c r="I3664" s="642" t="s">
        <v>8292</v>
      </c>
      <c r="J3664" s="641" t="s">
        <v>8303</v>
      </c>
      <c r="K3664" s="643">
        <v>1</v>
      </c>
      <c r="L3664" s="643">
        <v>12</v>
      </c>
      <c r="M3664" s="644">
        <v>25077.254186522405</v>
      </c>
      <c r="N3664" s="643">
        <v>1</v>
      </c>
      <c r="O3664" s="643">
        <v>6</v>
      </c>
      <c r="P3664" s="686">
        <v>12578.939556928915</v>
      </c>
    </row>
    <row r="3665" spans="1:16" ht="33.75" x14ac:dyDescent="0.2">
      <c r="A3665" s="637" t="s">
        <v>478</v>
      </c>
      <c r="B3665" s="638" t="s">
        <v>768</v>
      </c>
      <c r="C3665" s="638" t="s">
        <v>769</v>
      </c>
      <c r="D3665" s="639" t="s">
        <v>8970</v>
      </c>
      <c r="E3665" s="640">
        <v>1900</v>
      </c>
      <c r="F3665" s="638" t="s">
        <v>11211</v>
      </c>
      <c r="G3665" s="639" t="s">
        <v>11212</v>
      </c>
      <c r="H3665" s="641" t="s">
        <v>8291</v>
      </c>
      <c r="I3665" s="642" t="s">
        <v>8292</v>
      </c>
      <c r="J3665" s="641" t="s">
        <v>8291</v>
      </c>
      <c r="K3665" s="643">
        <v>1</v>
      </c>
      <c r="L3665" s="643">
        <v>12</v>
      </c>
      <c r="M3665" s="644">
        <v>25077.254186522405</v>
      </c>
      <c r="N3665" s="643">
        <v>1</v>
      </c>
      <c r="O3665" s="643">
        <v>6</v>
      </c>
      <c r="P3665" s="686">
        <v>12578.939556928915</v>
      </c>
    </row>
    <row r="3666" spans="1:16" x14ac:dyDescent="0.2">
      <c r="A3666" s="637" t="s">
        <v>478</v>
      </c>
      <c r="B3666" s="638" t="s">
        <v>768</v>
      </c>
      <c r="C3666" s="638" t="s">
        <v>769</v>
      </c>
      <c r="D3666" s="639" t="s">
        <v>8288</v>
      </c>
      <c r="E3666" s="640">
        <v>1900</v>
      </c>
      <c r="F3666" s="638" t="s">
        <v>11213</v>
      </c>
      <c r="G3666" s="639" t="s">
        <v>11214</v>
      </c>
      <c r="H3666" s="641" t="s">
        <v>8303</v>
      </c>
      <c r="I3666" s="642" t="s">
        <v>8292</v>
      </c>
      <c r="J3666" s="641" t="s">
        <v>8303</v>
      </c>
      <c r="K3666" s="643">
        <v>1</v>
      </c>
      <c r="L3666" s="643">
        <v>12</v>
      </c>
      <c r="M3666" s="644">
        <v>25077.254186522405</v>
      </c>
      <c r="N3666" s="643">
        <v>1</v>
      </c>
      <c r="O3666" s="643">
        <v>6</v>
      </c>
      <c r="P3666" s="686">
        <v>12578.939556928915</v>
      </c>
    </row>
    <row r="3667" spans="1:16" ht="22.5" x14ac:dyDescent="0.2">
      <c r="A3667" s="637" t="s">
        <v>478</v>
      </c>
      <c r="B3667" s="638" t="s">
        <v>768</v>
      </c>
      <c r="C3667" s="638" t="s">
        <v>769</v>
      </c>
      <c r="D3667" s="639" t="s">
        <v>8288</v>
      </c>
      <c r="E3667" s="640">
        <v>1900</v>
      </c>
      <c r="F3667" s="638" t="s">
        <v>11215</v>
      </c>
      <c r="G3667" s="639" t="s">
        <v>11216</v>
      </c>
      <c r="H3667" s="641" t="s">
        <v>8303</v>
      </c>
      <c r="I3667" s="642" t="s">
        <v>8292</v>
      </c>
      <c r="J3667" s="641" t="s">
        <v>8303</v>
      </c>
      <c r="K3667" s="643">
        <v>1</v>
      </c>
      <c r="L3667" s="643">
        <v>12</v>
      </c>
      <c r="M3667" s="644">
        <v>25077.254186522405</v>
      </c>
      <c r="N3667" s="643">
        <v>1</v>
      </c>
      <c r="O3667" s="643">
        <v>6</v>
      </c>
      <c r="P3667" s="686">
        <v>12578.939556928915</v>
      </c>
    </row>
    <row r="3668" spans="1:16" ht="33.75" x14ac:dyDescent="0.2">
      <c r="A3668" s="637" t="s">
        <v>478</v>
      </c>
      <c r="B3668" s="638" t="s">
        <v>768</v>
      </c>
      <c r="C3668" s="638" t="s">
        <v>769</v>
      </c>
      <c r="D3668" s="639" t="s">
        <v>11217</v>
      </c>
      <c r="E3668" s="640">
        <v>4300</v>
      </c>
      <c r="F3668" s="638" t="s">
        <v>11218</v>
      </c>
      <c r="G3668" s="639" t="s">
        <v>11219</v>
      </c>
      <c r="H3668" s="641" t="s">
        <v>10666</v>
      </c>
      <c r="I3668" s="642" t="s">
        <v>8190</v>
      </c>
      <c r="J3668" s="641" t="s">
        <v>10666</v>
      </c>
      <c r="K3668" s="643">
        <v>1</v>
      </c>
      <c r="L3668" s="643">
        <v>12</v>
      </c>
      <c r="M3668" s="644">
        <v>53877.254186522412</v>
      </c>
      <c r="N3668" s="643">
        <v>1</v>
      </c>
      <c r="O3668" s="643">
        <v>6</v>
      </c>
      <c r="P3668" s="686">
        <v>27001.079556928918</v>
      </c>
    </row>
    <row r="3669" spans="1:16" x14ac:dyDescent="0.2">
      <c r="A3669" s="637" t="s">
        <v>478</v>
      </c>
      <c r="B3669" s="638" t="s">
        <v>768</v>
      </c>
      <c r="C3669" s="638" t="s">
        <v>769</v>
      </c>
      <c r="D3669" s="639" t="s">
        <v>8288</v>
      </c>
      <c r="E3669" s="640">
        <v>1900</v>
      </c>
      <c r="F3669" s="638" t="s">
        <v>11220</v>
      </c>
      <c r="G3669" s="639" t="s">
        <v>11221</v>
      </c>
      <c r="H3669" s="641" t="s">
        <v>8303</v>
      </c>
      <c r="I3669" s="642" t="s">
        <v>8292</v>
      </c>
      <c r="J3669" s="641" t="s">
        <v>8303</v>
      </c>
      <c r="K3669" s="643">
        <v>1</v>
      </c>
      <c r="L3669" s="643">
        <v>12</v>
      </c>
      <c r="M3669" s="644">
        <v>25077.254186522405</v>
      </c>
      <c r="N3669" s="643">
        <v>1</v>
      </c>
      <c r="O3669" s="643">
        <v>6</v>
      </c>
      <c r="P3669" s="686">
        <v>12578.939556928915</v>
      </c>
    </row>
    <row r="3670" spans="1:16" ht="22.5" x14ac:dyDescent="0.2">
      <c r="A3670" s="637" t="s">
        <v>478</v>
      </c>
      <c r="B3670" s="638" t="s">
        <v>768</v>
      </c>
      <c r="C3670" s="638" t="s">
        <v>769</v>
      </c>
      <c r="D3670" s="639" t="s">
        <v>11222</v>
      </c>
      <c r="E3670" s="640">
        <v>4300</v>
      </c>
      <c r="F3670" s="638" t="s">
        <v>11223</v>
      </c>
      <c r="G3670" s="639" t="s">
        <v>11224</v>
      </c>
      <c r="H3670" s="641" t="s">
        <v>9245</v>
      </c>
      <c r="I3670" s="642" t="s">
        <v>8190</v>
      </c>
      <c r="J3670" s="641" t="s">
        <v>9245</v>
      </c>
      <c r="K3670" s="643">
        <v>1</v>
      </c>
      <c r="L3670" s="643">
        <v>12</v>
      </c>
      <c r="M3670" s="644">
        <v>53877.254186522412</v>
      </c>
      <c r="N3670" s="643">
        <v>1</v>
      </c>
      <c r="O3670" s="643">
        <v>6</v>
      </c>
      <c r="P3670" s="686">
        <v>27001.079556928918</v>
      </c>
    </row>
    <row r="3671" spans="1:16" ht="22.5" x14ac:dyDescent="0.2">
      <c r="A3671" s="637" t="s">
        <v>478</v>
      </c>
      <c r="B3671" s="638" t="s">
        <v>768</v>
      </c>
      <c r="C3671" s="638" t="s">
        <v>769</v>
      </c>
      <c r="D3671" s="639" t="s">
        <v>8288</v>
      </c>
      <c r="E3671" s="640">
        <v>1900</v>
      </c>
      <c r="F3671" s="638" t="s">
        <v>11225</v>
      </c>
      <c r="G3671" s="639" t="s">
        <v>11226</v>
      </c>
      <c r="H3671" s="641" t="s">
        <v>10912</v>
      </c>
      <c r="I3671" s="642" t="s">
        <v>8292</v>
      </c>
      <c r="J3671" s="641" t="s">
        <v>10912</v>
      </c>
      <c r="K3671" s="643">
        <v>1</v>
      </c>
      <c r="L3671" s="643">
        <v>12</v>
      </c>
      <c r="M3671" s="644">
        <v>25077.254186522405</v>
      </c>
      <c r="N3671" s="643">
        <v>1</v>
      </c>
      <c r="O3671" s="643">
        <v>6</v>
      </c>
      <c r="P3671" s="686">
        <v>12578.939556928915</v>
      </c>
    </row>
    <row r="3672" spans="1:16" ht="22.5" x14ac:dyDescent="0.2">
      <c r="A3672" s="637" t="s">
        <v>478</v>
      </c>
      <c r="B3672" s="638" t="s">
        <v>768</v>
      </c>
      <c r="C3672" s="638" t="s">
        <v>769</v>
      </c>
      <c r="D3672" s="639" t="s">
        <v>8878</v>
      </c>
      <c r="E3672" s="640">
        <v>3300</v>
      </c>
      <c r="F3672" s="638" t="s">
        <v>11227</v>
      </c>
      <c r="G3672" s="639" t="s">
        <v>11228</v>
      </c>
      <c r="H3672" s="641" t="s">
        <v>8614</v>
      </c>
      <c r="I3672" s="642" t="s">
        <v>8190</v>
      </c>
      <c r="J3672" s="641" t="s">
        <v>8614</v>
      </c>
      <c r="K3672" s="643">
        <v>1</v>
      </c>
      <c r="L3672" s="643">
        <v>12</v>
      </c>
      <c r="M3672" s="644">
        <v>41877.254186522412</v>
      </c>
      <c r="N3672" s="643">
        <v>1</v>
      </c>
      <c r="O3672" s="643">
        <v>6</v>
      </c>
      <c r="P3672" s="686">
        <v>21001.079556928918</v>
      </c>
    </row>
    <row r="3673" spans="1:16" ht="33.75" x14ac:dyDescent="0.2">
      <c r="A3673" s="637" t="s">
        <v>478</v>
      </c>
      <c r="B3673" s="638" t="s">
        <v>768</v>
      </c>
      <c r="C3673" s="638" t="s">
        <v>769</v>
      </c>
      <c r="D3673" s="639" t="s">
        <v>11229</v>
      </c>
      <c r="E3673" s="640">
        <v>4300</v>
      </c>
      <c r="F3673" s="638" t="s">
        <v>11230</v>
      </c>
      <c r="G3673" s="639" t="s">
        <v>11231</v>
      </c>
      <c r="H3673" s="641" t="s">
        <v>8569</v>
      </c>
      <c r="I3673" s="642" t="s">
        <v>8190</v>
      </c>
      <c r="J3673" s="641" t="s">
        <v>8569</v>
      </c>
      <c r="K3673" s="643">
        <v>1</v>
      </c>
      <c r="L3673" s="643">
        <v>12</v>
      </c>
      <c r="M3673" s="644">
        <v>53877.254186522412</v>
      </c>
      <c r="N3673" s="643">
        <v>1</v>
      </c>
      <c r="O3673" s="643">
        <v>6</v>
      </c>
      <c r="P3673" s="686">
        <v>27001.079556928918</v>
      </c>
    </row>
    <row r="3674" spans="1:16" ht="33.75" x14ac:dyDescent="0.2">
      <c r="A3674" s="637" t="s">
        <v>478</v>
      </c>
      <c r="B3674" s="638" t="s">
        <v>768</v>
      </c>
      <c r="C3674" s="638" t="s">
        <v>769</v>
      </c>
      <c r="D3674" s="639" t="s">
        <v>11232</v>
      </c>
      <c r="E3674" s="640">
        <v>2300</v>
      </c>
      <c r="F3674" s="638" t="s">
        <v>11233</v>
      </c>
      <c r="G3674" s="639" t="s">
        <v>11234</v>
      </c>
      <c r="H3674" s="641" t="s">
        <v>8185</v>
      </c>
      <c r="I3674" s="642" t="s">
        <v>8185</v>
      </c>
      <c r="J3674" s="641" t="s">
        <v>8185</v>
      </c>
      <c r="K3674" s="643">
        <v>1</v>
      </c>
      <c r="L3674" s="643">
        <v>12</v>
      </c>
      <c r="M3674" s="644">
        <v>29877.254186522405</v>
      </c>
      <c r="N3674" s="643">
        <v>1</v>
      </c>
      <c r="O3674" s="643">
        <v>6</v>
      </c>
      <c r="P3674" s="686">
        <v>15001.079556928915</v>
      </c>
    </row>
    <row r="3675" spans="1:16" ht="45" x14ac:dyDescent="0.2">
      <c r="A3675" s="637" t="s">
        <v>478</v>
      </c>
      <c r="B3675" s="638" t="s">
        <v>768</v>
      </c>
      <c r="C3675" s="638" t="s">
        <v>769</v>
      </c>
      <c r="D3675" s="639" t="s">
        <v>11235</v>
      </c>
      <c r="E3675" s="640">
        <v>2800</v>
      </c>
      <c r="F3675" s="638" t="s">
        <v>11236</v>
      </c>
      <c r="G3675" s="639" t="s">
        <v>11237</v>
      </c>
      <c r="H3675" s="641" t="s">
        <v>11238</v>
      </c>
      <c r="I3675" s="642" t="s">
        <v>8185</v>
      </c>
      <c r="J3675" s="641" t="s">
        <v>11238</v>
      </c>
      <c r="K3675" s="643">
        <v>1</v>
      </c>
      <c r="L3675" s="643">
        <v>12</v>
      </c>
      <c r="M3675" s="644">
        <v>35877.254186522412</v>
      </c>
      <c r="N3675" s="643">
        <v>1</v>
      </c>
      <c r="O3675" s="643">
        <v>5</v>
      </c>
      <c r="P3675" s="686">
        <v>14997.319556928915</v>
      </c>
    </row>
    <row r="3676" spans="1:16" ht="45" x14ac:dyDescent="0.2">
      <c r="A3676" s="637" t="s">
        <v>478</v>
      </c>
      <c r="B3676" s="638" t="s">
        <v>775</v>
      </c>
      <c r="C3676" s="638" t="s">
        <v>769</v>
      </c>
      <c r="D3676" s="639" t="s">
        <v>11235</v>
      </c>
      <c r="E3676" s="640">
        <v>2800</v>
      </c>
      <c r="F3676" s="638" t="s">
        <v>11236</v>
      </c>
      <c r="G3676" s="639" t="s">
        <v>11237</v>
      </c>
      <c r="H3676" s="641" t="s">
        <v>11238</v>
      </c>
      <c r="I3676" s="642" t="s">
        <v>8185</v>
      </c>
      <c r="J3676" s="641" t="s">
        <v>11238</v>
      </c>
      <c r="K3676" s="643"/>
      <c r="L3676" s="643"/>
      <c r="M3676" s="644">
        <v>0</v>
      </c>
      <c r="N3676" s="643">
        <v>1</v>
      </c>
      <c r="O3676" s="643">
        <v>1</v>
      </c>
      <c r="P3676" s="686">
        <v>2982.279556928916</v>
      </c>
    </row>
    <row r="3677" spans="1:16" ht="33.75" x14ac:dyDescent="0.2">
      <c r="A3677" s="637" t="s">
        <v>478</v>
      </c>
      <c r="B3677" s="638" t="s">
        <v>768</v>
      </c>
      <c r="C3677" s="638" t="s">
        <v>769</v>
      </c>
      <c r="D3677" s="639" t="s">
        <v>8970</v>
      </c>
      <c r="E3677" s="640">
        <v>1900</v>
      </c>
      <c r="F3677" s="638" t="s">
        <v>11239</v>
      </c>
      <c r="G3677" s="639" t="s">
        <v>11240</v>
      </c>
      <c r="H3677" s="641" t="s">
        <v>8291</v>
      </c>
      <c r="I3677" s="642" t="s">
        <v>8292</v>
      </c>
      <c r="J3677" s="641" t="s">
        <v>8291</v>
      </c>
      <c r="K3677" s="643">
        <v>1</v>
      </c>
      <c r="L3677" s="643">
        <v>12</v>
      </c>
      <c r="M3677" s="644">
        <v>25077.254186522405</v>
      </c>
      <c r="N3677" s="643">
        <v>1</v>
      </c>
      <c r="O3677" s="643">
        <v>6</v>
      </c>
      <c r="P3677" s="686">
        <v>12578.939556928915</v>
      </c>
    </row>
    <row r="3678" spans="1:16" ht="33.75" x14ac:dyDescent="0.2">
      <c r="A3678" s="637" t="s">
        <v>478</v>
      </c>
      <c r="B3678" s="638" t="s">
        <v>768</v>
      </c>
      <c r="C3678" s="638" t="s">
        <v>769</v>
      </c>
      <c r="D3678" s="639" t="s">
        <v>8970</v>
      </c>
      <c r="E3678" s="640">
        <v>1900</v>
      </c>
      <c r="F3678" s="638" t="s">
        <v>11241</v>
      </c>
      <c r="G3678" s="639" t="s">
        <v>11242</v>
      </c>
      <c r="H3678" s="641" t="s">
        <v>8291</v>
      </c>
      <c r="I3678" s="642" t="s">
        <v>8292</v>
      </c>
      <c r="J3678" s="641" t="s">
        <v>8291</v>
      </c>
      <c r="K3678" s="643">
        <v>1</v>
      </c>
      <c r="L3678" s="643">
        <v>12</v>
      </c>
      <c r="M3678" s="644">
        <v>25077.254186522405</v>
      </c>
      <c r="N3678" s="643">
        <v>1</v>
      </c>
      <c r="O3678" s="643">
        <v>6</v>
      </c>
      <c r="P3678" s="686">
        <v>12578.939556928915</v>
      </c>
    </row>
    <row r="3679" spans="1:16" ht="22.5" x14ac:dyDescent="0.2">
      <c r="A3679" s="637" t="s">
        <v>478</v>
      </c>
      <c r="B3679" s="638" t="s">
        <v>768</v>
      </c>
      <c r="C3679" s="638" t="s">
        <v>769</v>
      </c>
      <c r="D3679" s="639" t="s">
        <v>11243</v>
      </c>
      <c r="E3679" s="640">
        <v>5500</v>
      </c>
      <c r="F3679" s="638" t="s">
        <v>11244</v>
      </c>
      <c r="G3679" s="639" t="s">
        <v>11245</v>
      </c>
      <c r="H3679" s="641" t="s">
        <v>11246</v>
      </c>
      <c r="I3679" s="642" t="s">
        <v>8190</v>
      </c>
      <c r="J3679" s="641" t="s">
        <v>11246</v>
      </c>
      <c r="K3679" s="643">
        <v>1</v>
      </c>
      <c r="L3679" s="643">
        <v>12</v>
      </c>
      <c r="M3679" s="644">
        <v>68277.254186522405</v>
      </c>
      <c r="N3679" s="643">
        <v>1</v>
      </c>
      <c r="O3679" s="643">
        <v>5</v>
      </c>
      <c r="P3679" s="686">
        <v>28497.319556928916</v>
      </c>
    </row>
    <row r="3680" spans="1:16" ht="22.5" x14ac:dyDescent="0.2">
      <c r="A3680" s="637" t="s">
        <v>478</v>
      </c>
      <c r="B3680" s="638" t="s">
        <v>775</v>
      </c>
      <c r="C3680" s="638" t="s">
        <v>769</v>
      </c>
      <c r="D3680" s="639" t="s">
        <v>11247</v>
      </c>
      <c r="E3680" s="640">
        <v>5500</v>
      </c>
      <c r="F3680" s="638" t="s">
        <v>11244</v>
      </c>
      <c r="G3680" s="639" t="s">
        <v>11245</v>
      </c>
      <c r="H3680" s="641" t="s">
        <v>11246</v>
      </c>
      <c r="I3680" s="642" t="s">
        <v>8190</v>
      </c>
      <c r="J3680" s="641" t="s">
        <v>11246</v>
      </c>
      <c r="K3680" s="643"/>
      <c r="L3680" s="643"/>
      <c r="M3680" s="644">
        <v>0</v>
      </c>
      <c r="N3680" s="643">
        <v>1</v>
      </c>
      <c r="O3680" s="643">
        <v>1</v>
      </c>
      <c r="P3680" s="686">
        <v>5682.2795569289156</v>
      </c>
    </row>
    <row r="3681" spans="1:16" ht="33.75" x14ac:dyDescent="0.2">
      <c r="A3681" s="637" t="s">
        <v>478</v>
      </c>
      <c r="B3681" s="638" t="s">
        <v>768</v>
      </c>
      <c r="C3681" s="638" t="s">
        <v>769</v>
      </c>
      <c r="D3681" s="639" t="s">
        <v>8970</v>
      </c>
      <c r="E3681" s="640">
        <v>1900</v>
      </c>
      <c r="F3681" s="638" t="s">
        <v>11248</v>
      </c>
      <c r="G3681" s="639" t="s">
        <v>11249</v>
      </c>
      <c r="H3681" s="641" t="s">
        <v>8291</v>
      </c>
      <c r="I3681" s="642" t="s">
        <v>8292</v>
      </c>
      <c r="J3681" s="641" t="s">
        <v>8291</v>
      </c>
      <c r="K3681" s="643">
        <v>1</v>
      </c>
      <c r="L3681" s="643">
        <v>12</v>
      </c>
      <c r="M3681" s="644">
        <v>25077.254186522405</v>
      </c>
      <c r="N3681" s="643">
        <v>1</v>
      </c>
      <c r="O3681" s="643">
        <v>6</v>
      </c>
      <c r="P3681" s="686">
        <v>12578.939556928915</v>
      </c>
    </row>
    <row r="3682" spans="1:16" ht="22.5" x14ac:dyDescent="0.2">
      <c r="A3682" s="637" t="s">
        <v>478</v>
      </c>
      <c r="B3682" s="638" t="s">
        <v>768</v>
      </c>
      <c r="C3682" s="638" t="s">
        <v>769</v>
      </c>
      <c r="D3682" s="639" t="s">
        <v>11250</v>
      </c>
      <c r="E3682" s="640">
        <v>1300</v>
      </c>
      <c r="F3682" s="638" t="s">
        <v>11251</v>
      </c>
      <c r="G3682" s="639" t="s">
        <v>11252</v>
      </c>
      <c r="H3682" s="641" t="s">
        <v>8291</v>
      </c>
      <c r="I3682" s="642" t="s">
        <v>8292</v>
      </c>
      <c r="J3682" s="641" t="s">
        <v>8291</v>
      </c>
      <c r="K3682" s="643">
        <v>1</v>
      </c>
      <c r="L3682" s="643">
        <v>6</v>
      </c>
      <c r="M3682" s="644">
        <v>9281.1741865224067</v>
      </c>
      <c r="N3682" s="643"/>
      <c r="O3682" s="643"/>
      <c r="P3682" s="686">
        <v>0</v>
      </c>
    </row>
    <row r="3683" spans="1:16" ht="22.5" x14ac:dyDescent="0.2">
      <c r="A3683" s="637" t="s">
        <v>478</v>
      </c>
      <c r="B3683" s="638" t="s">
        <v>768</v>
      </c>
      <c r="C3683" s="638" t="s">
        <v>769</v>
      </c>
      <c r="D3683" s="639" t="s">
        <v>8288</v>
      </c>
      <c r="E3683" s="640">
        <v>1900</v>
      </c>
      <c r="F3683" s="638" t="s">
        <v>11253</v>
      </c>
      <c r="G3683" s="639" t="s">
        <v>11254</v>
      </c>
      <c r="H3683" s="641" t="s">
        <v>8291</v>
      </c>
      <c r="I3683" s="642" t="s">
        <v>8292</v>
      </c>
      <c r="J3683" s="641" t="s">
        <v>8291</v>
      </c>
      <c r="K3683" s="643">
        <v>1</v>
      </c>
      <c r="L3683" s="643">
        <v>12</v>
      </c>
      <c r="M3683" s="644">
        <v>25077.254186522405</v>
      </c>
      <c r="N3683" s="643">
        <v>1</v>
      </c>
      <c r="O3683" s="643">
        <v>6</v>
      </c>
      <c r="P3683" s="686">
        <v>12578.939556928915</v>
      </c>
    </row>
    <row r="3684" spans="1:16" ht="22.5" x14ac:dyDescent="0.2">
      <c r="A3684" s="637" t="s">
        <v>478</v>
      </c>
      <c r="B3684" s="638" t="s">
        <v>768</v>
      </c>
      <c r="C3684" s="638" t="s">
        <v>769</v>
      </c>
      <c r="D3684" s="639" t="s">
        <v>8288</v>
      </c>
      <c r="E3684" s="640">
        <v>1900</v>
      </c>
      <c r="F3684" s="638" t="s">
        <v>11255</v>
      </c>
      <c r="G3684" s="639" t="s">
        <v>11256</v>
      </c>
      <c r="H3684" s="641" t="s">
        <v>8303</v>
      </c>
      <c r="I3684" s="642" t="s">
        <v>8292</v>
      </c>
      <c r="J3684" s="641" t="s">
        <v>8303</v>
      </c>
      <c r="K3684" s="643">
        <v>1</v>
      </c>
      <c r="L3684" s="643">
        <v>12</v>
      </c>
      <c r="M3684" s="644">
        <v>25077.254186522405</v>
      </c>
      <c r="N3684" s="643">
        <v>1</v>
      </c>
      <c r="O3684" s="643">
        <v>6</v>
      </c>
      <c r="P3684" s="686">
        <v>12578.939556928915</v>
      </c>
    </row>
    <row r="3685" spans="1:16" ht="22.5" x14ac:dyDescent="0.2">
      <c r="A3685" s="637" t="s">
        <v>478</v>
      </c>
      <c r="B3685" s="638" t="s">
        <v>768</v>
      </c>
      <c r="C3685" s="638" t="s">
        <v>769</v>
      </c>
      <c r="D3685" s="639" t="s">
        <v>8288</v>
      </c>
      <c r="E3685" s="640">
        <v>1900</v>
      </c>
      <c r="F3685" s="638" t="s">
        <v>11257</v>
      </c>
      <c r="G3685" s="639" t="s">
        <v>11258</v>
      </c>
      <c r="H3685" s="641" t="s">
        <v>8291</v>
      </c>
      <c r="I3685" s="642" t="s">
        <v>8292</v>
      </c>
      <c r="J3685" s="641" t="s">
        <v>8291</v>
      </c>
      <c r="K3685" s="643">
        <v>1</v>
      </c>
      <c r="L3685" s="643">
        <v>12</v>
      </c>
      <c r="M3685" s="644">
        <v>25077.254186522405</v>
      </c>
      <c r="N3685" s="643">
        <v>1</v>
      </c>
      <c r="O3685" s="643">
        <v>6</v>
      </c>
      <c r="P3685" s="686">
        <v>12578.939556928915</v>
      </c>
    </row>
    <row r="3686" spans="1:16" ht="22.5" x14ac:dyDescent="0.2">
      <c r="A3686" s="637" t="s">
        <v>478</v>
      </c>
      <c r="B3686" s="638" t="s">
        <v>768</v>
      </c>
      <c r="C3686" s="638" t="s">
        <v>769</v>
      </c>
      <c r="D3686" s="639" t="s">
        <v>8288</v>
      </c>
      <c r="E3686" s="640">
        <v>1900</v>
      </c>
      <c r="F3686" s="638" t="s">
        <v>11259</v>
      </c>
      <c r="G3686" s="639" t="s">
        <v>11260</v>
      </c>
      <c r="H3686" s="641" t="s">
        <v>8303</v>
      </c>
      <c r="I3686" s="642" t="s">
        <v>8292</v>
      </c>
      <c r="J3686" s="641" t="s">
        <v>8303</v>
      </c>
      <c r="K3686" s="643">
        <v>1</v>
      </c>
      <c r="L3686" s="643">
        <v>12</v>
      </c>
      <c r="M3686" s="644">
        <v>25077.254186522405</v>
      </c>
      <c r="N3686" s="643">
        <v>1</v>
      </c>
      <c r="O3686" s="643">
        <v>6</v>
      </c>
      <c r="P3686" s="686">
        <v>12578.939556928915</v>
      </c>
    </row>
    <row r="3687" spans="1:16" ht="22.5" x14ac:dyDescent="0.2">
      <c r="A3687" s="637" t="s">
        <v>478</v>
      </c>
      <c r="B3687" s="638" t="s">
        <v>768</v>
      </c>
      <c r="C3687" s="638" t="s">
        <v>769</v>
      </c>
      <c r="D3687" s="639" t="s">
        <v>8288</v>
      </c>
      <c r="E3687" s="640">
        <v>1900</v>
      </c>
      <c r="F3687" s="638" t="s">
        <v>11261</v>
      </c>
      <c r="G3687" s="639" t="s">
        <v>11262</v>
      </c>
      <c r="H3687" s="641" t="s">
        <v>8303</v>
      </c>
      <c r="I3687" s="642" t="s">
        <v>8292</v>
      </c>
      <c r="J3687" s="641" t="s">
        <v>8303</v>
      </c>
      <c r="K3687" s="643">
        <v>1</v>
      </c>
      <c r="L3687" s="643">
        <v>12</v>
      </c>
      <c r="M3687" s="644">
        <v>25077.254186522405</v>
      </c>
      <c r="N3687" s="643">
        <v>1</v>
      </c>
      <c r="O3687" s="643">
        <v>6</v>
      </c>
      <c r="P3687" s="686">
        <v>12578.939556928915</v>
      </c>
    </row>
    <row r="3688" spans="1:16" ht="22.5" x14ac:dyDescent="0.2">
      <c r="A3688" s="637" t="s">
        <v>478</v>
      </c>
      <c r="B3688" s="638" t="s">
        <v>768</v>
      </c>
      <c r="C3688" s="638" t="s">
        <v>769</v>
      </c>
      <c r="D3688" s="639" t="s">
        <v>8288</v>
      </c>
      <c r="E3688" s="640">
        <v>1900</v>
      </c>
      <c r="F3688" s="638" t="s">
        <v>11263</v>
      </c>
      <c r="G3688" s="639" t="s">
        <v>11264</v>
      </c>
      <c r="H3688" s="641" t="s">
        <v>8303</v>
      </c>
      <c r="I3688" s="642" t="s">
        <v>8292</v>
      </c>
      <c r="J3688" s="641" t="s">
        <v>8303</v>
      </c>
      <c r="K3688" s="643">
        <v>1</v>
      </c>
      <c r="L3688" s="643">
        <v>12</v>
      </c>
      <c r="M3688" s="644">
        <v>25077.254186522405</v>
      </c>
      <c r="N3688" s="643">
        <v>1</v>
      </c>
      <c r="O3688" s="643">
        <v>6</v>
      </c>
      <c r="P3688" s="686">
        <v>12578.939556928915</v>
      </c>
    </row>
    <row r="3689" spans="1:16" ht="22.5" x14ac:dyDescent="0.2">
      <c r="A3689" s="637" t="s">
        <v>478</v>
      </c>
      <c r="B3689" s="638" t="s">
        <v>768</v>
      </c>
      <c r="C3689" s="638" t="s">
        <v>769</v>
      </c>
      <c r="D3689" s="639" t="s">
        <v>8288</v>
      </c>
      <c r="E3689" s="640">
        <v>1900</v>
      </c>
      <c r="F3689" s="638" t="s">
        <v>11265</v>
      </c>
      <c r="G3689" s="639" t="s">
        <v>11266</v>
      </c>
      <c r="H3689" s="641" t="s">
        <v>8303</v>
      </c>
      <c r="I3689" s="642" t="s">
        <v>8292</v>
      </c>
      <c r="J3689" s="641" t="s">
        <v>8303</v>
      </c>
      <c r="K3689" s="643">
        <v>1</v>
      </c>
      <c r="L3689" s="643">
        <v>12</v>
      </c>
      <c r="M3689" s="644">
        <v>25077.254186522405</v>
      </c>
      <c r="N3689" s="643">
        <v>1</v>
      </c>
      <c r="O3689" s="643">
        <v>6</v>
      </c>
      <c r="P3689" s="686">
        <v>12578.939556928915</v>
      </c>
    </row>
    <row r="3690" spans="1:16" ht="22.5" x14ac:dyDescent="0.2">
      <c r="A3690" s="637" t="s">
        <v>478</v>
      </c>
      <c r="B3690" s="638" t="s">
        <v>768</v>
      </c>
      <c r="C3690" s="638" t="s">
        <v>769</v>
      </c>
      <c r="D3690" s="639" t="s">
        <v>11267</v>
      </c>
      <c r="E3690" s="640">
        <v>1900</v>
      </c>
      <c r="F3690" s="638" t="s">
        <v>11268</v>
      </c>
      <c r="G3690" s="639" t="s">
        <v>11269</v>
      </c>
      <c r="H3690" s="641" t="s">
        <v>11270</v>
      </c>
      <c r="I3690" s="642" t="s">
        <v>8292</v>
      </c>
      <c r="J3690" s="641" t="s">
        <v>11270</v>
      </c>
      <c r="K3690" s="643">
        <v>1</v>
      </c>
      <c r="L3690" s="643">
        <v>12</v>
      </c>
      <c r="M3690" s="644">
        <v>25077.254186522405</v>
      </c>
      <c r="N3690" s="643">
        <v>1</v>
      </c>
      <c r="O3690" s="643">
        <v>6</v>
      </c>
      <c r="P3690" s="686">
        <v>12578.939556928915</v>
      </c>
    </row>
    <row r="3691" spans="1:16" ht="22.5" x14ac:dyDescent="0.2">
      <c r="A3691" s="637" t="s">
        <v>478</v>
      </c>
      <c r="B3691" s="638" t="s">
        <v>768</v>
      </c>
      <c r="C3691" s="638" t="s">
        <v>769</v>
      </c>
      <c r="D3691" s="639" t="s">
        <v>8714</v>
      </c>
      <c r="E3691" s="640">
        <v>1800</v>
      </c>
      <c r="F3691" s="638" t="s">
        <v>11271</v>
      </c>
      <c r="G3691" s="639" t="s">
        <v>11272</v>
      </c>
      <c r="H3691" s="641" t="s">
        <v>8303</v>
      </c>
      <c r="I3691" s="642" t="s">
        <v>8292</v>
      </c>
      <c r="J3691" s="641" t="s">
        <v>8303</v>
      </c>
      <c r="K3691" s="643">
        <v>1</v>
      </c>
      <c r="L3691" s="643">
        <v>12</v>
      </c>
      <c r="M3691" s="644">
        <v>23877.254186522405</v>
      </c>
      <c r="N3691" s="643">
        <v>1</v>
      </c>
      <c r="O3691" s="643">
        <v>6</v>
      </c>
      <c r="P3691" s="686">
        <v>11915.759556928915</v>
      </c>
    </row>
    <row r="3692" spans="1:16" x14ac:dyDescent="0.2">
      <c r="A3692" s="637" t="s">
        <v>478</v>
      </c>
      <c r="B3692" s="638" t="s">
        <v>768</v>
      </c>
      <c r="C3692" s="638" t="s">
        <v>769</v>
      </c>
      <c r="D3692" s="639" t="s">
        <v>11273</v>
      </c>
      <c r="E3692" s="640">
        <v>2600</v>
      </c>
      <c r="F3692" s="638" t="s">
        <v>11274</v>
      </c>
      <c r="G3692" s="639" t="s">
        <v>11275</v>
      </c>
      <c r="H3692" s="641" t="s">
        <v>9260</v>
      </c>
      <c r="I3692" s="642" t="s">
        <v>8185</v>
      </c>
      <c r="J3692" s="641" t="s">
        <v>9260</v>
      </c>
      <c r="K3692" s="643">
        <v>1</v>
      </c>
      <c r="L3692" s="643">
        <v>12</v>
      </c>
      <c r="M3692" s="644">
        <v>33477.254186522412</v>
      </c>
      <c r="N3692" s="643">
        <v>1</v>
      </c>
      <c r="O3692" s="643">
        <v>5</v>
      </c>
      <c r="P3692" s="686">
        <v>13997.319556928915</v>
      </c>
    </row>
    <row r="3693" spans="1:16" x14ac:dyDescent="0.2">
      <c r="A3693" s="637" t="s">
        <v>478</v>
      </c>
      <c r="B3693" s="638" t="s">
        <v>775</v>
      </c>
      <c r="C3693" s="638" t="s">
        <v>769</v>
      </c>
      <c r="D3693" s="639" t="s">
        <v>11273</v>
      </c>
      <c r="E3693" s="640">
        <v>2600</v>
      </c>
      <c r="F3693" s="638" t="s">
        <v>11274</v>
      </c>
      <c r="G3693" s="639" t="s">
        <v>11275</v>
      </c>
      <c r="H3693" s="641" t="s">
        <v>9260</v>
      </c>
      <c r="I3693" s="642" t="s">
        <v>8185</v>
      </c>
      <c r="J3693" s="641" t="s">
        <v>9260</v>
      </c>
      <c r="K3693" s="643"/>
      <c r="L3693" s="643"/>
      <c r="M3693" s="644">
        <v>0</v>
      </c>
      <c r="N3693" s="643">
        <v>1</v>
      </c>
      <c r="O3693" s="643">
        <v>1</v>
      </c>
      <c r="P3693" s="686">
        <v>2782.279556928916</v>
      </c>
    </row>
    <row r="3694" spans="1:16" x14ac:dyDescent="0.2">
      <c r="A3694" s="637" t="s">
        <v>478</v>
      </c>
      <c r="B3694" s="638" t="s">
        <v>768</v>
      </c>
      <c r="C3694" s="638" t="s">
        <v>769</v>
      </c>
      <c r="D3694" s="639" t="s">
        <v>8288</v>
      </c>
      <c r="E3694" s="640">
        <v>1900</v>
      </c>
      <c r="F3694" s="638" t="s">
        <v>11276</v>
      </c>
      <c r="G3694" s="639" t="s">
        <v>11277</v>
      </c>
      <c r="H3694" s="641" t="s">
        <v>8291</v>
      </c>
      <c r="I3694" s="642" t="s">
        <v>8292</v>
      </c>
      <c r="J3694" s="641" t="s">
        <v>8291</v>
      </c>
      <c r="K3694" s="643">
        <v>1</v>
      </c>
      <c r="L3694" s="643">
        <v>12</v>
      </c>
      <c r="M3694" s="644">
        <v>25077.254186522405</v>
      </c>
      <c r="N3694" s="643">
        <v>1</v>
      </c>
      <c r="O3694" s="643">
        <v>6</v>
      </c>
      <c r="P3694" s="686">
        <v>12578.939556928915</v>
      </c>
    </row>
    <row r="3695" spans="1:16" ht="22.5" x14ac:dyDescent="0.2">
      <c r="A3695" s="637" t="s">
        <v>478</v>
      </c>
      <c r="B3695" s="638" t="s">
        <v>768</v>
      </c>
      <c r="C3695" s="638" t="s">
        <v>769</v>
      </c>
      <c r="D3695" s="639" t="s">
        <v>8323</v>
      </c>
      <c r="E3695" s="640">
        <v>1900</v>
      </c>
      <c r="F3695" s="638" t="s">
        <v>11278</v>
      </c>
      <c r="G3695" s="639" t="s">
        <v>11279</v>
      </c>
      <c r="H3695" s="641" t="s">
        <v>8969</v>
      </c>
      <c r="I3695" s="642" t="s">
        <v>8292</v>
      </c>
      <c r="J3695" s="641" t="s">
        <v>8969</v>
      </c>
      <c r="K3695" s="643">
        <v>1</v>
      </c>
      <c r="L3695" s="643">
        <v>12</v>
      </c>
      <c r="M3695" s="644">
        <v>25077.254186522405</v>
      </c>
      <c r="N3695" s="643">
        <v>1</v>
      </c>
      <c r="O3695" s="643">
        <v>6</v>
      </c>
      <c r="P3695" s="686">
        <v>12578.939556928915</v>
      </c>
    </row>
    <row r="3696" spans="1:16" ht="45" x14ac:dyDescent="0.2">
      <c r="A3696" s="637" t="s">
        <v>478</v>
      </c>
      <c r="B3696" s="638" t="s">
        <v>768</v>
      </c>
      <c r="C3696" s="638" t="s">
        <v>769</v>
      </c>
      <c r="D3696" s="639" t="s">
        <v>11280</v>
      </c>
      <c r="E3696" s="640">
        <v>3800</v>
      </c>
      <c r="F3696" s="638" t="s">
        <v>11281</v>
      </c>
      <c r="G3696" s="639" t="s">
        <v>11282</v>
      </c>
      <c r="H3696" s="641" t="s">
        <v>9099</v>
      </c>
      <c r="I3696" s="642" t="s">
        <v>8190</v>
      </c>
      <c r="J3696" s="641" t="s">
        <v>9099</v>
      </c>
      <c r="K3696" s="643">
        <v>1</v>
      </c>
      <c r="L3696" s="643">
        <v>12</v>
      </c>
      <c r="M3696" s="644">
        <v>47877.254186522412</v>
      </c>
      <c r="N3696" s="643">
        <v>1</v>
      </c>
      <c r="O3696" s="643">
        <v>6</v>
      </c>
      <c r="P3696" s="686">
        <v>24001.079556928918</v>
      </c>
    </row>
    <row r="3697" spans="1:16" x14ac:dyDescent="0.2">
      <c r="A3697" s="637" t="s">
        <v>478</v>
      </c>
      <c r="B3697" s="638" t="s">
        <v>768</v>
      </c>
      <c r="C3697" s="638" t="s">
        <v>769</v>
      </c>
      <c r="D3697" s="639" t="s">
        <v>8288</v>
      </c>
      <c r="E3697" s="640">
        <v>1900</v>
      </c>
      <c r="F3697" s="638" t="s">
        <v>11283</v>
      </c>
      <c r="G3697" s="639" t="s">
        <v>11284</v>
      </c>
      <c r="H3697" s="641" t="s">
        <v>8303</v>
      </c>
      <c r="I3697" s="642" t="s">
        <v>8292</v>
      </c>
      <c r="J3697" s="641" t="s">
        <v>8303</v>
      </c>
      <c r="K3697" s="643">
        <v>1</v>
      </c>
      <c r="L3697" s="643">
        <v>12</v>
      </c>
      <c r="M3697" s="644">
        <v>25077.254186522405</v>
      </c>
      <c r="N3697" s="643">
        <v>1</v>
      </c>
      <c r="O3697" s="643">
        <v>6</v>
      </c>
      <c r="P3697" s="686">
        <v>12578.939556928915</v>
      </c>
    </row>
    <row r="3698" spans="1:16" ht="22.5" x14ac:dyDescent="0.2">
      <c r="A3698" s="637" t="s">
        <v>478</v>
      </c>
      <c r="B3698" s="638" t="s">
        <v>768</v>
      </c>
      <c r="C3698" s="638" t="s">
        <v>769</v>
      </c>
      <c r="D3698" s="639" t="s">
        <v>11285</v>
      </c>
      <c r="E3698" s="640">
        <v>3100</v>
      </c>
      <c r="F3698" s="638" t="s">
        <v>11286</v>
      </c>
      <c r="G3698" s="639" t="s">
        <v>11287</v>
      </c>
      <c r="H3698" s="641" t="s">
        <v>8632</v>
      </c>
      <c r="I3698" s="642" t="s">
        <v>8190</v>
      </c>
      <c r="J3698" s="641" t="s">
        <v>8632</v>
      </c>
      <c r="K3698" s="643">
        <v>1</v>
      </c>
      <c r="L3698" s="643">
        <v>12</v>
      </c>
      <c r="M3698" s="644">
        <v>39477.254186522412</v>
      </c>
      <c r="N3698" s="643">
        <v>1</v>
      </c>
      <c r="O3698" s="643">
        <v>6</v>
      </c>
      <c r="P3698" s="686">
        <v>19801.079556928918</v>
      </c>
    </row>
    <row r="3699" spans="1:16" x14ac:dyDescent="0.2">
      <c r="A3699" s="637" t="s">
        <v>478</v>
      </c>
      <c r="B3699" s="638" t="s">
        <v>768</v>
      </c>
      <c r="C3699" s="638" t="s">
        <v>769</v>
      </c>
      <c r="D3699" s="639" t="s">
        <v>8288</v>
      </c>
      <c r="E3699" s="640">
        <v>1900</v>
      </c>
      <c r="F3699" s="638" t="s">
        <v>11288</v>
      </c>
      <c r="G3699" s="639" t="s">
        <v>11289</v>
      </c>
      <c r="H3699" s="641" t="s">
        <v>8303</v>
      </c>
      <c r="I3699" s="642" t="s">
        <v>8292</v>
      </c>
      <c r="J3699" s="641" t="s">
        <v>8303</v>
      </c>
      <c r="K3699" s="643">
        <v>1</v>
      </c>
      <c r="L3699" s="643">
        <v>12</v>
      </c>
      <c r="M3699" s="644">
        <v>25077.254186522405</v>
      </c>
      <c r="N3699" s="643">
        <v>1</v>
      </c>
      <c r="O3699" s="643">
        <v>6</v>
      </c>
      <c r="P3699" s="686">
        <v>12578.939556928915</v>
      </c>
    </row>
    <row r="3700" spans="1:16" ht="33.75" x14ac:dyDescent="0.2">
      <c r="A3700" s="637" t="s">
        <v>478</v>
      </c>
      <c r="B3700" s="638" t="s">
        <v>768</v>
      </c>
      <c r="C3700" s="638" t="s">
        <v>769</v>
      </c>
      <c r="D3700" s="639" t="s">
        <v>9012</v>
      </c>
      <c r="E3700" s="640">
        <v>1900</v>
      </c>
      <c r="F3700" s="638" t="s">
        <v>11290</v>
      </c>
      <c r="G3700" s="639" t="s">
        <v>11291</v>
      </c>
      <c r="H3700" s="641" t="s">
        <v>8303</v>
      </c>
      <c r="I3700" s="642" t="s">
        <v>8292</v>
      </c>
      <c r="J3700" s="641" t="s">
        <v>8303</v>
      </c>
      <c r="K3700" s="643">
        <v>1</v>
      </c>
      <c r="L3700" s="643">
        <v>12</v>
      </c>
      <c r="M3700" s="644">
        <v>25077.254186522405</v>
      </c>
      <c r="N3700" s="643">
        <v>1</v>
      </c>
      <c r="O3700" s="643">
        <v>1</v>
      </c>
      <c r="P3700" s="686">
        <v>2078.589556928916</v>
      </c>
    </row>
    <row r="3701" spans="1:16" ht="33.75" x14ac:dyDescent="0.2">
      <c r="A3701" s="637" t="s">
        <v>478</v>
      </c>
      <c r="B3701" s="638" t="s">
        <v>768</v>
      </c>
      <c r="C3701" s="638" t="s">
        <v>769</v>
      </c>
      <c r="D3701" s="639" t="s">
        <v>9012</v>
      </c>
      <c r="E3701" s="640">
        <v>1900</v>
      </c>
      <c r="F3701" s="638" t="s">
        <v>11290</v>
      </c>
      <c r="G3701" s="639" t="s">
        <v>11291</v>
      </c>
      <c r="H3701" s="641" t="s">
        <v>8303</v>
      </c>
      <c r="I3701" s="642" t="s">
        <v>8292</v>
      </c>
      <c r="J3701" s="641" t="s">
        <v>8303</v>
      </c>
      <c r="K3701" s="643"/>
      <c r="L3701" s="643"/>
      <c r="M3701" s="644">
        <v>0</v>
      </c>
      <c r="N3701" s="643">
        <v>1</v>
      </c>
      <c r="O3701" s="643">
        <v>5</v>
      </c>
      <c r="P3701" s="686">
        <v>10478.869556928916</v>
      </c>
    </row>
    <row r="3702" spans="1:16" x14ac:dyDescent="0.2">
      <c r="A3702" s="637" t="s">
        <v>478</v>
      </c>
      <c r="B3702" s="638" t="s">
        <v>768</v>
      </c>
      <c r="C3702" s="638" t="s">
        <v>769</v>
      </c>
      <c r="D3702" s="639" t="s">
        <v>8288</v>
      </c>
      <c r="E3702" s="640">
        <v>1900</v>
      </c>
      <c r="F3702" s="638" t="s">
        <v>11292</v>
      </c>
      <c r="G3702" s="639" t="s">
        <v>11293</v>
      </c>
      <c r="H3702" s="641" t="s">
        <v>8291</v>
      </c>
      <c r="I3702" s="642" t="s">
        <v>8292</v>
      </c>
      <c r="J3702" s="641" t="s">
        <v>8291</v>
      </c>
      <c r="K3702" s="643">
        <v>1</v>
      </c>
      <c r="L3702" s="643">
        <v>12</v>
      </c>
      <c r="M3702" s="644">
        <v>25077.254186522405</v>
      </c>
      <c r="N3702" s="643">
        <v>1</v>
      </c>
      <c r="O3702" s="643">
        <v>6</v>
      </c>
      <c r="P3702" s="686">
        <v>12578.939556928915</v>
      </c>
    </row>
    <row r="3703" spans="1:16" x14ac:dyDescent="0.2">
      <c r="A3703" s="637" t="s">
        <v>478</v>
      </c>
      <c r="B3703" s="638" t="s">
        <v>768</v>
      </c>
      <c r="C3703" s="638" t="s">
        <v>769</v>
      </c>
      <c r="D3703" s="639" t="s">
        <v>8288</v>
      </c>
      <c r="E3703" s="640">
        <v>1900</v>
      </c>
      <c r="F3703" s="638" t="s">
        <v>11294</v>
      </c>
      <c r="G3703" s="639" t="s">
        <v>11295</v>
      </c>
      <c r="H3703" s="641" t="s">
        <v>8303</v>
      </c>
      <c r="I3703" s="642" t="s">
        <v>8292</v>
      </c>
      <c r="J3703" s="641" t="s">
        <v>8303</v>
      </c>
      <c r="K3703" s="643">
        <v>1</v>
      </c>
      <c r="L3703" s="643">
        <v>12</v>
      </c>
      <c r="M3703" s="644">
        <v>25077.254186522405</v>
      </c>
      <c r="N3703" s="643">
        <v>1</v>
      </c>
      <c r="O3703" s="643">
        <v>6</v>
      </c>
      <c r="P3703" s="686">
        <v>12578.939556928915</v>
      </c>
    </row>
    <row r="3704" spans="1:16" ht="22.5" x14ac:dyDescent="0.2">
      <c r="A3704" s="637" t="s">
        <v>478</v>
      </c>
      <c r="B3704" s="638" t="s">
        <v>768</v>
      </c>
      <c r="C3704" s="638" t="s">
        <v>769</v>
      </c>
      <c r="D3704" s="639" t="s">
        <v>10325</v>
      </c>
      <c r="E3704" s="640">
        <v>3500</v>
      </c>
      <c r="F3704" s="638" t="s">
        <v>11296</v>
      </c>
      <c r="G3704" s="639" t="s">
        <v>11297</v>
      </c>
      <c r="H3704" s="641" t="s">
        <v>8318</v>
      </c>
      <c r="I3704" s="642" t="s">
        <v>8190</v>
      </c>
      <c r="J3704" s="641" t="s">
        <v>8318</v>
      </c>
      <c r="K3704" s="643">
        <v>1</v>
      </c>
      <c r="L3704" s="643">
        <v>12</v>
      </c>
      <c r="M3704" s="644">
        <v>44277.254186522412</v>
      </c>
      <c r="N3704" s="643">
        <v>1</v>
      </c>
      <c r="O3704" s="643">
        <v>6</v>
      </c>
      <c r="P3704" s="686">
        <v>22201.079556928918</v>
      </c>
    </row>
    <row r="3705" spans="1:16" ht="22.5" x14ac:dyDescent="0.2">
      <c r="A3705" s="637" t="s">
        <v>478</v>
      </c>
      <c r="B3705" s="638" t="s">
        <v>768</v>
      </c>
      <c r="C3705" s="638" t="s">
        <v>769</v>
      </c>
      <c r="D3705" s="639" t="s">
        <v>1531</v>
      </c>
      <c r="E3705" s="640">
        <v>1900</v>
      </c>
      <c r="F3705" s="638" t="s">
        <v>11298</v>
      </c>
      <c r="G3705" s="639" t="s">
        <v>11299</v>
      </c>
      <c r="H3705" s="641" t="s">
        <v>8303</v>
      </c>
      <c r="I3705" s="642" t="s">
        <v>8292</v>
      </c>
      <c r="J3705" s="641" t="s">
        <v>8303</v>
      </c>
      <c r="K3705" s="643">
        <v>1</v>
      </c>
      <c r="L3705" s="643">
        <v>12</v>
      </c>
      <c r="M3705" s="644">
        <v>25077.254186522405</v>
      </c>
      <c r="N3705" s="643">
        <v>1</v>
      </c>
      <c r="O3705" s="643">
        <v>5</v>
      </c>
      <c r="P3705" s="686">
        <v>10478.869556928916</v>
      </c>
    </row>
    <row r="3706" spans="1:16" ht="22.5" x14ac:dyDescent="0.2">
      <c r="A3706" s="637" t="s">
        <v>478</v>
      </c>
      <c r="B3706" s="638" t="s">
        <v>775</v>
      </c>
      <c r="C3706" s="638" t="s">
        <v>769</v>
      </c>
      <c r="D3706" s="639" t="s">
        <v>1531</v>
      </c>
      <c r="E3706" s="640">
        <v>1900</v>
      </c>
      <c r="F3706" s="638" t="s">
        <v>11298</v>
      </c>
      <c r="G3706" s="639" t="s">
        <v>11299</v>
      </c>
      <c r="H3706" s="641" t="s">
        <v>8303</v>
      </c>
      <c r="I3706" s="642" t="s">
        <v>8292</v>
      </c>
      <c r="J3706" s="641" t="s">
        <v>8303</v>
      </c>
      <c r="K3706" s="643"/>
      <c r="L3706" s="643"/>
      <c r="M3706" s="644">
        <v>0</v>
      </c>
      <c r="N3706" s="643">
        <v>1</v>
      </c>
      <c r="O3706" s="643">
        <v>1</v>
      </c>
      <c r="P3706" s="686">
        <v>2078.589556928916</v>
      </c>
    </row>
    <row r="3707" spans="1:16" ht="45" x14ac:dyDescent="0.2">
      <c r="A3707" s="637" t="s">
        <v>478</v>
      </c>
      <c r="B3707" s="638" t="s">
        <v>768</v>
      </c>
      <c r="C3707" s="638" t="s">
        <v>769</v>
      </c>
      <c r="D3707" s="639" t="s">
        <v>11300</v>
      </c>
      <c r="E3707" s="640">
        <v>8000</v>
      </c>
      <c r="F3707" s="638" t="s">
        <v>11301</v>
      </c>
      <c r="G3707" s="639" t="s">
        <v>11302</v>
      </c>
      <c r="H3707" s="641" t="s">
        <v>4940</v>
      </c>
      <c r="I3707" s="642" t="s">
        <v>8190</v>
      </c>
      <c r="J3707" s="641" t="s">
        <v>4940</v>
      </c>
      <c r="K3707" s="643">
        <v>1</v>
      </c>
      <c r="L3707" s="643">
        <v>12</v>
      </c>
      <c r="M3707" s="644">
        <v>98277.254186522405</v>
      </c>
      <c r="N3707" s="643">
        <v>1</v>
      </c>
      <c r="O3707" s="643">
        <v>6</v>
      </c>
      <c r="P3707" s="686">
        <v>49201.079556928911</v>
      </c>
    </row>
    <row r="3708" spans="1:16" x14ac:dyDescent="0.2">
      <c r="A3708" s="637" t="s">
        <v>478</v>
      </c>
      <c r="B3708" s="638" t="s">
        <v>768</v>
      </c>
      <c r="C3708" s="638" t="s">
        <v>769</v>
      </c>
      <c r="D3708" s="639" t="s">
        <v>8292</v>
      </c>
      <c r="E3708" s="640">
        <v>1900</v>
      </c>
      <c r="F3708" s="638" t="s">
        <v>11303</v>
      </c>
      <c r="G3708" s="639" t="s">
        <v>11304</v>
      </c>
      <c r="H3708" s="641" t="s">
        <v>8303</v>
      </c>
      <c r="I3708" s="642" t="s">
        <v>8292</v>
      </c>
      <c r="J3708" s="641" t="s">
        <v>8303</v>
      </c>
      <c r="K3708" s="643">
        <v>1</v>
      </c>
      <c r="L3708" s="643">
        <v>1</v>
      </c>
      <c r="M3708" s="644">
        <v>2217.7741865224061</v>
      </c>
      <c r="N3708" s="643">
        <v>1</v>
      </c>
      <c r="O3708" s="643">
        <v>6</v>
      </c>
      <c r="P3708" s="686">
        <v>12578.939556928915</v>
      </c>
    </row>
    <row r="3709" spans="1:16" ht="45" x14ac:dyDescent="0.2">
      <c r="A3709" s="637" t="s">
        <v>478</v>
      </c>
      <c r="B3709" s="638" t="s">
        <v>768</v>
      </c>
      <c r="C3709" s="638" t="s">
        <v>769</v>
      </c>
      <c r="D3709" s="639" t="s">
        <v>9150</v>
      </c>
      <c r="E3709" s="640">
        <v>1900</v>
      </c>
      <c r="F3709" s="638" t="s">
        <v>11305</v>
      </c>
      <c r="G3709" s="639" t="s">
        <v>11306</v>
      </c>
      <c r="H3709" s="641" t="s">
        <v>8288</v>
      </c>
      <c r="I3709" s="642" t="s">
        <v>8292</v>
      </c>
      <c r="J3709" s="641" t="s">
        <v>8288</v>
      </c>
      <c r="K3709" s="643">
        <v>1</v>
      </c>
      <c r="L3709" s="643">
        <v>12</v>
      </c>
      <c r="M3709" s="644">
        <v>25077.254186522405</v>
      </c>
      <c r="N3709" s="643">
        <v>1</v>
      </c>
      <c r="O3709" s="643">
        <v>6</v>
      </c>
      <c r="P3709" s="686">
        <v>12578.939556928915</v>
      </c>
    </row>
    <row r="3710" spans="1:16" x14ac:dyDescent="0.2">
      <c r="A3710" s="637" t="s">
        <v>478</v>
      </c>
      <c r="B3710" s="638" t="s">
        <v>768</v>
      </c>
      <c r="C3710" s="638" t="s">
        <v>769</v>
      </c>
      <c r="D3710" s="639" t="s">
        <v>8288</v>
      </c>
      <c r="E3710" s="640">
        <v>1900</v>
      </c>
      <c r="F3710" s="638" t="s">
        <v>11307</v>
      </c>
      <c r="G3710" s="639" t="s">
        <v>11308</v>
      </c>
      <c r="H3710" s="641" t="s">
        <v>8303</v>
      </c>
      <c r="I3710" s="642" t="s">
        <v>8292</v>
      </c>
      <c r="J3710" s="641" t="s">
        <v>8303</v>
      </c>
      <c r="K3710" s="643">
        <v>1</v>
      </c>
      <c r="L3710" s="643">
        <v>12</v>
      </c>
      <c r="M3710" s="644">
        <v>25077.254186522405</v>
      </c>
      <c r="N3710" s="643">
        <v>1</v>
      </c>
      <c r="O3710" s="643">
        <v>6</v>
      </c>
      <c r="P3710" s="686">
        <v>12578.939556928915</v>
      </c>
    </row>
    <row r="3711" spans="1:16" ht="22.5" x14ac:dyDescent="0.2">
      <c r="A3711" s="637" t="s">
        <v>478</v>
      </c>
      <c r="B3711" s="638" t="s">
        <v>768</v>
      </c>
      <c r="C3711" s="638" t="s">
        <v>769</v>
      </c>
      <c r="D3711" s="639" t="s">
        <v>8323</v>
      </c>
      <c r="E3711" s="640">
        <v>1900</v>
      </c>
      <c r="F3711" s="638" t="s">
        <v>11309</v>
      </c>
      <c r="G3711" s="639" t="s">
        <v>11310</v>
      </c>
      <c r="H3711" s="641" t="s">
        <v>8326</v>
      </c>
      <c r="I3711" s="642" t="s">
        <v>8292</v>
      </c>
      <c r="J3711" s="641" t="s">
        <v>8326</v>
      </c>
      <c r="K3711" s="643">
        <v>1</v>
      </c>
      <c r="L3711" s="643">
        <v>12</v>
      </c>
      <c r="M3711" s="644">
        <v>25077.254186522405</v>
      </c>
      <c r="N3711" s="643">
        <v>1</v>
      </c>
      <c r="O3711" s="643">
        <v>6</v>
      </c>
      <c r="P3711" s="686">
        <v>12578.939556928915</v>
      </c>
    </row>
    <row r="3712" spans="1:16" x14ac:dyDescent="0.2">
      <c r="A3712" s="637" t="s">
        <v>478</v>
      </c>
      <c r="B3712" s="638" t="s">
        <v>768</v>
      </c>
      <c r="C3712" s="638" t="s">
        <v>769</v>
      </c>
      <c r="D3712" s="639" t="s">
        <v>8288</v>
      </c>
      <c r="E3712" s="640">
        <v>1900</v>
      </c>
      <c r="F3712" s="638" t="s">
        <v>11311</v>
      </c>
      <c r="G3712" s="639" t="s">
        <v>11312</v>
      </c>
      <c r="H3712" s="641" t="s">
        <v>8303</v>
      </c>
      <c r="I3712" s="642" t="s">
        <v>8292</v>
      </c>
      <c r="J3712" s="641" t="s">
        <v>8303</v>
      </c>
      <c r="K3712" s="643">
        <v>1</v>
      </c>
      <c r="L3712" s="643">
        <v>12</v>
      </c>
      <c r="M3712" s="644">
        <v>25077.254186522405</v>
      </c>
      <c r="N3712" s="643">
        <v>1</v>
      </c>
      <c r="O3712" s="643">
        <v>6</v>
      </c>
      <c r="P3712" s="686">
        <v>12578.939556928915</v>
      </c>
    </row>
    <row r="3713" spans="1:16" ht="22.5" x14ac:dyDescent="0.2">
      <c r="A3713" s="637" t="s">
        <v>478</v>
      </c>
      <c r="B3713" s="638" t="s">
        <v>768</v>
      </c>
      <c r="C3713" s="638" t="s">
        <v>769</v>
      </c>
      <c r="D3713" s="639" t="s">
        <v>8981</v>
      </c>
      <c r="E3713" s="640">
        <v>1300</v>
      </c>
      <c r="F3713" s="638" t="s">
        <v>11313</v>
      </c>
      <c r="G3713" s="639" t="s">
        <v>11314</v>
      </c>
      <c r="H3713" s="641" t="s">
        <v>8291</v>
      </c>
      <c r="I3713" s="642" t="s">
        <v>8292</v>
      </c>
      <c r="J3713" s="641" t="s">
        <v>8291</v>
      </c>
      <c r="K3713" s="643">
        <v>1</v>
      </c>
      <c r="L3713" s="643">
        <v>12</v>
      </c>
      <c r="M3713" s="644">
        <v>17877.254186522405</v>
      </c>
      <c r="N3713" s="643">
        <v>1</v>
      </c>
      <c r="O3713" s="643">
        <v>6</v>
      </c>
      <c r="P3713" s="686">
        <v>8599.8595569289155</v>
      </c>
    </row>
    <row r="3714" spans="1:16" ht="22.5" x14ac:dyDescent="0.2">
      <c r="A3714" s="637" t="s">
        <v>478</v>
      </c>
      <c r="B3714" s="638" t="s">
        <v>768</v>
      </c>
      <c r="C3714" s="638" t="s">
        <v>769</v>
      </c>
      <c r="D3714" s="639" t="s">
        <v>8288</v>
      </c>
      <c r="E3714" s="640">
        <v>1900</v>
      </c>
      <c r="F3714" s="638" t="s">
        <v>11315</v>
      </c>
      <c r="G3714" s="639" t="s">
        <v>11316</v>
      </c>
      <c r="H3714" s="641" t="s">
        <v>8303</v>
      </c>
      <c r="I3714" s="642" t="s">
        <v>8292</v>
      </c>
      <c r="J3714" s="641" t="s">
        <v>8303</v>
      </c>
      <c r="K3714" s="643">
        <v>1</v>
      </c>
      <c r="L3714" s="643">
        <v>12</v>
      </c>
      <c r="M3714" s="644">
        <v>25077.254186522405</v>
      </c>
      <c r="N3714" s="643">
        <v>1</v>
      </c>
      <c r="O3714" s="643">
        <v>6</v>
      </c>
      <c r="P3714" s="686">
        <v>12578.939556928915</v>
      </c>
    </row>
    <row r="3715" spans="1:16" ht="33.75" x14ac:dyDescent="0.2">
      <c r="A3715" s="637" t="s">
        <v>478</v>
      </c>
      <c r="B3715" s="638" t="s">
        <v>768</v>
      </c>
      <c r="C3715" s="638" t="s">
        <v>769</v>
      </c>
      <c r="D3715" s="639" t="s">
        <v>8801</v>
      </c>
      <c r="E3715" s="640">
        <v>1900</v>
      </c>
      <c r="F3715" s="638" t="s">
        <v>11317</v>
      </c>
      <c r="G3715" s="639" t="s">
        <v>11318</v>
      </c>
      <c r="H3715" s="641" t="s">
        <v>8303</v>
      </c>
      <c r="I3715" s="642" t="s">
        <v>8292</v>
      </c>
      <c r="J3715" s="641" t="s">
        <v>8303</v>
      </c>
      <c r="K3715" s="643">
        <v>1</v>
      </c>
      <c r="L3715" s="643">
        <v>12</v>
      </c>
      <c r="M3715" s="644">
        <v>25077.254186522405</v>
      </c>
      <c r="N3715" s="643">
        <v>1</v>
      </c>
      <c r="O3715" s="643">
        <v>6</v>
      </c>
      <c r="P3715" s="686">
        <v>12578.939556928915</v>
      </c>
    </row>
    <row r="3716" spans="1:16" ht="22.5" x14ac:dyDescent="0.2">
      <c r="A3716" s="637" t="s">
        <v>478</v>
      </c>
      <c r="B3716" s="638" t="s">
        <v>768</v>
      </c>
      <c r="C3716" s="638" t="s">
        <v>769</v>
      </c>
      <c r="D3716" s="639" t="s">
        <v>11319</v>
      </c>
      <c r="E3716" s="640">
        <v>3500</v>
      </c>
      <c r="F3716" s="638" t="s">
        <v>11320</v>
      </c>
      <c r="G3716" s="639" t="s">
        <v>11321</v>
      </c>
      <c r="H3716" s="641" t="s">
        <v>8614</v>
      </c>
      <c r="I3716" s="642" t="s">
        <v>8190</v>
      </c>
      <c r="J3716" s="641" t="s">
        <v>8614</v>
      </c>
      <c r="K3716" s="643">
        <v>1</v>
      </c>
      <c r="L3716" s="643">
        <v>12</v>
      </c>
      <c r="M3716" s="644">
        <v>44277.254186522412</v>
      </c>
      <c r="N3716" s="643">
        <v>1</v>
      </c>
      <c r="O3716" s="643">
        <v>6</v>
      </c>
      <c r="P3716" s="686">
        <v>22201.079556928918</v>
      </c>
    </row>
    <row r="3717" spans="1:16" ht="33.75" x14ac:dyDescent="0.2">
      <c r="A3717" s="637" t="s">
        <v>478</v>
      </c>
      <c r="B3717" s="638" t="s">
        <v>768</v>
      </c>
      <c r="C3717" s="638" t="s">
        <v>769</v>
      </c>
      <c r="D3717" s="639" t="s">
        <v>11322</v>
      </c>
      <c r="E3717" s="640">
        <v>3500</v>
      </c>
      <c r="F3717" s="638" t="s">
        <v>11323</v>
      </c>
      <c r="G3717" s="639" t="s">
        <v>11324</v>
      </c>
      <c r="H3717" s="641" t="s">
        <v>11120</v>
      </c>
      <c r="I3717" s="642" t="s">
        <v>8190</v>
      </c>
      <c r="J3717" s="641" t="s">
        <v>11120</v>
      </c>
      <c r="K3717" s="643">
        <v>1</v>
      </c>
      <c r="L3717" s="643">
        <v>12</v>
      </c>
      <c r="M3717" s="644">
        <v>44277.254186522412</v>
      </c>
      <c r="N3717" s="643">
        <v>1</v>
      </c>
      <c r="O3717" s="643">
        <v>6</v>
      </c>
      <c r="P3717" s="686">
        <v>22201.079556928918</v>
      </c>
    </row>
    <row r="3718" spans="1:16" ht="33.75" x14ac:dyDescent="0.2">
      <c r="A3718" s="637" t="s">
        <v>478</v>
      </c>
      <c r="B3718" s="638" t="s">
        <v>768</v>
      </c>
      <c r="C3718" s="638" t="s">
        <v>769</v>
      </c>
      <c r="D3718" s="639" t="s">
        <v>10767</v>
      </c>
      <c r="E3718" s="640">
        <v>4500</v>
      </c>
      <c r="F3718" s="638" t="s">
        <v>11325</v>
      </c>
      <c r="G3718" s="639" t="s">
        <v>11326</v>
      </c>
      <c r="H3718" s="641" t="s">
        <v>8318</v>
      </c>
      <c r="I3718" s="642" t="s">
        <v>8190</v>
      </c>
      <c r="J3718" s="641" t="s">
        <v>8318</v>
      </c>
      <c r="K3718" s="643">
        <v>1</v>
      </c>
      <c r="L3718" s="643">
        <v>12</v>
      </c>
      <c r="M3718" s="644">
        <v>56277.254186522412</v>
      </c>
      <c r="N3718" s="643">
        <v>1</v>
      </c>
      <c r="O3718" s="643">
        <v>6</v>
      </c>
      <c r="P3718" s="686">
        <v>28201.079556928918</v>
      </c>
    </row>
    <row r="3719" spans="1:16" ht="22.5" x14ac:dyDescent="0.2">
      <c r="A3719" s="637" t="s">
        <v>478</v>
      </c>
      <c r="B3719" s="638" t="s">
        <v>768</v>
      </c>
      <c r="C3719" s="638" t="s">
        <v>769</v>
      </c>
      <c r="D3719" s="639" t="s">
        <v>8288</v>
      </c>
      <c r="E3719" s="640">
        <v>1900</v>
      </c>
      <c r="F3719" s="638" t="s">
        <v>11327</v>
      </c>
      <c r="G3719" s="639" t="s">
        <v>11328</v>
      </c>
      <c r="H3719" s="641" t="s">
        <v>8303</v>
      </c>
      <c r="I3719" s="642" t="s">
        <v>8292</v>
      </c>
      <c r="J3719" s="641" t="s">
        <v>8303</v>
      </c>
      <c r="K3719" s="643">
        <v>1</v>
      </c>
      <c r="L3719" s="643">
        <v>12</v>
      </c>
      <c r="M3719" s="644">
        <v>25077.254186522405</v>
      </c>
      <c r="N3719" s="643">
        <v>1</v>
      </c>
      <c r="O3719" s="643">
        <v>6</v>
      </c>
      <c r="P3719" s="686">
        <v>12578.939556928915</v>
      </c>
    </row>
    <row r="3720" spans="1:16" ht="22.5" x14ac:dyDescent="0.2">
      <c r="A3720" s="637" t="s">
        <v>478</v>
      </c>
      <c r="B3720" s="638" t="s">
        <v>768</v>
      </c>
      <c r="C3720" s="638" t="s">
        <v>769</v>
      </c>
      <c r="D3720" s="639" t="s">
        <v>8288</v>
      </c>
      <c r="E3720" s="640">
        <v>1900</v>
      </c>
      <c r="F3720" s="638" t="s">
        <v>11329</v>
      </c>
      <c r="G3720" s="639" t="s">
        <v>11330</v>
      </c>
      <c r="H3720" s="641" t="s">
        <v>8303</v>
      </c>
      <c r="I3720" s="642" t="s">
        <v>8292</v>
      </c>
      <c r="J3720" s="641" t="s">
        <v>8303</v>
      </c>
      <c r="K3720" s="643">
        <v>1</v>
      </c>
      <c r="L3720" s="643">
        <v>12</v>
      </c>
      <c r="M3720" s="644">
        <v>25077.254186522405</v>
      </c>
      <c r="N3720" s="643">
        <v>1</v>
      </c>
      <c r="O3720" s="643">
        <v>6</v>
      </c>
      <c r="P3720" s="686">
        <v>12578.939556928915</v>
      </c>
    </row>
    <row r="3721" spans="1:16" ht="33.75" x14ac:dyDescent="0.2">
      <c r="A3721" s="637" t="s">
        <v>478</v>
      </c>
      <c r="B3721" s="638" t="s">
        <v>768</v>
      </c>
      <c r="C3721" s="638" t="s">
        <v>769</v>
      </c>
      <c r="D3721" s="639" t="s">
        <v>11331</v>
      </c>
      <c r="E3721" s="640">
        <v>1600</v>
      </c>
      <c r="F3721" s="638" t="s">
        <v>11332</v>
      </c>
      <c r="G3721" s="639" t="s">
        <v>11333</v>
      </c>
      <c r="H3721" s="641" t="s">
        <v>8291</v>
      </c>
      <c r="I3721" s="642" t="s">
        <v>8292</v>
      </c>
      <c r="J3721" s="641" t="s">
        <v>8291</v>
      </c>
      <c r="K3721" s="643">
        <v>1</v>
      </c>
      <c r="L3721" s="643">
        <v>12</v>
      </c>
      <c r="M3721" s="644">
        <v>21477.254186522405</v>
      </c>
      <c r="N3721" s="643">
        <v>1</v>
      </c>
      <c r="O3721" s="643">
        <v>5</v>
      </c>
      <c r="P3721" s="686">
        <v>8820.919556928915</v>
      </c>
    </row>
    <row r="3722" spans="1:16" ht="33.75" x14ac:dyDescent="0.2">
      <c r="A3722" s="637" t="s">
        <v>478</v>
      </c>
      <c r="B3722" s="638" t="s">
        <v>775</v>
      </c>
      <c r="C3722" s="638" t="s">
        <v>769</v>
      </c>
      <c r="D3722" s="639" t="s">
        <v>11331</v>
      </c>
      <c r="E3722" s="640">
        <v>1600</v>
      </c>
      <c r="F3722" s="638" t="s">
        <v>11332</v>
      </c>
      <c r="G3722" s="639" t="s">
        <v>11333</v>
      </c>
      <c r="H3722" s="641" t="s">
        <v>8291</v>
      </c>
      <c r="I3722" s="642" t="s">
        <v>8292</v>
      </c>
      <c r="J3722" s="641" t="s">
        <v>8291</v>
      </c>
      <c r="K3722" s="643"/>
      <c r="L3722" s="643"/>
      <c r="M3722" s="644">
        <v>0</v>
      </c>
      <c r="N3722" s="643">
        <v>1</v>
      </c>
      <c r="O3722" s="643">
        <v>1</v>
      </c>
      <c r="P3722" s="686">
        <v>1746.9995569289156</v>
      </c>
    </row>
    <row r="3723" spans="1:16" ht="33.75" x14ac:dyDescent="0.2">
      <c r="A3723" s="637" t="s">
        <v>478</v>
      </c>
      <c r="B3723" s="638" t="s">
        <v>768</v>
      </c>
      <c r="C3723" s="638" t="s">
        <v>769</v>
      </c>
      <c r="D3723" s="639" t="s">
        <v>8335</v>
      </c>
      <c r="E3723" s="640">
        <v>1900</v>
      </c>
      <c r="F3723" s="638" t="s">
        <v>11334</v>
      </c>
      <c r="G3723" s="639" t="s">
        <v>11335</v>
      </c>
      <c r="H3723" s="641" t="s">
        <v>8185</v>
      </c>
      <c r="I3723" s="642" t="s">
        <v>8292</v>
      </c>
      <c r="J3723" s="641" t="s">
        <v>8185</v>
      </c>
      <c r="K3723" s="643">
        <v>1</v>
      </c>
      <c r="L3723" s="643">
        <v>12</v>
      </c>
      <c r="M3723" s="644">
        <v>25077.254186522405</v>
      </c>
      <c r="N3723" s="643">
        <v>1</v>
      </c>
      <c r="O3723" s="643">
        <v>6</v>
      </c>
      <c r="P3723" s="686">
        <v>12578.939556928915</v>
      </c>
    </row>
    <row r="3724" spans="1:16" ht="33.75" x14ac:dyDescent="0.2">
      <c r="A3724" s="637" t="s">
        <v>478</v>
      </c>
      <c r="B3724" s="638" t="s">
        <v>768</v>
      </c>
      <c r="C3724" s="638" t="s">
        <v>769</v>
      </c>
      <c r="D3724" s="639" t="s">
        <v>11336</v>
      </c>
      <c r="E3724" s="640">
        <v>2600</v>
      </c>
      <c r="F3724" s="638" t="s">
        <v>11337</v>
      </c>
      <c r="G3724" s="639" t="s">
        <v>11338</v>
      </c>
      <c r="H3724" s="641" t="s">
        <v>866</v>
      </c>
      <c r="I3724" s="642" t="s">
        <v>8185</v>
      </c>
      <c r="J3724" s="641" t="s">
        <v>866</v>
      </c>
      <c r="K3724" s="643">
        <v>1</v>
      </c>
      <c r="L3724" s="643">
        <v>12</v>
      </c>
      <c r="M3724" s="644">
        <v>33477.254186522412</v>
      </c>
      <c r="N3724" s="643">
        <v>1</v>
      </c>
      <c r="O3724" s="643">
        <v>6</v>
      </c>
      <c r="P3724" s="686">
        <v>16801.079556928918</v>
      </c>
    </row>
    <row r="3725" spans="1:16" ht="22.5" x14ac:dyDescent="0.2">
      <c r="A3725" s="637" t="s">
        <v>478</v>
      </c>
      <c r="B3725" s="638" t="s">
        <v>768</v>
      </c>
      <c r="C3725" s="638" t="s">
        <v>769</v>
      </c>
      <c r="D3725" s="639" t="s">
        <v>8966</v>
      </c>
      <c r="E3725" s="640">
        <v>2300</v>
      </c>
      <c r="F3725" s="638" t="s">
        <v>11339</v>
      </c>
      <c r="G3725" s="639" t="s">
        <v>11340</v>
      </c>
      <c r="H3725" s="641" t="s">
        <v>11341</v>
      </c>
      <c r="I3725" s="642" t="s">
        <v>8185</v>
      </c>
      <c r="J3725" s="641" t="s">
        <v>11341</v>
      </c>
      <c r="K3725" s="643">
        <v>1</v>
      </c>
      <c r="L3725" s="643">
        <v>12</v>
      </c>
      <c r="M3725" s="644">
        <v>29877.254186522405</v>
      </c>
      <c r="N3725" s="643">
        <v>1</v>
      </c>
      <c r="O3725" s="643">
        <v>5</v>
      </c>
      <c r="P3725" s="686">
        <v>12497.319556928915</v>
      </c>
    </row>
    <row r="3726" spans="1:16" ht="22.5" x14ac:dyDescent="0.2">
      <c r="A3726" s="637" t="s">
        <v>478</v>
      </c>
      <c r="B3726" s="638" t="s">
        <v>775</v>
      </c>
      <c r="C3726" s="638" t="s">
        <v>769</v>
      </c>
      <c r="D3726" s="639" t="s">
        <v>8966</v>
      </c>
      <c r="E3726" s="640">
        <v>2300</v>
      </c>
      <c r="F3726" s="638" t="s">
        <v>11339</v>
      </c>
      <c r="G3726" s="639" t="s">
        <v>11340</v>
      </c>
      <c r="H3726" s="641" t="s">
        <v>11341</v>
      </c>
      <c r="I3726" s="642" t="s">
        <v>8185</v>
      </c>
      <c r="J3726" s="641" t="s">
        <v>11341</v>
      </c>
      <c r="K3726" s="643"/>
      <c r="L3726" s="643"/>
      <c r="M3726" s="644">
        <v>0</v>
      </c>
      <c r="N3726" s="643">
        <v>1</v>
      </c>
      <c r="O3726" s="643">
        <v>1</v>
      </c>
      <c r="P3726" s="686">
        <v>2482.279556928916</v>
      </c>
    </row>
    <row r="3727" spans="1:16" ht="22.5" x14ac:dyDescent="0.2">
      <c r="A3727" s="637" t="s">
        <v>478</v>
      </c>
      <c r="B3727" s="638" t="s">
        <v>768</v>
      </c>
      <c r="C3727" s="638" t="s">
        <v>769</v>
      </c>
      <c r="D3727" s="639" t="s">
        <v>8288</v>
      </c>
      <c r="E3727" s="640">
        <v>1900</v>
      </c>
      <c r="F3727" s="638" t="s">
        <v>11342</v>
      </c>
      <c r="G3727" s="639" t="s">
        <v>11343</v>
      </c>
      <c r="H3727" s="641" t="s">
        <v>8303</v>
      </c>
      <c r="I3727" s="642" t="s">
        <v>8292</v>
      </c>
      <c r="J3727" s="641" t="s">
        <v>8303</v>
      </c>
      <c r="K3727" s="643">
        <v>1</v>
      </c>
      <c r="L3727" s="643">
        <v>12</v>
      </c>
      <c r="M3727" s="644">
        <v>25077.254186522405</v>
      </c>
      <c r="N3727" s="643">
        <v>1</v>
      </c>
      <c r="O3727" s="643">
        <v>6</v>
      </c>
      <c r="P3727" s="686">
        <v>12578.939556928915</v>
      </c>
    </row>
    <row r="3728" spans="1:16" x14ac:dyDescent="0.2">
      <c r="A3728" s="637" t="s">
        <v>478</v>
      </c>
      <c r="B3728" s="638" t="s">
        <v>768</v>
      </c>
      <c r="C3728" s="638" t="s">
        <v>769</v>
      </c>
      <c r="D3728" s="639" t="s">
        <v>9171</v>
      </c>
      <c r="E3728" s="640">
        <v>1900</v>
      </c>
      <c r="F3728" s="638" t="s">
        <v>11344</v>
      </c>
      <c r="G3728" s="639" t="s">
        <v>11345</v>
      </c>
      <c r="H3728" s="641" t="s">
        <v>8291</v>
      </c>
      <c r="I3728" s="642" t="s">
        <v>8292</v>
      </c>
      <c r="J3728" s="641" t="s">
        <v>8291</v>
      </c>
      <c r="K3728" s="643">
        <v>1</v>
      </c>
      <c r="L3728" s="643">
        <v>12</v>
      </c>
      <c r="M3728" s="644">
        <v>25077.254186522405</v>
      </c>
      <c r="N3728" s="643">
        <v>1</v>
      </c>
      <c r="O3728" s="643">
        <v>6</v>
      </c>
      <c r="P3728" s="686">
        <v>12578.939556928915</v>
      </c>
    </row>
    <row r="3729" spans="1:16" ht="22.5" x14ac:dyDescent="0.2">
      <c r="A3729" s="637" t="s">
        <v>478</v>
      </c>
      <c r="B3729" s="638" t="s">
        <v>768</v>
      </c>
      <c r="C3729" s="638" t="s">
        <v>769</v>
      </c>
      <c r="D3729" s="639" t="s">
        <v>8359</v>
      </c>
      <c r="E3729" s="640">
        <v>1900</v>
      </c>
      <c r="F3729" s="638" t="s">
        <v>11346</v>
      </c>
      <c r="G3729" s="639" t="s">
        <v>11347</v>
      </c>
      <c r="H3729" s="641" t="s">
        <v>8291</v>
      </c>
      <c r="I3729" s="642" t="s">
        <v>8292</v>
      </c>
      <c r="J3729" s="641" t="s">
        <v>8291</v>
      </c>
      <c r="K3729" s="643">
        <v>1</v>
      </c>
      <c r="L3729" s="643">
        <v>12</v>
      </c>
      <c r="M3729" s="644">
        <v>25077.254186522405</v>
      </c>
      <c r="N3729" s="643">
        <v>1</v>
      </c>
      <c r="O3729" s="643">
        <v>6</v>
      </c>
      <c r="P3729" s="686">
        <v>12578.939556928915</v>
      </c>
    </row>
    <row r="3730" spans="1:16" ht="22.5" x14ac:dyDescent="0.2">
      <c r="A3730" s="637" t="s">
        <v>478</v>
      </c>
      <c r="B3730" s="638" t="s">
        <v>768</v>
      </c>
      <c r="C3730" s="638" t="s">
        <v>769</v>
      </c>
      <c r="D3730" s="639" t="s">
        <v>8288</v>
      </c>
      <c r="E3730" s="640">
        <v>1900</v>
      </c>
      <c r="F3730" s="638" t="s">
        <v>11348</v>
      </c>
      <c r="G3730" s="639" t="s">
        <v>11349</v>
      </c>
      <c r="H3730" s="641" t="s">
        <v>8303</v>
      </c>
      <c r="I3730" s="642" t="s">
        <v>8292</v>
      </c>
      <c r="J3730" s="641" t="s">
        <v>8303</v>
      </c>
      <c r="K3730" s="643">
        <v>1</v>
      </c>
      <c r="L3730" s="643">
        <v>12</v>
      </c>
      <c r="M3730" s="644">
        <v>25077.254186522405</v>
      </c>
      <c r="N3730" s="643">
        <v>1</v>
      </c>
      <c r="O3730" s="643">
        <v>6</v>
      </c>
      <c r="P3730" s="686">
        <v>12578.939556928915</v>
      </c>
    </row>
    <row r="3731" spans="1:16" ht="33.75" x14ac:dyDescent="0.2">
      <c r="A3731" s="637" t="s">
        <v>478</v>
      </c>
      <c r="B3731" s="638" t="s">
        <v>768</v>
      </c>
      <c r="C3731" s="638" t="s">
        <v>769</v>
      </c>
      <c r="D3731" s="639" t="s">
        <v>8536</v>
      </c>
      <c r="E3731" s="640">
        <v>2600</v>
      </c>
      <c r="F3731" s="638" t="s">
        <v>11350</v>
      </c>
      <c r="G3731" s="639" t="s">
        <v>11351</v>
      </c>
      <c r="H3731" s="641" t="s">
        <v>9483</v>
      </c>
      <c r="I3731" s="642" t="s">
        <v>8185</v>
      </c>
      <c r="J3731" s="641" t="s">
        <v>9483</v>
      </c>
      <c r="K3731" s="643">
        <v>1</v>
      </c>
      <c r="L3731" s="643">
        <v>12</v>
      </c>
      <c r="M3731" s="644">
        <v>33477.254186522412</v>
      </c>
      <c r="N3731" s="643">
        <v>1</v>
      </c>
      <c r="O3731" s="643">
        <v>6</v>
      </c>
      <c r="P3731" s="686">
        <v>16801.079556928918</v>
      </c>
    </row>
    <row r="3732" spans="1:16" ht="33.75" x14ac:dyDescent="0.2">
      <c r="A3732" s="637" t="s">
        <v>478</v>
      </c>
      <c r="B3732" s="638" t="s">
        <v>768</v>
      </c>
      <c r="C3732" s="638" t="s">
        <v>769</v>
      </c>
      <c r="D3732" s="639" t="s">
        <v>8185</v>
      </c>
      <c r="E3732" s="640">
        <v>2800</v>
      </c>
      <c r="F3732" s="638" t="s">
        <v>11352</v>
      </c>
      <c r="G3732" s="639" t="s">
        <v>11353</v>
      </c>
      <c r="H3732" s="641" t="s">
        <v>11354</v>
      </c>
      <c r="I3732" s="642" t="s">
        <v>8185</v>
      </c>
      <c r="J3732" s="641" t="s">
        <v>11354</v>
      </c>
      <c r="K3732" s="643">
        <v>1</v>
      </c>
      <c r="L3732" s="643">
        <v>1</v>
      </c>
      <c r="M3732" s="644">
        <v>3117.7741865224061</v>
      </c>
      <c r="N3732" s="643">
        <v>1</v>
      </c>
      <c r="O3732" s="643">
        <v>5</v>
      </c>
      <c r="P3732" s="686">
        <v>14997.319556928915</v>
      </c>
    </row>
    <row r="3733" spans="1:16" ht="33.75" x14ac:dyDescent="0.2">
      <c r="A3733" s="637" t="s">
        <v>478</v>
      </c>
      <c r="B3733" s="638" t="s">
        <v>775</v>
      </c>
      <c r="C3733" s="638" t="s">
        <v>769</v>
      </c>
      <c r="D3733" s="639" t="s">
        <v>10686</v>
      </c>
      <c r="E3733" s="640">
        <v>2800</v>
      </c>
      <c r="F3733" s="638" t="s">
        <v>11352</v>
      </c>
      <c r="G3733" s="639" t="s">
        <v>11353</v>
      </c>
      <c r="H3733" s="641" t="s">
        <v>11354</v>
      </c>
      <c r="I3733" s="642" t="s">
        <v>8185</v>
      </c>
      <c r="J3733" s="641" t="s">
        <v>11354</v>
      </c>
      <c r="K3733" s="643"/>
      <c r="L3733" s="643"/>
      <c r="M3733" s="644">
        <v>0</v>
      </c>
      <c r="N3733" s="643">
        <v>1</v>
      </c>
      <c r="O3733" s="643">
        <v>1</v>
      </c>
      <c r="P3733" s="686">
        <v>2982.279556928916</v>
      </c>
    </row>
    <row r="3734" spans="1:16" ht="22.5" x14ac:dyDescent="0.2">
      <c r="A3734" s="637" t="s">
        <v>478</v>
      </c>
      <c r="B3734" s="638" t="s">
        <v>768</v>
      </c>
      <c r="C3734" s="638" t="s">
        <v>769</v>
      </c>
      <c r="D3734" s="639" t="s">
        <v>8288</v>
      </c>
      <c r="E3734" s="640">
        <v>1900</v>
      </c>
      <c r="F3734" s="638" t="s">
        <v>11355</v>
      </c>
      <c r="G3734" s="639" t="s">
        <v>11356</v>
      </c>
      <c r="H3734" s="641" t="s">
        <v>8303</v>
      </c>
      <c r="I3734" s="642" t="s">
        <v>8292</v>
      </c>
      <c r="J3734" s="641" t="s">
        <v>8303</v>
      </c>
      <c r="K3734" s="643">
        <v>1</v>
      </c>
      <c r="L3734" s="643">
        <v>12</v>
      </c>
      <c r="M3734" s="644">
        <v>25077.254186522405</v>
      </c>
      <c r="N3734" s="643">
        <v>1</v>
      </c>
      <c r="O3734" s="643">
        <v>6</v>
      </c>
      <c r="P3734" s="686">
        <v>12578.939556928915</v>
      </c>
    </row>
    <row r="3735" spans="1:16" ht="45" x14ac:dyDescent="0.2">
      <c r="A3735" s="637" t="s">
        <v>478</v>
      </c>
      <c r="B3735" s="638" t="s">
        <v>768</v>
      </c>
      <c r="C3735" s="638" t="s">
        <v>769</v>
      </c>
      <c r="D3735" s="639" t="s">
        <v>11357</v>
      </c>
      <c r="E3735" s="640">
        <v>3500</v>
      </c>
      <c r="F3735" s="638" t="s">
        <v>11358</v>
      </c>
      <c r="G3735" s="639" t="s">
        <v>11359</v>
      </c>
      <c r="H3735" s="641" t="s">
        <v>11360</v>
      </c>
      <c r="I3735" s="642" t="s">
        <v>8190</v>
      </c>
      <c r="J3735" s="641" t="s">
        <v>11360</v>
      </c>
      <c r="K3735" s="643">
        <v>1</v>
      </c>
      <c r="L3735" s="643">
        <v>12</v>
      </c>
      <c r="M3735" s="644">
        <v>44277.254186522412</v>
      </c>
      <c r="N3735" s="643">
        <v>1</v>
      </c>
      <c r="O3735" s="643">
        <v>6</v>
      </c>
      <c r="P3735" s="686">
        <v>22201.079556928918</v>
      </c>
    </row>
    <row r="3736" spans="1:16" ht="22.5" x14ac:dyDescent="0.2">
      <c r="A3736" s="637" t="s">
        <v>478</v>
      </c>
      <c r="B3736" s="638" t="s">
        <v>768</v>
      </c>
      <c r="C3736" s="638" t="s">
        <v>769</v>
      </c>
      <c r="D3736" s="639" t="s">
        <v>8778</v>
      </c>
      <c r="E3736" s="640">
        <v>1900</v>
      </c>
      <c r="F3736" s="638" t="s">
        <v>11361</v>
      </c>
      <c r="G3736" s="639" t="s">
        <v>11362</v>
      </c>
      <c r="H3736" s="641" t="s">
        <v>8291</v>
      </c>
      <c r="I3736" s="642" t="s">
        <v>8292</v>
      </c>
      <c r="J3736" s="641" t="s">
        <v>8291</v>
      </c>
      <c r="K3736" s="643">
        <v>1</v>
      </c>
      <c r="L3736" s="643">
        <v>12</v>
      </c>
      <c r="M3736" s="644">
        <v>25077.254186522405</v>
      </c>
      <c r="N3736" s="643">
        <v>1</v>
      </c>
      <c r="O3736" s="643">
        <v>6</v>
      </c>
      <c r="P3736" s="686">
        <v>12578.939556928915</v>
      </c>
    </row>
    <row r="3737" spans="1:16" ht="45" x14ac:dyDescent="0.2">
      <c r="A3737" s="637" t="s">
        <v>478</v>
      </c>
      <c r="B3737" s="638" t="s">
        <v>768</v>
      </c>
      <c r="C3737" s="638" t="s">
        <v>769</v>
      </c>
      <c r="D3737" s="639" t="s">
        <v>11363</v>
      </c>
      <c r="E3737" s="640">
        <v>10000</v>
      </c>
      <c r="F3737" s="638" t="s">
        <v>11364</v>
      </c>
      <c r="G3737" s="639" t="s">
        <v>11365</v>
      </c>
      <c r="H3737" s="641" t="s">
        <v>8384</v>
      </c>
      <c r="I3737" s="642" t="s">
        <v>9256</v>
      </c>
      <c r="J3737" s="641" t="s">
        <v>8384</v>
      </c>
      <c r="K3737" s="643">
        <v>1</v>
      </c>
      <c r="L3737" s="643">
        <v>12</v>
      </c>
      <c r="M3737" s="644">
        <v>122277.2541865224</v>
      </c>
      <c r="N3737" s="643">
        <v>1</v>
      </c>
      <c r="O3737" s="643">
        <v>5</v>
      </c>
      <c r="P3737" s="686">
        <v>50997.319556928916</v>
      </c>
    </row>
    <row r="3738" spans="1:16" ht="45" x14ac:dyDescent="0.2">
      <c r="A3738" s="637" t="s">
        <v>478</v>
      </c>
      <c r="B3738" s="638" t="s">
        <v>775</v>
      </c>
      <c r="C3738" s="638" t="s">
        <v>769</v>
      </c>
      <c r="D3738" s="639" t="s">
        <v>11363</v>
      </c>
      <c r="E3738" s="640">
        <v>10000</v>
      </c>
      <c r="F3738" s="638" t="s">
        <v>11364</v>
      </c>
      <c r="G3738" s="639" t="s">
        <v>11365</v>
      </c>
      <c r="H3738" s="641" t="s">
        <v>8384</v>
      </c>
      <c r="I3738" s="642" t="s">
        <v>9256</v>
      </c>
      <c r="J3738" s="641" t="s">
        <v>8384</v>
      </c>
      <c r="K3738" s="643"/>
      <c r="L3738" s="643"/>
      <c r="M3738" s="644">
        <v>0</v>
      </c>
      <c r="N3738" s="643">
        <v>1</v>
      </c>
      <c r="O3738" s="643">
        <v>1</v>
      </c>
      <c r="P3738" s="686">
        <v>10182.279556928916</v>
      </c>
    </row>
    <row r="3739" spans="1:16" ht="22.5" x14ac:dyDescent="0.2">
      <c r="A3739" s="637" t="s">
        <v>478</v>
      </c>
      <c r="B3739" s="638" t="s">
        <v>768</v>
      </c>
      <c r="C3739" s="638" t="s">
        <v>769</v>
      </c>
      <c r="D3739" s="639" t="s">
        <v>2944</v>
      </c>
      <c r="E3739" s="640">
        <v>3100</v>
      </c>
      <c r="F3739" s="638" t="s">
        <v>11366</v>
      </c>
      <c r="G3739" s="639" t="s">
        <v>11367</v>
      </c>
      <c r="H3739" s="641" t="s">
        <v>8632</v>
      </c>
      <c r="I3739" s="642" t="s">
        <v>8190</v>
      </c>
      <c r="J3739" s="641" t="s">
        <v>8632</v>
      </c>
      <c r="K3739" s="643">
        <v>1</v>
      </c>
      <c r="L3739" s="643">
        <v>10</v>
      </c>
      <c r="M3739" s="644">
        <v>33011.894186522411</v>
      </c>
      <c r="N3739" s="643">
        <v>1</v>
      </c>
      <c r="O3739" s="643">
        <v>6</v>
      </c>
      <c r="P3739" s="686">
        <v>19801.079556928918</v>
      </c>
    </row>
    <row r="3740" spans="1:16" ht="22.5" x14ac:dyDescent="0.2">
      <c r="A3740" s="637" t="s">
        <v>478</v>
      </c>
      <c r="B3740" s="638" t="s">
        <v>768</v>
      </c>
      <c r="C3740" s="638" t="s">
        <v>769</v>
      </c>
      <c r="D3740" s="639" t="s">
        <v>11368</v>
      </c>
      <c r="E3740" s="640">
        <v>3500</v>
      </c>
      <c r="F3740" s="638" t="s">
        <v>11369</v>
      </c>
      <c r="G3740" s="639" t="s">
        <v>11370</v>
      </c>
      <c r="H3740" s="641" t="s">
        <v>8614</v>
      </c>
      <c r="I3740" s="642" t="s">
        <v>8190</v>
      </c>
      <c r="J3740" s="641" t="s">
        <v>8614</v>
      </c>
      <c r="K3740" s="643">
        <v>1</v>
      </c>
      <c r="L3740" s="643">
        <v>12</v>
      </c>
      <c r="M3740" s="644">
        <v>44277.254186522412</v>
      </c>
      <c r="N3740" s="643">
        <v>1</v>
      </c>
      <c r="O3740" s="643">
        <v>6</v>
      </c>
      <c r="P3740" s="686">
        <v>22201.079556928918</v>
      </c>
    </row>
    <row r="3741" spans="1:16" ht="22.5" x14ac:dyDescent="0.2">
      <c r="A3741" s="637" t="s">
        <v>478</v>
      </c>
      <c r="B3741" s="638" t="s">
        <v>768</v>
      </c>
      <c r="C3741" s="638" t="s">
        <v>769</v>
      </c>
      <c r="D3741" s="639" t="s">
        <v>11371</v>
      </c>
      <c r="E3741" s="640">
        <v>4300</v>
      </c>
      <c r="F3741" s="638" t="s">
        <v>11372</v>
      </c>
      <c r="G3741" s="639" t="s">
        <v>11373</v>
      </c>
      <c r="H3741" s="641" t="s">
        <v>9245</v>
      </c>
      <c r="I3741" s="642" t="s">
        <v>8190</v>
      </c>
      <c r="J3741" s="641" t="s">
        <v>9245</v>
      </c>
      <c r="K3741" s="643">
        <v>1</v>
      </c>
      <c r="L3741" s="643">
        <v>12</v>
      </c>
      <c r="M3741" s="644">
        <v>53877.254186522412</v>
      </c>
      <c r="N3741" s="643">
        <v>1</v>
      </c>
      <c r="O3741" s="643">
        <v>6</v>
      </c>
      <c r="P3741" s="686">
        <v>27001.079556928918</v>
      </c>
    </row>
    <row r="3742" spans="1:16" ht="22.5" x14ac:dyDescent="0.2">
      <c r="A3742" s="637" t="s">
        <v>478</v>
      </c>
      <c r="B3742" s="638" t="s">
        <v>768</v>
      </c>
      <c r="C3742" s="638" t="s">
        <v>769</v>
      </c>
      <c r="D3742" s="639" t="s">
        <v>8288</v>
      </c>
      <c r="E3742" s="640">
        <v>1900</v>
      </c>
      <c r="F3742" s="638" t="s">
        <v>11374</v>
      </c>
      <c r="G3742" s="639" t="s">
        <v>11375</v>
      </c>
      <c r="H3742" s="641" t="s">
        <v>8291</v>
      </c>
      <c r="I3742" s="642" t="s">
        <v>8292</v>
      </c>
      <c r="J3742" s="641" t="s">
        <v>8291</v>
      </c>
      <c r="K3742" s="643">
        <v>1</v>
      </c>
      <c r="L3742" s="643">
        <v>12</v>
      </c>
      <c r="M3742" s="644">
        <v>25077.254186522405</v>
      </c>
      <c r="N3742" s="643">
        <v>1</v>
      </c>
      <c r="O3742" s="643">
        <v>6</v>
      </c>
      <c r="P3742" s="686">
        <v>12578.939556928915</v>
      </c>
    </row>
    <row r="3743" spans="1:16" ht="22.5" x14ac:dyDescent="0.2">
      <c r="A3743" s="637" t="s">
        <v>478</v>
      </c>
      <c r="B3743" s="638" t="s">
        <v>768</v>
      </c>
      <c r="C3743" s="638" t="s">
        <v>769</v>
      </c>
      <c r="D3743" s="639" t="s">
        <v>8288</v>
      </c>
      <c r="E3743" s="640">
        <v>1900</v>
      </c>
      <c r="F3743" s="638" t="s">
        <v>11376</v>
      </c>
      <c r="G3743" s="639" t="s">
        <v>11377</v>
      </c>
      <c r="H3743" s="641" t="s">
        <v>11378</v>
      </c>
      <c r="I3743" s="642" t="s">
        <v>8292</v>
      </c>
      <c r="J3743" s="641" t="s">
        <v>11378</v>
      </c>
      <c r="K3743" s="643">
        <v>1</v>
      </c>
      <c r="L3743" s="643">
        <v>12</v>
      </c>
      <c r="M3743" s="644">
        <v>25077.254186522405</v>
      </c>
      <c r="N3743" s="643">
        <v>1</v>
      </c>
      <c r="O3743" s="643">
        <v>6</v>
      </c>
      <c r="P3743" s="686">
        <v>12578.939556928915</v>
      </c>
    </row>
    <row r="3744" spans="1:16" x14ac:dyDescent="0.2">
      <c r="A3744" s="637" t="s">
        <v>478</v>
      </c>
      <c r="B3744" s="638" t="s">
        <v>768</v>
      </c>
      <c r="C3744" s="638" t="s">
        <v>769</v>
      </c>
      <c r="D3744" s="639" t="s">
        <v>8288</v>
      </c>
      <c r="E3744" s="640">
        <v>1900</v>
      </c>
      <c r="F3744" s="638" t="s">
        <v>11379</v>
      </c>
      <c r="G3744" s="639" t="s">
        <v>11380</v>
      </c>
      <c r="H3744" s="641" t="s">
        <v>11381</v>
      </c>
      <c r="I3744" s="642" t="s">
        <v>8292</v>
      </c>
      <c r="J3744" s="641" t="s">
        <v>11381</v>
      </c>
      <c r="K3744" s="643">
        <v>1</v>
      </c>
      <c r="L3744" s="643">
        <v>12</v>
      </c>
      <c r="M3744" s="644">
        <v>25077.254186522405</v>
      </c>
      <c r="N3744" s="643">
        <v>1</v>
      </c>
      <c r="O3744" s="643">
        <v>6</v>
      </c>
      <c r="P3744" s="686">
        <v>12578.939556928915</v>
      </c>
    </row>
    <row r="3745" spans="1:16" ht="22.5" x14ac:dyDescent="0.2">
      <c r="A3745" s="637" t="s">
        <v>478</v>
      </c>
      <c r="B3745" s="638" t="s">
        <v>768</v>
      </c>
      <c r="C3745" s="638" t="s">
        <v>769</v>
      </c>
      <c r="D3745" s="639" t="s">
        <v>8717</v>
      </c>
      <c r="E3745" s="640">
        <v>2600</v>
      </c>
      <c r="F3745" s="638" t="s">
        <v>11382</v>
      </c>
      <c r="G3745" s="639" t="s">
        <v>11383</v>
      </c>
      <c r="H3745" s="641" t="s">
        <v>11384</v>
      </c>
      <c r="I3745" s="642" t="s">
        <v>8185</v>
      </c>
      <c r="J3745" s="641" t="s">
        <v>11384</v>
      </c>
      <c r="K3745" s="643">
        <v>1</v>
      </c>
      <c r="L3745" s="643">
        <v>12</v>
      </c>
      <c r="M3745" s="644">
        <v>33477.254186522412</v>
      </c>
      <c r="N3745" s="643">
        <v>1</v>
      </c>
      <c r="O3745" s="643">
        <v>6</v>
      </c>
      <c r="P3745" s="686">
        <v>16801.079556928918</v>
      </c>
    </row>
    <row r="3746" spans="1:16" ht="22.5" x14ac:dyDescent="0.2">
      <c r="A3746" s="637" t="s">
        <v>478</v>
      </c>
      <c r="B3746" s="638" t="s">
        <v>768</v>
      </c>
      <c r="C3746" s="638" t="s">
        <v>769</v>
      </c>
      <c r="D3746" s="639" t="s">
        <v>11385</v>
      </c>
      <c r="E3746" s="640">
        <v>3500</v>
      </c>
      <c r="F3746" s="638" t="s">
        <v>11386</v>
      </c>
      <c r="G3746" s="639" t="s">
        <v>11387</v>
      </c>
      <c r="H3746" s="641" t="s">
        <v>11388</v>
      </c>
      <c r="I3746" s="642" t="s">
        <v>8190</v>
      </c>
      <c r="J3746" s="641" t="s">
        <v>11388</v>
      </c>
      <c r="K3746" s="643">
        <v>1</v>
      </c>
      <c r="L3746" s="643">
        <v>12</v>
      </c>
      <c r="M3746" s="644">
        <v>44277.254186522412</v>
      </c>
      <c r="N3746" s="643">
        <v>1</v>
      </c>
      <c r="O3746" s="643">
        <v>6</v>
      </c>
      <c r="P3746" s="686">
        <v>22201.079556928918</v>
      </c>
    </row>
    <row r="3747" spans="1:16" ht="22.5" x14ac:dyDescent="0.2">
      <c r="A3747" s="637" t="s">
        <v>478</v>
      </c>
      <c r="B3747" s="638" t="s">
        <v>768</v>
      </c>
      <c r="C3747" s="638" t="s">
        <v>769</v>
      </c>
      <c r="D3747" s="639" t="s">
        <v>8288</v>
      </c>
      <c r="E3747" s="640">
        <v>1900</v>
      </c>
      <c r="F3747" s="638" t="s">
        <v>11389</v>
      </c>
      <c r="G3747" s="639" t="s">
        <v>11390</v>
      </c>
      <c r="H3747" s="641" t="s">
        <v>11391</v>
      </c>
      <c r="I3747" s="642" t="s">
        <v>8292</v>
      </c>
      <c r="J3747" s="641" t="s">
        <v>11391</v>
      </c>
      <c r="K3747" s="643">
        <v>1</v>
      </c>
      <c r="L3747" s="643">
        <v>12</v>
      </c>
      <c r="M3747" s="644">
        <v>25077.254186522405</v>
      </c>
      <c r="N3747" s="643">
        <v>1</v>
      </c>
      <c r="O3747" s="643">
        <v>6</v>
      </c>
      <c r="P3747" s="686">
        <v>12578.939556928915</v>
      </c>
    </row>
    <row r="3748" spans="1:16" ht="22.5" x14ac:dyDescent="0.2">
      <c r="A3748" s="637" t="s">
        <v>478</v>
      </c>
      <c r="B3748" s="638" t="s">
        <v>768</v>
      </c>
      <c r="C3748" s="638" t="s">
        <v>769</v>
      </c>
      <c r="D3748" s="639" t="s">
        <v>11392</v>
      </c>
      <c r="E3748" s="640">
        <v>3100</v>
      </c>
      <c r="F3748" s="638" t="s">
        <v>11393</v>
      </c>
      <c r="G3748" s="639" t="s">
        <v>11394</v>
      </c>
      <c r="H3748" s="641" t="s">
        <v>11395</v>
      </c>
      <c r="I3748" s="642" t="s">
        <v>8190</v>
      </c>
      <c r="J3748" s="641" t="s">
        <v>11395</v>
      </c>
      <c r="K3748" s="643">
        <v>1</v>
      </c>
      <c r="L3748" s="643">
        <v>12</v>
      </c>
      <c r="M3748" s="644">
        <v>39477.254186522412</v>
      </c>
      <c r="N3748" s="643">
        <v>1</v>
      </c>
      <c r="O3748" s="643">
        <v>6</v>
      </c>
      <c r="P3748" s="686">
        <v>19801.079556928918</v>
      </c>
    </row>
    <row r="3749" spans="1:16" x14ac:dyDescent="0.2">
      <c r="A3749" s="637" t="s">
        <v>478</v>
      </c>
      <c r="B3749" s="638" t="s">
        <v>768</v>
      </c>
      <c r="C3749" s="638" t="s">
        <v>769</v>
      </c>
      <c r="D3749" s="639" t="s">
        <v>8288</v>
      </c>
      <c r="E3749" s="640">
        <v>1900</v>
      </c>
      <c r="F3749" s="638" t="s">
        <v>11396</v>
      </c>
      <c r="G3749" s="639" t="s">
        <v>11397</v>
      </c>
      <c r="H3749" s="641" t="s">
        <v>8303</v>
      </c>
      <c r="I3749" s="642" t="s">
        <v>8292</v>
      </c>
      <c r="J3749" s="641" t="s">
        <v>8303</v>
      </c>
      <c r="K3749" s="643">
        <v>1</v>
      </c>
      <c r="L3749" s="643">
        <v>12</v>
      </c>
      <c r="M3749" s="644">
        <v>25077.254186522405</v>
      </c>
      <c r="N3749" s="643">
        <v>1</v>
      </c>
      <c r="O3749" s="643">
        <v>6</v>
      </c>
      <c r="P3749" s="686">
        <v>12578.939556928915</v>
      </c>
    </row>
    <row r="3750" spans="1:16" x14ac:dyDescent="0.2">
      <c r="A3750" s="637" t="s">
        <v>478</v>
      </c>
      <c r="B3750" s="638" t="s">
        <v>768</v>
      </c>
      <c r="C3750" s="638" t="s">
        <v>769</v>
      </c>
      <c r="D3750" s="639" t="s">
        <v>9355</v>
      </c>
      <c r="E3750" s="640">
        <v>2400</v>
      </c>
      <c r="F3750" s="638" t="s">
        <v>11398</v>
      </c>
      <c r="G3750" s="639" t="s">
        <v>11399</v>
      </c>
      <c r="H3750" s="641" t="s">
        <v>8291</v>
      </c>
      <c r="I3750" s="642" t="s">
        <v>8185</v>
      </c>
      <c r="J3750" s="641" t="s">
        <v>8291</v>
      </c>
      <c r="K3750" s="643">
        <v>1</v>
      </c>
      <c r="L3750" s="643">
        <v>12</v>
      </c>
      <c r="M3750" s="644">
        <v>31077.254186522405</v>
      </c>
      <c r="N3750" s="643">
        <v>1</v>
      </c>
      <c r="O3750" s="643">
        <v>6</v>
      </c>
      <c r="P3750" s="686">
        <v>15601.079556928915</v>
      </c>
    </row>
    <row r="3751" spans="1:16" ht="33.75" x14ac:dyDescent="0.2">
      <c r="A3751" s="637" t="s">
        <v>478</v>
      </c>
      <c r="B3751" s="638" t="s">
        <v>768</v>
      </c>
      <c r="C3751" s="638" t="s">
        <v>769</v>
      </c>
      <c r="D3751" s="639" t="s">
        <v>11400</v>
      </c>
      <c r="E3751" s="640">
        <v>3200</v>
      </c>
      <c r="F3751" s="638" t="s">
        <v>11401</v>
      </c>
      <c r="G3751" s="639" t="s">
        <v>11402</v>
      </c>
      <c r="H3751" s="641" t="s">
        <v>3387</v>
      </c>
      <c r="I3751" s="642" t="s">
        <v>8190</v>
      </c>
      <c r="J3751" s="641" t="s">
        <v>3387</v>
      </c>
      <c r="K3751" s="643">
        <v>1</v>
      </c>
      <c r="L3751" s="643">
        <v>12</v>
      </c>
      <c r="M3751" s="644">
        <v>40677.254186522412</v>
      </c>
      <c r="N3751" s="643">
        <v>1</v>
      </c>
      <c r="O3751" s="643">
        <v>6</v>
      </c>
      <c r="P3751" s="686">
        <v>20401.079556928918</v>
      </c>
    </row>
    <row r="3752" spans="1:16" ht="33.75" x14ac:dyDescent="0.2">
      <c r="A3752" s="637" t="s">
        <v>478</v>
      </c>
      <c r="B3752" s="638" t="s">
        <v>768</v>
      </c>
      <c r="C3752" s="638" t="s">
        <v>769</v>
      </c>
      <c r="D3752" s="639" t="s">
        <v>8970</v>
      </c>
      <c r="E3752" s="640">
        <v>1900</v>
      </c>
      <c r="F3752" s="638" t="s">
        <v>11403</v>
      </c>
      <c r="G3752" s="639" t="s">
        <v>11404</v>
      </c>
      <c r="H3752" s="641" t="s">
        <v>8291</v>
      </c>
      <c r="I3752" s="642" t="s">
        <v>8292</v>
      </c>
      <c r="J3752" s="641" t="s">
        <v>8291</v>
      </c>
      <c r="K3752" s="643">
        <v>1</v>
      </c>
      <c r="L3752" s="643">
        <v>12</v>
      </c>
      <c r="M3752" s="644">
        <v>25077.254186522405</v>
      </c>
      <c r="N3752" s="643">
        <v>1</v>
      </c>
      <c r="O3752" s="643">
        <v>6</v>
      </c>
      <c r="P3752" s="686">
        <v>12578.939556928915</v>
      </c>
    </row>
    <row r="3753" spans="1:16" ht="22.5" x14ac:dyDescent="0.2">
      <c r="A3753" s="637" t="s">
        <v>478</v>
      </c>
      <c r="B3753" s="638" t="s">
        <v>768</v>
      </c>
      <c r="C3753" s="638" t="s">
        <v>769</v>
      </c>
      <c r="D3753" s="639" t="s">
        <v>9171</v>
      </c>
      <c r="E3753" s="640">
        <v>1900</v>
      </c>
      <c r="F3753" s="638" t="s">
        <v>11405</v>
      </c>
      <c r="G3753" s="639" t="s">
        <v>11406</v>
      </c>
      <c r="H3753" s="641" t="s">
        <v>11407</v>
      </c>
      <c r="I3753" s="642" t="s">
        <v>8292</v>
      </c>
      <c r="J3753" s="641" t="s">
        <v>11407</v>
      </c>
      <c r="K3753" s="643">
        <v>1</v>
      </c>
      <c r="L3753" s="643">
        <v>12</v>
      </c>
      <c r="M3753" s="644">
        <v>25077.254186522405</v>
      </c>
      <c r="N3753" s="643">
        <v>1</v>
      </c>
      <c r="O3753" s="643">
        <v>6</v>
      </c>
      <c r="P3753" s="686">
        <v>12578.939556928915</v>
      </c>
    </row>
    <row r="3754" spans="1:16" ht="33.75" x14ac:dyDescent="0.2">
      <c r="A3754" s="637" t="s">
        <v>478</v>
      </c>
      <c r="B3754" s="638" t="s">
        <v>768</v>
      </c>
      <c r="C3754" s="638" t="s">
        <v>769</v>
      </c>
      <c r="D3754" s="639" t="s">
        <v>11408</v>
      </c>
      <c r="E3754" s="640">
        <v>3500</v>
      </c>
      <c r="F3754" s="638" t="s">
        <v>11409</v>
      </c>
      <c r="G3754" s="639" t="s">
        <v>11410</v>
      </c>
      <c r="H3754" s="641" t="s">
        <v>11411</v>
      </c>
      <c r="I3754" s="642" t="s">
        <v>8190</v>
      </c>
      <c r="J3754" s="641" t="s">
        <v>11411</v>
      </c>
      <c r="K3754" s="643">
        <v>1</v>
      </c>
      <c r="L3754" s="643">
        <v>12</v>
      </c>
      <c r="M3754" s="644">
        <v>44277.254186522412</v>
      </c>
      <c r="N3754" s="643">
        <v>1</v>
      </c>
      <c r="O3754" s="643">
        <v>5</v>
      </c>
      <c r="P3754" s="686">
        <v>18497.319556928916</v>
      </c>
    </row>
    <row r="3755" spans="1:16" ht="33.75" x14ac:dyDescent="0.2">
      <c r="A3755" s="637" t="s">
        <v>478</v>
      </c>
      <c r="B3755" s="638" t="s">
        <v>775</v>
      </c>
      <c r="C3755" s="638" t="s">
        <v>769</v>
      </c>
      <c r="D3755" s="639" t="s">
        <v>11408</v>
      </c>
      <c r="E3755" s="640">
        <v>3500</v>
      </c>
      <c r="F3755" s="638" t="s">
        <v>11409</v>
      </c>
      <c r="G3755" s="639" t="s">
        <v>11410</v>
      </c>
      <c r="H3755" s="641" t="s">
        <v>11411</v>
      </c>
      <c r="I3755" s="642" t="s">
        <v>8190</v>
      </c>
      <c r="J3755" s="641" t="s">
        <v>11411</v>
      </c>
      <c r="K3755" s="643"/>
      <c r="L3755" s="643"/>
      <c r="M3755" s="644">
        <v>0</v>
      </c>
      <c r="N3755" s="643">
        <v>1</v>
      </c>
      <c r="O3755" s="643">
        <v>1</v>
      </c>
      <c r="P3755" s="686">
        <v>3682.279556928916</v>
      </c>
    </row>
    <row r="3756" spans="1:16" ht="22.5" x14ac:dyDescent="0.2">
      <c r="A3756" s="637" t="s">
        <v>478</v>
      </c>
      <c r="B3756" s="638" t="s">
        <v>768</v>
      </c>
      <c r="C3756" s="638" t="s">
        <v>769</v>
      </c>
      <c r="D3756" s="639" t="s">
        <v>1438</v>
      </c>
      <c r="E3756" s="640">
        <v>3800</v>
      </c>
      <c r="F3756" s="638" t="s">
        <v>11412</v>
      </c>
      <c r="G3756" s="639" t="s">
        <v>11413</v>
      </c>
      <c r="H3756" s="641" t="s">
        <v>8283</v>
      </c>
      <c r="I3756" s="642" t="s">
        <v>8190</v>
      </c>
      <c r="J3756" s="641" t="s">
        <v>8283</v>
      </c>
      <c r="K3756" s="643">
        <v>1</v>
      </c>
      <c r="L3756" s="643">
        <v>10</v>
      </c>
      <c r="M3756" s="644">
        <v>40011.894186522411</v>
      </c>
      <c r="N3756" s="643">
        <v>1</v>
      </c>
      <c r="O3756" s="643">
        <v>6</v>
      </c>
      <c r="P3756" s="686">
        <v>24001.079556928918</v>
      </c>
    </row>
    <row r="3757" spans="1:16" ht="45" x14ac:dyDescent="0.2">
      <c r="A3757" s="637" t="s">
        <v>478</v>
      </c>
      <c r="B3757" s="638" t="s">
        <v>768</v>
      </c>
      <c r="C3757" s="638" t="s">
        <v>769</v>
      </c>
      <c r="D3757" s="639" t="s">
        <v>11414</v>
      </c>
      <c r="E3757" s="640">
        <v>5500</v>
      </c>
      <c r="F3757" s="638" t="s">
        <v>11412</v>
      </c>
      <c r="G3757" s="639" t="s">
        <v>11413</v>
      </c>
      <c r="H3757" s="641" t="s">
        <v>8283</v>
      </c>
      <c r="I3757" s="642" t="s">
        <v>8190</v>
      </c>
      <c r="J3757" s="641" t="s">
        <v>8283</v>
      </c>
      <c r="K3757" s="643">
        <v>1</v>
      </c>
      <c r="L3757" s="643">
        <v>2</v>
      </c>
      <c r="M3757" s="644">
        <v>11550.454186522407</v>
      </c>
      <c r="N3757" s="643"/>
      <c r="O3757" s="643"/>
      <c r="P3757" s="686">
        <v>0</v>
      </c>
    </row>
    <row r="3758" spans="1:16" ht="22.5" x14ac:dyDescent="0.2">
      <c r="A3758" s="637" t="s">
        <v>478</v>
      </c>
      <c r="B3758" s="638" t="s">
        <v>768</v>
      </c>
      <c r="C3758" s="638" t="s">
        <v>769</v>
      </c>
      <c r="D3758" s="639" t="s">
        <v>8288</v>
      </c>
      <c r="E3758" s="640">
        <v>1900</v>
      </c>
      <c r="F3758" s="638" t="s">
        <v>11415</v>
      </c>
      <c r="G3758" s="639" t="s">
        <v>11416</v>
      </c>
      <c r="H3758" s="641" t="s">
        <v>8306</v>
      </c>
      <c r="I3758" s="642" t="s">
        <v>8292</v>
      </c>
      <c r="J3758" s="641" t="s">
        <v>8306</v>
      </c>
      <c r="K3758" s="643">
        <v>1</v>
      </c>
      <c r="L3758" s="643">
        <v>12</v>
      </c>
      <c r="M3758" s="644">
        <v>25077.254186522405</v>
      </c>
      <c r="N3758" s="643">
        <v>1</v>
      </c>
      <c r="O3758" s="643">
        <v>6</v>
      </c>
      <c r="P3758" s="686">
        <v>12578.939556928915</v>
      </c>
    </row>
    <row r="3759" spans="1:16" x14ac:dyDescent="0.2">
      <c r="A3759" s="637" t="s">
        <v>478</v>
      </c>
      <c r="B3759" s="638" t="s">
        <v>768</v>
      </c>
      <c r="C3759" s="638" t="s">
        <v>769</v>
      </c>
      <c r="D3759" s="639" t="s">
        <v>8288</v>
      </c>
      <c r="E3759" s="640">
        <v>1900</v>
      </c>
      <c r="F3759" s="638" t="s">
        <v>11417</v>
      </c>
      <c r="G3759" s="639" t="s">
        <v>11418</v>
      </c>
      <c r="H3759" s="641" t="s">
        <v>8303</v>
      </c>
      <c r="I3759" s="642" t="s">
        <v>8292</v>
      </c>
      <c r="J3759" s="641" t="s">
        <v>8303</v>
      </c>
      <c r="K3759" s="643">
        <v>1</v>
      </c>
      <c r="L3759" s="643">
        <v>12</v>
      </c>
      <c r="M3759" s="644">
        <v>25077.254186522405</v>
      </c>
      <c r="N3759" s="643">
        <v>1</v>
      </c>
      <c r="O3759" s="643">
        <v>6</v>
      </c>
      <c r="P3759" s="686">
        <v>12578.939556928915</v>
      </c>
    </row>
    <row r="3760" spans="1:16" ht="22.5" x14ac:dyDescent="0.2">
      <c r="A3760" s="637" t="s">
        <v>478</v>
      </c>
      <c r="B3760" s="638" t="s">
        <v>768</v>
      </c>
      <c r="C3760" s="638" t="s">
        <v>769</v>
      </c>
      <c r="D3760" s="639" t="s">
        <v>8323</v>
      </c>
      <c r="E3760" s="640">
        <v>1900</v>
      </c>
      <c r="F3760" s="638" t="s">
        <v>11419</v>
      </c>
      <c r="G3760" s="639" t="s">
        <v>11420</v>
      </c>
      <c r="H3760" s="641" t="s">
        <v>8326</v>
      </c>
      <c r="I3760" s="642" t="s">
        <v>8292</v>
      </c>
      <c r="J3760" s="641" t="s">
        <v>8326</v>
      </c>
      <c r="K3760" s="643">
        <v>1</v>
      </c>
      <c r="L3760" s="643">
        <v>12</v>
      </c>
      <c r="M3760" s="644">
        <v>25077.254186522405</v>
      </c>
      <c r="N3760" s="643">
        <v>1</v>
      </c>
      <c r="O3760" s="643">
        <v>6</v>
      </c>
      <c r="P3760" s="686">
        <v>12578.939556928915</v>
      </c>
    </row>
    <row r="3761" spans="1:16" x14ac:dyDescent="0.2">
      <c r="A3761" s="637" t="s">
        <v>478</v>
      </c>
      <c r="B3761" s="638" t="s">
        <v>768</v>
      </c>
      <c r="C3761" s="638" t="s">
        <v>769</v>
      </c>
      <c r="D3761" s="639" t="s">
        <v>8288</v>
      </c>
      <c r="E3761" s="640">
        <v>2000</v>
      </c>
      <c r="F3761" s="638" t="s">
        <v>11421</v>
      </c>
      <c r="G3761" s="639" t="s">
        <v>11422</v>
      </c>
      <c r="H3761" s="641" t="s">
        <v>8291</v>
      </c>
      <c r="I3761" s="642" t="s">
        <v>8292</v>
      </c>
      <c r="J3761" s="641" t="s">
        <v>8291</v>
      </c>
      <c r="K3761" s="643">
        <v>1</v>
      </c>
      <c r="L3761" s="643">
        <v>12</v>
      </c>
      <c r="M3761" s="644">
        <v>26277.254186522405</v>
      </c>
      <c r="N3761" s="643">
        <v>1</v>
      </c>
      <c r="O3761" s="643">
        <v>6</v>
      </c>
      <c r="P3761" s="686">
        <v>13201.079556928915</v>
      </c>
    </row>
    <row r="3762" spans="1:16" ht="22.5" x14ac:dyDescent="0.2">
      <c r="A3762" s="637" t="s">
        <v>478</v>
      </c>
      <c r="B3762" s="638" t="s">
        <v>768</v>
      </c>
      <c r="C3762" s="638" t="s">
        <v>769</v>
      </c>
      <c r="D3762" s="639" t="s">
        <v>9483</v>
      </c>
      <c r="E3762" s="640">
        <v>3800</v>
      </c>
      <c r="F3762" s="638" t="s">
        <v>11423</v>
      </c>
      <c r="G3762" s="639" t="s">
        <v>11424</v>
      </c>
      <c r="H3762" s="641" t="s">
        <v>11425</v>
      </c>
      <c r="I3762" s="642" t="s">
        <v>8190</v>
      </c>
      <c r="J3762" s="641" t="s">
        <v>11425</v>
      </c>
      <c r="K3762" s="643">
        <v>1</v>
      </c>
      <c r="L3762" s="643">
        <v>12</v>
      </c>
      <c r="M3762" s="644">
        <v>47877.254186522412</v>
      </c>
      <c r="N3762" s="643">
        <v>1</v>
      </c>
      <c r="O3762" s="643">
        <v>5</v>
      </c>
      <c r="P3762" s="686">
        <v>19997.319556928916</v>
      </c>
    </row>
    <row r="3763" spans="1:16" ht="22.5" x14ac:dyDescent="0.2">
      <c r="A3763" s="637" t="s">
        <v>478</v>
      </c>
      <c r="B3763" s="638" t="s">
        <v>768</v>
      </c>
      <c r="C3763" s="638" t="s">
        <v>769</v>
      </c>
      <c r="D3763" s="639" t="s">
        <v>11426</v>
      </c>
      <c r="E3763" s="640">
        <v>2600</v>
      </c>
      <c r="F3763" s="638" t="s">
        <v>11427</v>
      </c>
      <c r="G3763" s="639" t="s">
        <v>11428</v>
      </c>
      <c r="H3763" s="641" t="s">
        <v>9170</v>
      </c>
      <c r="I3763" s="642" t="s">
        <v>8185</v>
      </c>
      <c r="J3763" s="641" t="s">
        <v>9170</v>
      </c>
      <c r="K3763" s="643">
        <v>1</v>
      </c>
      <c r="L3763" s="643">
        <v>12</v>
      </c>
      <c r="M3763" s="644">
        <v>33477.254186522412</v>
      </c>
      <c r="N3763" s="643">
        <v>1</v>
      </c>
      <c r="O3763" s="643">
        <v>6</v>
      </c>
      <c r="P3763" s="686">
        <v>16801.079556928918</v>
      </c>
    </row>
    <row r="3764" spans="1:16" ht="22.5" x14ac:dyDescent="0.2">
      <c r="A3764" s="637" t="s">
        <v>478</v>
      </c>
      <c r="B3764" s="638" t="s">
        <v>768</v>
      </c>
      <c r="C3764" s="638" t="s">
        <v>769</v>
      </c>
      <c r="D3764" s="639" t="s">
        <v>8878</v>
      </c>
      <c r="E3764" s="640">
        <v>3500</v>
      </c>
      <c r="F3764" s="638" t="s">
        <v>11429</v>
      </c>
      <c r="G3764" s="639" t="s">
        <v>11430</v>
      </c>
      <c r="H3764" s="641" t="s">
        <v>8283</v>
      </c>
      <c r="I3764" s="642" t="s">
        <v>8190</v>
      </c>
      <c r="J3764" s="641" t="s">
        <v>8283</v>
      </c>
      <c r="K3764" s="643">
        <v>1</v>
      </c>
      <c r="L3764" s="643">
        <v>12</v>
      </c>
      <c r="M3764" s="644">
        <v>44277.254186522412</v>
      </c>
      <c r="N3764" s="643">
        <v>1</v>
      </c>
      <c r="O3764" s="643">
        <v>6</v>
      </c>
      <c r="P3764" s="686">
        <v>22201.079556928918</v>
      </c>
    </row>
    <row r="3765" spans="1:16" ht="22.5" x14ac:dyDescent="0.2">
      <c r="A3765" s="637" t="s">
        <v>478</v>
      </c>
      <c r="B3765" s="638" t="s">
        <v>768</v>
      </c>
      <c r="C3765" s="638" t="s">
        <v>769</v>
      </c>
      <c r="D3765" s="639" t="s">
        <v>11431</v>
      </c>
      <c r="E3765" s="640">
        <v>2300</v>
      </c>
      <c r="F3765" s="638" t="s">
        <v>11432</v>
      </c>
      <c r="G3765" s="639" t="s">
        <v>11433</v>
      </c>
      <c r="H3765" s="641" t="s">
        <v>8334</v>
      </c>
      <c r="I3765" s="642" t="s">
        <v>8185</v>
      </c>
      <c r="J3765" s="641" t="s">
        <v>8334</v>
      </c>
      <c r="K3765" s="643">
        <v>1</v>
      </c>
      <c r="L3765" s="643">
        <v>12</v>
      </c>
      <c r="M3765" s="644">
        <v>29877.254186522405</v>
      </c>
      <c r="N3765" s="643">
        <v>1</v>
      </c>
      <c r="O3765" s="643">
        <v>6</v>
      </c>
      <c r="P3765" s="686">
        <v>15001.079556928915</v>
      </c>
    </row>
    <row r="3766" spans="1:16" ht="22.5" x14ac:dyDescent="0.2">
      <c r="A3766" s="637" t="s">
        <v>478</v>
      </c>
      <c r="B3766" s="638" t="s">
        <v>768</v>
      </c>
      <c r="C3766" s="638" t="s">
        <v>769</v>
      </c>
      <c r="D3766" s="639" t="s">
        <v>8288</v>
      </c>
      <c r="E3766" s="640">
        <v>1900</v>
      </c>
      <c r="F3766" s="638" t="s">
        <v>11434</v>
      </c>
      <c r="G3766" s="639" t="s">
        <v>11435</v>
      </c>
      <c r="H3766" s="641" t="s">
        <v>8303</v>
      </c>
      <c r="I3766" s="642" t="s">
        <v>8292</v>
      </c>
      <c r="J3766" s="641" t="s">
        <v>8303</v>
      </c>
      <c r="K3766" s="643">
        <v>1</v>
      </c>
      <c r="L3766" s="643">
        <v>12</v>
      </c>
      <c r="M3766" s="644">
        <v>25077.254186522405</v>
      </c>
      <c r="N3766" s="643">
        <v>1</v>
      </c>
      <c r="O3766" s="643">
        <v>6</v>
      </c>
      <c r="P3766" s="686">
        <v>12578.939556928915</v>
      </c>
    </row>
    <row r="3767" spans="1:16" ht="22.5" x14ac:dyDescent="0.2">
      <c r="A3767" s="637" t="s">
        <v>478</v>
      </c>
      <c r="B3767" s="638" t="s">
        <v>768</v>
      </c>
      <c r="C3767" s="638" t="s">
        <v>769</v>
      </c>
      <c r="D3767" s="639" t="s">
        <v>8288</v>
      </c>
      <c r="E3767" s="640">
        <v>1900</v>
      </c>
      <c r="F3767" s="638" t="s">
        <v>11436</v>
      </c>
      <c r="G3767" s="639" t="s">
        <v>11437</v>
      </c>
      <c r="H3767" s="641" t="s">
        <v>8291</v>
      </c>
      <c r="I3767" s="642" t="s">
        <v>8292</v>
      </c>
      <c r="J3767" s="641" t="s">
        <v>8291</v>
      </c>
      <c r="K3767" s="643">
        <v>1</v>
      </c>
      <c r="L3767" s="643">
        <v>12</v>
      </c>
      <c r="M3767" s="644">
        <v>25077.254186522405</v>
      </c>
      <c r="N3767" s="643">
        <v>1</v>
      </c>
      <c r="O3767" s="643">
        <v>6</v>
      </c>
      <c r="P3767" s="686">
        <v>12578.939556928915</v>
      </c>
    </row>
    <row r="3768" spans="1:16" ht="22.5" x14ac:dyDescent="0.2">
      <c r="A3768" s="637" t="s">
        <v>478</v>
      </c>
      <c r="B3768" s="638" t="s">
        <v>768</v>
      </c>
      <c r="C3768" s="638" t="s">
        <v>769</v>
      </c>
      <c r="D3768" s="639" t="s">
        <v>8288</v>
      </c>
      <c r="E3768" s="640">
        <v>1900</v>
      </c>
      <c r="F3768" s="638" t="s">
        <v>11438</v>
      </c>
      <c r="G3768" s="639" t="s">
        <v>11439</v>
      </c>
      <c r="H3768" s="641" t="s">
        <v>8303</v>
      </c>
      <c r="I3768" s="642" t="s">
        <v>8292</v>
      </c>
      <c r="J3768" s="641" t="s">
        <v>8303</v>
      </c>
      <c r="K3768" s="643">
        <v>1</v>
      </c>
      <c r="L3768" s="643">
        <v>12</v>
      </c>
      <c r="M3768" s="644">
        <v>25077.254186522405</v>
      </c>
      <c r="N3768" s="643">
        <v>1</v>
      </c>
      <c r="O3768" s="643">
        <v>6</v>
      </c>
      <c r="P3768" s="686">
        <v>12578.939556928915</v>
      </c>
    </row>
    <row r="3769" spans="1:16" ht="22.5" x14ac:dyDescent="0.2">
      <c r="A3769" s="637" t="s">
        <v>478</v>
      </c>
      <c r="B3769" s="638" t="s">
        <v>768</v>
      </c>
      <c r="C3769" s="638" t="s">
        <v>769</v>
      </c>
      <c r="D3769" s="639" t="s">
        <v>8288</v>
      </c>
      <c r="E3769" s="640">
        <v>1900</v>
      </c>
      <c r="F3769" s="638" t="s">
        <v>11440</v>
      </c>
      <c r="G3769" s="639" t="s">
        <v>11441</v>
      </c>
      <c r="H3769" s="641" t="s">
        <v>8303</v>
      </c>
      <c r="I3769" s="642" t="s">
        <v>8292</v>
      </c>
      <c r="J3769" s="641" t="s">
        <v>8303</v>
      </c>
      <c r="K3769" s="643">
        <v>1</v>
      </c>
      <c r="L3769" s="643">
        <v>12</v>
      </c>
      <c r="M3769" s="644">
        <v>25077.254186522405</v>
      </c>
      <c r="N3769" s="643">
        <v>1</v>
      </c>
      <c r="O3769" s="643">
        <v>6</v>
      </c>
      <c r="P3769" s="686">
        <v>12578.939556928915</v>
      </c>
    </row>
    <row r="3770" spans="1:16" ht="22.5" x14ac:dyDescent="0.2">
      <c r="A3770" s="637" t="s">
        <v>478</v>
      </c>
      <c r="B3770" s="638" t="s">
        <v>768</v>
      </c>
      <c r="C3770" s="638" t="s">
        <v>769</v>
      </c>
      <c r="D3770" s="639" t="s">
        <v>8288</v>
      </c>
      <c r="E3770" s="640">
        <v>1900</v>
      </c>
      <c r="F3770" s="638" t="s">
        <v>11442</v>
      </c>
      <c r="G3770" s="639" t="s">
        <v>11443</v>
      </c>
      <c r="H3770" s="641" t="s">
        <v>8303</v>
      </c>
      <c r="I3770" s="642" t="s">
        <v>8292</v>
      </c>
      <c r="J3770" s="641" t="s">
        <v>8303</v>
      </c>
      <c r="K3770" s="643">
        <v>1</v>
      </c>
      <c r="L3770" s="643">
        <v>12</v>
      </c>
      <c r="M3770" s="644">
        <v>25077.254186522405</v>
      </c>
      <c r="N3770" s="643">
        <v>1</v>
      </c>
      <c r="O3770" s="643">
        <v>6</v>
      </c>
      <c r="P3770" s="686">
        <v>12578.939556928915</v>
      </c>
    </row>
    <row r="3771" spans="1:16" ht="22.5" x14ac:dyDescent="0.2">
      <c r="A3771" s="637" t="s">
        <v>478</v>
      </c>
      <c r="B3771" s="638" t="s">
        <v>768</v>
      </c>
      <c r="C3771" s="638" t="s">
        <v>769</v>
      </c>
      <c r="D3771" s="639" t="s">
        <v>8288</v>
      </c>
      <c r="E3771" s="640">
        <v>1900</v>
      </c>
      <c r="F3771" s="638" t="s">
        <v>11444</v>
      </c>
      <c r="G3771" s="639" t="s">
        <v>11445</v>
      </c>
      <c r="H3771" s="641" t="s">
        <v>8303</v>
      </c>
      <c r="I3771" s="642" t="s">
        <v>8292</v>
      </c>
      <c r="J3771" s="641" t="s">
        <v>8303</v>
      </c>
      <c r="K3771" s="643">
        <v>1</v>
      </c>
      <c r="L3771" s="643">
        <v>12</v>
      </c>
      <c r="M3771" s="644">
        <v>25077.254186522405</v>
      </c>
      <c r="N3771" s="643">
        <v>1</v>
      </c>
      <c r="O3771" s="643">
        <v>6</v>
      </c>
      <c r="P3771" s="686">
        <v>12578.939556928915</v>
      </c>
    </row>
    <row r="3772" spans="1:16" ht="22.5" x14ac:dyDescent="0.2">
      <c r="A3772" s="637" t="s">
        <v>478</v>
      </c>
      <c r="B3772" s="638" t="s">
        <v>768</v>
      </c>
      <c r="C3772" s="638" t="s">
        <v>769</v>
      </c>
      <c r="D3772" s="639" t="s">
        <v>8288</v>
      </c>
      <c r="E3772" s="640">
        <v>1900</v>
      </c>
      <c r="F3772" s="638" t="s">
        <v>11446</v>
      </c>
      <c r="G3772" s="639" t="s">
        <v>11447</v>
      </c>
      <c r="H3772" s="641" t="s">
        <v>8303</v>
      </c>
      <c r="I3772" s="642" t="s">
        <v>8292</v>
      </c>
      <c r="J3772" s="641" t="s">
        <v>8303</v>
      </c>
      <c r="K3772" s="643">
        <v>1</v>
      </c>
      <c r="L3772" s="643">
        <v>12</v>
      </c>
      <c r="M3772" s="644">
        <v>25077.254186522405</v>
      </c>
      <c r="N3772" s="643">
        <v>1</v>
      </c>
      <c r="O3772" s="643">
        <v>6</v>
      </c>
      <c r="P3772" s="686">
        <v>12578.939556928915</v>
      </c>
    </row>
    <row r="3773" spans="1:16" ht="22.5" x14ac:dyDescent="0.2">
      <c r="A3773" s="637" t="s">
        <v>478</v>
      </c>
      <c r="B3773" s="638" t="s">
        <v>768</v>
      </c>
      <c r="C3773" s="638" t="s">
        <v>769</v>
      </c>
      <c r="D3773" s="639" t="s">
        <v>8288</v>
      </c>
      <c r="E3773" s="640">
        <v>1900</v>
      </c>
      <c r="F3773" s="638" t="s">
        <v>11448</v>
      </c>
      <c r="G3773" s="639" t="s">
        <v>11449</v>
      </c>
      <c r="H3773" s="641" t="s">
        <v>8326</v>
      </c>
      <c r="I3773" s="642" t="s">
        <v>8292</v>
      </c>
      <c r="J3773" s="641" t="s">
        <v>8326</v>
      </c>
      <c r="K3773" s="643">
        <v>1</v>
      </c>
      <c r="L3773" s="643">
        <v>12</v>
      </c>
      <c r="M3773" s="644">
        <v>25077.254186522405</v>
      </c>
      <c r="N3773" s="643">
        <v>1</v>
      </c>
      <c r="O3773" s="643">
        <v>6</v>
      </c>
      <c r="P3773" s="686">
        <v>12578.939556928915</v>
      </c>
    </row>
    <row r="3774" spans="1:16" x14ac:dyDescent="0.2">
      <c r="A3774" s="637" t="s">
        <v>478</v>
      </c>
      <c r="B3774" s="638" t="s">
        <v>768</v>
      </c>
      <c r="C3774" s="638" t="s">
        <v>769</v>
      </c>
      <c r="D3774" s="639" t="s">
        <v>8288</v>
      </c>
      <c r="E3774" s="640">
        <v>1900</v>
      </c>
      <c r="F3774" s="638" t="s">
        <v>11450</v>
      </c>
      <c r="G3774" s="639" t="s">
        <v>11451</v>
      </c>
      <c r="H3774" s="641" t="s">
        <v>8303</v>
      </c>
      <c r="I3774" s="642" t="s">
        <v>8292</v>
      </c>
      <c r="J3774" s="641" t="s">
        <v>8303</v>
      </c>
      <c r="K3774" s="643">
        <v>1</v>
      </c>
      <c r="L3774" s="643">
        <v>12</v>
      </c>
      <c r="M3774" s="644">
        <v>25077.254186522405</v>
      </c>
      <c r="N3774" s="643">
        <v>1</v>
      </c>
      <c r="O3774" s="643">
        <v>6</v>
      </c>
      <c r="P3774" s="686">
        <v>12578.939556928915</v>
      </c>
    </row>
    <row r="3775" spans="1:16" ht="22.5" x14ac:dyDescent="0.2">
      <c r="A3775" s="637" t="s">
        <v>478</v>
      </c>
      <c r="B3775" s="638" t="s">
        <v>768</v>
      </c>
      <c r="C3775" s="638" t="s">
        <v>769</v>
      </c>
      <c r="D3775" s="639" t="s">
        <v>8394</v>
      </c>
      <c r="E3775" s="640">
        <v>1900</v>
      </c>
      <c r="F3775" s="638" t="s">
        <v>11452</v>
      </c>
      <c r="G3775" s="639" t="s">
        <v>11453</v>
      </c>
      <c r="H3775" s="641" t="s">
        <v>8288</v>
      </c>
      <c r="I3775" s="642" t="s">
        <v>8292</v>
      </c>
      <c r="J3775" s="641" t="s">
        <v>8288</v>
      </c>
      <c r="K3775" s="643">
        <v>1</v>
      </c>
      <c r="L3775" s="643">
        <v>12</v>
      </c>
      <c r="M3775" s="644">
        <v>25077.254186522405</v>
      </c>
      <c r="N3775" s="643">
        <v>1</v>
      </c>
      <c r="O3775" s="643">
        <v>6</v>
      </c>
      <c r="P3775" s="686">
        <v>12578.939556928915</v>
      </c>
    </row>
    <row r="3776" spans="1:16" ht="22.5" x14ac:dyDescent="0.2">
      <c r="A3776" s="637" t="s">
        <v>478</v>
      </c>
      <c r="B3776" s="638" t="s">
        <v>768</v>
      </c>
      <c r="C3776" s="638" t="s">
        <v>769</v>
      </c>
      <c r="D3776" s="639" t="s">
        <v>8288</v>
      </c>
      <c r="E3776" s="640">
        <v>1900</v>
      </c>
      <c r="F3776" s="638" t="s">
        <v>11454</v>
      </c>
      <c r="G3776" s="639" t="s">
        <v>11455</v>
      </c>
      <c r="H3776" s="641" t="s">
        <v>8303</v>
      </c>
      <c r="I3776" s="642" t="s">
        <v>8292</v>
      </c>
      <c r="J3776" s="641" t="s">
        <v>8303</v>
      </c>
      <c r="K3776" s="643">
        <v>1</v>
      </c>
      <c r="L3776" s="643">
        <v>12</v>
      </c>
      <c r="M3776" s="644">
        <v>25077.254186522405</v>
      </c>
      <c r="N3776" s="643">
        <v>1</v>
      </c>
      <c r="O3776" s="643">
        <v>6</v>
      </c>
      <c r="P3776" s="686">
        <v>12578.939556928915</v>
      </c>
    </row>
    <row r="3777" spans="1:16" x14ac:dyDescent="0.2">
      <c r="A3777" s="637" t="s">
        <v>478</v>
      </c>
      <c r="B3777" s="638" t="s">
        <v>768</v>
      </c>
      <c r="C3777" s="638" t="s">
        <v>769</v>
      </c>
      <c r="D3777" s="639" t="s">
        <v>8288</v>
      </c>
      <c r="E3777" s="640">
        <v>1900</v>
      </c>
      <c r="F3777" s="638" t="s">
        <v>11456</v>
      </c>
      <c r="G3777" s="639" t="s">
        <v>11457</v>
      </c>
      <c r="H3777" s="641" t="s">
        <v>11458</v>
      </c>
      <c r="I3777" s="642" t="s">
        <v>8292</v>
      </c>
      <c r="J3777" s="641" t="s">
        <v>11458</v>
      </c>
      <c r="K3777" s="643">
        <v>1</v>
      </c>
      <c r="L3777" s="643">
        <v>12</v>
      </c>
      <c r="M3777" s="644">
        <v>25077.254186522405</v>
      </c>
      <c r="N3777" s="643">
        <v>1</v>
      </c>
      <c r="O3777" s="643">
        <v>6</v>
      </c>
      <c r="P3777" s="686">
        <v>12578.939556928915</v>
      </c>
    </row>
    <row r="3778" spans="1:16" x14ac:dyDescent="0.2">
      <c r="A3778" s="637" t="s">
        <v>478</v>
      </c>
      <c r="B3778" s="638" t="s">
        <v>768</v>
      </c>
      <c r="C3778" s="638" t="s">
        <v>769</v>
      </c>
      <c r="D3778" s="639" t="s">
        <v>8190</v>
      </c>
      <c r="E3778" s="640">
        <v>4500</v>
      </c>
      <c r="F3778" s="638" t="s">
        <v>11459</v>
      </c>
      <c r="G3778" s="639" t="s">
        <v>11460</v>
      </c>
      <c r="H3778" s="641" t="s">
        <v>915</v>
      </c>
      <c r="I3778" s="642" t="s">
        <v>8190</v>
      </c>
      <c r="J3778" s="641" t="s">
        <v>915</v>
      </c>
      <c r="K3778" s="643">
        <v>1</v>
      </c>
      <c r="L3778" s="643">
        <v>1</v>
      </c>
      <c r="M3778" s="644">
        <v>4817.774186522407</v>
      </c>
      <c r="N3778" s="643">
        <v>1</v>
      </c>
      <c r="O3778" s="643">
        <v>6</v>
      </c>
      <c r="P3778" s="686">
        <v>28201.079556928918</v>
      </c>
    </row>
    <row r="3779" spans="1:16" ht="56.25" x14ac:dyDescent="0.2">
      <c r="A3779" s="637" t="s">
        <v>478</v>
      </c>
      <c r="B3779" s="638" t="s">
        <v>768</v>
      </c>
      <c r="C3779" s="638" t="s">
        <v>769</v>
      </c>
      <c r="D3779" s="639" t="s">
        <v>11461</v>
      </c>
      <c r="E3779" s="640">
        <v>3800</v>
      </c>
      <c r="F3779" s="638" t="s">
        <v>11462</v>
      </c>
      <c r="G3779" s="639" t="s">
        <v>11463</v>
      </c>
      <c r="H3779" s="641" t="s">
        <v>9690</v>
      </c>
      <c r="I3779" s="642" t="s">
        <v>8190</v>
      </c>
      <c r="J3779" s="641" t="s">
        <v>9690</v>
      </c>
      <c r="K3779" s="643">
        <v>1</v>
      </c>
      <c r="L3779" s="643">
        <v>12</v>
      </c>
      <c r="M3779" s="644">
        <v>47877.254186522412</v>
      </c>
      <c r="N3779" s="643">
        <v>1</v>
      </c>
      <c r="O3779" s="643">
        <v>6</v>
      </c>
      <c r="P3779" s="686">
        <v>24001.079556928918</v>
      </c>
    </row>
    <row r="3780" spans="1:16" ht="33.75" x14ac:dyDescent="0.2">
      <c r="A3780" s="637" t="s">
        <v>478</v>
      </c>
      <c r="B3780" s="638" t="s">
        <v>768</v>
      </c>
      <c r="C3780" s="638" t="s">
        <v>769</v>
      </c>
      <c r="D3780" s="639" t="s">
        <v>11464</v>
      </c>
      <c r="E3780" s="640">
        <v>2600</v>
      </c>
      <c r="F3780" s="638" t="s">
        <v>11465</v>
      </c>
      <c r="G3780" s="639" t="s">
        <v>11466</v>
      </c>
      <c r="H3780" s="641" t="s">
        <v>11467</v>
      </c>
      <c r="I3780" s="642" t="s">
        <v>8185</v>
      </c>
      <c r="J3780" s="641" t="s">
        <v>11467</v>
      </c>
      <c r="K3780" s="643">
        <v>1</v>
      </c>
      <c r="L3780" s="643">
        <v>12</v>
      </c>
      <c r="M3780" s="644">
        <v>33477.254186522412</v>
      </c>
      <c r="N3780" s="643">
        <v>1</v>
      </c>
      <c r="O3780" s="643">
        <v>5</v>
      </c>
      <c r="P3780" s="686">
        <v>13997.319556928915</v>
      </c>
    </row>
    <row r="3781" spans="1:16" ht="22.5" x14ac:dyDescent="0.2">
      <c r="A3781" s="637" t="s">
        <v>478</v>
      </c>
      <c r="B3781" s="638" t="s">
        <v>768</v>
      </c>
      <c r="C3781" s="638" t="s">
        <v>769</v>
      </c>
      <c r="D3781" s="639" t="s">
        <v>8581</v>
      </c>
      <c r="E3781" s="640">
        <v>3500</v>
      </c>
      <c r="F3781" s="638" t="s">
        <v>11468</v>
      </c>
      <c r="G3781" s="639" t="s">
        <v>11469</v>
      </c>
      <c r="H3781" s="641" t="s">
        <v>4940</v>
      </c>
      <c r="I3781" s="642" t="s">
        <v>8190</v>
      </c>
      <c r="J3781" s="641" t="s">
        <v>4940</v>
      </c>
      <c r="K3781" s="643">
        <v>1</v>
      </c>
      <c r="L3781" s="643">
        <v>12</v>
      </c>
      <c r="M3781" s="644">
        <v>44277.254186522412</v>
      </c>
      <c r="N3781" s="643">
        <v>1</v>
      </c>
      <c r="O3781" s="643">
        <v>6</v>
      </c>
      <c r="P3781" s="686">
        <v>22201.079556928918</v>
      </c>
    </row>
    <row r="3782" spans="1:16" ht="22.5" x14ac:dyDescent="0.2">
      <c r="A3782" s="637" t="s">
        <v>478</v>
      </c>
      <c r="B3782" s="638" t="s">
        <v>768</v>
      </c>
      <c r="C3782" s="638" t="s">
        <v>769</v>
      </c>
      <c r="D3782" s="639" t="s">
        <v>8359</v>
      </c>
      <c r="E3782" s="640">
        <v>1900</v>
      </c>
      <c r="F3782" s="638" t="s">
        <v>11470</v>
      </c>
      <c r="G3782" s="639" t="s">
        <v>11471</v>
      </c>
      <c r="H3782" s="641" t="s">
        <v>8288</v>
      </c>
      <c r="I3782" s="642" t="s">
        <v>8292</v>
      </c>
      <c r="J3782" s="641" t="s">
        <v>8288</v>
      </c>
      <c r="K3782" s="643">
        <v>1</v>
      </c>
      <c r="L3782" s="643">
        <v>12</v>
      </c>
      <c r="M3782" s="644">
        <v>25077.254186522405</v>
      </c>
      <c r="N3782" s="643">
        <v>1</v>
      </c>
      <c r="O3782" s="643">
        <v>6</v>
      </c>
      <c r="P3782" s="686">
        <v>12578.939556928915</v>
      </c>
    </row>
    <row r="3783" spans="1:16" ht="22.5" x14ac:dyDescent="0.2">
      <c r="A3783" s="637" t="s">
        <v>478</v>
      </c>
      <c r="B3783" s="638" t="s">
        <v>768</v>
      </c>
      <c r="C3783" s="638" t="s">
        <v>769</v>
      </c>
      <c r="D3783" s="639" t="s">
        <v>8412</v>
      </c>
      <c r="E3783" s="640">
        <v>2300</v>
      </c>
      <c r="F3783" s="638" t="s">
        <v>11472</v>
      </c>
      <c r="G3783" s="639" t="s">
        <v>11473</v>
      </c>
      <c r="H3783" s="641" t="s">
        <v>11474</v>
      </c>
      <c r="I3783" s="642" t="s">
        <v>8185</v>
      </c>
      <c r="J3783" s="641" t="s">
        <v>11474</v>
      </c>
      <c r="K3783" s="643">
        <v>1</v>
      </c>
      <c r="L3783" s="643">
        <v>12</v>
      </c>
      <c r="M3783" s="644">
        <v>29877.254186522405</v>
      </c>
      <c r="N3783" s="643">
        <v>1</v>
      </c>
      <c r="O3783" s="643">
        <v>6</v>
      </c>
      <c r="P3783" s="686">
        <v>15001.079556928915</v>
      </c>
    </row>
    <row r="3784" spans="1:16" ht="56.25" x14ac:dyDescent="0.2">
      <c r="A3784" s="637" t="s">
        <v>478</v>
      </c>
      <c r="B3784" s="638" t="s">
        <v>768</v>
      </c>
      <c r="C3784" s="638" t="s">
        <v>769</v>
      </c>
      <c r="D3784" s="639" t="s">
        <v>11475</v>
      </c>
      <c r="E3784" s="640">
        <v>2600</v>
      </c>
      <c r="F3784" s="638" t="s">
        <v>11476</v>
      </c>
      <c r="G3784" s="639" t="s">
        <v>11477</v>
      </c>
      <c r="H3784" s="641" t="s">
        <v>8554</v>
      </c>
      <c r="I3784" s="642" t="s">
        <v>8185</v>
      </c>
      <c r="J3784" s="641" t="s">
        <v>8554</v>
      </c>
      <c r="K3784" s="643">
        <v>1</v>
      </c>
      <c r="L3784" s="643">
        <v>12</v>
      </c>
      <c r="M3784" s="644">
        <v>33477.254186522412</v>
      </c>
      <c r="N3784" s="643">
        <v>1</v>
      </c>
      <c r="O3784" s="643">
        <v>6</v>
      </c>
      <c r="P3784" s="686">
        <v>16801.079556928918</v>
      </c>
    </row>
    <row r="3785" spans="1:16" ht="33.75" x14ac:dyDescent="0.2">
      <c r="A3785" s="637" t="s">
        <v>478</v>
      </c>
      <c r="B3785" s="638" t="s">
        <v>768</v>
      </c>
      <c r="C3785" s="638" t="s">
        <v>769</v>
      </c>
      <c r="D3785" s="639" t="s">
        <v>11478</v>
      </c>
      <c r="E3785" s="640">
        <v>2600</v>
      </c>
      <c r="F3785" s="638" t="s">
        <v>11479</v>
      </c>
      <c r="G3785" s="639" t="s">
        <v>11480</v>
      </c>
      <c r="H3785" s="641" t="s">
        <v>11481</v>
      </c>
      <c r="I3785" s="642" t="s">
        <v>8185</v>
      </c>
      <c r="J3785" s="641" t="s">
        <v>11481</v>
      </c>
      <c r="K3785" s="643">
        <v>1</v>
      </c>
      <c r="L3785" s="643">
        <v>12</v>
      </c>
      <c r="M3785" s="644">
        <v>33477.254186522412</v>
      </c>
      <c r="N3785" s="643">
        <v>1</v>
      </c>
      <c r="O3785" s="643">
        <v>6</v>
      </c>
      <c r="P3785" s="686">
        <v>16801.079556928918</v>
      </c>
    </row>
    <row r="3786" spans="1:16" ht="22.5" x14ac:dyDescent="0.2">
      <c r="A3786" s="637" t="s">
        <v>478</v>
      </c>
      <c r="B3786" s="638" t="s">
        <v>768</v>
      </c>
      <c r="C3786" s="638" t="s">
        <v>769</v>
      </c>
      <c r="D3786" s="639" t="s">
        <v>9381</v>
      </c>
      <c r="E3786" s="640">
        <v>3500</v>
      </c>
      <c r="F3786" s="638" t="s">
        <v>11482</v>
      </c>
      <c r="G3786" s="639" t="s">
        <v>11483</v>
      </c>
      <c r="H3786" s="641" t="s">
        <v>8380</v>
      </c>
      <c r="I3786" s="642" t="s">
        <v>8190</v>
      </c>
      <c r="J3786" s="641" t="s">
        <v>8380</v>
      </c>
      <c r="K3786" s="643">
        <v>1</v>
      </c>
      <c r="L3786" s="643">
        <v>12</v>
      </c>
      <c r="M3786" s="644">
        <v>44277.254186522412</v>
      </c>
      <c r="N3786" s="643">
        <v>1</v>
      </c>
      <c r="O3786" s="643">
        <v>6</v>
      </c>
      <c r="P3786" s="686">
        <v>22201.079556928918</v>
      </c>
    </row>
    <row r="3787" spans="1:16" ht="22.5" x14ac:dyDescent="0.2">
      <c r="A3787" s="637" t="s">
        <v>478</v>
      </c>
      <c r="B3787" s="638" t="s">
        <v>768</v>
      </c>
      <c r="C3787" s="638" t="s">
        <v>769</v>
      </c>
      <c r="D3787" s="639" t="s">
        <v>11484</v>
      </c>
      <c r="E3787" s="640">
        <v>1500</v>
      </c>
      <c r="F3787" s="638" t="s">
        <v>11485</v>
      </c>
      <c r="G3787" s="639" t="s">
        <v>11486</v>
      </c>
      <c r="H3787" s="641" t="s">
        <v>8288</v>
      </c>
      <c r="I3787" s="642" t="s">
        <v>8292</v>
      </c>
      <c r="J3787" s="641" t="s">
        <v>8288</v>
      </c>
      <c r="K3787" s="643">
        <v>1</v>
      </c>
      <c r="L3787" s="643">
        <v>12</v>
      </c>
      <c r="M3787" s="644">
        <v>20277.254186522405</v>
      </c>
      <c r="N3787" s="643">
        <v>1</v>
      </c>
      <c r="O3787" s="643">
        <v>6</v>
      </c>
      <c r="P3787" s="686">
        <v>9926.2195569289161</v>
      </c>
    </row>
    <row r="3788" spans="1:16" ht="22.5" x14ac:dyDescent="0.2">
      <c r="A3788" s="637" t="s">
        <v>478</v>
      </c>
      <c r="B3788" s="638" t="s">
        <v>768</v>
      </c>
      <c r="C3788" s="638" t="s">
        <v>769</v>
      </c>
      <c r="D3788" s="639" t="s">
        <v>915</v>
      </c>
      <c r="E3788" s="640">
        <v>4100</v>
      </c>
      <c r="F3788" s="638" t="s">
        <v>11487</v>
      </c>
      <c r="G3788" s="639" t="s">
        <v>11488</v>
      </c>
      <c r="H3788" s="641" t="s">
        <v>8318</v>
      </c>
      <c r="I3788" s="642" t="s">
        <v>8190</v>
      </c>
      <c r="J3788" s="641" t="s">
        <v>8318</v>
      </c>
      <c r="K3788" s="643">
        <v>1</v>
      </c>
      <c r="L3788" s="643">
        <v>10</v>
      </c>
      <c r="M3788" s="644">
        <v>43011.894186522411</v>
      </c>
      <c r="N3788" s="643">
        <v>1</v>
      </c>
      <c r="O3788" s="643">
        <v>6</v>
      </c>
      <c r="P3788" s="686">
        <v>25801.079556928918</v>
      </c>
    </row>
    <row r="3789" spans="1:16" ht="22.5" x14ac:dyDescent="0.2">
      <c r="A3789" s="637" t="s">
        <v>478</v>
      </c>
      <c r="B3789" s="638" t="s">
        <v>768</v>
      </c>
      <c r="C3789" s="638" t="s">
        <v>769</v>
      </c>
      <c r="D3789" s="639" t="s">
        <v>8611</v>
      </c>
      <c r="E3789" s="640">
        <v>3300</v>
      </c>
      <c r="F3789" s="638" t="s">
        <v>11489</v>
      </c>
      <c r="G3789" s="639" t="s">
        <v>11490</v>
      </c>
      <c r="H3789" s="641" t="s">
        <v>8614</v>
      </c>
      <c r="I3789" s="642" t="s">
        <v>8190</v>
      </c>
      <c r="J3789" s="641" t="s">
        <v>8614</v>
      </c>
      <c r="K3789" s="643">
        <v>1</v>
      </c>
      <c r="L3789" s="643">
        <v>12</v>
      </c>
      <c r="M3789" s="644">
        <v>41877.254186522412</v>
      </c>
      <c r="N3789" s="643">
        <v>1</v>
      </c>
      <c r="O3789" s="643">
        <v>6</v>
      </c>
      <c r="P3789" s="686">
        <v>21001.079556928918</v>
      </c>
    </row>
    <row r="3790" spans="1:16" ht="22.5" x14ac:dyDescent="0.2">
      <c r="A3790" s="637" t="s">
        <v>478</v>
      </c>
      <c r="B3790" s="638" t="s">
        <v>768</v>
      </c>
      <c r="C3790" s="638" t="s">
        <v>769</v>
      </c>
      <c r="D3790" s="639" t="s">
        <v>8981</v>
      </c>
      <c r="E3790" s="640">
        <v>1300</v>
      </c>
      <c r="F3790" s="638" t="s">
        <v>11491</v>
      </c>
      <c r="G3790" s="639" t="s">
        <v>11492</v>
      </c>
      <c r="H3790" s="641" t="s">
        <v>8291</v>
      </c>
      <c r="I3790" s="642" t="s">
        <v>8292</v>
      </c>
      <c r="J3790" s="641" t="s">
        <v>8291</v>
      </c>
      <c r="K3790" s="643">
        <v>1</v>
      </c>
      <c r="L3790" s="643">
        <v>12</v>
      </c>
      <c r="M3790" s="644">
        <v>17877.254186522405</v>
      </c>
      <c r="N3790" s="643">
        <v>1</v>
      </c>
      <c r="O3790" s="643">
        <v>6</v>
      </c>
      <c r="P3790" s="686">
        <v>8599.8595569289155</v>
      </c>
    </row>
    <row r="3791" spans="1:16" x14ac:dyDescent="0.2">
      <c r="A3791" s="637" t="s">
        <v>478</v>
      </c>
      <c r="B3791" s="638" t="s">
        <v>768</v>
      </c>
      <c r="C3791" s="638" t="s">
        <v>769</v>
      </c>
      <c r="D3791" s="639" t="s">
        <v>8288</v>
      </c>
      <c r="E3791" s="640">
        <v>1900</v>
      </c>
      <c r="F3791" s="638" t="s">
        <v>11493</v>
      </c>
      <c r="G3791" s="639" t="s">
        <v>11494</v>
      </c>
      <c r="H3791" s="641" t="s">
        <v>8303</v>
      </c>
      <c r="I3791" s="642" t="s">
        <v>8292</v>
      </c>
      <c r="J3791" s="641" t="s">
        <v>8303</v>
      </c>
      <c r="K3791" s="643">
        <v>1</v>
      </c>
      <c r="L3791" s="643">
        <v>12</v>
      </c>
      <c r="M3791" s="644">
        <v>25077.254186522405</v>
      </c>
      <c r="N3791" s="643">
        <v>1</v>
      </c>
      <c r="O3791" s="643">
        <v>6</v>
      </c>
      <c r="P3791" s="686">
        <v>12578.939556928915</v>
      </c>
    </row>
    <row r="3792" spans="1:16" x14ac:dyDescent="0.2">
      <c r="A3792" s="637" t="s">
        <v>478</v>
      </c>
      <c r="B3792" s="638" t="s">
        <v>768</v>
      </c>
      <c r="C3792" s="638" t="s">
        <v>769</v>
      </c>
      <c r="D3792" s="639" t="s">
        <v>8288</v>
      </c>
      <c r="E3792" s="640">
        <v>1900</v>
      </c>
      <c r="F3792" s="638" t="s">
        <v>11495</v>
      </c>
      <c r="G3792" s="639" t="s">
        <v>11496</v>
      </c>
      <c r="H3792" s="641" t="s">
        <v>8303</v>
      </c>
      <c r="I3792" s="642" t="s">
        <v>8292</v>
      </c>
      <c r="J3792" s="641" t="s">
        <v>8303</v>
      </c>
      <c r="K3792" s="643">
        <v>1</v>
      </c>
      <c r="L3792" s="643">
        <v>12</v>
      </c>
      <c r="M3792" s="644">
        <v>25077.254186522405</v>
      </c>
      <c r="N3792" s="643">
        <v>1</v>
      </c>
      <c r="O3792" s="643">
        <v>6</v>
      </c>
      <c r="P3792" s="686">
        <v>12578.939556928915</v>
      </c>
    </row>
    <row r="3793" spans="1:16" x14ac:dyDescent="0.2">
      <c r="A3793" s="637" t="s">
        <v>478</v>
      </c>
      <c r="B3793" s="638" t="s">
        <v>768</v>
      </c>
      <c r="C3793" s="638" t="s">
        <v>769</v>
      </c>
      <c r="D3793" s="639" t="s">
        <v>11497</v>
      </c>
      <c r="E3793" s="640">
        <v>8000</v>
      </c>
      <c r="F3793" s="638" t="s">
        <v>11498</v>
      </c>
      <c r="G3793" s="639" t="s">
        <v>11499</v>
      </c>
      <c r="H3793" s="641" t="s">
        <v>4940</v>
      </c>
      <c r="I3793" s="642" t="s">
        <v>8190</v>
      </c>
      <c r="J3793" s="641" t="s">
        <v>4940</v>
      </c>
      <c r="K3793" s="643">
        <v>1</v>
      </c>
      <c r="L3793" s="643">
        <v>12</v>
      </c>
      <c r="M3793" s="644">
        <v>98277.254186522405</v>
      </c>
      <c r="N3793" s="643">
        <v>1</v>
      </c>
      <c r="O3793" s="643">
        <v>6</v>
      </c>
      <c r="P3793" s="686">
        <v>49201.079556928911</v>
      </c>
    </row>
    <row r="3794" spans="1:16" ht="22.5" x14ac:dyDescent="0.2">
      <c r="A3794" s="637" t="s">
        <v>478</v>
      </c>
      <c r="B3794" s="638" t="s">
        <v>768</v>
      </c>
      <c r="C3794" s="638" t="s">
        <v>769</v>
      </c>
      <c r="D3794" s="639" t="s">
        <v>9171</v>
      </c>
      <c r="E3794" s="640">
        <v>1900</v>
      </c>
      <c r="F3794" s="638" t="s">
        <v>11500</v>
      </c>
      <c r="G3794" s="639" t="s">
        <v>11501</v>
      </c>
      <c r="H3794" s="641" t="s">
        <v>8291</v>
      </c>
      <c r="I3794" s="642" t="s">
        <v>8292</v>
      </c>
      <c r="J3794" s="641" t="s">
        <v>8291</v>
      </c>
      <c r="K3794" s="643">
        <v>1</v>
      </c>
      <c r="L3794" s="643">
        <v>12</v>
      </c>
      <c r="M3794" s="644">
        <v>25077.254186522405</v>
      </c>
      <c r="N3794" s="643">
        <v>1</v>
      </c>
      <c r="O3794" s="643">
        <v>6</v>
      </c>
      <c r="P3794" s="686">
        <v>12578.939556928915</v>
      </c>
    </row>
    <row r="3795" spans="1:16" ht="22.5" x14ac:dyDescent="0.2">
      <c r="A3795" s="637" t="s">
        <v>478</v>
      </c>
      <c r="B3795" s="638" t="s">
        <v>768</v>
      </c>
      <c r="C3795" s="638" t="s">
        <v>769</v>
      </c>
      <c r="D3795" s="639" t="s">
        <v>11502</v>
      </c>
      <c r="E3795" s="640">
        <v>6500</v>
      </c>
      <c r="F3795" s="638" t="s">
        <v>11503</v>
      </c>
      <c r="G3795" s="639" t="s">
        <v>11504</v>
      </c>
      <c r="H3795" s="641" t="s">
        <v>8380</v>
      </c>
      <c r="I3795" s="642" t="s">
        <v>8190</v>
      </c>
      <c r="J3795" s="641" t="s">
        <v>8380</v>
      </c>
      <c r="K3795" s="643">
        <v>1</v>
      </c>
      <c r="L3795" s="643">
        <v>12</v>
      </c>
      <c r="M3795" s="644">
        <v>80277.254186522405</v>
      </c>
      <c r="N3795" s="643">
        <v>1</v>
      </c>
      <c r="O3795" s="643">
        <v>6</v>
      </c>
      <c r="P3795" s="686">
        <v>40201.079556928911</v>
      </c>
    </row>
    <row r="3796" spans="1:16" ht="22.5" x14ac:dyDescent="0.2">
      <c r="A3796" s="637" t="s">
        <v>478</v>
      </c>
      <c r="B3796" s="638" t="s">
        <v>768</v>
      </c>
      <c r="C3796" s="638" t="s">
        <v>769</v>
      </c>
      <c r="D3796" s="639" t="s">
        <v>10649</v>
      </c>
      <c r="E3796" s="640">
        <v>6500</v>
      </c>
      <c r="F3796" s="638" t="s">
        <v>11505</v>
      </c>
      <c r="G3796" s="639" t="s">
        <v>11506</v>
      </c>
      <c r="H3796" s="641" t="s">
        <v>8188</v>
      </c>
      <c r="I3796" s="642" t="s">
        <v>8190</v>
      </c>
      <c r="J3796" s="641" t="s">
        <v>8188</v>
      </c>
      <c r="K3796" s="643">
        <v>1</v>
      </c>
      <c r="L3796" s="643">
        <v>12</v>
      </c>
      <c r="M3796" s="644">
        <v>80277.254186522405</v>
      </c>
      <c r="N3796" s="643">
        <v>1</v>
      </c>
      <c r="O3796" s="643">
        <v>6</v>
      </c>
      <c r="P3796" s="686">
        <v>40201.079556928911</v>
      </c>
    </row>
    <row r="3797" spans="1:16" ht="33.75" x14ac:dyDescent="0.2">
      <c r="A3797" s="637" t="s">
        <v>478</v>
      </c>
      <c r="B3797" s="638" t="s">
        <v>768</v>
      </c>
      <c r="C3797" s="638" t="s">
        <v>769</v>
      </c>
      <c r="D3797" s="639" t="s">
        <v>11507</v>
      </c>
      <c r="E3797" s="640">
        <v>3100</v>
      </c>
      <c r="F3797" s="638" t="s">
        <v>11508</v>
      </c>
      <c r="G3797" s="639" t="s">
        <v>11509</v>
      </c>
      <c r="H3797" s="641" t="s">
        <v>11510</v>
      </c>
      <c r="I3797" s="642" t="s">
        <v>8190</v>
      </c>
      <c r="J3797" s="641" t="s">
        <v>11510</v>
      </c>
      <c r="K3797" s="643">
        <v>1</v>
      </c>
      <c r="L3797" s="643">
        <v>12</v>
      </c>
      <c r="M3797" s="644">
        <v>39477.254186522412</v>
      </c>
      <c r="N3797" s="643">
        <v>1</v>
      </c>
      <c r="O3797" s="643">
        <v>6</v>
      </c>
      <c r="P3797" s="686">
        <v>19801.079556928918</v>
      </c>
    </row>
    <row r="3798" spans="1:16" ht="56.25" x14ac:dyDescent="0.2">
      <c r="A3798" s="637" t="s">
        <v>478</v>
      </c>
      <c r="B3798" s="638" t="s">
        <v>768</v>
      </c>
      <c r="C3798" s="638" t="s">
        <v>769</v>
      </c>
      <c r="D3798" s="639" t="s">
        <v>11511</v>
      </c>
      <c r="E3798" s="640">
        <v>3100</v>
      </c>
      <c r="F3798" s="638" t="s">
        <v>11512</v>
      </c>
      <c r="G3798" s="639" t="s">
        <v>11513</v>
      </c>
      <c r="H3798" s="641" t="s">
        <v>11514</v>
      </c>
      <c r="I3798" s="642" t="s">
        <v>8190</v>
      </c>
      <c r="J3798" s="641" t="s">
        <v>11514</v>
      </c>
      <c r="K3798" s="643">
        <v>1</v>
      </c>
      <c r="L3798" s="643">
        <v>12</v>
      </c>
      <c r="M3798" s="644">
        <v>39477.254186522412</v>
      </c>
      <c r="N3798" s="643">
        <v>1</v>
      </c>
      <c r="O3798" s="643">
        <v>6</v>
      </c>
      <c r="P3798" s="686">
        <v>19801.079556928918</v>
      </c>
    </row>
    <row r="3799" spans="1:16" ht="22.5" x14ac:dyDescent="0.2">
      <c r="A3799" s="637" t="s">
        <v>478</v>
      </c>
      <c r="B3799" s="638" t="s">
        <v>768</v>
      </c>
      <c r="C3799" s="638" t="s">
        <v>769</v>
      </c>
      <c r="D3799" s="639" t="s">
        <v>11515</v>
      </c>
      <c r="E3799" s="640">
        <v>4300</v>
      </c>
      <c r="F3799" s="638" t="s">
        <v>11516</v>
      </c>
      <c r="G3799" s="639" t="s">
        <v>11517</v>
      </c>
      <c r="H3799" s="641" t="s">
        <v>11518</v>
      </c>
      <c r="I3799" s="642" t="s">
        <v>8190</v>
      </c>
      <c r="J3799" s="641" t="s">
        <v>11518</v>
      </c>
      <c r="K3799" s="643">
        <v>1</v>
      </c>
      <c r="L3799" s="643">
        <v>12</v>
      </c>
      <c r="M3799" s="644">
        <v>53877.254186522412</v>
      </c>
      <c r="N3799" s="643">
        <v>1</v>
      </c>
      <c r="O3799" s="643">
        <v>6</v>
      </c>
      <c r="P3799" s="686">
        <v>27001.079556928918</v>
      </c>
    </row>
    <row r="3800" spans="1:16" x14ac:dyDescent="0.2">
      <c r="A3800" s="637" t="s">
        <v>478</v>
      </c>
      <c r="B3800" s="638" t="s">
        <v>768</v>
      </c>
      <c r="C3800" s="638" t="s">
        <v>769</v>
      </c>
      <c r="D3800" s="639" t="s">
        <v>8288</v>
      </c>
      <c r="E3800" s="640">
        <v>1900</v>
      </c>
      <c r="F3800" s="638" t="s">
        <v>11519</v>
      </c>
      <c r="G3800" s="639" t="s">
        <v>11520</v>
      </c>
      <c r="H3800" s="641" t="s">
        <v>8303</v>
      </c>
      <c r="I3800" s="642" t="s">
        <v>8292</v>
      </c>
      <c r="J3800" s="641" t="s">
        <v>8303</v>
      </c>
      <c r="K3800" s="643">
        <v>1</v>
      </c>
      <c r="L3800" s="643">
        <v>12</v>
      </c>
      <c r="M3800" s="644">
        <v>25077.254186522405</v>
      </c>
      <c r="N3800" s="643">
        <v>1</v>
      </c>
      <c r="O3800" s="643">
        <v>6</v>
      </c>
      <c r="P3800" s="686">
        <v>12578.939556928915</v>
      </c>
    </row>
    <row r="3801" spans="1:16" x14ac:dyDescent="0.2">
      <c r="A3801" s="637" t="s">
        <v>478</v>
      </c>
      <c r="B3801" s="638" t="s">
        <v>768</v>
      </c>
      <c r="C3801" s="638" t="s">
        <v>769</v>
      </c>
      <c r="D3801" s="639" t="s">
        <v>9171</v>
      </c>
      <c r="E3801" s="640">
        <v>1900</v>
      </c>
      <c r="F3801" s="638" t="s">
        <v>11521</v>
      </c>
      <c r="G3801" s="639" t="s">
        <v>11522</v>
      </c>
      <c r="H3801" s="641" t="s">
        <v>8291</v>
      </c>
      <c r="I3801" s="642" t="s">
        <v>8292</v>
      </c>
      <c r="J3801" s="641" t="s">
        <v>8291</v>
      </c>
      <c r="K3801" s="643">
        <v>1</v>
      </c>
      <c r="L3801" s="643">
        <v>12</v>
      </c>
      <c r="M3801" s="644">
        <v>25077.254186522405</v>
      </c>
      <c r="N3801" s="643">
        <v>1</v>
      </c>
      <c r="O3801" s="643">
        <v>6</v>
      </c>
      <c r="P3801" s="686">
        <v>12578.939556928915</v>
      </c>
    </row>
    <row r="3802" spans="1:16" ht="22.5" x14ac:dyDescent="0.2">
      <c r="A3802" s="637" t="s">
        <v>478</v>
      </c>
      <c r="B3802" s="638" t="s">
        <v>768</v>
      </c>
      <c r="C3802" s="638" t="s">
        <v>769</v>
      </c>
      <c r="D3802" s="639" t="s">
        <v>8288</v>
      </c>
      <c r="E3802" s="640">
        <v>1900</v>
      </c>
      <c r="F3802" s="638" t="s">
        <v>11523</v>
      </c>
      <c r="G3802" s="639" t="s">
        <v>11524</v>
      </c>
      <c r="H3802" s="641" t="s">
        <v>10705</v>
      </c>
      <c r="I3802" s="642" t="s">
        <v>8292</v>
      </c>
      <c r="J3802" s="641" t="s">
        <v>10705</v>
      </c>
      <c r="K3802" s="643">
        <v>1</v>
      </c>
      <c r="L3802" s="643">
        <v>12</v>
      </c>
      <c r="M3802" s="644">
        <v>25077.254186522405</v>
      </c>
      <c r="N3802" s="643">
        <v>1</v>
      </c>
      <c r="O3802" s="643">
        <v>6</v>
      </c>
      <c r="P3802" s="686">
        <v>12578.939556928915</v>
      </c>
    </row>
    <row r="3803" spans="1:16" ht="22.5" x14ac:dyDescent="0.2">
      <c r="A3803" s="637" t="s">
        <v>478</v>
      </c>
      <c r="B3803" s="638" t="s">
        <v>768</v>
      </c>
      <c r="C3803" s="638" t="s">
        <v>769</v>
      </c>
      <c r="D3803" s="639" t="s">
        <v>8394</v>
      </c>
      <c r="E3803" s="640">
        <v>1900</v>
      </c>
      <c r="F3803" s="638" t="s">
        <v>11525</v>
      </c>
      <c r="G3803" s="639" t="s">
        <v>11526</v>
      </c>
      <c r="H3803" s="641" t="s">
        <v>8288</v>
      </c>
      <c r="I3803" s="642" t="s">
        <v>8292</v>
      </c>
      <c r="J3803" s="641" t="s">
        <v>8288</v>
      </c>
      <c r="K3803" s="643">
        <v>1</v>
      </c>
      <c r="L3803" s="643">
        <v>12</v>
      </c>
      <c r="M3803" s="644">
        <v>25077.254186522405</v>
      </c>
      <c r="N3803" s="643">
        <v>1</v>
      </c>
      <c r="O3803" s="643">
        <v>6</v>
      </c>
      <c r="P3803" s="686">
        <v>12578.939556928915</v>
      </c>
    </row>
    <row r="3804" spans="1:16" ht="22.5" x14ac:dyDescent="0.2">
      <c r="A3804" s="637" t="s">
        <v>478</v>
      </c>
      <c r="B3804" s="638" t="s">
        <v>768</v>
      </c>
      <c r="C3804" s="638" t="s">
        <v>769</v>
      </c>
      <c r="D3804" s="639" t="s">
        <v>8431</v>
      </c>
      <c r="E3804" s="640">
        <v>1900</v>
      </c>
      <c r="F3804" s="638" t="s">
        <v>11527</v>
      </c>
      <c r="G3804" s="639" t="s">
        <v>11528</v>
      </c>
      <c r="H3804" s="641" t="s">
        <v>8288</v>
      </c>
      <c r="I3804" s="642" t="s">
        <v>8292</v>
      </c>
      <c r="J3804" s="641" t="s">
        <v>8288</v>
      </c>
      <c r="K3804" s="643">
        <v>1</v>
      </c>
      <c r="L3804" s="643">
        <v>10</v>
      </c>
      <c r="M3804" s="644">
        <v>21011.894186522404</v>
      </c>
      <c r="N3804" s="643">
        <v>1</v>
      </c>
      <c r="O3804" s="643">
        <v>6</v>
      </c>
      <c r="P3804" s="686">
        <v>12578.939556928915</v>
      </c>
    </row>
    <row r="3805" spans="1:16" x14ac:dyDescent="0.2">
      <c r="A3805" s="637" t="s">
        <v>478</v>
      </c>
      <c r="B3805" s="638" t="s">
        <v>768</v>
      </c>
      <c r="C3805" s="638" t="s">
        <v>769</v>
      </c>
      <c r="D3805" s="639" t="s">
        <v>11529</v>
      </c>
      <c r="E3805" s="640">
        <v>1900</v>
      </c>
      <c r="F3805" s="638" t="s">
        <v>11530</v>
      </c>
      <c r="G3805" s="639" t="s">
        <v>11531</v>
      </c>
      <c r="H3805" s="641" t="s">
        <v>11532</v>
      </c>
      <c r="I3805" s="642" t="s">
        <v>8292</v>
      </c>
      <c r="J3805" s="641" t="s">
        <v>11532</v>
      </c>
      <c r="K3805" s="643">
        <v>1</v>
      </c>
      <c r="L3805" s="643">
        <v>12</v>
      </c>
      <c r="M3805" s="644">
        <v>25077.254186522405</v>
      </c>
      <c r="N3805" s="643">
        <v>1</v>
      </c>
      <c r="O3805" s="643">
        <v>6</v>
      </c>
      <c r="P3805" s="686">
        <v>12578.939556928915</v>
      </c>
    </row>
    <row r="3806" spans="1:16" ht="22.5" x14ac:dyDescent="0.2">
      <c r="A3806" s="637" t="s">
        <v>478</v>
      </c>
      <c r="B3806" s="638" t="s">
        <v>768</v>
      </c>
      <c r="C3806" s="638" t="s">
        <v>769</v>
      </c>
      <c r="D3806" s="639" t="s">
        <v>8717</v>
      </c>
      <c r="E3806" s="640">
        <v>2300</v>
      </c>
      <c r="F3806" s="638" t="s">
        <v>11533</v>
      </c>
      <c r="G3806" s="639" t="s">
        <v>11534</v>
      </c>
      <c r="H3806" s="641" t="s">
        <v>11535</v>
      </c>
      <c r="I3806" s="642" t="s">
        <v>8185</v>
      </c>
      <c r="J3806" s="641" t="s">
        <v>11535</v>
      </c>
      <c r="K3806" s="643">
        <v>1</v>
      </c>
      <c r="L3806" s="643">
        <v>12</v>
      </c>
      <c r="M3806" s="644">
        <v>29877.254186522405</v>
      </c>
      <c r="N3806" s="643">
        <v>1</v>
      </c>
      <c r="O3806" s="643">
        <v>6</v>
      </c>
      <c r="P3806" s="686">
        <v>15001.079556928915</v>
      </c>
    </row>
    <row r="3807" spans="1:16" ht="22.5" x14ac:dyDescent="0.2">
      <c r="A3807" s="637" t="s">
        <v>478</v>
      </c>
      <c r="B3807" s="638" t="s">
        <v>768</v>
      </c>
      <c r="C3807" s="638" t="s">
        <v>769</v>
      </c>
      <c r="D3807" s="639" t="s">
        <v>9274</v>
      </c>
      <c r="E3807" s="640">
        <v>1900</v>
      </c>
      <c r="F3807" s="638" t="s">
        <v>11536</v>
      </c>
      <c r="G3807" s="639" t="s">
        <v>11537</v>
      </c>
      <c r="H3807" s="641" t="s">
        <v>11538</v>
      </c>
      <c r="I3807" s="642" t="s">
        <v>8292</v>
      </c>
      <c r="J3807" s="641" t="s">
        <v>11538</v>
      </c>
      <c r="K3807" s="643">
        <v>1</v>
      </c>
      <c r="L3807" s="643">
        <v>12</v>
      </c>
      <c r="M3807" s="644">
        <v>25077.254186522405</v>
      </c>
      <c r="N3807" s="643">
        <v>1</v>
      </c>
      <c r="O3807" s="643">
        <v>5</v>
      </c>
      <c r="P3807" s="686">
        <v>10478.869556928916</v>
      </c>
    </row>
    <row r="3808" spans="1:16" ht="22.5" x14ac:dyDescent="0.2">
      <c r="A3808" s="637" t="s">
        <v>478</v>
      </c>
      <c r="B3808" s="638" t="s">
        <v>775</v>
      </c>
      <c r="C3808" s="638" t="s">
        <v>769</v>
      </c>
      <c r="D3808" s="639" t="s">
        <v>9274</v>
      </c>
      <c r="E3808" s="640">
        <v>1900</v>
      </c>
      <c r="F3808" s="638" t="s">
        <v>11536</v>
      </c>
      <c r="G3808" s="639" t="s">
        <v>11537</v>
      </c>
      <c r="H3808" s="641" t="s">
        <v>11538</v>
      </c>
      <c r="I3808" s="642" t="s">
        <v>8292</v>
      </c>
      <c r="J3808" s="641" t="s">
        <v>11538</v>
      </c>
      <c r="K3808" s="643"/>
      <c r="L3808" s="643"/>
      <c r="M3808" s="644">
        <v>0</v>
      </c>
      <c r="N3808" s="643">
        <v>1</v>
      </c>
      <c r="O3808" s="643">
        <v>1</v>
      </c>
      <c r="P3808" s="686">
        <v>2078.589556928916</v>
      </c>
    </row>
    <row r="3809" spans="1:16" ht="22.5" x14ac:dyDescent="0.2">
      <c r="A3809" s="637" t="s">
        <v>478</v>
      </c>
      <c r="B3809" s="638" t="s">
        <v>768</v>
      </c>
      <c r="C3809" s="638" t="s">
        <v>769</v>
      </c>
      <c r="D3809" s="639" t="s">
        <v>8288</v>
      </c>
      <c r="E3809" s="640">
        <v>1900</v>
      </c>
      <c r="F3809" s="638" t="s">
        <v>11539</v>
      </c>
      <c r="G3809" s="639" t="s">
        <v>11540</v>
      </c>
      <c r="H3809" s="641" t="s">
        <v>8303</v>
      </c>
      <c r="I3809" s="642" t="s">
        <v>8292</v>
      </c>
      <c r="J3809" s="641" t="s">
        <v>8303</v>
      </c>
      <c r="K3809" s="643">
        <v>1</v>
      </c>
      <c r="L3809" s="643">
        <v>12</v>
      </c>
      <c r="M3809" s="644">
        <v>25077.254186522405</v>
      </c>
      <c r="N3809" s="643">
        <v>1</v>
      </c>
      <c r="O3809" s="643">
        <v>6</v>
      </c>
      <c r="P3809" s="686">
        <v>12578.939556928915</v>
      </c>
    </row>
    <row r="3810" spans="1:16" ht="22.5" x14ac:dyDescent="0.2">
      <c r="A3810" s="637" t="s">
        <v>478</v>
      </c>
      <c r="B3810" s="638" t="s">
        <v>768</v>
      </c>
      <c r="C3810" s="638" t="s">
        <v>769</v>
      </c>
      <c r="D3810" s="639" t="s">
        <v>8288</v>
      </c>
      <c r="E3810" s="640">
        <v>1900</v>
      </c>
      <c r="F3810" s="638" t="s">
        <v>11541</v>
      </c>
      <c r="G3810" s="639" t="s">
        <v>11542</v>
      </c>
      <c r="H3810" s="641" t="s">
        <v>8326</v>
      </c>
      <c r="I3810" s="642" t="s">
        <v>8292</v>
      </c>
      <c r="J3810" s="641" t="s">
        <v>8326</v>
      </c>
      <c r="K3810" s="643">
        <v>1</v>
      </c>
      <c r="L3810" s="643">
        <v>12</v>
      </c>
      <c r="M3810" s="644">
        <v>25077.254186522405</v>
      </c>
      <c r="N3810" s="643">
        <v>1</v>
      </c>
      <c r="O3810" s="643">
        <v>6</v>
      </c>
      <c r="P3810" s="686">
        <v>12578.939556928915</v>
      </c>
    </row>
    <row r="3811" spans="1:16" ht="22.5" x14ac:dyDescent="0.2">
      <c r="A3811" s="637" t="s">
        <v>478</v>
      </c>
      <c r="B3811" s="638" t="s">
        <v>768</v>
      </c>
      <c r="C3811" s="638" t="s">
        <v>769</v>
      </c>
      <c r="D3811" s="639" t="s">
        <v>8323</v>
      </c>
      <c r="E3811" s="640">
        <v>1900</v>
      </c>
      <c r="F3811" s="638" t="s">
        <v>11543</v>
      </c>
      <c r="G3811" s="639" t="s">
        <v>11544</v>
      </c>
      <c r="H3811" s="641" t="s">
        <v>8303</v>
      </c>
      <c r="I3811" s="642" t="s">
        <v>8292</v>
      </c>
      <c r="J3811" s="641" t="s">
        <v>8303</v>
      </c>
      <c r="K3811" s="643">
        <v>1</v>
      </c>
      <c r="L3811" s="643">
        <v>12</v>
      </c>
      <c r="M3811" s="644">
        <v>25077.254186522405</v>
      </c>
      <c r="N3811" s="643">
        <v>1</v>
      </c>
      <c r="O3811" s="643">
        <v>6</v>
      </c>
      <c r="P3811" s="686">
        <v>12578.939556928915</v>
      </c>
    </row>
    <row r="3812" spans="1:16" ht="22.5" x14ac:dyDescent="0.2">
      <c r="A3812" s="637" t="s">
        <v>478</v>
      </c>
      <c r="B3812" s="638" t="s">
        <v>768</v>
      </c>
      <c r="C3812" s="638" t="s">
        <v>769</v>
      </c>
      <c r="D3812" s="639" t="s">
        <v>8778</v>
      </c>
      <c r="E3812" s="640">
        <v>1900</v>
      </c>
      <c r="F3812" s="638" t="s">
        <v>11545</v>
      </c>
      <c r="G3812" s="639" t="s">
        <v>11546</v>
      </c>
      <c r="H3812" s="641" t="s">
        <v>8291</v>
      </c>
      <c r="I3812" s="642" t="s">
        <v>8292</v>
      </c>
      <c r="J3812" s="641" t="s">
        <v>8291</v>
      </c>
      <c r="K3812" s="643">
        <v>1</v>
      </c>
      <c r="L3812" s="643">
        <v>12</v>
      </c>
      <c r="M3812" s="644">
        <v>25077.254186522405</v>
      </c>
      <c r="N3812" s="643">
        <v>1</v>
      </c>
      <c r="O3812" s="643">
        <v>6</v>
      </c>
      <c r="P3812" s="686">
        <v>12578.939556928915</v>
      </c>
    </row>
    <row r="3813" spans="1:16" ht="22.5" x14ac:dyDescent="0.2">
      <c r="A3813" s="637" t="s">
        <v>478</v>
      </c>
      <c r="B3813" s="638" t="s">
        <v>768</v>
      </c>
      <c r="C3813" s="638" t="s">
        <v>769</v>
      </c>
      <c r="D3813" s="639" t="s">
        <v>8359</v>
      </c>
      <c r="E3813" s="640">
        <v>1900</v>
      </c>
      <c r="F3813" s="638" t="s">
        <v>11547</v>
      </c>
      <c r="G3813" s="639" t="s">
        <v>11548</v>
      </c>
      <c r="H3813" s="641" t="s">
        <v>8288</v>
      </c>
      <c r="I3813" s="642" t="s">
        <v>8292</v>
      </c>
      <c r="J3813" s="641" t="s">
        <v>8288</v>
      </c>
      <c r="K3813" s="643">
        <v>1</v>
      </c>
      <c r="L3813" s="643">
        <v>12</v>
      </c>
      <c r="M3813" s="644">
        <v>25077.254186522405</v>
      </c>
      <c r="N3813" s="643">
        <v>1</v>
      </c>
      <c r="O3813" s="643">
        <v>6</v>
      </c>
      <c r="P3813" s="686">
        <v>12578.939556928915</v>
      </c>
    </row>
    <row r="3814" spans="1:16" ht="22.5" x14ac:dyDescent="0.2">
      <c r="A3814" s="637" t="s">
        <v>478</v>
      </c>
      <c r="B3814" s="638" t="s">
        <v>768</v>
      </c>
      <c r="C3814" s="638" t="s">
        <v>769</v>
      </c>
      <c r="D3814" s="639" t="s">
        <v>11549</v>
      </c>
      <c r="E3814" s="640">
        <v>2300</v>
      </c>
      <c r="F3814" s="638" t="s">
        <v>11550</v>
      </c>
      <c r="G3814" s="639" t="s">
        <v>11551</v>
      </c>
      <c r="H3814" s="641" t="s">
        <v>8444</v>
      </c>
      <c r="I3814" s="642" t="s">
        <v>8185</v>
      </c>
      <c r="J3814" s="641" t="s">
        <v>8444</v>
      </c>
      <c r="K3814" s="643">
        <v>1</v>
      </c>
      <c r="L3814" s="643">
        <v>12</v>
      </c>
      <c r="M3814" s="644">
        <v>29877.254186522405</v>
      </c>
      <c r="N3814" s="643">
        <v>1</v>
      </c>
      <c r="O3814" s="643">
        <v>6</v>
      </c>
      <c r="P3814" s="686">
        <v>15001.079556928915</v>
      </c>
    </row>
    <row r="3815" spans="1:16" ht="45" x14ac:dyDescent="0.2">
      <c r="A3815" s="637" t="s">
        <v>478</v>
      </c>
      <c r="B3815" s="638" t="s">
        <v>768</v>
      </c>
      <c r="C3815" s="638" t="s">
        <v>769</v>
      </c>
      <c r="D3815" s="639" t="s">
        <v>9108</v>
      </c>
      <c r="E3815" s="640">
        <v>2600</v>
      </c>
      <c r="F3815" s="638" t="s">
        <v>11552</v>
      </c>
      <c r="G3815" s="639" t="s">
        <v>11553</v>
      </c>
      <c r="H3815" s="641" t="s">
        <v>11554</v>
      </c>
      <c r="I3815" s="642" t="s">
        <v>8185</v>
      </c>
      <c r="J3815" s="641" t="s">
        <v>11554</v>
      </c>
      <c r="K3815" s="643">
        <v>1</v>
      </c>
      <c r="L3815" s="643">
        <v>12</v>
      </c>
      <c r="M3815" s="644">
        <v>33477.254186522412</v>
      </c>
      <c r="N3815" s="643">
        <v>1</v>
      </c>
      <c r="O3815" s="643">
        <v>5</v>
      </c>
      <c r="P3815" s="686">
        <v>13997.319556928915</v>
      </c>
    </row>
    <row r="3816" spans="1:16" ht="22.5" x14ac:dyDescent="0.2">
      <c r="A3816" s="637" t="s">
        <v>478</v>
      </c>
      <c r="B3816" s="638" t="s">
        <v>775</v>
      </c>
      <c r="C3816" s="638" t="s">
        <v>769</v>
      </c>
      <c r="D3816" s="639" t="s">
        <v>11555</v>
      </c>
      <c r="E3816" s="640">
        <v>2600</v>
      </c>
      <c r="F3816" s="638" t="s">
        <v>11552</v>
      </c>
      <c r="G3816" s="639" t="s">
        <v>11553</v>
      </c>
      <c r="H3816" s="641" t="s">
        <v>11554</v>
      </c>
      <c r="I3816" s="642" t="s">
        <v>8185</v>
      </c>
      <c r="J3816" s="641" t="s">
        <v>11554</v>
      </c>
      <c r="K3816" s="643"/>
      <c r="L3816" s="643"/>
      <c r="M3816" s="644">
        <v>0</v>
      </c>
      <c r="N3816" s="643">
        <v>1</v>
      </c>
      <c r="O3816" s="643">
        <v>1</v>
      </c>
      <c r="P3816" s="686">
        <v>2782.279556928916</v>
      </c>
    </row>
    <row r="3817" spans="1:16" ht="22.5" x14ac:dyDescent="0.2">
      <c r="A3817" s="637" t="s">
        <v>478</v>
      </c>
      <c r="B3817" s="638" t="s">
        <v>768</v>
      </c>
      <c r="C3817" s="638" t="s">
        <v>769</v>
      </c>
      <c r="D3817" s="639" t="s">
        <v>8323</v>
      </c>
      <c r="E3817" s="640">
        <v>1900</v>
      </c>
      <c r="F3817" s="638" t="s">
        <v>11556</v>
      </c>
      <c r="G3817" s="639" t="s">
        <v>11557</v>
      </c>
      <c r="H3817" s="641" t="s">
        <v>8326</v>
      </c>
      <c r="I3817" s="642" t="s">
        <v>8292</v>
      </c>
      <c r="J3817" s="641" t="s">
        <v>8326</v>
      </c>
      <c r="K3817" s="643">
        <v>1</v>
      </c>
      <c r="L3817" s="643">
        <v>12</v>
      </c>
      <c r="M3817" s="644">
        <v>25077.254186522405</v>
      </c>
      <c r="N3817" s="643">
        <v>1</v>
      </c>
      <c r="O3817" s="643">
        <v>6</v>
      </c>
      <c r="P3817" s="686">
        <v>12578.939556928915</v>
      </c>
    </row>
    <row r="3818" spans="1:16" ht="22.5" x14ac:dyDescent="0.2">
      <c r="A3818" s="637" t="s">
        <v>478</v>
      </c>
      <c r="B3818" s="638" t="s">
        <v>768</v>
      </c>
      <c r="C3818" s="638" t="s">
        <v>769</v>
      </c>
      <c r="D3818" s="639" t="s">
        <v>8323</v>
      </c>
      <c r="E3818" s="640">
        <v>1900</v>
      </c>
      <c r="F3818" s="638" t="s">
        <v>11558</v>
      </c>
      <c r="G3818" s="639" t="s">
        <v>11559</v>
      </c>
      <c r="H3818" s="641" t="s">
        <v>8291</v>
      </c>
      <c r="I3818" s="642" t="s">
        <v>8292</v>
      </c>
      <c r="J3818" s="641" t="s">
        <v>8291</v>
      </c>
      <c r="K3818" s="643">
        <v>1</v>
      </c>
      <c r="L3818" s="643">
        <v>12</v>
      </c>
      <c r="M3818" s="644">
        <v>25077.254186522405</v>
      </c>
      <c r="N3818" s="643">
        <v>1</v>
      </c>
      <c r="O3818" s="643">
        <v>6</v>
      </c>
      <c r="P3818" s="686">
        <v>12578.939556928915</v>
      </c>
    </row>
    <row r="3819" spans="1:16" ht="22.5" x14ac:dyDescent="0.2">
      <c r="A3819" s="637" t="s">
        <v>478</v>
      </c>
      <c r="B3819" s="638" t="s">
        <v>768</v>
      </c>
      <c r="C3819" s="638" t="s">
        <v>769</v>
      </c>
      <c r="D3819" s="639" t="s">
        <v>8288</v>
      </c>
      <c r="E3819" s="640">
        <v>1900</v>
      </c>
      <c r="F3819" s="638" t="s">
        <v>11560</v>
      </c>
      <c r="G3819" s="639" t="s">
        <v>11561</v>
      </c>
      <c r="H3819" s="641" t="s">
        <v>8303</v>
      </c>
      <c r="I3819" s="642" t="s">
        <v>8292</v>
      </c>
      <c r="J3819" s="641" t="s">
        <v>8303</v>
      </c>
      <c r="K3819" s="643">
        <v>1</v>
      </c>
      <c r="L3819" s="643">
        <v>12</v>
      </c>
      <c r="M3819" s="644">
        <v>25077.254186522405</v>
      </c>
      <c r="N3819" s="643">
        <v>1</v>
      </c>
      <c r="O3819" s="643">
        <v>6</v>
      </c>
      <c r="P3819" s="686">
        <v>12578.939556928915</v>
      </c>
    </row>
    <row r="3820" spans="1:16" x14ac:dyDescent="0.2">
      <c r="A3820" s="637" t="s">
        <v>478</v>
      </c>
      <c r="B3820" s="638" t="s">
        <v>768</v>
      </c>
      <c r="C3820" s="638" t="s">
        <v>769</v>
      </c>
      <c r="D3820" s="639" t="s">
        <v>8288</v>
      </c>
      <c r="E3820" s="640">
        <v>1900</v>
      </c>
      <c r="F3820" s="638" t="s">
        <v>11562</v>
      </c>
      <c r="G3820" s="639" t="s">
        <v>11563</v>
      </c>
      <c r="H3820" s="641" t="s">
        <v>8303</v>
      </c>
      <c r="I3820" s="642" t="s">
        <v>8292</v>
      </c>
      <c r="J3820" s="641" t="s">
        <v>8303</v>
      </c>
      <c r="K3820" s="643">
        <v>1</v>
      </c>
      <c r="L3820" s="643">
        <v>12</v>
      </c>
      <c r="M3820" s="644">
        <v>25077.254186522405</v>
      </c>
      <c r="N3820" s="643">
        <v>1</v>
      </c>
      <c r="O3820" s="643">
        <v>6</v>
      </c>
      <c r="P3820" s="686">
        <v>12578.939556928915</v>
      </c>
    </row>
    <row r="3821" spans="1:16" ht="56.25" x14ac:dyDescent="0.2">
      <c r="A3821" s="637" t="s">
        <v>478</v>
      </c>
      <c r="B3821" s="638" t="s">
        <v>768</v>
      </c>
      <c r="C3821" s="638" t="s">
        <v>769</v>
      </c>
      <c r="D3821" s="639" t="s">
        <v>11564</v>
      </c>
      <c r="E3821" s="640">
        <v>3100</v>
      </c>
      <c r="F3821" s="638" t="s">
        <v>11565</v>
      </c>
      <c r="G3821" s="639" t="s">
        <v>11566</v>
      </c>
      <c r="H3821" s="641" t="s">
        <v>11567</v>
      </c>
      <c r="I3821" s="642" t="s">
        <v>8190</v>
      </c>
      <c r="J3821" s="641" t="s">
        <v>11567</v>
      </c>
      <c r="K3821" s="643">
        <v>1</v>
      </c>
      <c r="L3821" s="643">
        <v>12</v>
      </c>
      <c r="M3821" s="644">
        <v>39477.254186522412</v>
      </c>
      <c r="N3821" s="643">
        <v>1</v>
      </c>
      <c r="O3821" s="643">
        <v>6</v>
      </c>
      <c r="P3821" s="686">
        <v>19801.079556928918</v>
      </c>
    </row>
    <row r="3822" spans="1:16" ht="56.25" x14ac:dyDescent="0.2">
      <c r="A3822" s="637" t="s">
        <v>478</v>
      </c>
      <c r="B3822" s="638" t="s">
        <v>768</v>
      </c>
      <c r="C3822" s="638" t="s">
        <v>769</v>
      </c>
      <c r="D3822" s="639" t="s">
        <v>11568</v>
      </c>
      <c r="E3822" s="640">
        <v>3100</v>
      </c>
      <c r="F3822" s="638" t="s">
        <v>11569</v>
      </c>
      <c r="G3822" s="639" t="s">
        <v>11570</v>
      </c>
      <c r="H3822" s="641" t="s">
        <v>11048</v>
      </c>
      <c r="I3822" s="642" t="s">
        <v>8190</v>
      </c>
      <c r="J3822" s="641" t="s">
        <v>11048</v>
      </c>
      <c r="K3822" s="643">
        <v>1</v>
      </c>
      <c r="L3822" s="643">
        <v>12</v>
      </c>
      <c r="M3822" s="644">
        <v>39477.254186522412</v>
      </c>
      <c r="N3822" s="643">
        <v>1</v>
      </c>
      <c r="O3822" s="643">
        <v>6</v>
      </c>
      <c r="P3822" s="686">
        <v>19801.079556928918</v>
      </c>
    </row>
    <row r="3823" spans="1:16" ht="33.75" x14ac:dyDescent="0.2">
      <c r="A3823" s="637" t="s">
        <v>478</v>
      </c>
      <c r="B3823" s="638" t="s">
        <v>768</v>
      </c>
      <c r="C3823" s="638" t="s">
        <v>769</v>
      </c>
      <c r="D3823" s="639" t="s">
        <v>8536</v>
      </c>
      <c r="E3823" s="640">
        <v>2600</v>
      </c>
      <c r="F3823" s="638" t="s">
        <v>11571</v>
      </c>
      <c r="G3823" s="639" t="s">
        <v>11572</v>
      </c>
      <c r="H3823" s="641" t="s">
        <v>9380</v>
      </c>
      <c r="I3823" s="642" t="s">
        <v>8185</v>
      </c>
      <c r="J3823" s="641" t="s">
        <v>9380</v>
      </c>
      <c r="K3823" s="643">
        <v>1</v>
      </c>
      <c r="L3823" s="643">
        <v>12</v>
      </c>
      <c r="M3823" s="644">
        <v>33477.254186522412</v>
      </c>
      <c r="N3823" s="643">
        <v>1</v>
      </c>
      <c r="O3823" s="643">
        <v>6</v>
      </c>
      <c r="P3823" s="686">
        <v>16801.079556928918</v>
      </c>
    </row>
    <row r="3824" spans="1:16" ht="22.5" x14ac:dyDescent="0.2">
      <c r="A3824" s="637" t="s">
        <v>478</v>
      </c>
      <c r="B3824" s="638" t="s">
        <v>768</v>
      </c>
      <c r="C3824" s="638" t="s">
        <v>769</v>
      </c>
      <c r="D3824" s="639" t="s">
        <v>9300</v>
      </c>
      <c r="E3824" s="640">
        <v>1900</v>
      </c>
      <c r="F3824" s="638" t="s">
        <v>11573</v>
      </c>
      <c r="G3824" s="639" t="s">
        <v>11574</v>
      </c>
      <c r="H3824" s="641" t="s">
        <v>11575</v>
      </c>
      <c r="I3824" s="642" t="s">
        <v>8292</v>
      </c>
      <c r="J3824" s="641" t="s">
        <v>11575</v>
      </c>
      <c r="K3824" s="643">
        <v>1</v>
      </c>
      <c r="L3824" s="643">
        <v>12</v>
      </c>
      <c r="M3824" s="644">
        <v>25077.254186522405</v>
      </c>
      <c r="N3824" s="643">
        <v>1</v>
      </c>
      <c r="O3824" s="643">
        <v>6</v>
      </c>
      <c r="P3824" s="686">
        <v>12578.939556928915</v>
      </c>
    </row>
    <row r="3825" spans="1:16" ht="45" x14ac:dyDescent="0.2">
      <c r="A3825" s="637" t="s">
        <v>478</v>
      </c>
      <c r="B3825" s="638" t="s">
        <v>768</v>
      </c>
      <c r="C3825" s="638" t="s">
        <v>769</v>
      </c>
      <c r="D3825" s="639" t="s">
        <v>11576</v>
      </c>
      <c r="E3825" s="640">
        <v>3500</v>
      </c>
      <c r="F3825" s="638" t="s">
        <v>11577</v>
      </c>
      <c r="G3825" s="639" t="s">
        <v>11578</v>
      </c>
      <c r="H3825" s="641" t="s">
        <v>10391</v>
      </c>
      <c r="I3825" s="642" t="s">
        <v>8190</v>
      </c>
      <c r="J3825" s="641" t="s">
        <v>10391</v>
      </c>
      <c r="K3825" s="643">
        <v>1</v>
      </c>
      <c r="L3825" s="643">
        <v>12</v>
      </c>
      <c r="M3825" s="644">
        <v>44277.254186522412</v>
      </c>
      <c r="N3825" s="643">
        <v>1</v>
      </c>
      <c r="O3825" s="643">
        <v>6</v>
      </c>
      <c r="P3825" s="686">
        <v>22201.079556928918</v>
      </c>
    </row>
    <row r="3826" spans="1:16" ht="33.75" x14ac:dyDescent="0.2">
      <c r="A3826" s="637" t="s">
        <v>478</v>
      </c>
      <c r="B3826" s="638" t="s">
        <v>768</v>
      </c>
      <c r="C3826" s="638" t="s">
        <v>769</v>
      </c>
      <c r="D3826" s="639" t="s">
        <v>9012</v>
      </c>
      <c r="E3826" s="640">
        <v>1900</v>
      </c>
      <c r="F3826" s="638" t="s">
        <v>11579</v>
      </c>
      <c r="G3826" s="639" t="s">
        <v>11580</v>
      </c>
      <c r="H3826" s="641" t="s">
        <v>8303</v>
      </c>
      <c r="I3826" s="642" t="s">
        <v>8292</v>
      </c>
      <c r="J3826" s="641" t="s">
        <v>8303</v>
      </c>
      <c r="K3826" s="643">
        <v>1</v>
      </c>
      <c r="L3826" s="643">
        <v>12</v>
      </c>
      <c r="M3826" s="644">
        <v>25077.254186522405</v>
      </c>
      <c r="N3826" s="643">
        <v>1</v>
      </c>
      <c r="O3826" s="643">
        <v>6</v>
      </c>
      <c r="P3826" s="686">
        <v>12578.939556928915</v>
      </c>
    </row>
    <row r="3827" spans="1:16" ht="22.5" x14ac:dyDescent="0.2">
      <c r="A3827" s="637" t="s">
        <v>478</v>
      </c>
      <c r="B3827" s="638" t="s">
        <v>768</v>
      </c>
      <c r="C3827" s="638" t="s">
        <v>769</v>
      </c>
      <c r="D3827" s="639" t="s">
        <v>8431</v>
      </c>
      <c r="E3827" s="640">
        <v>1900</v>
      </c>
      <c r="F3827" s="638" t="s">
        <v>11581</v>
      </c>
      <c r="G3827" s="639" t="s">
        <v>11582</v>
      </c>
      <c r="H3827" s="641" t="s">
        <v>8288</v>
      </c>
      <c r="I3827" s="642" t="s">
        <v>8292</v>
      </c>
      <c r="J3827" s="641" t="s">
        <v>8288</v>
      </c>
      <c r="K3827" s="643">
        <v>1</v>
      </c>
      <c r="L3827" s="643">
        <v>10</v>
      </c>
      <c r="M3827" s="644">
        <v>21011.894186522404</v>
      </c>
      <c r="N3827" s="643">
        <v>1</v>
      </c>
      <c r="O3827" s="643">
        <v>6</v>
      </c>
      <c r="P3827" s="686">
        <v>12578.939556928915</v>
      </c>
    </row>
    <row r="3828" spans="1:16" ht="22.5" x14ac:dyDescent="0.2">
      <c r="A3828" s="637" t="s">
        <v>478</v>
      </c>
      <c r="B3828" s="638" t="s">
        <v>768</v>
      </c>
      <c r="C3828" s="638" t="s">
        <v>769</v>
      </c>
      <c r="D3828" s="639" t="s">
        <v>10932</v>
      </c>
      <c r="E3828" s="640">
        <v>6500</v>
      </c>
      <c r="F3828" s="638" t="s">
        <v>11583</v>
      </c>
      <c r="G3828" s="639" t="s">
        <v>11584</v>
      </c>
      <c r="H3828" s="641" t="s">
        <v>8534</v>
      </c>
      <c r="I3828" s="642" t="s">
        <v>8190</v>
      </c>
      <c r="J3828" s="641" t="s">
        <v>8534</v>
      </c>
      <c r="K3828" s="643">
        <v>1</v>
      </c>
      <c r="L3828" s="643">
        <v>12</v>
      </c>
      <c r="M3828" s="644">
        <v>80277.254186522405</v>
      </c>
      <c r="N3828" s="643">
        <v>1</v>
      </c>
      <c r="O3828" s="643">
        <v>5</v>
      </c>
      <c r="P3828" s="686">
        <v>33497.319556928916</v>
      </c>
    </row>
    <row r="3829" spans="1:16" ht="22.5" x14ac:dyDescent="0.2">
      <c r="A3829" s="637" t="s">
        <v>478</v>
      </c>
      <c r="B3829" s="638" t="s">
        <v>775</v>
      </c>
      <c r="C3829" s="638" t="s">
        <v>769</v>
      </c>
      <c r="D3829" s="639" t="s">
        <v>10932</v>
      </c>
      <c r="E3829" s="640">
        <v>6500</v>
      </c>
      <c r="F3829" s="638" t="s">
        <v>11583</v>
      </c>
      <c r="G3829" s="639" t="s">
        <v>11584</v>
      </c>
      <c r="H3829" s="641" t="s">
        <v>8534</v>
      </c>
      <c r="I3829" s="642" t="s">
        <v>8190</v>
      </c>
      <c r="J3829" s="641" t="s">
        <v>8534</v>
      </c>
      <c r="K3829" s="643"/>
      <c r="L3829" s="643"/>
      <c r="M3829" s="644">
        <v>0</v>
      </c>
      <c r="N3829" s="643">
        <v>1</v>
      </c>
      <c r="O3829" s="643">
        <v>1</v>
      </c>
      <c r="P3829" s="686">
        <v>6682.2795569289156</v>
      </c>
    </row>
    <row r="3830" spans="1:16" ht="45" x14ac:dyDescent="0.2">
      <c r="A3830" s="637" t="s">
        <v>478</v>
      </c>
      <c r="B3830" s="638" t="s">
        <v>768</v>
      </c>
      <c r="C3830" s="638" t="s">
        <v>769</v>
      </c>
      <c r="D3830" s="639" t="s">
        <v>11585</v>
      </c>
      <c r="E3830" s="640">
        <v>3800</v>
      </c>
      <c r="F3830" s="638" t="s">
        <v>11586</v>
      </c>
      <c r="G3830" s="639" t="s">
        <v>11587</v>
      </c>
      <c r="H3830" s="641" t="s">
        <v>11588</v>
      </c>
      <c r="I3830" s="642" t="s">
        <v>8190</v>
      </c>
      <c r="J3830" s="641" t="s">
        <v>11588</v>
      </c>
      <c r="K3830" s="643">
        <v>1</v>
      </c>
      <c r="L3830" s="643">
        <v>12</v>
      </c>
      <c r="M3830" s="644">
        <v>47877.254186522412</v>
      </c>
      <c r="N3830" s="643">
        <v>1</v>
      </c>
      <c r="O3830" s="643">
        <v>6</v>
      </c>
      <c r="P3830" s="686">
        <v>24001.079556928918</v>
      </c>
    </row>
    <row r="3831" spans="1:16" ht="22.5" x14ac:dyDescent="0.2">
      <c r="A3831" s="637" t="s">
        <v>478</v>
      </c>
      <c r="B3831" s="638" t="s">
        <v>768</v>
      </c>
      <c r="C3831" s="638" t="s">
        <v>769</v>
      </c>
      <c r="D3831" s="639" t="s">
        <v>9171</v>
      </c>
      <c r="E3831" s="640">
        <v>1900</v>
      </c>
      <c r="F3831" s="638" t="s">
        <v>11589</v>
      </c>
      <c r="G3831" s="639" t="s">
        <v>11590</v>
      </c>
      <c r="H3831" s="641" t="s">
        <v>8291</v>
      </c>
      <c r="I3831" s="642" t="s">
        <v>8292</v>
      </c>
      <c r="J3831" s="641" t="s">
        <v>8291</v>
      </c>
      <c r="K3831" s="643">
        <v>1</v>
      </c>
      <c r="L3831" s="643">
        <v>12</v>
      </c>
      <c r="M3831" s="644">
        <v>25077.254186522405</v>
      </c>
      <c r="N3831" s="643">
        <v>1</v>
      </c>
      <c r="O3831" s="643">
        <v>6</v>
      </c>
      <c r="P3831" s="686">
        <v>12578.939556928915</v>
      </c>
    </row>
    <row r="3832" spans="1:16" x14ac:dyDescent="0.2">
      <c r="A3832" s="637" t="s">
        <v>478</v>
      </c>
      <c r="B3832" s="638" t="s">
        <v>768</v>
      </c>
      <c r="C3832" s="638" t="s">
        <v>769</v>
      </c>
      <c r="D3832" s="639" t="s">
        <v>8288</v>
      </c>
      <c r="E3832" s="640">
        <v>1900</v>
      </c>
      <c r="F3832" s="638" t="s">
        <v>11591</v>
      </c>
      <c r="G3832" s="639" t="s">
        <v>11592</v>
      </c>
      <c r="H3832" s="641" t="s">
        <v>8291</v>
      </c>
      <c r="I3832" s="642" t="s">
        <v>8292</v>
      </c>
      <c r="J3832" s="641" t="s">
        <v>8291</v>
      </c>
      <c r="K3832" s="643">
        <v>1</v>
      </c>
      <c r="L3832" s="643">
        <v>12</v>
      </c>
      <c r="M3832" s="644">
        <v>25077.254186522405</v>
      </c>
      <c r="N3832" s="643">
        <v>1</v>
      </c>
      <c r="O3832" s="643">
        <v>6</v>
      </c>
      <c r="P3832" s="686">
        <v>12578.939556928915</v>
      </c>
    </row>
    <row r="3833" spans="1:16" ht="22.5" x14ac:dyDescent="0.2">
      <c r="A3833" s="637" t="s">
        <v>478</v>
      </c>
      <c r="B3833" s="638" t="s">
        <v>768</v>
      </c>
      <c r="C3833" s="638" t="s">
        <v>769</v>
      </c>
      <c r="D3833" s="639" t="s">
        <v>8288</v>
      </c>
      <c r="E3833" s="640">
        <v>1900</v>
      </c>
      <c r="F3833" s="638" t="s">
        <v>11593</v>
      </c>
      <c r="G3833" s="639" t="s">
        <v>11594</v>
      </c>
      <c r="H3833" s="641" t="s">
        <v>8303</v>
      </c>
      <c r="I3833" s="642" t="s">
        <v>8292</v>
      </c>
      <c r="J3833" s="641" t="s">
        <v>8303</v>
      </c>
      <c r="K3833" s="643">
        <v>1</v>
      </c>
      <c r="L3833" s="643">
        <v>12</v>
      </c>
      <c r="M3833" s="644">
        <v>25077.254186522405</v>
      </c>
      <c r="N3833" s="643">
        <v>1</v>
      </c>
      <c r="O3833" s="643">
        <v>6</v>
      </c>
      <c r="P3833" s="686">
        <v>12578.939556928915</v>
      </c>
    </row>
    <row r="3834" spans="1:16" ht="22.5" x14ac:dyDescent="0.2">
      <c r="A3834" s="637" t="s">
        <v>478</v>
      </c>
      <c r="B3834" s="638" t="s">
        <v>768</v>
      </c>
      <c r="C3834" s="638" t="s">
        <v>769</v>
      </c>
      <c r="D3834" s="639" t="s">
        <v>9775</v>
      </c>
      <c r="E3834" s="640">
        <v>4600</v>
      </c>
      <c r="F3834" s="638" t="s">
        <v>11595</v>
      </c>
      <c r="G3834" s="639" t="s">
        <v>11596</v>
      </c>
      <c r="H3834" s="641" t="s">
        <v>6879</v>
      </c>
      <c r="I3834" s="642" t="s">
        <v>8190</v>
      </c>
      <c r="J3834" s="641" t="s">
        <v>6879</v>
      </c>
      <c r="K3834" s="643">
        <v>1</v>
      </c>
      <c r="L3834" s="643">
        <v>5</v>
      </c>
      <c r="M3834" s="644">
        <v>24248.494186522406</v>
      </c>
      <c r="N3834" s="643"/>
      <c r="O3834" s="643"/>
      <c r="P3834" s="686">
        <v>0</v>
      </c>
    </row>
    <row r="3835" spans="1:16" ht="22.5" x14ac:dyDescent="0.2">
      <c r="A3835" s="637" t="s">
        <v>478</v>
      </c>
      <c r="B3835" s="638" t="s">
        <v>768</v>
      </c>
      <c r="C3835" s="638" t="s">
        <v>769</v>
      </c>
      <c r="D3835" s="639" t="s">
        <v>8288</v>
      </c>
      <c r="E3835" s="640">
        <v>1900</v>
      </c>
      <c r="F3835" s="638" t="s">
        <v>11597</v>
      </c>
      <c r="G3835" s="639" t="s">
        <v>11598</v>
      </c>
      <c r="H3835" s="641" t="s">
        <v>8303</v>
      </c>
      <c r="I3835" s="642" t="s">
        <v>8292</v>
      </c>
      <c r="J3835" s="641" t="s">
        <v>8303</v>
      </c>
      <c r="K3835" s="643">
        <v>1</v>
      </c>
      <c r="L3835" s="643">
        <v>12</v>
      </c>
      <c r="M3835" s="644">
        <v>25077.254186522405</v>
      </c>
      <c r="N3835" s="643">
        <v>1</v>
      </c>
      <c r="O3835" s="643">
        <v>6</v>
      </c>
      <c r="P3835" s="686">
        <v>12578.939556928915</v>
      </c>
    </row>
    <row r="3836" spans="1:16" ht="22.5" x14ac:dyDescent="0.2">
      <c r="A3836" s="637" t="s">
        <v>478</v>
      </c>
      <c r="B3836" s="638" t="s">
        <v>768</v>
      </c>
      <c r="C3836" s="638" t="s">
        <v>769</v>
      </c>
      <c r="D3836" s="639" t="s">
        <v>8288</v>
      </c>
      <c r="E3836" s="640">
        <v>1900</v>
      </c>
      <c r="F3836" s="638" t="s">
        <v>11599</v>
      </c>
      <c r="G3836" s="639" t="s">
        <v>11600</v>
      </c>
      <c r="H3836" s="641" t="s">
        <v>8303</v>
      </c>
      <c r="I3836" s="642" t="s">
        <v>8292</v>
      </c>
      <c r="J3836" s="641" t="s">
        <v>8303</v>
      </c>
      <c r="K3836" s="643">
        <v>1</v>
      </c>
      <c r="L3836" s="643">
        <v>12</v>
      </c>
      <c r="M3836" s="644">
        <v>25077.254186522405</v>
      </c>
      <c r="N3836" s="643">
        <v>1</v>
      </c>
      <c r="O3836" s="643">
        <v>6</v>
      </c>
      <c r="P3836" s="686">
        <v>12578.939556928915</v>
      </c>
    </row>
    <row r="3837" spans="1:16" ht="22.5" x14ac:dyDescent="0.2">
      <c r="A3837" s="637" t="s">
        <v>478</v>
      </c>
      <c r="B3837" s="638" t="s">
        <v>768</v>
      </c>
      <c r="C3837" s="638" t="s">
        <v>769</v>
      </c>
      <c r="D3837" s="639" t="s">
        <v>8981</v>
      </c>
      <c r="E3837" s="640">
        <v>1200</v>
      </c>
      <c r="F3837" s="638" t="s">
        <v>11601</v>
      </c>
      <c r="G3837" s="639" t="s">
        <v>11602</v>
      </c>
      <c r="H3837" s="641" t="s">
        <v>8185</v>
      </c>
      <c r="I3837" s="642" t="s">
        <v>8292</v>
      </c>
      <c r="J3837" s="641" t="s">
        <v>8185</v>
      </c>
      <c r="K3837" s="643">
        <v>1</v>
      </c>
      <c r="L3837" s="643">
        <v>12</v>
      </c>
      <c r="M3837" s="644">
        <v>16677.254186522405</v>
      </c>
      <c r="N3837" s="643">
        <v>1</v>
      </c>
      <c r="O3837" s="643">
        <v>6</v>
      </c>
      <c r="P3837" s="686">
        <v>7936.6795569289152</v>
      </c>
    </row>
    <row r="3838" spans="1:16" ht="22.5" x14ac:dyDescent="0.2">
      <c r="A3838" s="637" t="s">
        <v>478</v>
      </c>
      <c r="B3838" s="638" t="s">
        <v>768</v>
      </c>
      <c r="C3838" s="638" t="s">
        <v>769</v>
      </c>
      <c r="D3838" s="639" t="s">
        <v>8288</v>
      </c>
      <c r="E3838" s="640">
        <v>2000</v>
      </c>
      <c r="F3838" s="638" t="s">
        <v>11603</v>
      </c>
      <c r="G3838" s="639" t="s">
        <v>11604</v>
      </c>
      <c r="H3838" s="641" t="s">
        <v>8291</v>
      </c>
      <c r="I3838" s="642" t="s">
        <v>8292</v>
      </c>
      <c r="J3838" s="641" t="s">
        <v>8291</v>
      </c>
      <c r="K3838" s="643">
        <v>1</v>
      </c>
      <c r="L3838" s="643">
        <v>12</v>
      </c>
      <c r="M3838" s="644">
        <v>26277.254186522405</v>
      </c>
      <c r="N3838" s="643">
        <v>1</v>
      </c>
      <c r="O3838" s="643">
        <v>6</v>
      </c>
      <c r="P3838" s="686">
        <v>13201.079556928915</v>
      </c>
    </row>
    <row r="3839" spans="1:16" ht="22.5" x14ac:dyDescent="0.2">
      <c r="A3839" s="637" t="s">
        <v>478</v>
      </c>
      <c r="B3839" s="638" t="s">
        <v>768</v>
      </c>
      <c r="C3839" s="638" t="s">
        <v>769</v>
      </c>
      <c r="D3839" s="639" t="s">
        <v>8288</v>
      </c>
      <c r="E3839" s="640">
        <v>1900</v>
      </c>
      <c r="F3839" s="638" t="s">
        <v>11605</v>
      </c>
      <c r="G3839" s="639" t="s">
        <v>11606</v>
      </c>
      <c r="H3839" s="641" t="s">
        <v>8303</v>
      </c>
      <c r="I3839" s="642" t="s">
        <v>8292</v>
      </c>
      <c r="J3839" s="641" t="s">
        <v>8303</v>
      </c>
      <c r="K3839" s="643">
        <v>1</v>
      </c>
      <c r="L3839" s="643">
        <v>12</v>
      </c>
      <c r="M3839" s="644">
        <v>25077.254186522405</v>
      </c>
      <c r="N3839" s="643">
        <v>1</v>
      </c>
      <c r="O3839" s="643">
        <v>6</v>
      </c>
      <c r="P3839" s="686">
        <v>12578.939556928915</v>
      </c>
    </row>
    <row r="3840" spans="1:16" ht="22.5" x14ac:dyDescent="0.2">
      <c r="A3840" s="637" t="s">
        <v>478</v>
      </c>
      <c r="B3840" s="638" t="s">
        <v>768</v>
      </c>
      <c r="C3840" s="638" t="s">
        <v>769</v>
      </c>
      <c r="D3840" s="639" t="s">
        <v>8431</v>
      </c>
      <c r="E3840" s="640">
        <v>1900</v>
      </c>
      <c r="F3840" s="638" t="s">
        <v>11607</v>
      </c>
      <c r="G3840" s="639" t="s">
        <v>11608</v>
      </c>
      <c r="H3840" s="641" t="s">
        <v>8326</v>
      </c>
      <c r="I3840" s="642" t="s">
        <v>8292</v>
      </c>
      <c r="J3840" s="641" t="s">
        <v>8326</v>
      </c>
      <c r="K3840" s="643">
        <v>1</v>
      </c>
      <c r="L3840" s="643">
        <v>10</v>
      </c>
      <c r="M3840" s="644">
        <v>21011.894186522404</v>
      </c>
      <c r="N3840" s="643">
        <v>1</v>
      </c>
      <c r="O3840" s="643">
        <v>6</v>
      </c>
      <c r="P3840" s="686">
        <v>12578.939556928915</v>
      </c>
    </row>
    <row r="3841" spans="1:16" x14ac:dyDescent="0.2">
      <c r="A3841" s="637" t="s">
        <v>478</v>
      </c>
      <c r="B3841" s="638" t="s">
        <v>768</v>
      </c>
      <c r="C3841" s="638" t="s">
        <v>769</v>
      </c>
      <c r="D3841" s="639" t="s">
        <v>8288</v>
      </c>
      <c r="E3841" s="640">
        <v>1900</v>
      </c>
      <c r="F3841" s="638" t="s">
        <v>11609</v>
      </c>
      <c r="G3841" s="639" t="s">
        <v>11610</v>
      </c>
      <c r="H3841" s="641" t="s">
        <v>11611</v>
      </c>
      <c r="I3841" s="642" t="s">
        <v>8292</v>
      </c>
      <c r="J3841" s="641" t="s">
        <v>11611</v>
      </c>
      <c r="K3841" s="643">
        <v>1</v>
      </c>
      <c r="L3841" s="643">
        <v>10</v>
      </c>
      <c r="M3841" s="644">
        <v>21011.894186522404</v>
      </c>
      <c r="N3841" s="643"/>
      <c r="O3841" s="643"/>
      <c r="P3841" s="686">
        <v>0</v>
      </c>
    </row>
    <row r="3842" spans="1:16" ht="22.5" x14ac:dyDescent="0.2">
      <c r="A3842" s="637" t="s">
        <v>478</v>
      </c>
      <c r="B3842" s="638" t="s">
        <v>768</v>
      </c>
      <c r="C3842" s="638" t="s">
        <v>769</v>
      </c>
      <c r="D3842" s="639" t="s">
        <v>8288</v>
      </c>
      <c r="E3842" s="640">
        <v>1900</v>
      </c>
      <c r="F3842" s="638" t="s">
        <v>11612</v>
      </c>
      <c r="G3842" s="639" t="s">
        <v>11613</v>
      </c>
      <c r="H3842" s="641" t="s">
        <v>9499</v>
      </c>
      <c r="I3842" s="642" t="s">
        <v>8292</v>
      </c>
      <c r="J3842" s="641" t="s">
        <v>9499</v>
      </c>
      <c r="K3842" s="643">
        <v>1</v>
      </c>
      <c r="L3842" s="643">
        <v>12</v>
      </c>
      <c r="M3842" s="644">
        <v>25077.254186522405</v>
      </c>
      <c r="N3842" s="643">
        <v>1</v>
      </c>
      <c r="O3842" s="643">
        <v>6</v>
      </c>
      <c r="P3842" s="686">
        <v>12578.939556928915</v>
      </c>
    </row>
    <row r="3843" spans="1:16" ht="45" x14ac:dyDescent="0.2">
      <c r="A3843" s="637" t="s">
        <v>478</v>
      </c>
      <c r="B3843" s="638" t="s">
        <v>768</v>
      </c>
      <c r="C3843" s="638" t="s">
        <v>769</v>
      </c>
      <c r="D3843" s="639" t="s">
        <v>11614</v>
      </c>
      <c r="E3843" s="640">
        <v>3100</v>
      </c>
      <c r="F3843" s="638" t="s">
        <v>11615</v>
      </c>
      <c r="G3843" s="639" t="s">
        <v>11616</v>
      </c>
      <c r="H3843" s="641" t="s">
        <v>8632</v>
      </c>
      <c r="I3843" s="642" t="s">
        <v>8190</v>
      </c>
      <c r="J3843" s="641" t="s">
        <v>8632</v>
      </c>
      <c r="K3843" s="643">
        <v>1</v>
      </c>
      <c r="L3843" s="643">
        <v>12</v>
      </c>
      <c r="M3843" s="644">
        <v>39477.254186522412</v>
      </c>
      <c r="N3843" s="643">
        <v>1</v>
      </c>
      <c r="O3843" s="643">
        <v>6</v>
      </c>
      <c r="P3843" s="686">
        <v>19801.079556928918</v>
      </c>
    </row>
    <row r="3844" spans="1:16" ht="22.5" x14ac:dyDescent="0.2">
      <c r="A3844" s="637" t="s">
        <v>478</v>
      </c>
      <c r="B3844" s="638" t="s">
        <v>768</v>
      </c>
      <c r="C3844" s="638" t="s">
        <v>769</v>
      </c>
      <c r="D3844" s="639" t="s">
        <v>8288</v>
      </c>
      <c r="E3844" s="640">
        <v>1900</v>
      </c>
      <c r="F3844" s="638" t="s">
        <v>11617</v>
      </c>
      <c r="G3844" s="639" t="s">
        <v>11618</v>
      </c>
      <c r="H3844" s="641" t="s">
        <v>8326</v>
      </c>
      <c r="I3844" s="642" t="s">
        <v>8292</v>
      </c>
      <c r="J3844" s="641" t="s">
        <v>8326</v>
      </c>
      <c r="K3844" s="643">
        <v>1</v>
      </c>
      <c r="L3844" s="643">
        <v>12</v>
      </c>
      <c r="M3844" s="644">
        <v>25077.254186522405</v>
      </c>
      <c r="N3844" s="643"/>
      <c r="O3844" s="643"/>
      <c r="P3844" s="686">
        <v>0</v>
      </c>
    </row>
    <row r="3845" spans="1:16" ht="22.5" x14ac:dyDescent="0.2">
      <c r="A3845" s="637" t="s">
        <v>478</v>
      </c>
      <c r="B3845" s="638" t="s">
        <v>768</v>
      </c>
      <c r="C3845" s="638" t="s">
        <v>769</v>
      </c>
      <c r="D3845" s="639" t="s">
        <v>9034</v>
      </c>
      <c r="E3845" s="640">
        <v>2600</v>
      </c>
      <c r="F3845" s="638" t="s">
        <v>11617</v>
      </c>
      <c r="G3845" s="639" t="s">
        <v>11618</v>
      </c>
      <c r="H3845" s="641" t="s">
        <v>8326</v>
      </c>
      <c r="I3845" s="642" t="s">
        <v>8185</v>
      </c>
      <c r="J3845" s="641" t="s">
        <v>8326</v>
      </c>
      <c r="K3845" s="643"/>
      <c r="L3845" s="643"/>
      <c r="M3845" s="644">
        <v>0</v>
      </c>
      <c r="N3845" s="643">
        <v>1</v>
      </c>
      <c r="O3845" s="643">
        <v>5</v>
      </c>
      <c r="P3845" s="686">
        <v>13997.319556928915</v>
      </c>
    </row>
    <row r="3846" spans="1:16" ht="22.5" x14ac:dyDescent="0.2">
      <c r="A3846" s="637" t="s">
        <v>478</v>
      </c>
      <c r="B3846" s="638" t="s">
        <v>775</v>
      </c>
      <c r="C3846" s="638" t="s">
        <v>769</v>
      </c>
      <c r="D3846" s="639" t="s">
        <v>9034</v>
      </c>
      <c r="E3846" s="640">
        <v>2600</v>
      </c>
      <c r="F3846" s="638" t="s">
        <v>11617</v>
      </c>
      <c r="G3846" s="639" t="s">
        <v>11618</v>
      </c>
      <c r="H3846" s="641" t="s">
        <v>8326</v>
      </c>
      <c r="I3846" s="642" t="s">
        <v>8185</v>
      </c>
      <c r="J3846" s="641" t="s">
        <v>8326</v>
      </c>
      <c r="K3846" s="643"/>
      <c r="L3846" s="643"/>
      <c r="M3846" s="644">
        <v>0</v>
      </c>
      <c r="N3846" s="643">
        <v>1</v>
      </c>
      <c r="O3846" s="643">
        <v>1</v>
      </c>
      <c r="P3846" s="686">
        <v>2782.279556928916</v>
      </c>
    </row>
    <row r="3847" spans="1:16" ht="22.5" x14ac:dyDescent="0.2">
      <c r="A3847" s="637" t="s">
        <v>478</v>
      </c>
      <c r="B3847" s="638" t="s">
        <v>768</v>
      </c>
      <c r="C3847" s="638" t="s">
        <v>769</v>
      </c>
      <c r="D3847" s="639" t="s">
        <v>10325</v>
      </c>
      <c r="E3847" s="640">
        <v>3500</v>
      </c>
      <c r="F3847" s="638" t="s">
        <v>11619</v>
      </c>
      <c r="G3847" s="639" t="s">
        <v>11620</v>
      </c>
      <c r="H3847" s="641" t="s">
        <v>8318</v>
      </c>
      <c r="I3847" s="642" t="s">
        <v>8190</v>
      </c>
      <c r="J3847" s="641" t="s">
        <v>8318</v>
      </c>
      <c r="K3847" s="643">
        <v>1</v>
      </c>
      <c r="L3847" s="643">
        <v>12</v>
      </c>
      <c r="M3847" s="644">
        <v>44277.254186522412</v>
      </c>
      <c r="N3847" s="643"/>
      <c r="O3847" s="643"/>
      <c r="P3847" s="686">
        <v>0</v>
      </c>
    </row>
    <row r="3848" spans="1:16" ht="22.5" x14ac:dyDescent="0.2">
      <c r="A3848" s="637" t="s">
        <v>478</v>
      </c>
      <c r="B3848" s="638" t="s">
        <v>768</v>
      </c>
      <c r="C3848" s="638" t="s">
        <v>769</v>
      </c>
      <c r="D3848" s="639" t="s">
        <v>11621</v>
      </c>
      <c r="E3848" s="640">
        <v>8000</v>
      </c>
      <c r="F3848" s="638" t="s">
        <v>11619</v>
      </c>
      <c r="G3848" s="639" t="s">
        <v>11620</v>
      </c>
      <c r="H3848" s="641" t="s">
        <v>8318</v>
      </c>
      <c r="I3848" s="642" t="s">
        <v>8190</v>
      </c>
      <c r="J3848" s="641" t="s">
        <v>8318</v>
      </c>
      <c r="K3848" s="643"/>
      <c r="L3848" s="643"/>
      <c r="M3848" s="644">
        <v>0</v>
      </c>
      <c r="N3848" s="643">
        <v>1</v>
      </c>
      <c r="O3848" s="643">
        <v>6</v>
      </c>
      <c r="P3848" s="686">
        <v>49201.079556928911</v>
      </c>
    </row>
    <row r="3849" spans="1:16" ht="33.75" x14ac:dyDescent="0.2">
      <c r="A3849" s="637" t="s">
        <v>478</v>
      </c>
      <c r="B3849" s="638" t="s">
        <v>768</v>
      </c>
      <c r="C3849" s="638" t="s">
        <v>769</v>
      </c>
      <c r="D3849" s="639" t="s">
        <v>8801</v>
      </c>
      <c r="E3849" s="640">
        <v>1900</v>
      </c>
      <c r="F3849" s="638" t="s">
        <v>11622</v>
      </c>
      <c r="G3849" s="639" t="s">
        <v>11623</v>
      </c>
      <c r="H3849" s="641" t="s">
        <v>8303</v>
      </c>
      <c r="I3849" s="642" t="s">
        <v>8292</v>
      </c>
      <c r="J3849" s="641" t="s">
        <v>8303</v>
      </c>
      <c r="K3849" s="643">
        <v>1</v>
      </c>
      <c r="L3849" s="643">
        <v>12</v>
      </c>
      <c r="M3849" s="644">
        <v>25077.254186522405</v>
      </c>
      <c r="N3849" s="643">
        <v>1</v>
      </c>
      <c r="O3849" s="643">
        <v>6</v>
      </c>
      <c r="P3849" s="686">
        <v>12578.939556928915</v>
      </c>
    </row>
    <row r="3850" spans="1:16" ht="22.5" x14ac:dyDescent="0.2">
      <c r="A3850" s="637" t="s">
        <v>478</v>
      </c>
      <c r="B3850" s="638" t="s">
        <v>768</v>
      </c>
      <c r="C3850" s="638" t="s">
        <v>769</v>
      </c>
      <c r="D3850" s="639" t="s">
        <v>8643</v>
      </c>
      <c r="E3850" s="640">
        <v>3100</v>
      </c>
      <c r="F3850" s="638" t="s">
        <v>11624</v>
      </c>
      <c r="G3850" s="639" t="s">
        <v>11625</v>
      </c>
      <c r="H3850" s="641" t="s">
        <v>11626</v>
      </c>
      <c r="I3850" s="642" t="s">
        <v>8190</v>
      </c>
      <c r="J3850" s="641" t="s">
        <v>11626</v>
      </c>
      <c r="K3850" s="643">
        <v>1</v>
      </c>
      <c r="L3850" s="643">
        <v>12</v>
      </c>
      <c r="M3850" s="644">
        <v>39477.254186522412</v>
      </c>
      <c r="N3850" s="643">
        <v>1</v>
      </c>
      <c r="O3850" s="643">
        <v>6</v>
      </c>
      <c r="P3850" s="686">
        <v>19801.079556928918</v>
      </c>
    </row>
    <row r="3851" spans="1:16" ht="22.5" x14ac:dyDescent="0.2">
      <c r="A3851" s="637" t="s">
        <v>478</v>
      </c>
      <c r="B3851" s="638" t="s">
        <v>768</v>
      </c>
      <c r="C3851" s="638" t="s">
        <v>769</v>
      </c>
      <c r="D3851" s="639" t="s">
        <v>8288</v>
      </c>
      <c r="E3851" s="640">
        <v>1900</v>
      </c>
      <c r="F3851" s="638" t="s">
        <v>11627</v>
      </c>
      <c r="G3851" s="639" t="s">
        <v>11628</v>
      </c>
      <c r="H3851" s="641" t="s">
        <v>8291</v>
      </c>
      <c r="I3851" s="642" t="s">
        <v>8292</v>
      </c>
      <c r="J3851" s="641" t="s">
        <v>8291</v>
      </c>
      <c r="K3851" s="643">
        <v>1</v>
      </c>
      <c r="L3851" s="643">
        <v>12</v>
      </c>
      <c r="M3851" s="644">
        <v>25077.254186522405</v>
      </c>
      <c r="N3851" s="643">
        <v>1</v>
      </c>
      <c r="O3851" s="643">
        <v>6</v>
      </c>
      <c r="P3851" s="686">
        <v>12578.939556928915</v>
      </c>
    </row>
    <row r="3852" spans="1:16" ht="56.25" x14ac:dyDescent="0.2">
      <c r="A3852" s="637" t="s">
        <v>478</v>
      </c>
      <c r="B3852" s="638" t="s">
        <v>768</v>
      </c>
      <c r="C3852" s="638" t="s">
        <v>769</v>
      </c>
      <c r="D3852" s="639" t="s">
        <v>11629</v>
      </c>
      <c r="E3852" s="640">
        <v>3800</v>
      </c>
      <c r="F3852" s="638" t="s">
        <v>11630</v>
      </c>
      <c r="G3852" s="639" t="s">
        <v>11631</v>
      </c>
      <c r="H3852" s="641" t="s">
        <v>8188</v>
      </c>
      <c r="I3852" s="642" t="s">
        <v>8190</v>
      </c>
      <c r="J3852" s="641" t="s">
        <v>8188</v>
      </c>
      <c r="K3852" s="643">
        <v>1</v>
      </c>
      <c r="L3852" s="643">
        <v>12</v>
      </c>
      <c r="M3852" s="644">
        <v>47877.254186522412</v>
      </c>
      <c r="N3852" s="643">
        <v>1</v>
      </c>
      <c r="O3852" s="643">
        <v>6</v>
      </c>
      <c r="P3852" s="686">
        <v>24001.079556928918</v>
      </c>
    </row>
    <row r="3853" spans="1:16" ht="22.5" x14ac:dyDescent="0.2">
      <c r="A3853" s="637" t="s">
        <v>478</v>
      </c>
      <c r="B3853" s="638" t="s">
        <v>768</v>
      </c>
      <c r="C3853" s="638" t="s">
        <v>769</v>
      </c>
      <c r="D3853" s="639" t="s">
        <v>8778</v>
      </c>
      <c r="E3853" s="640">
        <v>1900</v>
      </c>
      <c r="F3853" s="638" t="s">
        <v>11632</v>
      </c>
      <c r="G3853" s="639" t="s">
        <v>11633</v>
      </c>
      <c r="H3853" s="641" t="s">
        <v>8291</v>
      </c>
      <c r="I3853" s="642" t="s">
        <v>8292</v>
      </c>
      <c r="J3853" s="641" t="s">
        <v>8291</v>
      </c>
      <c r="K3853" s="643">
        <v>1</v>
      </c>
      <c r="L3853" s="643">
        <v>12</v>
      </c>
      <c r="M3853" s="644">
        <v>25077.254186522405</v>
      </c>
      <c r="N3853" s="643">
        <v>1</v>
      </c>
      <c r="O3853" s="643">
        <v>6</v>
      </c>
      <c r="P3853" s="686">
        <v>12578.939556928915</v>
      </c>
    </row>
    <row r="3854" spans="1:16" ht="33.75" x14ac:dyDescent="0.2">
      <c r="A3854" s="637" t="s">
        <v>478</v>
      </c>
      <c r="B3854" s="638" t="s">
        <v>768</v>
      </c>
      <c r="C3854" s="638" t="s">
        <v>769</v>
      </c>
      <c r="D3854" s="639" t="s">
        <v>11634</v>
      </c>
      <c r="E3854" s="640">
        <v>2300</v>
      </c>
      <c r="F3854" s="638" t="s">
        <v>11635</v>
      </c>
      <c r="G3854" s="639" t="s">
        <v>11636</v>
      </c>
      <c r="H3854" s="641" t="s">
        <v>11637</v>
      </c>
      <c r="I3854" s="642" t="s">
        <v>8185</v>
      </c>
      <c r="J3854" s="641" t="s">
        <v>11637</v>
      </c>
      <c r="K3854" s="643">
        <v>1</v>
      </c>
      <c r="L3854" s="643">
        <v>12</v>
      </c>
      <c r="M3854" s="644">
        <v>29877.254186522405</v>
      </c>
      <c r="N3854" s="643">
        <v>1</v>
      </c>
      <c r="O3854" s="643">
        <v>6</v>
      </c>
      <c r="P3854" s="686">
        <v>15001.079556928915</v>
      </c>
    </row>
    <row r="3855" spans="1:16" ht="22.5" x14ac:dyDescent="0.2">
      <c r="A3855" s="637" t="s">
        <v>478</v>
      </c>
      <c r="B3855" s="638" t="s">
        <v>768</v>
      </c>
      <c r="C3855" s="638" t="s">
        <v>769</v>
      </c>
      <c r="D3855" s="639" t="s">
        <v>8288</v>
      </c>
      <c r="E3855" s="640">
        <v>1900</v>
      </c>
      <c r="F3855" s="638" t="s">
        <v>11638</v>
      </c>
      <c r="G3855" s="639" t="s">
        <v>11639</v>
      </c>
      <c r="H3855" s="641" t="s">
        <v>8303</v>
      </c>
      <c r="I3855" s="642" t="s">
        <v>8292</v>
      </c>
      <c r="J3855" s="641" t="s">
        <v>8303</v>
      </c>
      <c r="K3855" s="643">
        <v>1</v>
      </c>
      <c r="L3855" s="643">
        <v>12</v>
      </c>
      <c r="M3855" s="644">
        <v>25077.254186522405</v>
      </c>
      <c r="N3855" s="643">
        <v>1</v>
      </c>
      <c r="O3855" s="643">
        <v>6</v>
      </c>
      <c r="P3855" s="686">
        <v>12578.939556928915</v>
      </c>
    </row>
    <row r="3856" spans="1:16" ht="45" x14ac:dyDescent="0.2">
      <c r="A3856" s="637" t="s">
        <v>478</v>
      </c>
      <c r="B3856" s="638" t="s">
        <v>768</v>
      </c>
      <c r="C3856" s="638" t="s">
        <v>769</v>
      </c>
      <c r="D3856" s="639" t="s">
        <v>11640</v>
      </c>
      <c r="E3856" s="640">
        <v>1900</v>
      </c>
      <c r="F3856" s="638" t="s">
        <v>11641</v>
      </c>
      <c r="G3856" s="639" t="s">
        <v>11642</v>
      </c>
      <c r="H3856" s="641" t="s">
        <v>8185</v>
      </c>
      <c r="I3856" s="642" t="s">
        <v>8292</v>
      </c>
      <c r="J3856" s="641" t="s">
        <v>8185</v>
      </c>
      <c r="K3856" s="643">
        <v>1</v>
      </c>
      <c r="L3856" s="643">
        <v>12</v>
      </c>
      <c r="M3856" s="644">
        <v>25077.254186522405</v>
      </c>
      <c r="N3856" s="643">
        <v>1</v>
      </c>
      <c r="O3856" s="643">
        <v>5</v>
      </c>
      <c r="P3856" s="686">
        <v>10478.869556928916</v>
      </c>
    </row>
    <row r="3857" spans="1:16" ht="22.5" x14ac:dyDescent="0.2">
      <c r="A3857" s="637" t="s">
        <v>478</v>
      </c>
      <c r="B3857" s="638" t="s">
        <v>775</v>
      </c>
      <c r="C3857" s="638" t="s">
        <v>769</v>
      </c>
      <c r="D3857" s="639" t="s">
        <v>9274</v>
      </c>
      <c r="E3857" s="640">
        <v>1900</v>
      </c>
      <c r="F3857" s="638" t="s">
        <v>11641</v>
      </c>
      <c r="G3857" s="639" t="s">
        <v>11642</v>
      </c>
      <c r="H3857" s="641" t="s">
        <v>8185</v>
      </c>
      <c r="I3857" s="642" t="s">
        <v>8292</v>
      </c>
      <c r="J3857" s="641" t="s">
        <v>8185</v>
      </c>
      <c r="K3857" s="643"/>
      <c r="L3857" s="643"/>
      <c r="M3857" s="644">
        <v>0</v>
      </c>
      <c r="N3857" s="643">
        <v>1</v>
      </c>
      <c r="O3857" s="643">
        <v>1</v>
      </c>
      <c r="P3857" s="686">
        <v>2078.589556928916</v>
      </c>
    </row>
    <row r="3858" spans="1:16" ht="22.5" x14ac:dyDescent="0.2">
      <c r="A3858" s="637" t="s">
        <v>478</v>
      </c>
      <c r="B3858" s="638" t="s">
        <v>768</v>
      </c>
      <c r="C3858" s="638" t="s">
        <v>769</v>
      </c>
      <c r="D3858" s="639" t="s">
        <v>11643</v>
      </c>
      <c r="E3858" s="640">
        <v>2700</v>
      </c>
      <c r="F3858" s="638" t="s">
        <v>11644</v>
      </c>
      <c r="G3858" s="639" t="s">
        <v>11645</v>
      </c>
      <c r="H3858" s="641" t="s">
        <v>8199</v>
      </c>
      <c r="I3858" s="642" t="s">
        <v>8185</v>
      </c>
      <c r="J3858" s="641" t="s">
        <v>8199</v>
      </c>
      <c r="K3858" s="643">
        <v>1</v>
      </c>
      <c r="L3858" s="643">
        <v>12</v>
      </c>
      <c r="M3858" s="644">
        <v>34677.254186522412</v>
      </c>
      <c r="N3858" s="643">
        <v>1</v>
      </c>
      <c r="O3858" s="643">
        <v>6</v>
      </c>
      <c r="P3858" s="686">
        <v>17401.079556928918</v>
      </c>
    </row>
    <row r="3859" spans="1:16" ht="45" x14ac:dyDescent="0.2">
      <c r="A3859" s="637" t="s">
        <v>478</v>
      </c>
      <c r="B3859" s="638" t="s">
        <v>768</v>
      </c>
      <c r="C3859" s="638" t="s">
        <v>769</v>
      </c>
      <c r="D3859" s="639" t="s">
        <v>8578</v>
      </c>
      <c r="E3859" s="640">
        <v>1900</v>
      </c>
      <c r="F3859" s="638" t="s">
        <v>11646</v>
      </c>
      <c r="G3859" s="639" t="s">
        <v>11647</v>
      </c>
      <c r="H3859" s="641" t="s">
        <v>8291</v>
      </c>
      <c r="I3859" s="642" t="s">
        <v>8292</v>
      </c>
      <c r="J3859" s="641" t="s">
        <v>8291</v>
      </c>
      <c r="K3859" s="643"/>
      <c r="L3859" s="643"/>
      <c r="M3859" s="644">
        <v>0</v>
      </c>
      <c r="N3859" s="643">
        <v>1</v>
      </c>
      <c r="O3859" s="643">
        <v>6</v>
      </c>
      <c r="P3859" s="686">
        <v>12578.939556928915</v>
      </c>
    </row>
    <row r="3860" spans="1:16" ht="22.5" x14ac:dyDescent="0.2">
      <c r="A3860" s="637" t="s">
        <v>478</v>
      </c>
      <c r="B3860" s="638" t="s">
        <v>768</v>
      </c>
      <c r="C3860" s="638" t="s">
        <v>769</v>
      </c>
      <c r="D3860" s="639" t="s">
        <v>11648</v>
      </c>
      <c r="E3860" s="640">
        <v>3800</v>
      </c>
      <c r="F3860" s="638" t="s">
        <v>11649</v>
      </c>
      <c r="G3860" s="639" t="s">
        <v>11650</v>
      </c>
      <c r="H3860" s="641" t="s">
        <v>11651</v>
      </c>
      <c r="I3860" s="642" t="s">
        <v>8190</v>
      </c>
      <c r="J3860" s="641" t="s">
        <v>11651</v>
      </c>
      <c r="K3860" s="643">
        <v>1</v>
      </c>
      <c r="L3860" s="643">
        <v>12</v>
      </c>
      <c r="M3860" s="644">
        <v>47877.254186522412</v>
      </c>
      <c r="N3860" s="643">
        <v>1</v>
      </c>
      <c r="O3860" s="643">
        <v>6</v>
      </c>
      <c r="P3860" s="686">
        <v>24001.079556928918</v>
      </c>
    </row>
    <row r="3861" spans="1:16" ht="22.5" x14ac:dyDescent="0.2">
      <c r="A3861" s="637" t="s">
        <v>478</v>
      </c>
      <c r="B3861" s="638" t="s">
        <v>768</v>
      </c>
      <c r="C3861" s="638" t="s">
        <v>769</v>
      </c>
      <c r="D3861" s="639" t="s">
        <v>9171</v>
      </c>
      <c r="E3861" s="640">
        <v>2000</v>
      </c>
      <c r="F3861" s="638" t="s">
        <v>11652</v>
      </c>
      <c r="G3861" s="639" t="s">
        <v>11653</v>
      </c>
      <c r="H3861" s="641" t="s">
        <v>8291</v>
      </c>
      <c r="I3861" s="642" t="s">
        <v>8292</v>
      </c>
      <c r="J3861" s="641" t="s">
        <v>8291</v>
      </c>
      <c r="K3861" s="643">
        <v>1</v>
      </c>
      <c r="L3861" s="643">
        <v>12</v>
      </c>
      <c r="M3861" s="644">
        <v>26277.254186522405</v>
      </c>
      <c r="N3861" s="643">
        <v>1</v>
      </c>
      <c r="O3861" s="643">
        <v>6</v>
      </c>
      <c r="P3861" s="686">
        <v>13201.079556928915</v>
      </c>
    </row>
    <row r="3862" spans="1:16" ht="33.75" x14ac:dyDescent="0.2">
      <c r="A3862" s="637" t="s">
        <v>478</v>
      </c>
      <c r="B3862" s="638" t="s">
        <v>768</v>
      </c>
      <c r="C3862" s="638" t="s">
        <v>769</v>
      </c>
      <c r="D3862" s="639" t="s">
        <v>11654</v>
      </c>
      <c r="E3862" s="640">
        <v>4800</v>
      </c>
      <c r="F3862" s="638" t="s">
        <v>11655</v>
      </c>
      <c r="G3862" s="639" t="s">
        <v>11656</v>
      </c>
      <c r="H3862" s="641" t="s">
        <v>8188</v>
      </c>
      <c r="I3862" s="642" t="s">
        <v>8190</v>
      </c>
      <c r="J3862" s="641" t="s">
        <v>8188</v>
      </c>
      <c r="K3862" s="643">
        <v>1</v>
      </c>
      <c r="L3862" s="643">
        <v>9</v>
      </c>
      <c r="M3862" s="644">
        <v>45079.214186522411</v>
      </c>
      <c r="N3862" s="643"/>
      <c r="O3862" s="643"/>
      <c r="P3862" s="686">
        <v>0</v>
      </c>
    </row>
    <row r="3863" spans="1:16" ht="45" x14ac:dyDescent="0.2">
      <c r="A3863" s="637" t="s">
        <v>478</v>
      </c>
      <c r="B3863" s="638" t="s">
        <v>768</v>
      </c>
      <c r="C3863" s="638" t="s">
        <v>769</v>
      </c>
      <c r="D3863" s="639" t="s">
        <v>11657</v>
      </c>
      <c r="E3863" s="640">
        <v>3300</v>
      </c>
      <c r="F3863" s="638" t="s">
        <v>11658</v>
      </c>
      <c r="G3863" s="639" t="s">
        <v>11659</v>
      </c>
      <c r="H3863" s="641" t="s">
        <v>8283</v>
      </c>
      <c r="I3863" s="642" t="s">
        <v>8190</v>
      </c>
      <c r="J3863" s="641" t="s">
        <v>8283</v>
      </c>
      <c r="K3863" s="643">
        <v>1</v>
      </c>
      <c r="L3863" s="643">
        <v>12</v>
      </c>
      <c r="M3863" s="644">
        <v>41877.254186522412</v>
      </c>
      <c r="N3863" s="643">
        <v>1</v>
      </c>
      <c r="O3863" s="643">
        <v>6</v>
      </c>
      <c r="P3863" s="686">
        <v>21001.079556928918</v>
      </c>
    </row>
    <row r="3864" spans="1:16" x14ac:dyDescent="0.2">
      <c r="A3864" s="637" t="s">
        <v>478</v>
      </c>
      <c r="B3864" s="638" t="s">
        <v>768</v>
      </c>
      <c r="C3864" s="638" t="s">
        <v>769</v>
      </c>
      <c r="D3864" s="639" t="s">
        <v>9355</v>
      </c>
      <c r="E3864" s="640">
        <v>2400</v>
      </c>
      <c r="F3864" s="638" t="s">
        <v>11660</v>
      </c>
      <c r="G3864" s="639" t="s">
        <v>11661</v>
      </c>
      <c r="H3864" s="641" t="s">
        <v>8291</v>
      </c>
      <c r="I3864" s="642" t="s">
        <v>8185</v>
      </c>
      <c r="J3864" s="641" t="s">
        <v>8291</v>
      </c>
      <c r="K3864" s="643">
        <v>1</v>
      </c>
      <c r="L3864" s="643">
        <v>12</v>
      </c>
      <c r="M3864" s="644">
        <v>31077.254186522405</v>
      </c>
      <c r="N3864" s="643">
        <v>1</v>
      </c>
      <c r="O3864" s="643">
        <v>6</v>
      </c>
      <c r="P3864" s="686">
        <v>15601.079556928915</v>
      </c>
    </row>
    <row r="3865" spans="1:16" x14ac:dyDescent="0.2">
      <c r="A3865" s="637" t="s">
        <v>478</v>
      </c>
      <c r="B3865" s="638" t="s">
        <v>768</v>
      </c>
      <c r="C3865" s="638" t="s">
        <v>769</v>
      </c>
      <c r="D3865" s="639" t="s">
        <v>8288</v>
      </c>
      <c r="E3865" s="640">
        <v>1900</v>
      </c>
      <c r="F3865" s="638" t="s">
        <v>11662</v>
      </c>
      <c r="G3865" s="639" t="s">
        <v>11663</v>
      </c>
      <c r="H3865" s="641" t="s">
        <v>8303</v>
      </c>
      <c r="I3865" s="642" t="s">
        <v>8292</v>
      </c>
      <c r="J3865" s="641" t="s">
        <v>8303</v>
      </c>
      <c r="K3865" s="643">
        <v>1</v>
      </c>
      <c r="L3865" s="643">
        <v>12</v>
      </c>
      <c r="M3865" s="644">
        <v>25077.254186522405</v>
      </c>
      <c r="N3865" s="643">
        <v>1</v>
      </c>
      <c r="O3865" s="643">
        <v>6</v>
      </c>
      <c r="P3865" s="686">
        <v>12578.939556928915</v>
      </c>
    </row>
    <row r="3866" spans="1:16" ht="22.5" x14ac:dyDescent="0.2">
      <c r="A3866" s="637" t="s">
        <v>478</v>
      </c>
      <c r="B3866" s="638" t="s">
        <v>768</v>
      </c>
      <c r="C3866" s="638" t="s">
        <v>769</v>
      </c>
      <c r="D3866" s="639" t="s">
        <v>11664</v>
      </c>
      <c r="E3866" s="640">
        <v>1900</v>
      </c>
      <c r="F3866" s="638" t="s">
        <v>11665</v>
      </c>
      <c r="G3866" s="639" t="s">
        <v>11666</v>
      </c>
      <c r="H3866" s="641" t="s">
        <v>8431</v>
      </c>
      <c r="I3866" s="642" t="s">
        <v>8292</v>
      </c>
      <c r="J3866" s="641" t="s">
        <v>8431</v>
      </c>
      <c r="K3866" s="643">
        <v>1</v>
      </c>
      <c r="L3866" s="643">
        <v>12</v>
      </c>
      <c r="M3866" s="644">
        <v>25077.254186522405</v>
      </c>
      <c r="N3866" s="643">
        <v>1</v>
      </c>
      <c r="O3866" s="643">
        <v>6</v>
      </c>
      <c r="P3866" s="686">
        <v>12578.939556928915</v>
      </c>
    </row>
    <row r="3867" spans="1:16" ht="22.5" x14ac:dyDescent="0.2">
      <c r="A3867" s="637" t="s">
        <v>478</v>
      </c>
      <c r="B3867" s="638" t="s">
        <v>768</v>
      </c>
      <c r="C3867" s="638" t="s">
        <v>769</v>
      </c>
      <c r="D3867" s="639" t="s">
        <v>9355</v>
      </c>
      <c r="E3867" s="640">
        <v>2400</v>
      </c>
      <c r="F3867" s="638" t="s">
        <v>11667</v>
      </c>
      <c r="G3867" s="639" t="s">
        <v>11668</v>
      </c>
      <c r="H3867" s="641" t="s">
        <v>8291</v>
      </c>
      <c r="I3867" s="642" t="s">
        <v>8185</v>
      </c>
      <c r="J3867" s="641" t="s">
        <v>8291</v>
      </c>
      <c r="K3867" s="643">
        <v>1</v>
      </c>
      <c r="L3867" s="643">
        <v>12</v>
      </c>
      <c r="M3867" s="644">
        <v>31077.254186522405</v>
      </c>
      <c r="N3867" s="643">
        <v>1</v>
      </c>
      <c r="O3867" s="643">
        <v>6</v>
      </c>
      <c r="P3867" s="686">
        <v>15601.079556928915</v>
      </c>
    </row>
    <row r="3868" spans="1:16" x14ac:dyDescent="0.2">
      <c r="A3868" s="637" t="s">
        <v>478</v>
      </c>
      <c r="B3868" s="638" t="s">
        <v>768</v>
      </c>
      <c r="C3868" s="638" t="s">
        <v>769</v>
      </c>
      <c r="D3868" s="639" t="s">
        <v>9171</v>
      </c>
      <c r="E3868" s="640">
        <v>1900</v>
      </c>
      <c r="F3868" s="638" t="s">
        <v>11669</v>
      </c>
      <c r="G3868" s="639" t="s">
        <v>11670</v>
      </c>
      <c r="H3868" s="641" t="s">
        <v>9475</v>
      </c>
      <c r="I3868" s="642" t="s">
        <v>8292</v>
      </c>
      <c r="J3868" s="641" t="s">
        <v>9475</v>
      </c>
      <c r="K3868" s="643">
        <v>1</v>
      </c>
      <c r="L3868" s="643">
        <v>12</v>
      </c>
      <c r="M3868" s="644">
        <v>25077.254186522405</v>
      </c>
      <c r="N3868" s="643">
        <v>1</v>
      </c>
      <c r="O3868" s="643">
        <v>6</v>
      </c>
      <c r="P3868" s="686">
        <v>12578.939556928915</v>
      </c>
    </row>
    <row r="3869" spans="1:16" ht="22.5" x14ac:dyDescent="0.2">
      <c r="A3869" s="637" t="s">
        <v>478</v>
      </c>
      <c r="B3869" s="638" t="s">
        <v>768</v>
      </c>
      <c r="C3869" s="638" t="s">
        <v>769</v>
      </c>
      <c r="D3869" s="639" t="s">
        <v>9171</v>
      </c>
      <c r="E3869" s="640">
        <v>1900</v>
      </c>
      <c r="F3869" s="638" t="s">
        <v>11671</v>
      </c>
      <c r="G3869" s="639" t="s">
        <v>11672</v>
      </c>
      <c r="H3869" s="641" t="s">
        <v>8291</v>
      </c>
      <c r="I3869" s="642" t="s">
        <v>8292</v>
      </c>
      <c r="J3869" s="641" t="s">
        <v>8291</v>
      </c>
      <c r="K3869" s="643">
        <v>1</v>
      </c>
      <c r="L3869" s="643">
        <v>12</v>
      </c>
      <c r="M3869" s="644">
        <v>25077.254186522405</v>
      </c>
      <c r="N3869" s="643">
        <v>1</v>
      </c>
      <c r="O3869" s="643">
        <v>6</v>
      </c>
      <c r="P3869" s="686">
        <v>12578.939556928915</v>
      </c>
    </row>
    <row r="3870" spans="1:16" ht="33.75" x14ac:dyDescent="0.2">
      <c r="A3870" s="637" t="s">
        <v>478</v>
      </c>
      <c r="B3870" s="638" t="s">
        <v>768</v>
      </c>
      <c r="C3870" s="638" t="s">
        <v>769</v>
      </c>
      <c r="D3870" s="639" t="s">
        <v>11673</v>
      </c>
      <c r="E3870" s="640">
        <v>1900</v>
      </c>
      <c r="F3870" s="638" t="s">
        <v>11674</v>
      </c>
      <c r="G3870" s="639" t="s">
        <v>11675</v>
      </c>
      <c r="H3870" s="641" t="s">
        <v>10783</v>
      </c>
      <c r="I3870" s="642" t="s">
        <v>8292</v>
      </c>
      <c r="J3870" s="641" t="s">
        <v>10783</v>
      </c>
      <c r="K3870" s="643">
        <v>1</v>
      </c>
      <c r="L3870" s="643">
        <v>12</v>
      </c>
      <c r="M3870" s="644">
        <v>25077.254186522405</v>
      </c>
      <c r="N3870" s="643">
        <v>1</v>
      </c>
      <c r="O3870" s="643">
        <v>5</v>
      </c>
      <c r="P3870" s="686">
        <v>10478.869556928916</v>
      </c>
    </row>
    <row r="3871" spans="1:16" ht="33.75" x14ac:dyDescent="0.2">
      <c r="A3871" s="637" t="s">
        <v>478</v>
      </c>
      <c r="B3871" s="638" t="s">
        <v>775</v>
      </c>
      <c r="C3871" s="638" t="s">
        <v>769</v>
      </c>
      <c r="D3871" s="639" t="s">
        <v>11673</v>
      </c>
      <c r="E3871" s="640">
        <v>1900</v>
      </c>
      <c r="F3871" s="638" t="s">
        <v>11674</v>
      </c>
      <c r="G3871" s="639" t="s">
        <v>11675</v>
      </c>
      <c r="H3871" s="641" t="s">
        <v>10783</v>
      </c>
      <c r="I3871" s="642" t="s">
        <v>8292</v>
      </c>
      <c r="J3871" s="641" t="s">
        <v>10783</v>
      </c>
      <c r="K3871" s="643"/>
      <c r="L3871" s="643"/>
      <c r="M3871" s="644">
        <v>0</v>
      </c>
      <c r="N3871" s="643">
        <v>1</v>
      </c>
      <c r="O3871" s="643">
        <v>1</v>
      </c>
      <c r="P3871" s="686">
        <v>2078.589556928916</v>
      </c>
    </row>
    <row r="3872" spans="1:16" x14ac:dyDescent="0.2">
      <c r="A3872" s="637" t="s">
        <v>478</v>
      </c>
      <c r="B3872" s="638" t="s">
        <v>768</v>
      </c>
      <c r="C3872" s="638" t="s">
        <v>769</v>
      </c>
      <c r="D3872" s="639" t="s">
        <v>8760</v>
      </c>
      <c r="E3872" s="640">
        <v>4600</v>
      </c>
      <c r="F3872" s="638" t="s">
        <v>11676</v>
      </c>
      <c r="G3872" s="639" t="s">
        <v>11677</v>
      </c>
      <c r="H3872" s="641" t="s">
        <v>8784</v>
      </c>
      <c r="I3872" s="642" t="s">
        <v>8190</v>
      </c>
      <c r="J3872" s="641" t="s">
        <v>8784</v>
      </c>
      <c r="K3872" s="643">
        <v>1</v>
      </c>
      <c r="L3872" s="643">
        <v>12</v>
      </c>
      <c r="M3872" s="644">
        <v>57477.254186522412</v>
      </c>
      <c r="N3872" s="643"/>
      <c r="O3872" s="643"/>
      <c r="P3872" s="686">
        <v>0</v>
      </c>
    </row>
    <row r="3873" spans="1:16" ht="33.75" x14ac:dyDescent="0.2">
      <c r="A3873" s="637" t="s">
        <v>478</v>
      </c>
      <c r="B3873" s="638" t="s">
        <v>768</v>
      </c>
      <c r="C3873" s="638" t="s">
        <v>769</v>
      </c>
      <c r="D3873" s="639" t="s">
        <v>11678</v>
      </c>
      <c r="E3873" s="640">
        <v>8000</v>
      </c>
      <c r="F3873" s="638" t="s">
        <v>11676</v>
      </c>
      <c r="G3873" s="639" t="s">
        <v>11677</v>
      </c>
      <c r="H3873" s="641" t="s">
        <v>8784</v>
      </c>
      <c r="I3873" s="642" t="s">
        <v>8190</v>
      </c>
      <c r="J3873" s="641" t="s">
        <v>8784</v>
      </c>
      <c r="K3873" s="643"/>
      <c r="L3873" s="643"/>
      <c r="M3873" s="644">
        <v>0</v>
      </c>
      <c r="N3873" s="643">
        <v>1</v>
      </c>
      <c r="O3873" s="643">
        <v>6</v>
      </c>
      <c r="P3873" s="686">
        <v>49201.079556928911</v>
      </c>
    </row>
    <row r="3874" spans="1:16" x14ac:dyDescent="0.2">
      <c r="A3874" s="637" t="s">
        <v>478</v>
      </c>
      <c r="B3874" s="638" t="s">
        <v>768</v>
      </c>
      <c r="C3874" s="638" t="s">
        <v>769</v>
      </c>
      <c r="D3874" s="639" t="s">
        <v>8288</v>
      </c>
      <c r="E3874" s="640">
        <v>1900</v>
      </c>
      <c r="F3874" s="638" t="s">
        <v>11679</v>
      </c>
      <c r="G3874" s="639" t="s">
        <v>11680</v>
      </c>
      <c r="H3874" s="641" t="s">
        <v>8303</v>
      </c>
      <c r="I3874" s="642" t="s">
        <v>8292</v>
      </c>
      <c r="J3874" s="641" t="s">
        <v>8303</v>
      </c>
      <c r="K3874" s="643">
        <v>1</v>
      </c>
      <c r="L3874" s="643">
        <v>12</v>
      </c>
      <c r="M3874" s="644">
        <v>25077.254186522405</v>
      </c>
      <c r="N3874" s="643">
        <v>1</v>
      </c>
      <c r="O3874" s="643">
        <v>6</v>
      </c>
      <c r="P3874" s="686">
        <v>12578.939556928915</v>
      </c>
    </row>
    <row r="3875" spans="1:16" x14ac:dyDescent="0.2">
      <c r="A3875" s="637" t="s">
        <v>478</v>
      </c>
      <c r="B3875" s="638" t="s">
        <v>768</v>
      </c>
      <c r="C3875" s="638" t="s">
        <v>769</v>
      </c>
      <c r="D3875" s="639" t="s">
        <v>8288</v>
      </c>
      <c r="E3875" s="640">
        <v>1900</v>
      </c>
      <c r="F3875" s="638" t="s">
        <v>11681</v>
      </c>
      <c r="G3875" s="639" t="s">
        <v>11682</v>
      </c>
      <c r="H3875" s="641" t="s">
        <v>8291</v>
      </c>
      <c r="I3875" s="642" t="s">
        <v>8292</v>
      </c>
      <c r="J3875" s="641" t="s">
        <v>8291</v>
      </c>
      <c r="K3875" s="643">
        <v>1</v>
      </c>
      <c r="L3875" s="643">
        <v>12</v>
      </c>
      <c r="M3875" s="644">
        <v>25077.254186522405</v>
      </c>
      <c r="N3875" s="643">
        <v>1</v>
      </c>
      <c r="O3875" s="643">
        <v>6</v>
      </c>
      <c r="P3875" s="686">
        <v>12578.939556928915</v>
      </c>
    </row>
    <row r="3876" spans="1:16" ht="33.75" x14ac:dyDescent="0.2">
      <c r="A3876" s="637" t="s">
        <v>478</v>
      </c>
      <c r="B3876" s="638" t="s">
        <v>768</v>
      </c>
      <c r="C3876" s="638" t="s">
        <v>769</v>
      </c>
      <c r="D3876" s="639" t="s">
        <v>11683</v>
      </c>
      <c r="E3876" s="640">
        <v>2600</v>
      </c>
      <c r="F3876" s="638" t="s">
        <v>11684</v>
      </c>
      <c r="G3876" s="639" t="s">
        <v>11685</v>
      </c>
      <c r="H3876" s="641" t="s">
        <v>11686</v>
      </c>
      <c r="I3876" s="642" t="s">
        <v>8185</v>
      </c>
      <c r="J3876" s="641" t="s">
        <v>11686</v>
      </c>
      <c r="K3876" s="643"/>
      <c r="L3876" s="643"/>
      <c r="M3876" s="644">
        <v>0</v>
      </c>
      <c r="N3876" s="643">
        <v>1</v>
      </c>
      <c r="O3876" s="643">
        <v>6</v>
      </c>
      <c r="P3876" s="686">
        <v>16801.079556928918</v>
      </c>
    </row>
    <row r="3877" spans="1:16" ht="22.5" x14ac:dyDescent="0.2">
      <c r="A3877" s="637" t="s">
        <v>478</v>
      </c>
      <c r="B3877" s="638" t="s">
        <v>768</v>
      </c>
      <c r="C3877" s="638" t="s">
        <v>769</v>
      </c>
      <c r="D3877" s="639" t="s">
        <v>8288</v>
      </c>
      <c r="E3877" s="640">
        <v>1900</v>
      </c>
      <c r="F3877" s="638" t="s">
        <v>11687</v>
      </c>
      <c r="G3877" s="639" t="s">
        <v>11688</v>
      </c>
      <c r="H3877" s="641" t="s">
        <v>8906</v>
      </c>
      <c r="I3877" s="642" t="s">
        <v>8292</v>
      </c>
      <c r="J3877" s="641" t="s">
        <v>8906</v>
      </c>
      <c r="K3877" s="643">
        <v>1</v>
      </c>
      <c r="L3877" s="643">
        <v>12</v>
      </c>
      <c r="M3877" s="644">
        <v>25077.254186522405</v>
      </c>
      <c r="N3877" s="643">
        <v>1</v>
      </c>
      <c r="O3877" s="643">
        <v>6</v>
      </c>
      <c r="P3877" s="686">
        <v>12578.939556928915</v>
      </c>
    </row>
    <row r="3878" spans="1:16" x14ac:dyDescent="0.2">
      <c r="A3878" s="637" t="s">
        <v>478</v>
      </c>
      <c r="B3878" s="638" t="s">
        <v>768</v>
      </c>
      <c r="C3878" s="638" t="s">
        <v>769</v>
      </c>
      <c r="D3878" s="639" t="s">
        <v>8288</v>
      </c>
      <c r="E3878" s="640">
        <v>1900</v>
      </c>
      <c r="F3878" s="638" t="s">
        <v>11689</v>
      </c>
      <c r="G3878" s="639" t="s">
        <v>11690</v>
      </c>
      <c r="H3878" s="641" t="s">
        <v>8303</v>
      </c>
      <c r="I3878" s="642" t="s">
        <v>8292</v>
      </c>
      <c r="J3878" s="641" t="s">
        <v>8303</v>
      </c>
      <c r="K3878" s="643">
        <v>1</v>
      </c>
      <c r="L3878" s="643">
        <v>12</v>
      </c>
      <c r="M3878" s="644">
        <v>25077.254186522405</v>
      </c>
      <c r="N3878" s="643">
        <v>1</v>
      </c>
      <c r="O3878" s="643">
        <v>6</v>
      </c>
      <c r="P3878" s="686">
        <v>12578.939556928915</v>
      </c>
    </row>
    <row r="3879" spans="1:16" ht="45" x14ac:dyDescent="0.2">
      <c r="A3879" s="637" t="s">
        <v>478</v>
      </c>
      <c r="B3879" s="638" t="s">
        <v>768</v>
      </c>
      <c r="C3879" s="638" t="s">
        <v>769</v>
      </c>
      <c r="D3879" s="639" t="s">
        <v>11691</v>
      </c>
      <c r="E3879" s="640">
        <v>2600</v>
      </c>
      <c r="F3879" s="638" t="s">
        <v>11692</v>
      </c>
      <c r="G3879" s="639" t="s">
        <v>11693</v>
      </c>
      <c r="H3879" s="641" t="s">
        <v>11694</v>
      </c>
      <c r="I3879" s="642" t="s">
        <v>8185</v>
      </c>
      <c r="J3879" s="641" t="s">
        <v>11694</v>
      </c>
      <c r="K3879" s="643">
        <v>1</v>
      </c>
      <c r="L3879" s="643">
        <v>12</v>
      </c>
      <c r="M3879" s="644">
        <v>33477.254186522412</v>
      </c>
      <c r="N3879" s="643">
        <v>1</v>
      </c>
      <c r="O3879" s="643">
        <v>2</v>
      </c>
      <c r="P3879" s="686">
        <v>5586.0395569289158</v>
      </c>
    </row>
    <row r="3880" spans="1:16" ht="22.5" x14ac:dyDescent="0.2">
      <c r="A3880" s="637" t="s">
        <v>478</v>
      </c>
      <c r="B3880" s="638" t="s">
        <v>768</v>
      </c>
      <c r="C3880" s="638" t="s">
        <v>769</v>
      </c>
      <c r="D3880" s="639" t="s">
        <v>8581</v>
      </c>
      <c r="E3880" s="640">
        <v>3500</v>
      </c>
      <c r="F3880" s="638" t="s">
        <v>11695</v>
      </c>
      <c r="G3880" s="639" t="s">
        <v>11696</v>
      </c>
      <c r="H3880" s="641" t="s">
        <v>11697</v>
      </c>
      <c r="I3880" s="642" t="s">
        <v>8190</v>
      </c>
      <c r="J3880" s="641" t="s">
        <v>11697</v>
      </c>
      <c r="K3880" s="643">
        <v>1</v>
      </c>
      <c r="L3880" s="643">
        <v>12</v>
      </c>
      <c r="M3880" s="644">
        <v>44277.254186522412</v>
      </c>
      <c r="N3880" s="643">
        <v>1</v>
      </c>
      <c r="O3880" s="643">
        <v>6</v>
      </c>
      <c r="P3880" s="686">
        <v>22201.079556928918</v>
      </c>
    </row>
    <row r="3881" spans="1:16" x14ac:dyDescent="0.2">
      <c r="A3881" s="637" t="s">
        <v>478</v>
      </c>
      <c r="B3881" s="638" t="s">
        <v>768</v>
      </c>
      <c r="C3881" s="638" t="s">
        <v>769</v>
      </c>
      <c r="D3881" s="639" t="s">
        <v>1531</v>
      </c>
      <c r="E3881" s="640">
        <v>1900</v>
      </c>
      <c r="F3881" s="638" t="s">
        <v>11698</v>
      </c>
      <c r="G3881" s="639" t="s">
        <v>11699</v>
      </c>
      <c r="H3881" s="641" t="s">
        <v>8303</v>
      </c>
      <c r="I3881" s="642" t="s">
        <v>8292</v>
      </c>
      <c r="J3881" s="641" t="s">
        <v>8303</v>
      </c>
      <c r="K3881" s="643">
        <v>1</v>
      </c>
      <c r="L3881" s="643">
        <v>12</v>
      </c>
      <c r="M3881" s="644">
        <v>25077.254186522405</v>
      </c>
      <c r="N3881" s="643">
        <v>1</v>
      </c>
      <c r="O3881" s="643">
        <v>5</v>
      </c>
      <c r="P3881" s="686">
        <v>10478.869556928916</v>
      </c>
    </row>
    <row r="3882" spans="1:16" x14ac:dyDescent="0.2">
      <c r="A3882" s="637" t="s">
        <v>478</v>
      </c>
      <c r="B3882" s="638" t="s">
        <v>775</v>
      </c>
      <c r="C3882" s="638" t="s">
        <v>769</v>
      </c>
      <c r="D3882" s="639" t="s">
        <v>1531</v>
      </c>
      <c r="E3882" s="640">
        <v>1900</v>
      </c>
      <c r="F3882" s="638" t="s">
        <v>11698</v>
      </c>
      <c r="G3882" s="639" t="s">
        <v>11699</v>
      </c>
      <c r="H3882" s="641" t="s">
        <v>8303</v>
      </c>
      <c r="I3882" s="642" t="s">
        <v>8292</v>
      </c>
      <c r="J3882" s="641" t="s">
        <v>8303</v>
      </c>
      <c r="K3882" s="643"/>
      <c r="L3882" s="643"/>
      <c r="M3882" s="644">
        <v>0</v>
      </c>
      <c r="N3882" s="643">
        <v>1</v>
      </c>
      <c r="O3882" s="643">
        <v>1</v>
      </c>
      <c r="P3882" s="686">
        <v>2078.589556928916</v>
      </c>
    </row>
    <row r="3883" spans="1:16" ht="33.75" x14ac:dyDescent="0.2">
      <c r="A3883" s="637" t="s">
        <v>478</v>
      </c>
      <c r="B3883" s="638" t="s">
        <v>768</v>
      </c>
      <c r="C3883" s="638" t="s">
        <v>769</v>
      </c>
      <c r="D3883" s="639" t="s">
        <v>11700</v>
      </c>
      <c r="E3883" s="640">
        <v>6500</v>
      </c>
      <c r="F3883" s="638" t="s">
        <v>11701</v>
      </c>
      <c r="G3883" s="639" t="s">
        <v>11702</v>
      </c>
      <c r="H3883" s="641" t="s">
        <v>4940</v>
      </c>
      <c r="I3883" s="642" t="s">
        <v>8190</v>
      </c>
      <c r="J3883" s="641" t="s">
        <v>4940</v>
      </c>
      <c r="K3883" s="643">
        <v>1</v>
      </c>
      <c r="L3883" s="643">
        <v>2</v>
      </c>
      <c r="M3883" s="644">
        <v>13550.454186522407</v>
      </c>
      <c r="N3883" s="643"/>
      <c r="O3883" s="643"/>
      <c r="P3883" s="686">
        <v>0</v>
      </c>
    </row>
    <row r="3884" spans="1:16" ht="33.75" x14ac:dyDescent="0.2">
      <c r="A3884" s="637" t="s">
        <v>478</v>
      </c>
      <c r="B3884" s="638" t="s">
        <v>768</v>
      </c>
      <c r="C3884" s="638" t="s">
        <v>769</v>
      </c>
      <c r="D3884" s="639" t="s">
        <v>11703</v>
      </c>
      <c r="E3884" s="640">
        <v>2300</v>
      </c>
      <c r="F3884" s="638" t="s">
        <v>11704</v>
      </c>
      <c r="G3884" s="639" t="s">
        <v>11705</v>
      </c>
      <c r="H3884" s="641" t="s">
        <v>11706</v>
      </c>
      <c r="I3884" s="642" t="s">
        <v>8185</v>
      </c>
      <c r="J3884" s="641" t="s">
        <v>11706</v>
      </c>
      <c r="K3884" s="643">
        <v>1</v>
      </c>
      <c r="L3884" s="643">
        <v>12</v>
      </c>
      <c r="M3884" s="644">
        <v>29877.254186522405</v>
      </c>
      <c r="N3884" s="643">
        <v>1</v>
      </c>
      <c r="O3884" s="643">
        <v>5</v>
      </c>
      <c r="P3884" s="686">
        <v>12497.319556928915</v>
      </c>
    </row>
    <row r="3885" spans="1:16" ht="33.75" x14ac:dyDescent="0.2">
      <c r="A3885" s="637" t="s">
        <v>478</v>
      </c>
      <c r="B3885" s="638" t="s">
        <v>775</v>
      </c>
      <c r="C3885" s="638" t="s">
        <v>769</v>
      </c>
      <c r="D3885" s="639" t="s">
        <v>11703</v>
      </c>
      <c r="E3885" s="640">
        <v>2300</v>
      </c>
      <c r="F3885" s="638" t="s">
        <v>11704</v>
      </c>
      <c r="G3885" s="639" t="s">
        <v>11705</v>
      </c>
      <c r="H3885" s="641" t="s">
        <v>11706</v>
      </c>
      <c r="I3885" s="642" t="s">
        <v>8185</v>
      </c>
      <c r="J3885" s="641" t="s">
        <v>11706</v>
      </c>
      <c r="K3885" s="643"/>
      <c r="L3885" s="643"/>
      <c r="M3885" s="644">
        <v>0</v>
      </c>
      <c r="N3885" s="643">
        <v>1</v>
      </c>
      <c r="O3885" s="643">
        <v>1</v>
      </c>
      <c r="P3885" s="686">
        <v>2482.279556928916</v>
      </c>
    </row>
    <row r="3886" spans="1:16" ht="22.5" x14ac:dyDescent="0.2">
      <c r="A3886" s="637" t="s">
        <v>478</v>
      </c>
      <c r="B3886" s="638" t="s">
        <v>768</v>
      </c>
      <c r="C3886" s="638" t="s">
        <v>769</v>
      </c>
      <c r="D3886" s="639" t="s">
        <v>11707</v>
      </c>
      <c r="E3886" s="640">
        <v>2600</v>
      </c>
      <c r="F3886" s="638" t="s">
        <v>11708</v>
      </c>
      <c r="G3886" s="639" t="s">
        <v>11709</v>
      </c>
      <c r="H3886" s="641" t="s">
        <v>11710</v>
      </c>
      <c r="I3886" s="642" t="s">
        <v>8185</v>
      </c>
      <c r="J3886" s="641" t="s">
        <v>11710</v>
      </c>
      <c r="K3886" s="643">
        <v>1</v>
      </c>
      <c r="L3886" s="643">
        <v>12</v>
      </c>
      <c r="M3886" s="644">
        <v>33477.254186522412</v>
      </c>
      <c r="N3886" s="643">
        <v>1</v>
      </c>
      <c r="O3886" s="643">
        <v>6</v>
      </c>
      <c r="P3886" s="686">
        <v>16801.079556928918</v>
      </c>
    </row>
    <row r="3887" spans="1:16" ht="22.5" x14ac:dyDescent="0.2">
      <c r="A3887" s="637" t="s">
        <v>478</v>
      </c>
      <c r="B3887" s="638" t="s">
        <v>768</v>
      </c>
      <c r="C3887" s="638" t="s">
        <v>769</v>
      </c>
      <c r="D3887" s="639" t="s">
        <v>8416</v>
      </c>
      <c r="E3887" s="640">
        <v>2400</v>
      </c>
      <c r="F3887" s="638" t="s">
        <v>11711</v>
      </c>
      <c r="G3887" s="639" t="s">
        <v>11712</v>
      </c>
      <c r="H3887" s="641" t="s">
        <v>11713</v>
      </c>
      <c r="I3887" s="642" t="s">
        <v>8185</v>
      </c>
      <c r="J3887" s="641" t="s">
        <v>11713</v>
      </c>
      <c r="K3887" s="643">
        <v>1</v>
      </c>
      <c r="L3887" s="643">
        <v>12</v>
      </c>
      <c r="M3887" s="644">
        <v>31077.254186522405</v>
      </c>
      <c r="N3887" s="643"/>
      <c r="O3887" s="643"/>
      <c r="P3887" s="686">
        <v>0</v>
      </c>
    </row>
    <row r="3888" spans="1:16" ht="22.5" x14ac:dyDescent="0.2">
      <c r="A3888" s="637" t="s">
        <v>478</v>
      </c>
      <c r="B3888" s="638" t="s">
        <v>768</v>
      </c>
      <c r="C3888" s="638" t="s">
        <v>769</v>
      </c>
      <c r="D3888" s="639" t="s">
        <v>8416</v>
      </c>
      <c r="E3888" s="640">
        <v>3000</v>
      </c>
      <c r="F3888" s="638" t="s">
        <v>11711</v>
      </c>
      <c r="G3888" s="639" t="s">
        <v>11712</v>
      </c>
      <c r="H3888" s="641" t="s">
        <v>11713</v>
      </c>
      <c r="I3888" s="642" t="s">
        <v>8185</v>
      </c>
      <c r="J3888" s="641" t="s">
        <v>11713</v>
      </c>
      <c r="K3888" s="643"/>
      <c r="L3888" s="643"/>
      <c r="M3888" s="644">
        <v>0</v>
      </c>
      <c r="N3888" s="643">
        <v>1</v>
      </c>
      <c r="O3888" s="643">
        <v>6</v>
      </c>
      <c r="P3888" s="686">
        <v>19201.079556928918</v>
      </c>
    </row>
    <row r="3889" spans="1:16" ht="22.5" x14ac:dyDescent="0.2">
      <c r="A3889" s="637" t="s">
        <v>478</v>
      </c>
      <c r="B3889" s="638" t="s">
        <v>768</v>
      </c>
      <c r="C3889" s="638" t="s">
        <v>769</v>
      </c>
      <c r="D3889" s="639" t="s">
        <v>11714</v>
      </c>
      <c r="E3889" s="640">
        <v>2300</v>
      </c>
      <c r="F3889" s="638" t="s">
        <v>11715</v>
      </c>
      <c r="G3889" s="639" t="s">
        <v>11716</v>
      </c>
      <c r="H3889" s="641" t="s">
        <v>11717</v>
      </c>
      <c r="I3889" s="642" t="s">
        <v>8185</v>
      </c>
      <c r="J3889" s="641" t="s">
        <v>11717</v>
      </c>
      <c r="K3889" s="643">
        <v>1</v>
      </c>
      <c r="L3889" s="643">
        <v>12</v>
      </c>
      <c r="M3889" s="644">
        <v>29877.254186522405</v>
      </c>
      <c r="N3889" s="643">
        <v>1</v>
      </c>
      <c r="O3889" s="643">
        <v>5</v>
      </c>
      <c r="P3889" s="686">
        <v>12497.319556928915</v>
      </c>
    </row>
    <row r="3890" spans="1:16" ht="22.5" x14ac:dyDescent="0.2">
      <c r="A3890" s="637" t="s">
        <v>478</v>
      </c>
      <c r="B3890" s="638" t="s">
        <v>775</v>
      </c>
      <c r="C3890" s="638" t="s">
        <v>769</v>
      </c>
      <c r="D3890" s="639" t="s">
        <v>11714</v>
      </c>
      <c r="E3890" s="640">
        <v>2300</v>
      </c>
      <c r="F3890" s="638" t="s">
        <v>11715</v>
      </c>
      <c r="G3890" s="639" t="s">
        <v>11716</v>
      </c>
      <c r="H3890" s="641" t="s">
        <v>11717</v>
      </c>
      <c r="I3890" s="642" t="s">
        <v>8185</v>
      </c>
      <c r="J3890" s="641" t="s">
        <v>11717</v>
      </c>
      <c r="K3890" s="643"/>
      <c r="L3890" s="643"/>
      <c r="M3890" s="644">
        <v>0</v>
      </c>
      <c r="N3890" s="643">
        <v>1</v>
      </c>
      <c r="O3890" s="643">
        <v>1</v>
      </c>
      <c r="P3890" s="686">
        <v>2482.279556928916</v>
      </c>
    </row>
    <row r="3891" spans="1:16" ht="22.5" x14ac:dyDescent="0.2">
      <c r="A3891" s="637" t="s">
        <v>478</v>
      </c>
      <c r="B3891" s="638" t="s">
        <v>768</v>
      </c>
      <c r="C3891" s="638" t="s">
        <v>769</v>
      </c>
      <c r="D3891" s="639" t="s">
        <v>11718</v>
      </c>
      <c r="E3891" s="640">
        <v>7100</v>
      </c>
      <c r="F3891" s="638" t="s">
        <v>11719</v>
      </c>
      <c r="G3891" s="639" t="s">
        <v>11720</v>
      </c>
      <c r="H3891" s="641" t="s">
        <v>8441</v>
      </c>
      <c r="I3891" s="642" t="s">
        <v>8190</v>
      </c>
      <c r="J3891" s="641" t="s">
        <v>8441</v>
      </c>
      <c r="K3891" s="643">
        <v>1</v>
      </c>
      <c r="L3891" s="643">
        <v>12</v>
      </c>
      <c r="M3891" s="644">
        <v>87477.254186522405</v>
      </c>
      <c r="N3891" s="643">
        <v>1</v>
      </c>
      <c r="O3891" s="643">
        <v>5</v>
      </c>
      <c r="P3891" s="686">
        <v>36497.319556928916</v>
      </c>
    </row>
    <row r="3892" spans="1:16" ht="22.5" x14ac:dyDescent="0.2">
      <c r="A3892" s="637" t="s">
        <v>478</v>
      </c>
      <c r="B3892" s="638" t="s">
        <v>775</v>
      </c>
      <c r="C3892" s="638" t="s">
        <v>769</v>
      </c>
      <c r="D3892" s="639" t="s">
        <v>11718</v>
      </c>
      <c r="E3892" s="640">
        <v>7100</v>
      </c>
      <c r="F3892" s="638" t="s">
        <v>11719</v>
      </c>
      <c r="G3892" s="639" t="s">
        <v>11720</v>
      </c>
      <c r="H3892" s="641" t="s">
        <v>8441</v>
      </c>
      <c r="I3892" s="642" t="s">
        <v>8190</v>
      </c>
      <c r="J3892" s="641" t="s">
        <v>8441</v>
      </c>
      <c r="K3892" s="643"/>
      <c r="L3892" s="643"/>
      <c r="M3892" s="644">
        <v>0</v>
      </c>
      <c r="N3892" s="643">
        <v>1</v>
      </c>
      <c r="O3892" s="643">
        <v>1</v>
      </c>
      <c r="P3892" s="686">
        <v>7282.2795569289156</v>
      </c>
    </row>
    <row r="3893" spans="1:16" ht="22.5" x14ac:dyDescent="0.2">
      <c r="A3893" s="637" t="s">
        <v>478</v>
      </c>
      <c r="B3893" s="638" t="s">
        <v>768</v>
      </c>
      <c r="C3893" s="638" t="s">
        <v>769</v>
      </c>
      <c r="D3893" s="639" t="s">
        <v>8288</v>
      </c>
      <c r="E3893" s="640">
        <v>1900</v>
      </c>
      <c r="F3893" s="638" t="s">
        <v>11721</v>
      </c>
      <c r="G3893" s="639" t="s">
        <v>11722</v>
      </c>
      <c r="H3893" s="641" t="s">
        <v>8303</v>
      </c>
      <c r="I3893" s="642" t="s">
        <v>8292</v>
      </c>
      <c r="J3893" s="641" t="s">
        <v>8303</v>
      </c>
      <c r="K3893" s="643">
        <v>1</v>
      </c>
      <c r="L3893" s="643">
        <v>12</v>
      </c>
      <c r="M3893" s="644">
        <v>25077.254186522405</v>
      </c>
      <c r="N3893" s="643">
        <v>1</v>
      </c>
      <c r="O3893" s="643">
        <v>6</v>
      </c>
      <c r="P3893" s="686">
        <v>12578.939556928915</v>
      </c>
    </row>
    <row r="3894" spans="1:16" ht="22.5" x14ac:dyDescent="0.2">
      <c r="A3894" s="637" t="s">
        <v>478</v>
      </c>
      <c r="B3894" s="638" t="s">
        <v>768</v>
      </c>
      <c r="C3894" s="638" t="s">
        <v>769</v>
      </c>
      <c r="D3894" s="639" t="s">
        <v>8288</v>
      </c>
      <c r="E3894" s="640">
        <v>1900</v>
      </c>
      <c r="F3894" s="638" t="s">
        <v>11723</v>
      </c>
      <c r="G3894" s="639" t="s">
        <v>11724</v>
      </c>
      <c r="H3894" s="641" t="s">
        <v>8303</v>
      </c>
      <c r="I3894" s="642" t="s">
        <v>8292</v>
      </c>
      <c r="J3894" s="641" t="s">
        <v>8303</v>
      </c>
      <c r="K3894" s="643">
        <v>1</v>
      </c>
      <c r="L3894" s="643">
        <v>12</v>
      </c>
      <c r="M3894" s="644">
        <v>25077.254186522405</v>
      </c>
      <c r="N3894" s="643">
        <v>1</v>
      </c>
      <c r="O3894" s="643">
        <v>6</v>
      </c>
      <c r="P3894" s="686">
        <v>12578.939556928915</v>
      </c>
    </row>
    <row r="3895" spans="1:16" ht="45" x14ac:dyDescent="0.2">
      <c r="A3895" s="637" t="s">
        <v>478</v>
      </c>
      <c r="B3895" s="638" t="s">
        <v>768</v>
      </c>
      <c r="C3895" s="638" t="s">
        <v>769</v>
      </c>
      <c r="D3895" s="639" t="s">
        <v>11725</v>
      </c>
      <c r="E3895" s="640">
        <v>3500</v>
      </c>
      <c r="F3895" s="638" t="s">
        <v>11726</v>
      </c>
      <c r="G3895" s="639" t="s">
        <v>11727</v>
      </c>
      <c r="H3895" s="641" t="s">
        <v>11048</v>
      </c>
      <c r="I3895" s="642" t="s">
        <v>8190</v>
      </c>
      <c r="J3895" s="641" t="s">
        <v>11048</v>
      </c>
      <c r="K3895" s="643">
        <v>1</v>
      </c>
      <c r="L3895" s="643">
        <v>12</v>
      </c>
      <c r="M3895" s="644">
        <v>44277.254186522412</v>
      </c>
      <c r="N3895" s="643">
        <v>1</v>
      </c>
      <c r="O3895" s="643">
        <v>6</v>
      </c>
      <c r="P3895" s="686">
        <v>22201.079556928918</v>
      </c>
    </row>
    <row r="3896" spans="1:16" ht="22.5" x14ac:dyDescent="0.2">
      <c r="A3896" s="637" t="s">
        <v>478</v>
      </c>
      <c r="B3896" s="638" t="s">
        <v>768</v>
      </c>
      <c r="C3896" s="638" t="s">
        <v>769</v>
      </c>
      <c r="D3896" s="639" t="s">
        <v>8431</v>
      </c>
      <c r="E3896" s="640">
        <v>1900</v>
      </c>
      <c r="F3896" s="638" t="s">
        <v>11728</v>
      </c>
      <c r="G3896" s="639" t="s">
        <v>11729</v>
      </c>
      <c r="H3896" s="641" t="s">
        <v>8291</v>
      </c>
      <c r="I3896" s="642" t="s">
        <v>8292</v>
      </c>
      <c r="J3896" s="641" t="s">
        <v>8291</v>
      </c>
      <c r="K3896" s="643">
        <v>1</v>
      </c>
      <c r="L3896" s="643">
        <v>10</v>
      </c>
      <c r="M3896" s="644">
        <v>21011.894186522404</v>
      </c>
      <c r="N3896" s="643">
        <v>1</v>
      </c>
      <c r="O3896" s="643">
        <v>6</v>
      </c>
      <c r="P3896" s="686">
        <v>12578.939556928915</v>
      </c>
    </row>
    <row r="3897" spans="1:16" ht="22.5" x14ac:dyDescent="0.2">
      <c r="A3897" s="637" t="s">
        <v>478</v>
      </c>
      <c r="B3897" s="638" t="s">
        <v>768</v>
      </c>
      <c r="C3897" s="638" t="s">
        <v>769</v>
      </c>
      <c r="D3897" s="639" t="s">
        <v>8288</v>
      </c>
      <c r="E3897" s="640">
        <v>1900</v>
      </c>
      <c r="F3897" s="638" t="s">
        <v>11730</v>
      </c>
      <c r="G3897" s="639" t="s">
        <v>11731</v>
      </c>
      <c r="H3897" s="641" t="s">
        <v>8303</v>
      </c>
      <c r="I3897" s="642" t="s">
        <v>8292</v>
      </c>
      <c r="J3897" s="641" t="s">
        <v>8303</v>
      </c>
      <c r="K3897" s="643">
        <v>1</v>
      </c>
      <c r="L3897" s="643">
        <v>12</v>
      </c>
      <c r="M3897" s="644">
        <v>25077.254186522405</v>
      </c>
      <c r="N3897" s="643">
        <v>1</v>
      </c>
      <c r="O3897" s="643">
        <v>6</v>
      </c>
      <c r="P3897" s="686">
        <v>12578.939556928915</v>
      </c>
    </row>
    <row r="3898" spans="1:16" ht="22.5" x14ac:dyDescent="0.2">
      <c r="A3898" s="637" t="s">
        <v>478</v>
      </c>
      <c r="B3898" s="638" t="s">
        <v>768</v>
      </c>
      <c r="C3898" s="638" t="s">
        <v>769</v>
      </c>
      <c r="D3898" s="639" t="s">
        <v>11732</v>
      </c>
      <c r="E3898" s="640">
        <v>2300</v>
      </c>
      <c r="F3898" s="638" t="s">
        <v>11733</v>
      </c>
      <c r="G3898" s="639" t="s">
        <v>11734</v>
      </c>
      <c r="H3898" s="641" t="s">
        <v>8493</v>
      </c>
      <c r="I3898" s="642" t="s">
        <v>8185</v>
      </c>
      <c r="J3898" s="641" t="s">
        <v>8493</v>
      </c>
      <c r="K3898" s="643">
        <v>1</v>
      </c>
      <c r="L3898" s="643">
        <v>12</v>
      </c>
      <c r="M3898" s="644">
        <v>29877.254186522405</v>
      </c>
      <c r="N3898" s="643">
        <v>1</v>
      </c>
      <c r="O3898" s="643">
        <v>5</v>
      </c>
      <c r="P3898" s="686">
        <v>12497.319556928915</v>
      </c>
    </row>
    <row r="3899" spans="1:16" ht="22.5" x14ac:dyDescent="0.2">
      <c r="A3899" s="637" t="s">
        <v>478</v>
      </c>
      <c r="B3899" s="638" t="s">
        <v>775</v>
      </c>
      <c r="C3899" s="638" t="s">
        <v>769</v>
      </c>
      <c r="D3899" s="639" t="s">
        <v>8409</v>
      </c>
      <c r="E3899" s="640">
        <v>2300</v>
      </c>
      <c r="F3899" s="638" t="s">
        <v>11733</v>
      </c>
      <c r="G3899" s="639" t="s">
        <v>11734</v>
      </c>
      <c r="H3899" s="641" t="s">
        <v>8493</v>
      </c>
      <c r="I3899" s="642" t="s">
        <v>8185</v>
      </c>
      <c r="J3899" s="641" t="s">
        <v>8493</v>
      </c>
      <c r="K3899" s="643"/>
      <c r="L3899" s="643"/>
      <c r="M3899" s="644">
        <v>0</v>
      </c>
      <c r="N3899" s="643">
        <v>1</v>
      </c>
      <c r="O3899" s="643">
        <v>1</v>
      </c>
      <c r="P3899" s="686">
        <v>2482.279556928916</v>
      </c>
    </row>
    <row r="3900" spans="1:16" ht="22.5" x14ac:dyDescent="0.2">
      <c r="A3900" s="637" t="s">
        <v>478</v>
      </c>
      <c r="B3900" s="638" t="s">
        <v>768</v>
      </c>
      <c r="C3900" s="638" t="s">
        <v>769</v>
      </c>
      <c r="D3900" s="639" t="s">
        <v>11735</v>
      </c>
      <c r="E3900" s="640">
        <v>3500</v>
      </c>
      <c r="F3900" s="638" t="s">
        <v>11736</v>
      </c>
      <c r="G3900" s="639" t="s">
        <v>11737</v>
      </c>
      <c r="H3900" s="641" t="s">
        <v>8380</v>
      </c>
      <c r="I3900" s="642" t="s">
        <v>8190</v>
      </c>
      <c r="J3900" s="641" t="s">
        <v>8380</v>
      </c>
      <c r="K3900" s="643">
        <v>1</v>
      </c>
      <c r="L3900" s="643">
        <v>12</v>
      </c>
      <c r="M3900" s="644">
        <v>44277.254186522412</v>
      </c>
      <c r="N3900" s="643">
        <v>1</v>
      </c>
      <c r="O3900" s="643">
        <v>6</v>
      </c>
      <c r="P3900" s="686">
        <v>22201.079556928918</v>
      </c>
    </row>
    <row r="3901" spans="1:16" ht="22.5" x14ac:dyDescent="0.2">
      <c r="A3901" s="637" t="s">
        <v>478</v>
      </c>
      <c r="B3901" s="638" t="s">
        <v>768</v>
      </c>
      <c r="C3901" s="638" t="s">
        <v>769</v>
      </c>
      <c r="D3901" s="639" t="s">
        <v>11738</v>
      </c>
      <c r="E3901" s="640">
        <v>1900</v>
      </c>
      <c r="F3901" s="638" t="s">
        <v>11739</v>
      </c>
      <c r="G3901" s="639" t="s">
        <v>11740</v>
      </c>
      <c r="H3901" s="641" t="s">
        <v>11741</v>
      </c>
      <c r="I3901" s="642" t="s">
        <v>8292</v>
      </c>
      <c r="J3901" s="641" t="s">
        <v>11741</v>
      </c>
      <c r="K3901" s="643">
        <v>1</v>
      </c>
      <c r="L3901" s="643">
        <v>12</v>
      </c>
      <c r="M3901" s="644">
        <v>25077.254186522405</v>
      </c>
      <c r="N3901" s="643"/>
      <c r="O3901" s="643"/>
      <c r="P3901" s="686">
        <v>0</v>
      </c>
    </row>
    <row r="3902" spans="1:16" ht="22.5" x14ac:dyDescent="0.2">
      <c r="A3902" s="637" t="s">
        <v>478</v>
      </c>
      <c r="B3902" s="638" t="s">
        <v>768</v>
      </c>
      <c r="C3902" s="638" t="s">
        <v>769</v>
      </c>
      <c r="D3902" s="639" t="s">
        <v>11742</v>
      </c>
      <c r="E3902" s="640">
        <v>2700</v>
      </c>
      <c r="F3902" s="638" t="s">
        <v>11739</v>
      </c>
      <c r="G3902" s="639" t="s">
        <v>11740</v>
      </c>
      <c r="H3902" s="641" t="s">
        <v>11743</v>
      </c>
      <c r="I3902" s="642" t="s">
        <v>8185</v>
      </c>
      <c r="J3902" s="641" t="s">
        <v>11743</v>
      </c>
      <c r="K3902" s="643"/>
      <c r="L3902" s="643"/>
      <c r="M3902" s="644">
        <v>0</v>
      </c>
      <c r="N3902" s="643">
        <v>1</v>
      </c>
      <c r="O3902" s="643">
        <v>6</v>
      </c>
      <c r="P3902" s="686">
        <v>17401.079556928918</v>
      </c>
    </row>
    <row r="3903" spans="1:16" ht="22.5" x14ac:dyDescent="0.2">
      <c r="A3903" s="637" t="s">
        <v>478</v>
      </c>
      <c r="B3903" s="638" t="s">
        <v>768</v>
      </c>
      <c r="C3903" s="638" t="s">
        <v>769</v>
      </c>
      <c r="D3903" s="639" t="s">
        <v>9405</v>
      </c>
      <c r="E3903" s="640">
        <v>4300</v>
      </c>
      <c r="F3903" s="638" t="s">
        <v>11744</v>
      </c>
      <c r="G3903" s="639" t="s">
        <v>11745</v>
      </c>
      <c r="H3903" s="641" t="s">
        <v>11746</v>
      </c>
      <c r="I3903" s="642" t="s">
        <v>8190</v>
      </c>
      <c r="J3903" s="641" t="s">
        <v>11746</v>
      </c>
      <c r="K3903" s="643">
        <v>1</v>
      </c>
      <c r="L3903" s="643">
        <v>12</v>
      </c>
      <c r="M3903" s="644">
        <v>53877.254186522412</v>
      </c>
      <c r="N3903" s="643">
        <v>1</v>
      </c>
      <c r="O3903" s="643">
        <v>6</v>
      </c>
      <c r="P3903" s="686">
        <v>27001.079556928918</v>
      </c>
    </row>
    <row r="3904" spans="1:16" x14ac:dyDescent="0.2">
      <c r="A3904" s="637" t="s">
        <v>478</v>
      </c>
      <c r="B3904" s="638" t="s">
        <v>768</v>
      </c>
      <c r="C3904" s="638" t="s">
        <v>769</v>
      </c>
      <c r="D3904" s="639" t="s">
        <v>8288</v>
      </c>
      <c r="E3904" s="640">
        <v>1900</v>
      </c>
      <c r="F3904" s="638" t="s">
        <v>11747</v>
      </c>
      <c r="G3904" s="639" t="s">
        <v>11748</v>
      </c>
      <c r="H3904" s="641" t="s">
        <v>8303</v>
      </c>
      <c r="I3904" s="642" t="s">
        <v>8292</v>
      </c>
      <c r="J3904" s="641" t="s">
        <v>8303</v>
      </c>
      <c r="K3904" s="643">
        <v>1</v>
      </c>
      <c r="L3904" s="643">
        <v>12</v>
      </c>
      <c r="M3904" s="644">
        <v>25077.254186522405</v>
      </c>
      <c r="N3904" s="643">
        <v>1</v>
      </c>
      <c r="O3904" s="643">
        <v>6</v>
      </c>
      <c r="P3904" s="686">
        <v>12578.939556928915</v>
      </c>
    </row>
    <row r="3905" spans="1:16" ht="22.5" x14ac:dyDescent="0.2">
      <c r="A3905" s="637" t="s">
        <v>478</v>
      </c>
      <c r="B3905" s="638" t="s">
        <v>768</v>
      </c>
      <c r="C3905" s="638" t="s">
        <v>769</v>
      </c>
      <c r="D3905" s="639" t="s">
        <v>8394</v>
      </c>
      <c r="E3905" s="640">
        <v>1900</v>
      </c>
      <c r="F3905" s="638" t="s">
        <v>11749</v>
      </c>
      <c r="G3905" s="639" t="s">
        <v>11750</v>
      </c>
      <c r="H3905" s="641" t="s">
        <v>8291</v>
      </c>
      <c r="I3905" s="642" t="s">
        <v>8292</v>
      </c>
      <c r="J3905" s="641" t="s">
        <v>8291</v>
      </c>
      <c r="K3905" s="643">
        <v>1</v>
      </c>
      <c r="L3905" s="643">
        <v>12</v>
      </c>
      <c r="M3905" s="644">
        <v>25077.254186522405</v>
      </c>
      <c r="N3905" s="643">
        <v>1</v>
      </c>
      <c r="O3905" s="643">
        <v>6</v>
      </c>
      <c r="P3905" s="686">
        <v>12578.939556928915</v>
      </c>
    </row>
    <row r="3906" spans="1:16" x14ac:dyDescent="0.2">
      <c r="A3906" s="637" t="s">
        <v>478</v>
      </c>
      <c r="B3906" s="638" t="s">
        <v>768</v>
      </c>
      <c r="C3906" s="638" t="s">
        <v>769</v>
      </c>
      <c r="D3906" s="639" t="s">
        <v>9931</v>
      </c>
      <c r="E3906" s="640">
        <v>1900</v>
      </c>
      <c r="F3906" s="638" t="s">
        <v>11751</v>
      </c>
      <c r="G3906" s="639" t="s">
        <v>11752</v>
      </c>
      <c r="H3906" s="641" t="s">
        <v>8291</v>
      </c>
      <c r="I3906" s="642" t="s">
        <v>8292</v>
      </c>
      <c r="J3906" s="641" t="s">
        <v>8291</v>
      </c>
      <c r="K3906" s="643">
        <v>1</v>
      </c>
      <c r="L3906" s="643">
        <v>12</v>
      </c>
      <c r="M3906" s="644">
        <v>25077.254186522405</v>
      </c>
      <c r="N3906" s="643">
        <v>1</v>
      </c>
      <c r="O3906" s="643">
        <v>6</v>
      </c>
      <c r="P3906" s="686">
        <v>12578.939556928915</v>
      </c>
    </row>
    <row r="3907" spans="1:16" ht="22.5" x14ac:dyDescent="0.2">
      <c r="A3907" s="637" t="s">
        <v>478</v>
      </c>
      <c r="B3907" s="638" t="s">
        <v>768</v>
      </c>
      <c r="C3907" s="638" t="s">
        <v>769</v>
      </c>
      <c r="D3907" s="639" t="s">
        <v>8288</v>
      </c>
      <c r="E3907" s="640">
        <v>1900</v>
      </c>
      <c r="F3907" s="638" t="s">
        <v>11753</v>
      </c>
      <c r="G3907" s="639" t="s">
        <v>11754</v>
      </c>
      <c r="H3907" s="641" t="s">
        <v>8291</v>
      </c>
      <c r="I3907" s="642" t="s">
        <v>8292</v>
      </c>
      <c r="J3907" s="641" t="s">
        <v>8291</v>
      </c>
      <c r="K3907" s="643">
        <v>1</v>
      </c>
      <c r="L3907" s="643">
        <v>12</v>
      </c>
      <c r="M3907" s="644">
        <v>25077.254186522405</v>
      </c>
      <c r="N3907" s="643">
        <v>1</v>
      </c>
      <c r="O3907" s="643">
        <v>6</v>
      </c>
      <c r="P3907" s="686">
        <v>12578.939556928915</v>
      </c>
    </row>
    <row r="3908" spans="1:16" ht="45" x14ac:dyDescent="0.2">
      <c r="A3908" s="637" t="s">
        <v>478</v>
      </c>
      <c r="B3908" s="638" t="s">
        <v>768</v>
      </c>
      <c r="C3908" s="638" t="s">
        <v>769</v>
      </c>
      <c r="D3908" s="639" t="s">
        <v>8975</v>
      </c>
      <c r="E3908" s="640">
        <v>1900</v>
      </c>
      <c r="F3908" s="638" t="s">
        <v>11755</v>
      </c>
      <c r="G3908" s="639" t="s">
        <v>11756</v>
      </c>
      <c r="H3908" s="641" t="s">
        <v>8288</v>
      </c>
      <c r="I3908" s="642" t="s">
        <v>8292</v>
      </c>
      <c r="J3908" s="641" t="s">
        <v>8288</v>
      </c>
      <c r="K3908" s="643">
        <v>1</v>
      </c>
      <c r="L3908" s="643">
        <v>12</v>
      </c>
      <c r="M3908" s="644">
        <v>25077.254186522405</v>
      </c>
      <c r="N3908" s="643">
        <v>1</v>
      </c>
      <c r="O3908" s="643">
        <v>6</v>
      </c>
      <c r="P3908" s="686">
        <v>12578.939556928915</v>
      </c>
    </row>
    <row r="3909" spans="1:16" ht="33.75" x14ac:dyDescent="0.2">
      <c r="A3909" s="637" t="s">
        <v>478</v>
      </c>
      <c r="B3909" s="638" t="s">
        <v>768</v>
      </c>
      <c r="C3909" s="638" t="s">
        <v>769</v>
      </c>
      <c r="D3909" s="639" t="s">
        <v>11757</v>
      </c>
      <c r="E3909" s="640">
        <v>5000</v>
      </c>
      <c r="F3909" s="638" t="s">
        <v>11758</v>
      </c>
      <c r="G3909" s="639" t="s">
        <v>11759</v>
      </c>
      <c r="H3909" s="641" t="s">
        <v>11760</v>
      </c>
      <c r="I3909" s="642" t="s">
        <v>8190</v>
      </c>
      <c r="J3909" s="641" t="s">
        <v>11760</v>
      </c>
      <c r="K3909" s="643">
        <v>1</v>
      </c>
      <c r="L3909" s="643">
        <v>12</v>
      </c>
      <c r="M3909" s="644">
        <v>62277.254186522412</v>
      </c>
      <c r="N3909" s="643"/>
      <c r="O3909" s="643"/>
      <c r="P3909" s="686">
        <v>0</v>
      </c>
    </row>
    <row r="3910" spans="1:16" ht="33.75" x14ac:dyDescent="0.2">
      <c r="A3910" s="637" t="s">
        <v>478</v>
      </c>
      <c r="B3910" s="638" t="s">
        <v>768</v>
      </c>
      <c r="C3910" s="638" t="s">
        <v>769</v>
      </c>
      <c r="D3910" s="639" t="s">
        <v>9001</v>
      </c>
      <c r="E3910" s="640">
        <v>3300</v>
      </c>
      <c r="F3910" s="638" t="s">
        <v>11761</v>
      </c>
      <c r="G3910" s="639" t="s">
        <v>11762</v>
      </c>
      <c r="H3910" s="641" t="s">
        <v>8380</v>
      </c>
      <c r="I3910" s="642" t="s">
        <v>8190</v>
      </c>
      <c r="J3910" s="641" t="s">
        <v>8380</v>
      </c>
      <c r="K3910" s="643">
        <v>1</v>
      </c>
      <c r="L3910" s="643">
        <v>12</v>
      </c>
      <c r="M3910" s="644">
        <v>41877.254186522412</v>
      </c>
      <c r="N3910" s="643">
        <v>1</v>
      </c>
      <c r="O3910" s="643">
        <v>6</v>
      </c>
      <c r="P3910" s="686">
        <v>21001.079556928918</v>
      </c>
    </row>
    <row r="3911" spans="1:16" x14ac:dyDescent="0.2">
      <c r="A3911" s="637" t="s">
        <v>478</v>
      </c>
      <c r="B3911" s="638" t="s">
        <v>768</v>
      </c>
      <c r="C3911" s="638" t="s">
        <v>769</v>
      </c>
      <c r="D3911" s="639" t="s">
        <v>11763</v>
      </c>
      <c r="E3911" s="640">
        <v>1900</v>
      </c>
      <c r="F3911" s="638" t="s">
        <v>11764</v>
      </c>
      <c r="G3911" s="639" t="s">
        <v>11765</v>
      </c>
      <c r="H3911" s="641" t="s">
        <v>8416</v>
      </c>
      <c r="I3911" s="642" t="s">
        <v>8292</v>
      </c>
      <c r="J3911" s="641" t="s">
        <v>8416</v>
      </c>
      <c r="K3911" s="643">
        <v>1</v>
      </c>
      <c r="L3911" s="643">
        <v>12</v>
      </c>
      <c r="M3911" s="644">
        <v>25077.254186522405</v>
      </c>
      <c r="N3911" s="643">
        <v>1</v>
      </c>
      <c r="O3911" s="643">
        <v>6</v>
      </c>
      <c r="P3911" s="686">
        <v>12578.939556928915</v>
      </c>
    </row>
    <row r="3912" spans="1:16" ht="22.5" x14ac:dyDescent="0.2">
      <c r="A3912" s="637" t="s">
        <v>478</v>
      </c>
      <c r="B3912" s="638" t="s">
        <v>768</v>
      </c>
      <c r="C3912" s="638" t="s">
        <v>769</v>
      </c>
      <c r="D3912" s="639" t="s">
        <v>8338</v>
      </c>
      <c r="E3912" s="640">
        <v>2300</v>
      </c>
      <c r="F3912" s="638" t="s">
        <v>11766</v>
      </c>
      <c r="G3912" s="639" t="s">
        <v>11767</v>
      </c>
      <c r="H3912" s="641" t="s">
        <v>9781</v>
      </c>
      <c r="I3912" s="642" t="s">
        <v>8185</v>
      </c>
      <c r="J3912" s="641" t="s">
        <v>9781</v>
      </c>
      <c r="K3912" s="643">
        <v>1</v>
      </c>
      <c r="L3912" s="643">
        <v>12</v>
      </c>
      <c r="M3912" s="644">
        <v>29877.254186522405</v>
      </c>
      <c r="N3912" s="643">
        <v>1</v>
      </c>
      <c r="O3912" s="643">
        <v>5</v>
      </c>
      <c r="P3912" s="686">
        <v>12497.319556928915</v>
      </c>
    </row>
    <row r="3913" spans="1:16" ht="22.5" x14ac:dyDescent="0.2">
      <c r="A3913" s="637" t="s">
        <v>478</v>
      </c>
      <c r="B3913" s="638" t="s">
        <v>775</v>
      </c>
      <c r="C3913" s="638" t="s">
        <v>769</v>
      </c>
      <c r="D3913" s="639" t="s">
        <v>8338</v>
      </c>
      <c r="E3913" s="640">
        <v>2300</v>
      </c>
      <c r="F3913" s="638" t="s">
        <v>11766</v>
      </c>
      <c r="G3913" s="639" t="s">
        <v>11767</v>
      </c>
      <c r="H3913" s="641" t="s">
        <v>9781</v>
      </c>
      <c r="I3913" s="642" t="s">
        <v>8185</v>
      </c>
      <c r="J3913" s="641" t="s">
        <v>9781</v>
      </c>
      <c r="K3913" s="643"/>
      <c r="L3913" s="643"/>
      <c r="M3913" s="644">
        <v>0</v>
      </c>
      <c r="N3913" s="643">
        <v>1</v>
      </c>
      <c r="O3913" s="643">
        <v>1</v>
      </c>
      <c r="P3913" s="686">
        <v>2482.279556928916</v>
      </c>
    </row>
    <row r="3914" spans="1:16" ht="22.5" x14ac:dyDescent="0.2">
      <c r="A3914" s="637" t="s">
        <v>478</v>
      </c>
      <c r="B3914" s="638" t="s">
        <v>768</v>
      </c>
      <c r="C3914" s="638" t="s">
        <v>769</v>
      </c>
      <c r="D3914" s="639" t="s">
        <v>8190</v>
      </c>
      <c r="E3914" s="640">
        <v>3500</v>
      </c>
      <c r="F3914" s="638" t="s">
        <v>11768</v>
      </c>
      <c r="G3914" s="639" t="s">
        <v>11769</v>
      </c>
      <c r="H3914" s="641" t="s">
        <v>8251</v>
      </c>
      <c r="I3914" s="642" t="s">
        <v>8190</v>
      </c>
      <c r="J3914" s="641" t="s">
        <v>8251</v>
      </c>
      <c r="K3914" s="643">
        <v>1</v>
      </c>
      <c r="L3914" s="643">
        <v>1</v>
      </c>
      <c r="M3914" s="644">
        <v>3817.7741865224061</v>
      </c>
      <c r="N3914" s="643">
        <v>1</v>
      </c>
      <c r="O3914" s="643">
        <v>6</v>
      </c>
      <c r="P3914" s="686">
        <v>22201.079556928918</v>
      </c>
    </row>
    <row r="3915" spans="1:16" ht="22.5" x14ac:dyDescent="0.2">
      <c r="A3915" s="637" t="s">
        <v>478</v>
      </c>
      <c r="B3915" s="638" t="s">
        <v>768</v>
      </c>
      <c r="C3915" s="638" t="s">
        <v>769</v>
      </c>
      <c r="D3915" s="639" t="s">
        <v>8288</v>
      </c>
      <c r="E3915" s="640">
        <v>1900</v>
      </c>
      <c r="F3915" s="638" t="s">
        <v>11770</v>
      </c>
      <c r="G3915" s="639" t="s">
        <v>11771</v>
      </c>
      <c r="H3915" s="641" t="s">
        <v>8303</v>
      </c>
      <c r="I3915" s="642" t="s">
        <v>8292</v>
      </c>
      <c r="J3915" s="641" t="s">
        <v>8303</v>
      </c>
      <c r="K3915" s="643">
        <v>1</v>
      </c>
      <c r="L3915" s="643">
        <v>12</v>
      </c>
      <c r="M3915" s="644">
        <v>25077.254186522405</v>
      </c>
      <c r="N3915" s="643">
        <v>1</v>
      </c>
      <c r="O3915" s="643">
        <v>6</v>
      </c>
      <c r="P3915" s="686">
        <v>12578.939556928915</v>
      </c>
    </row>
    <row r="3916" spans="1:16" ht="45" x14ac:dyDescent="0.2">
      <c r="A3916" s="637" t="s">
        <v>478</v>
      </c>
      <c r="B3916" s="638" t="s">
        <v>768</v>
      </c>
      <c r="C3916" s="638" t="s">
        <v>769</v>
      </c>
      <c r="D3916" s="639" t="s">
        <v>11772</v>
      </c>
      <c r="E3916" s="640">
        <v>3100</v>
      </c>
      <c r="F3916" s="638" t="s">
        <v>11773</v>
      </c>
      <c r="G3916" s="639" t="s">
        <v>11774</v>
      </c>
      <c r="H3916" s="641" t="s">
        <v>8283</v>
      </c>
      <c r="I3916" s="642" t="s">
        <v>8190</v>
      </c>
      <c r="J3916" s="641" t="s">
        <v>8283</v>
      </c>
      <c r="K3916" s="643">
        <v>1</v>
      </c>
      <c r="L3916" s="643">
        <v>12</v>
      </c>
      <c r="M3916" s="644">
        <v>39477.254186522412</v>
      </c>
      <c r="N3916" s="643">
        <v>1</v>
      </c>
      <c r="O3916" s="643">
        <v>6</v>
      </c>
      <c r="P3916" s="686">
        <v>19801.079556928918</v>
      </c>
    </row>
    <row r="3917" spans="1:16" ht="33.75" x14ac:dyDescent="0.2">
      <c r="A3917" s="637" t="s">
        <v>478</v>
      </c>
      <c r="B3917" s="638" t="s">
        <v>768</v>
      </c>
      <c r="C3917" s="638" t="s">
        <v>769</v>
      </c>
      <c r="D3917" s="639" t="s">
        <v>11775</v>
      </c>
      <c r="E3917" s="640">
        <v>2300</v>
      </c>
      <c r="F3917" s="638" t="s">
        <v>11776</v>
      </c>
      <c r="G3917" s="639" t="s">
        <v>11777</v>
      </c>
      <c r="H3917" s="641" t="s">
        <v>11778</v>
      </c>
      <c r="I3917" s="642" t="s">
        <v>8185</v>
      </c>
      <c r="J3917" s="641" t="s">
        <v>11778</v>
      </c>
      <c r="K3917" s="643">
        <v>1</v>
      </c>
      <c r="L3917" s="643">
        <v>12</v>
      </c>
      <c r="M3917" s="644">
        <v>29877.254186522405</v>
      </c>
      <c r="N3917" s="643">
        <v>1</v>
      </c>
      <c r="O3917" s="643">
        <v>5</v>
      </c>
      <c r="P3917" s="686">
        <v>12497.319556928915</v>
      </c>
    </row>
    <row r="3918" spans="1:16" ht="33.75" x14ac:dyDescent="0.2">
      <c r="A3918" s="637" t="s">
        <v>478</v>
      </c>
      <c r="B3918" s="638" t="s">
        <v>775</v>
      </c>
      <c r="C3918" s="638" t="s">
        <v>769</v>
      </c>
      <c r="D3918" s="639" t="s">
        <v>11775</v>
      </c>
      <c r="E3918" s="640">
        <v>2300</v>
      </c>
      <c r="F3918" s="638" t="s">
        <v>11776</v>
      </c>
      <c r="G3918" s="639" t="s">
        <v>11777</v>
      </c>
      <c r="H3918" s="641" t="s">
        <v>11778</v>
      </c>
      <c r="I3918" s="642" t="s">
        <v>8185</v>
      </c>
      <c r="J3918" s="641" t="s">
        <v>11778</v>
      </c>
      <c r="K3918" s="643"/>
      <c r="L3918" s="643"/>
      <c r="M3918" s="644">
        <v>0</v>
      </c>
      <c r="N3918" s="643">
        <v>1</v>
      </c>
      <c r="O3918" s="643">
        <v>1</v>
      </c>
      <c r="P3918" s="686">
        <v>2482.279556928916</v>
      </c>
    </row>
    <row r="3919" spans="1:16" ht="33.75" x14ac:dyDescent="0.2">
      <c r="A3919" s="637" t="s">
        <v>478</v>
      </c>
      <c r="B3919" s="638" t="s">
        <v>768</v>
      </c>
      <c r="C3919" s="638" t="s">
        <v>769</v>
      </c>
      <c r="D3919" s="639" t="s">
        <v>8970</v>
      </c>
      <c r="E3919" s="640">
        <v>1900</v>
      </c>
      <c r="F3919" s="638" t="s">
        <v>11779</v>
      </c>
      <c r="G3919" s="639" t="s">
        <v>11780</v>
      </c>
      <c r="H3919" s="641" t="s">
        <v>8291</v>
      </c>
      <c r="I3919" s="642" t="s">
        <v>8292</v>
      </c>
      <c r="J3919" s="641" t="s">
        <v>8291</v>
      </c>
      <c r="K3919" s="643">
        <v>1</v>
      </c>
      <c r="L3919" s="643">
        <v>12</v>
      </c>
      <c r="M3919" s="644">
        <v>25077.254186522405</v>
      </c>
      <c r="N3919" s="643">
        <v>1</v>
      </c>
      <c r="O3919" s="643">
        <v>6</v>
      </c>
      <c r="P3919" s="686">
        <v>12578.939556928915</v>
      </c>
    </row>
    <row r="3920" spans="1:16" ht="33.75" x14ac:dyDescent="0.2">
      <c r="A3920" s="637" t="s">
        <v>478</v>
      </c>
      <c r="B3920" s="638" t="s">
        <v>768</v>
      </c>
      <c r="C3920" s="638" t="s">
        <v>769</v>
      </c>
      <c r="D3920" s="639" t="s">
        <v>11781</v>
      </c>
      <c r="E3920" s="640">
        <v>3500</v>
      </c>
      <c r="F3920" s="638" t="s">
        <v>11782</v>
      </c>
      <c r="G3920" s="639" t="s">
        <v>11783</v>
      </c>
      <c r="H3920" s="641" t="s">
        <v>8441</v>
      </c>
      <c r="I3920" s="642" t="s">
        <v>8190</v>
      </c>
      <c r="J3920" s="641" t="s">
        <v>8441</v>
      </c>
      <c r="K3920" s="643">
        <v>1</v>
      </c>
      <c r="L3920" s="643">
        <v>12</v>
      </c>
      <c r="M3920" s="644">
        <v>44277.254186522412</v>
      </c>
      <c r="N3920" s="643">
        <v>1</v>
      </c>
      <c r="O3920" s="643">
        <v>5</v>
      </c>
      <c r="P3920" s="686">
        <v>18497.319556928916</v>
      </c>
    </row>
    <row r="3921" spans="1:16" ht="33.75" x14ac:dyDescent="0.2">
      <c r="A3921" s="637" t="s">
        <v>478</v>
      </c>
      <c r="B3921" s="638" t="s">
        <v>775</v>
      </c>
      <c r="C3921" s="638" t="s">
        <v>769</v>
      </c>
      <c r="D3921" s="639" t="s">
        <v>11781</v>
      </c>
      <c r="E3921" s="640">
        <v>3500</v>
      </c>
      <c r="F3921" s="638" t="s">
        <v>11782</v>
      </c>
      <c r="G3921" s="639" t="s">
        <v>11783</v>
      </c>
      <c r="H3921" s="641" t="s">
        <v>8441</v>
      </c>
      <c r="I3921" s="642" t="s">
        <v>8190</v>
      </c>
      <c r="J3921" s="641" t="s">
        <v>8441</v>
      </c>
      <c r="K3921" s="643"/>
      <c r="L3921" s="643"/>
      <c r="M3921" s="644">
        <v>0</v>
      </c>
      <c r="N3921" s="643">
        <v>1</v>
      </c>
      <c r="O3921" s="643">
        <v>1</v>
      </c>
      <c r="P3921" s="686">
        <v>3682.279556928916</v>
      </c>
    </row>
    <row r="3922" spans="1:16" ht="22.5" x14ac:dyDescent="0.2">
      <c r="A3922" s="637" t="s">
        <v>478</v>
      </c>
      <c r="B3922" s="638" t="s">
        <v>768</v>
      </c>
      <c r="C3922" s="638" t="s">
        <v>769</v>
      </c>
      <c r="D3922" s="639" t="s">
        <v>11784</v>
      </c>
      <c r="E3922" s="640">
        <v>4300</v>
      </c>
      <c r="F3922" s="638" t="s">
        <v>11785</v>
      </c>
      <c r="G3922" s="639" t="s">
        <v>11786</v>
      </c>
      <c r="H3922" s="641" t="s">
        <v>9499</v>
      </c>
      <c r="I3922" s="642" t="s">
        <v>8190</v>
      </c>
      <c r="J3922" s="641" t="s">
        <v>9499</v>
      </c>
      <c r="K3922" s="643">
        <v>1</v>
      </c>
      <c r="L3922" s="643">
        <v>10</v>
      </c>
      <c r="M3922" s="644">
        <v>45011.894186522411</v>
      </c>
      <c r="N3922" s="643">
        <v>1</v>
      </c>
      <c r="O3922" s="643">
        <v>6</v>
      </c>
      <c r="P3922" s="686">
        <v>27001.079556928918</v>
      </c>
    </row>
    <row r="3923" spans="1:16" ht="22.5" x14ac:dyDescent="0.2">
      <c r="A3923" s="637" t="s">
        <v>478</v>
      </c>
      <c r="B3923" s="638" t="s">
        <v>768</v>
      </c>
      <c r="C3923" s="638" t="s">
        <v>769</v>
      </c>
      <c r="D3923" s="639" t="s">
        <v>8511</v>
      </c>
      <c r="E3923" s="640">
        <v>1900</v>
      </c>
      <c r="F3923" s="638" t="s">
        <v>11787</v>
      </c>
      <c r="G3923" s="639" t="s">
        <v>11788</v>
      </c>
      <c r="H3923" s="641" t="s">
        <v>8291</v>
      </c>
      <c r="I3923" s="642" t="s">
        <v>8292</v>
      </c>
      <c r="J3923" s="641" t="s">
        <v>8291</v>
      </c>
      <c r="K3923" s="643">
        <v>1</v>
      </c>
      <c r="L3923" s="643">
        <v>12</v>
      </c>
      <c r="M3923" s="644">
        <v>25077.254186522405</v>
      </c>
      <c r="N3923" s="643">
        <v>1</v>
      </c>
      <c r="O3923" s="643">
        <v>6</v>
      </c>
      <c r="P3923" s="686">
        <v>12578.939556928915</v>
      </c>
    </row>
    <row r="3924" spans="1:16" x14ac:dyDescent="0.2">
      <c r="A3924" s="637" t="s">
        <v>478</v>
      </c>
      <c r="B3924" s="638" t="s">
        <v>768</v>
      </c>
      <c r="C3924" s="638" t="s">
        <v>769</v>
      </c>
      <c r="D3924" s="639" t="s">
        <v>8288</v>
      </c>
      <c r="E3924" s="640">
        <v>1900</v>
      </c>
      <c r="F3924" s="638" t="s">
        <v>11789</v>
      </c>
      <c r="G3924" s="639" t="s">
        <v>11790</v>
      </c>
      <c r="H3924" s="641" t="s">
        <v>8554</v>
      </c>
      <c r="I3924" s="642" t="s">
        <v>8292</v>
      </c>
      <c r="J3924" s="641" t="s">
        <v>8554</v>
      </c>
      <c r="K3924" s="643">
        <v>1</v>
      </c>
      <c r="L3924" s="643">
        <v>12</v>
      </c>
      <c r="M3924" s="644">
        <v>25077.254186522405</v>
      </c>
      <c r="N3924" s="643">
        <v>1</v>
      </c>
      <c r="O3924" s="643">
        <v>6</v>
      </c>
      <c r="P3924" s="686">
        <v>12578.939556928915</v>
      </c>
    </row>
    <row r="3925" spans="1:16" ht="45" x14ac:dyDescent="0.2">
      <c r="A3925" s="637" t="s">
        <v>478</v>
      </c>
      <c r="B3925" s="638" t="s">
        <v>768</v>
      </c>
      <c r="C3925" s="638" t="s">
        <v>769</v>
      </c>
      <c r="D3925" s="639" t="s">
        <v>11791</v>
      </c>
      <c r="E3925" s="640">
        <v>3300</v>
      </c>
      <c r="F3925" s="638" t="s">
        <v>11792</v>
      </c>
      <c r="G3925" s="639" t="s">
        <v>11793</v>
      </c>
      <c r="H3925" s="641" t="s">
        <v>4940</v>
      </c>
      <c r="I3925" s="642" t="s">
        <v>8190</v>
      </c>
      <c r="J3925" s="641" t="s">
        <v>4940</v>
      </c>
      <c r="K3925" s="643">
        <v>1</v>
      </c>
      <c r="L3925" s="643">
        <v>12</v>
      </c>
      <c r="M3925" s="644">
        <v>41877.254186522412</v>
      </c>
      <c r="N3925" s="643">
        <v>1</v>
      </c>
      <c r="O3925" s="643">
        <v>6</v>
      </c>
      <c r="P3925" s="686">
        <v>21001.079556928918</v>
      </c>
    </row>
    <row r="3926" spans="1:16" ht="22.5" x14ac:dyDescent="0.2">
      <c r="A3926" s="637" t="s">
        <v>478</v>
      </c>
      <c r="B3926" s="638" t="s">
        <v>768</v>
      </c>
      <c r="C3926" s="638" t="s">
        <v>769</v>
      </c>
      <c r="D3926" s="639" t="s">
        <v>11794</v>
      </c>
      <c r="E3926" s="640">
        <v>1900</v>
      </c>
      <c r="F3926" s="638" t="s">
        <v>11795</v>
      </c>
      <c r="G3926" s="639" t="s">
        <v>11796</v>
      </c>
      <c r="H3926" s="641" t="s">
        <v>8185</v>
      </c>
      <c r="I3926" s="642" t="s">
        <v>8292</v>
      </c>
      <c r="J3926" s="641" t="s">
        <v>8185</v>
      </c>
      <c r="K3926" s="643">
        <v>1</v>
      </c>
      <c r="L3926" s="643">
        <v>12</v>
      </c>
      <c r="M3926" s="644">
        <v>25077.254186522405</v>
      </c>
      <c r="N3926" s="643"/>
      <c r="O3926" s="643"/>
      <c r="P3926" s="686">
        <v>0</v>
      </c>
    </row>
    <row r="3927" spans="1:16" ht="22.5" x14ac:dyDescent="0.2">
      <c r="A3927" s="637" t="s">
        <v>478</v>
      </c>
      <c r="B3927" s="638" t="s">
        <v>768</v>
      </c>
      <c r="C3927" s="638" t="s">
        <v>769</v>
      </c>
      <c r="D3927" s="639" t="s">
        <v>8323</v>
      </c>
      <c r="E3927" s="640">
        <v>1900</v>
      </c>
      <c r="F3927" s="638" t="s">
        <v>11797</v>
      </c>
      <c r="G3927" s="639" t="s">
        <v>11798</v>
      </c>
      <c r="H3927" s="641" t="s">
        <v>8326</v>
      </c>
      <c r="I3927" s="642" t="s">
        <v>8292</v>
      </c>
      <c r="J3927" s="641" t="s">
        <v>8326</v>
      </c>
      <c r="K3927" s="643">
        <v>1</v>
      </c>
      <c r="L3927" s="643">
        <v>12</v>
      </c>
      <c r="M3927" s="644">
        <v>25077.254186522405</v>
      </c>
      <c r="N3927" s="643">
        <v>1</v>
      </c>
      <c r="O3927" s="643">
        <v>6</v>
      </c>
      <c r="P3927" s="686">
        <v>12578.939556928915</v>
      </c>
    </row>
    <row r="3928" spans="1:16" x14ac:dyDescent="0.2">
      <c r="A3928" s="637" t="s">
        <v>478</v>
      </c>
      <c r="B3928" s="638" t="s">
        <v>768</v>
      </c>
      <c r="C3928" s="638" t="s">
        <v>769</v>
      </c>
      <c r="D3928" s="639" t="s">
        <v>8717</v>
      </c>
      <c r="E3928" s="640">
        <v>2300</v>
      </c>
      <c r="F3928" s="638" t="s">
        <v>11799</v>
      </c>
      <c r="G3928" s="639" t="s">
        <v>11800</v>
      </c>
      <c r="H3928" s="641" t="s">
        <v>11801</v>
      </c>
      <c r="I3928" s="642" t="s">
        <v>8185</v>
      </c>
      <c r="J3928" s="641" t="s">
        <v>11801</v>
      </c>
      <c r="K3928" s="643">
        <v>1</v>
      </c>
      <c r="L3928" s="643">
        <v>9</v>
      </c>
      <c r="M3928" s="644">
        <v>22579.214186522404</v>
      </c>
      <c r="N3928" s="643">
        <v>1</v>
      </c>
      <c r="O3928" s="643">
        <v>3</v>
      </c>
      <c r="P3928" s="686">
        <v>7489.7995569289151</v>
      </c>
    </row>
    <row r="3929" spans="1:16" ht="33.75" x14ac:dyDescent="0.2">
      <c r="A3929" s="637" t="s">
        <v>478</v>
      </c>
      <c r="B3929" s="638" t="s">
        <v>775</v>
      </c>
      <c r="C3929" s="638" t="s">
        <v>769</v>
      </c>
      <c r="D3929" s="639" t="s">
        <v>10292</v>
      </c>
      <c r="E3929" s="640">
        <v>2300</v>
      </c>
      <c r="F3929" s="638" t="s">
        <v>11799</v>
      </c>
      <c r="G3929" s="639" t="s">
        <v>11800</v>
      </c>
      <c r="H3929" s="641" t="s">
        <v>11801</v>
      </c>
      <c r="I3929" s="642" t="s">
        <v>8185</v>
      </c>
      <c r="J3929" s="641" t="s">
        <v>11801</v>
      </c>
      <c r="K3929" s="643"/>
      <c r="L3929" s="643"/>
      <c r="M3929" s="644">
        <v>0</v>
      </c>
      <c r="N3929" s="643">
        <v>1</v>
      </c>
      <c r="O3929" s="643">
        <v>1</v>
      </c>
      <c r="P3929" s="686">
        <v>2482.279556928916</v>
      </c>
    </row>
    <row r="3930" spans="1:16" ht="33.75" x14ac:dyDescent="0.2">
      <c r="A3930" s="637" t="s">
        <v>478</v>
      </c>
      <c r="B3930" s="638" t="s">
        <v>768</v>
      </c>
      <c r="C3930" s="638" t="s">
        <v>769</v>
      </c>
      <c r="D3930" s="639" t="s">
        <v>11802</v>
      </c>
      <c r="E3930" s="640">
        <v>6500</v>
      </c>
      <c r="F3930" s="638" t="s">
        <v>11803</v>
      </c>
      <c r="G3930" s="639" t="s">
        <v>11804</v>
      </c>
      <c r="H3930" s="641" t="s">
        <v>9023</v>
      </c>
      <c r="I3930" s="642" t="s">
        <v>8190</v>
      </c>
      <c r="J3930" s="641" t="s">
        <v>9023</v>
      </c>
      <c r="K3930" s="643">
        <v>1</v>
      </c>
      <c r="L3930" s="643">
        <v>7</v>
      </c>
      <c r="M3930" s="644">
        <v>47113.854186522411</v>
      </c>
      <c r="N3930" s="643"/>
      <c r="O3930" s="643"/>
      <c r="P3930" s="686">
        <v>0</v>
      </c>
    </row>
    <row r="3931" spans="1:16" ht="22.5" x14ac:dyDescent="0.2">
      <c r="A3931" s="637" t="s">
        <v>478</v>
      </c>
      <c r="B3931" s="638" t="s">
        <v>768</v>
      </c>
      <c r="C3931" s="638" t="s">
        <v>769</v>
      </c>
      <c r="D3931" s="639" t="s">
        <v>8288</v>
      </c>
      <c r="E3931" s="640">
        <v>1900</v>
      </c>
      <c r="F3931" s="638" t="s">
        <v>11805</v>
      </c>
      <c r="G3931" s="639" t="s">
        <v>11806</v>
      </c>
      <c r="H3931" s="641" t="s">
        <v>8303</v>
      </c>
      <c r="I3931" s="642" t="s">
        <v>8292</v>
      </c>
      <c r="J3931" s="641" t="s">
        <v>8303</v>
      </c>
      <c r="K3931" s="643">
        <v>1</v>
      </c>
      <c r="L3931" s="643">
        <v>12</v>
      </c>
      <c r="M3931" s="644">
        <v>25077.254186522405</v>
      </c>
      <c r="N3931" s="643">
        <v>1</v>
      </c>
      <c r="O3931" s="643">
        <v>6</v>
      </c>
      <c r="P3931" s="686">
        <v>12578.939556928915</v>
      </c>
    </row>
    <row r="3932" spans="1:16" ht="22.5" x14ac:dyDescent="0.2">
      <c r="A3932" s="637" t="s">
        <v>478</v>
      </c>
      <c r="B3932" s="638" t="s">
        <v>768</v>
      </c>
      <c r="C3932" s="638" t="s">
        <v>769</v>
      </c>
      <c r="D3932" s="639" t="s">
        <v>8288</v>
      </c>
      <c r="E3932" s="640">
        <v>1900</v>
      </c>
      <c r="F3932" s="638" t="s">
        <v>11807</v>
      </c>
      <c r="G3932" s="639" t="s">
        <v>11808</v>
      </c>
      <c r="H3932" s="641" t="s">
        <v>8303</v>
      </c>
      <c r="I3932" s="642" t="s">
        <v>8292</v>
      </c>
      <c r="J3932" s="641" t="s">
        <v>8303</v>
      </c>
      <c r="K3932" s="643">
        <v>1</v>
      </c>
      <c r="L3932" s="643">
        <v>12</v>
      </c>
      <c r="M3932" s="644">
        <v>25077.254186522405</v>
      </c>
      <c r="N3932" s="643">
        <v>1</v>
      </c>
      <c r="O3932" s="643">
        <v>6</v>
      </c>
      <c r="P3932" s="686">
        <v>12578.939556928915</v>
      </c>
    </row>
    <row r="3933" spans="1:16" ht="22.5" x14ac:dyDescent="0.2">
      <c r="A3933" s="637" t="s">
        <v>478</v>
      </c>
      <c r="B3933" s="638" t="s">
        <v>768</v>
      </c>
      <c r="C3933" s="638" t="s">
        <v>769</v>
      </c>
      <c r="D3933" s="639" t="s">
        <v>11809</v>
      </c>
      <c r="E3933" s="640">
        <v>3100</v>
      </c>
      <c r="F3933" s="638" t="s">
        <v>11810</v>
      </c>
      <c r="G3933" s="639" t="s">
        <v>11811</v>
      </c>
      <c r="H3933" s="641" t="s">
        <v>11812</v>
      </c>
      <c r="I3933" s="642" t="s">
        <v>8190</v>
      </c>
      <c r="J3933" s="641" t="s">
        <v>11812</v>
      </c>
      <c r="K3933" s="643">
        <v>1</v>
      </c>
      <c r="L3933" s="643">
        <v>11</v>
      </c>
      <c r="M3933" s="644">
        <v>36244.574186522412</v>
      </c>
      <c r="N3933" s="643"/>
      <c r="O3933" s="643"/>
      <c r="P3933" s="686">
        <v>0</v>
      </c>
    </row>
    <row r="3934" spans="1:16" ht="22.5" x14ac:dyDescent="0.2">
      <c r="A3934" s="637" t="s">
        <v>478</v>
      </c>
      <c r="B3934" s="638" t="s">
        <v>768</v>
      </c>
      <c r="C3934" s="638" t="s">
        <v>769</v>
      </c>
      <c r="D3934" s="639" t="s">
        <v>8185</v>
      </c>
      <c r="E3934" s="640">
        <v>2800</v>
      </c>
      <c r="F3934" s="638" t="s">
        <v>11813</v>
      </c>
      <c r="G3934" s="639" t="s">
        <v>11814</v>
      </c>
      <c r="H3934" s="641" t="s">
        <v>9033</v>
      </c>
      <c r="I3934" s="642" t="s">
        <v>8185</v>
      </c>
      <c r="J3934" s="641" t="s">
        <v>9033</v>
      </c>
      <c r="K3934" s="643">
        <v>1</v>
      </c>
      <c r="L3934" s="643">
        <v>1</v>
      </c>
      <c r="M3934" s="644">
        <v>3117.7741865224061</v>
      </c>
      <c r="N3934" s="643">
        <v>1</v>
      </c>
      <c r="O3934" s="643">
        <v>5</v>
      </c>
      <c r="P3934" s="686">
        <v>14997.319556928915</v>
      </c>
    </row>
    <row r="3935" spans="1:16" ht="22.5" x14ac:dyDescent="0.2">
      <c r="A3935" s="637" t="s">
        <v>478</v>
      </c>
      <c r="B3935" s="638" t="s">
        <v>775</v>
      </c>
      <c r="C3935" s="638" t="s">
        <v>769</v>
      </c>
      <c r="D3935" s="639" t="s">
        <v>9034</v>
      </c>
      <c r="E3935" s="640">
        <v>2800</v>
      </c>
      <c r="F3935" s="638" t="s">
        <v>11813</v>
      </c>
      <c r="G3935" s="639" t="s">
        <v>11814</v>
      </c>
      <c r="H3935" s="641" t="s">
        <v>9033</v>
      </c>
      <c r="I3935" s="642" t="s">
        <v>8185</v>
      </c>
      <c r="J3935" s="641" t="s">
        <v>9033</v>
      </c>
      <c r="K3935" s="643"/>
      <c r="L3935" s="643"/>
      <c r="M3935" s="644">
        <v>0</v>
      </c>
      <c r="N3935" s="643">
        <v>1</v>
      </c>
      <c r="O3935" s="643">
        <v>1</v>
      </c>
      <c r="P3935" s="686">
        <v>2982.279556928916</v>
      </c>
    </row>
    <row r="3936" spans="1:16" ht="22.5" x14ac:dyDescent="0.2">
      <c r="A3936" s="637" t="s">
        <v>478</v>
      </c>
      <c r="B3936" s="638" t="s">
        <v>768</v>
      </c>
      <c r="C3936" s="638" t="s">
        <v>769</v>
      </c>
      <c r="D3936" s="639" t="s">
        <v>11815</v>
      </c>
      <c r="E3936" s="640">
        <v>3100</v>
      </c>
      <c r="F3936" s="638" t="s">
        <v>11816</v>
      </c>
      <c r="G3936" s="639" t="s">
        <v>11817</v>
      </c>
      <c r="H3936" s="641" t="s">
        <v>8807</v>
      </c>
      <c r="I3936" s="642" t="s">
        <v>8190</v>
      </c>
      <c r="J3936" s="641" t="s">
        <v>8807</v>
      </c>
      <c r="K3936" s="643">
        <v>1</v>
      </c>
      <c r="L3936" s="643">
        <v>12</v>
      </c>
      <c r="M3936" s="644">
        <v>39477.254186522412</v>
      </c>
      <c r="N3936" s="643">
        <v>1</v>
      </c>
      <c r="O3936" s="643">
        <v>6</v>
      </c>
      <c r="P3936" s="686">
        <v>19801.079556928918</v>
      </c>
    </row>
    <row r="3937" spans="1:16" ht="33.75" x14ac:dyDescent="0.2">
      <c r="A3937" s="637" t="s">
        <v>478</v>
      </c>
      <c r="B3937" s="638" t="s">
        <v>768</v>
      </c>
      <c r="C3937" s="638" t="s">
        <v>769</v>
      </c>
      <c r="D3937" s="639" t="s">
        <v>8801</v>
      </c>
      <c r="E3937" s="640">
        <v>1900</v>
      </c>
      <c r="F3937" s="638" t="s">
        <v>11818</v>
      </c>
      <c r="G3937" s="639" t="s">
        <v>11819</v>
      </c>
      <c r="H3937" s="641" t="s">
        <v>8303</v>
      </c>
      <c r="I3937" s="642" t="s">
        <v>8292</v>
      </c>
      <c r="J3937" s="641" t="s">
        <v>8303</v>
      </c>
      <c r="K3937" s="643">
        <v>1</v>
      </c>
      <c r="L3937" s="643">
        <v>12</v>
      </c>
      <c r="M3937" s="644">
        <v>25077.254186522405</v>
      </c>
      <c r="N3937" s="643">
        <v>1</v>
      </c>
      <c r="O3937" s="643">
        <v>6</v>
      </c>
      <c r="P3937" s="686">
        <v>12578.939556928915</v>
      </c>
    </row>
    <row r="3938" spans="1:16" x14ac:dyDescent="0.2">
      <c r="A3938" s="637" t="s">
        <v>478</v>
      </c>
      <c r="B3938" s="638" t="s">
        <v>768</v>
      </c>
      <c r="C3938" s="638" t="s">
        <v>769</v>
      </c>
      <c r="D3938" s="639" t="s">
        <v>8288</v>
      </c>
      <c r="E3938" s="640">
        <v>1900</v>
      </c>
      <c r="F3938" s="638" t="s">
        <v>11820</v>
      </c>
      <c r="G3938" s="639" t="s">
        <v>11821</v>
      </c>
      <c r="H3938" s="641" t="s">
        <v>8303</v>
      </c>
      <c r="I3938" s="642" t="s">
        <v>8292</v>
      </c>
      <c r="J3938" s="641" t="s">
        <v>8303</v>
      </c>
      <c r="K3938" s="643">
        <v>1</v>
      </c>
      <c r="L3938" s="643">
        <v>12</v>
      </c>
      <c r="M3938" s="644">
        <v>25077.254186522405</v>
      </c>
      <c r="N3938" s="643">
        <v>1</v>
      </c>
      <c r="O3938" s="643">
        <v>6</v>
      </c>
      <c r="P3938" s="686">
        <v>12578.939556928915</v>
      </c>
    </row>
    <row r="3939" spans="1:16" x14ac:dyDescent="0.2">
      <c r="A3939" s="637" t="s">
        <v>478</v>
      </c>
      <c r="B3939" s="638" t="s">
        <v>768</v>
      </c>
      <c r="C3939" s="638" t="s">
        <v>769</v>
      </c>
      <c r="D3939" s="639" t="s">
        <v>8288</v>
      </c>
      <c r="E3939" s="640">
        <v>1900</v>
      </c>
      <c r="F3939" s="638" t="s">
        <v>11822</v>
      </c>
      <c r="G3939" s="639" t="s">
        <v>11823</v>
      </c>
      <c r="H3939" s="641" t="s">
        <v>9475</v>
      </c>
      <c r="I3939" s="642" t="s">
        <v>8292</v>
      </c>
      <c r="J3939" s="641" t="s">
        <v>9475</v>
      </c>
      <c r="K3939" s="643">
        <v>1</v>
      </c>
      <c r="L3939" s="643">
        <v>12</v>
      </c>
      <c r="M3939" s="644">
        <v>25077.254186522405</v>
      </c>
      <c r="N3939" s="643"/>
      <c r="O3939" s="643"/>
      <c r="P3939" s="686">
        <v>0</v>
      </c>
    </row>
    <row r="3940" spans="1:16" x14ac:dyDescent="0.2">
      <c r="A3940" s="637" t="s">
        <v>478</v>
      </c>
      <c r="B3940" s="638" t="s">
        <v>768</v>
      </c>
      <c r="C3940" s="638" t="s">
        <v>769</v>
      </c>
      <c r="D3940" s="639" t="s">
        <v>2101</v>
      </c>
      <c r="E3940" s="640">
        <v>2600</v>
      </c>
      <c r="F3940" s="638" t="s">
        <v>11822</v>
      </c>
      <c r="G3940" s="639" t="s">
        <v>11823</v>
      </c>
      <c r="H3940" s="641" t="s">
        <v>8303</v>
      </c>
      <c r="I3940" s="642" t="s">
        <v>8185</v>
      </c>
      <c r="J3940" s="641" t="s">
        <v>8303</v>
      </c>
      <c r="K3940" s="643"/>
      <c r="L3940" s="643"/>
      <c r="M3940" s="644">
        <v>0</v>
      </c>
      <c r="N3940" s="643">
        <v>1</v>
      </c>
      <c r="O3940" s="643">
        <v>6</v>
      </c>
      <c r="P3940" s="686">
        <v>16801.079556928918</v>
      </c>
    </row>
    <row r="3941" spans="1:16" ht="22.5" x14ac:dyDescent="0.2">
      <c r="A3941" s="637" t="s">
        <v>478</v>
      </c>
      <c r="B3941" s="638" t="s">
        <v>768</v>
      </c>
      <c r="C3941" s="638" t="s">
        <v>769</v>
      </c>
      <c r="D3941" s="639" t="s">
        <v>8319</v>
      </c>
      <c r="E3941" s="640">
        <v>4300</v>
      </c>
      <c r="F3941" s="638" t="s">
        <v>11824</v>
      </c>
      <c r="G3941" s="639" t="s">
        <v>11825</v>
      </c>
      <c r="H3941" s="641" t="s">
        <v>11826</v>
      </c>
      <c r="I3941" s="642" t="s">
        <v>8190</v>
      </c>
      <c r="J3941" s="641" t="s">
        <v>11826</v>
      </c>
      <c r="K3941" s="643">
        <v>1</v>
      </c>
      <c r="L3941" s="643">
        <v>12</v>
      </c>
      <c r="M3941" s="644">
        <v>53877.254186522412</v>
      </c>
      <c r="N3941" s="643">
        <v>1</v>
      </c>
      <c r="O3941" s="643">
        <v>6</v>
      </c>
      <c r="P3941" s="686">
        <v>27001.079556928918</v>
      </c>
    </row>
    <row r="3942" spans="1:16" ht="33.75" x14ac:dyDescent="0.2">
      <c r="A3942" s="637" t="s">
        <v>478</v>
      </c>
      <c r="B3942" s="638" t="s">
        <v>768</v>
      </c>
      <c r="C3942" s="638" t="s">
        <v>769</v>
      </c>
      <c r="D3942" s="639" t="s">
        <v>9012</v>
      </c>
      <c r="E3942" s="640">
        <v>1900</v>
      </c>
      <c r="F3942" s="638" t="s">
        <v>11827</v>
      </c>
      <c r="G3942" s="639" t="s">
        <v>11828</v>
      </c>
      <c r="H3942" s="641" t="s">
        <v>8326</v>
      </c>
      <c r="I3942" s="642" t="s">
        <v>8292</v>
      </c>
      <c r="J3942" s="641" t="s">
        <v>8326</v>
      </c>
      <c r="K3942" s="643">
        <v>1</v>
      </c>
      <c r="L3942" s="643">
        <v>12</v>
      </c>
      <c r="M3942" s="644">
        <v>25077.254186522405</v>
      </c>
      <c r="N3942" s="643">
        <v>1</v>
      </c>
      <c r="O3942" s="643">
        <v>6</v>
      </c>
      <c r="P3942" s="686">
        <v>12578.939556928915</v>
      </c>
    </row>
    <row r="3943" spans="1:16" ht="22.5" x14ac:dyDescent="0.2">
      <c r="A3943" s="637" t="s">
        <v>478</v>
      </c>
      <c r="B3943" s="638" t="s">
        <v>768</v>
      </c>
      <c r="C3943" s="638" t="s">
        <v>769</v>
      </c>
      <c r="D3943" s="639" t="s">
        <v>8288</v>
      </c>
      <c r="E3943" s="640">
        <v>1900</v>
      </c>
      <c r="F3943" s="638" t="s">
        <v>11829</v>
      </c>
      <c r="G3943" s="639" t="s">
        <v>11830</v>
      </c>
      <c r="H3943" s="641" t="s">
        <v>8303</v>
      </c>
      <c r="I3943" s="642" t="s">
        <v>8292</v>
      </c>
      <c r="J3943" s="641" t="s">
        <v>8303</v>
      </c>
      <c r="K3943" s="643">
        <v>1</v>
      </c>
      <c r="L3943" s="643">
        <v>12</v>
      </c>
      <c r="M3943" s="644">
        <v>25077.254186522405</v>
      </c>
      <c r="N3943" s="643">
        <v>1</v>
      </c>
      <c r="O3943" s="643">
        <v>6</v>
      </c>
      <c r="P3943" s="686">
        <v>12578.939556928915</v>
      </c>
    </row>
    <row r="3944" spans="1:16" ht="78.75" x14ac:dyDescent="0.2">
      <c r="A3944" s="637" t="s">
        <v>478</v>
      </c>
      <c r="B3944" s="638" t="s">
        <v>768</v>
      </c>
      <c r="C3944" s="638" t="s">
        <v>769</v>
      </c>
      <c r="D3944" s="639" t="s">
        <v>11831</v>
      </c>
      <c r="E3944" s="640">
        <v>3000</v>
      </c>
      <c r="F3944" s="638" t="s">
        <v>11832</v>
      </c>
      <c r="G3944" s="639" t="s">
        <v>11833</v>
      </c>
      <c r="H3944" s="641" t="s">
        <v>11834</v>
      </c>
      <c r="I3944" s="642" t="s">
        <v>8185</v>
      </c>
      <c r="J3944" s="641" t="s">
        <v>11834</v>
      </c>
      <c r="K3944" s="643">
        <v>1</v>
      </c>
      <c r="L3944" s="643">
        <v>1</v>
      </c>
      <c r="M3944" s="644">
        <v>3317.7741865224061</v>
      </c>
      <c r="N3944" s="643"/>
      <c r="O3944" s="643"/>
      <c r="P3944" s="686">
        <v>0</v>
      </c>
    </row>
    <row r="3945" spans="1:16" ht="22.5" x14ac:dyDescent="0.2">
      <c r="A3945" s="637" t="s">
        <v>478</v>
      </c>
      <c r="B3945" s="638" t="s">
        <v>768</v>
      </c>
      <c r="C3945" s="638" t="s">
        <v>769</v>
      </c>
      <c r="D3945" s="639" t="s">
        <v>11835</v>
      </c>
      <c r="E3945" s="640">
        <v>3100</v>
      </c>
      <c r="F3945" s="638" t="s">
        <v>11836</v>
      </c>
      <c r="G3945" s="639" t="s">
        <v>11837</v>
      </c>
      <c r="H3945" s="641" t="s">
        <v>8632</v>
      </c>
      <c r="I3945" s="642" t="s">
        <v>8190</v>
      </c>
      <c r="J3945" s="641" t="s">
        <v>8632</v>
      </c>
      <c r="K3945" s="643">
        <v>1</v>
      </c>
      <c r="L3945" s="643">
        <v>6</v>
      </c>
      <c r="M3945" s="644">
        <v>20081.174186522407</v>
      </c>
      <c r="N3945" s="643"/>
      <c r="O3945" s="643"/>
      <c r="P3945" s="686">
        <v>0</v>
      </c>
    </row>
    <row r="3946" spans="1:16" ht="22.5" x14ac:dyDescent="0.2">
      <c r="A3946" s="637" t="s">
        <v>478</v>
      </c>
      <c r="B3946" s="638" t="s">
        <v>768</v>
      </c>
      <c r="C3946" s="638" t="s">
        <v>769</v>
      </c>
      <c r="D3946" s="639" t="s">
        <v>11838</v>
      </c>
      <c r="E3946" s="640">
        <v>2300</v>
      </c>
      <c r="F3946" s="638" t="s">
        <v>11839</v>
      </c>
      <c r="G3946" s="639" t="s">
        <v>11840</v>
      </c>
      <c r="H3946" s="641" t="s">
        <v>11841</v>
      </c>
      <c r="I3946" s="642" t="s">
        <v>8185</v>
      </c>
      <c r="J3946" s="641" t="s">
        <v>11841</v>
      </c>
      <c r="K3946" s="643">
        <v>1</v>
      </c>
      <c r="L3946" s="643">
        <v>12</v>
      </c>
      <c r="M3946" s="644">
        <v>29877.254186522405</v>
      </c>
      <c r="N3946" s="643">
        <v>1</v>
      </c>
      <c r="O3946" s="643">
        <v>6</v>
      </c>
      <c r="P3946" s="686">
        <v>15001.079556928915</v>
      </c>
    </row>
    <row r="3947" spans="1:16" ht="22.5" x14ac:dyDescent="0.2">
      <c r="A3947" s="637" t="s">
        <v>478</v>
      </c>
      <c r="B3947" s="638" t="s">
        <v>768</v>
      </c>
      <c r="C3947" s="638" t="s">
        <v>769</v>
      </c>
      <c r="D3947" s="639" t="s">
        <v>11842</v>
      </c>
      <c r="E3947" s="640">
        <v>2600</v>
      </c>
      <c r="F3947" s="638" t="s">
        <v>11843</v>
      </c>
      <c r="G3947" s="639" t="s">
        <v>11844</v>
      </c>
      <c r="H3947" s="641" t="s">
        <v>11845</v>
      </c>
      <c r="I3947" s="642" t="s">
        <v>8185</v>
      </c>
      <c r="J3947" s="641" t="s">
        <v>11845</v>
      </c>
      <c r="K3947" s="643">
        <v>1</v>
      </c>
      <c r="L3947" s="643">
        <v>12</v>
      </c>
      <c r="M3947" s="644">
        <v>33477.254186522412</v>
      </c>
      <c r="N3947" s="643">
        <v>1</v>
      </c>
      <c r="O3947" s="643">
        <v>6</v>
      </c>
      <c r="P3947" s="686">
        <v>16801.079556928918</v>
      </c>
    </row>
    <row r="3948" spans="1:16" ht="56.25" x14ac:dyDescent="0.2">
      <c r="A3948" s="637" t="s">
        <v>478</v>
      </c>
      <c r="B3948" s="638" t="s">
        <v>768</v>
      </c>
      <c r="C3948" s="638" t="s">
        <v>769</v>
      </c>
      <c r="D3948" s="639" t="s">
        <v>11846</v>
      </c>
      <c r="E3948" s="640">
        <v>4600</v>
      </c>
      <c r="F3948" s="638" t="s">
        <v>11847</v>
      </c>
      <c r="G3948" s="639" t="s">
        <v>11848</v>
      </c>
      <c r="H3948" s="641" t="s">
        <v>8614</v>
      </c>
      <c r="I3948" s="642" t="s">
        <v>8190</v>
      </c>
      <c r="J3948" s="641" t="s">
        <v>8614</v>
      </c>
      <c r="K3948" s="643">
        <v>1</v>
      </c>
      <c r="L3948" s="643">
        <v>12</v>
      </c>
      <c r="M3948" s="644">
        <v>57477.254186522412</v>
      </c>
      <c r="N3948" s="643">
        <v>1</v>
      </c>
      <c r="O3948" s="643">
        <v>6</v>
      </c>
      <c r="P3948" s="686">
        <v>28801.079556928918</v>
      </c>
    </row>
    <row r="3949" spans="1:16" ht="22.5" x14ac:dyDescent="0.2">
      <c r="A3949" s="637" t="s">
        <v>478</v>
      </c>
      <c r="B3949" s="638" t="s">
        <v>768</v>
      </c>
      <c r="C3949" s="638" t="s">
        <v>769</v>
      </c>
      <c r="D3949" s="639" t="s">
        <v>8717</v>
      </c>
      <c r="E3949" s="640">
        <v>3500</v>
      </c>
      <c r="F3949" s="638" t="s">
        <v>11849</v>
      </c>
      <c r="G3949" s="639" t="s">
        <v>11850</v>
      </c>
      <c r="H3949" s="641" t="s">
        <v>8331</v>
      </c>
      <c r="I3949" s="642" t="s">
        <v>8190</v>
      </c>
      <c r="J3949" s="641" t="s">
        <v>8331</v>
      </c>
      <c r="K3949" s="643">
        <v>1</v>
      </c>
      <c r="L3949" s="643">
        <v>12</v>
      </c>
      <c r="M3949" s="644">
        <v>44277.254186522412</v>
      </c>
      <c r="N3949" s="643">
        <v>1</v>
      </c>
      <c r="O3949" s="643">
        <v>6</v>
      </c>
      <c r="P3949" s="686">
        <v>22201.079556928918</v>
      </c>
    </row>
    <row r="3950" spans="1:16" ht="67.5" x14ac:dyDescent="0.2">
      <c r="A3950" s="637" t="s">
        <v>478</v>
      </c>
      <c r="B3950" s="638" t="s">
        <v>768</v>
      </c>
      <c r="C3950" s="638" t="s">
        <v>769</v>
      </c>
      <c r="D3950" s="639" t="s">
        <v>11851</v>
      </c>
      <c r="E3950" s="640">
        <v>3300</v>
      </c>
      <c r="F3950" s="638" t="s">
        <v>11852</v>
      </c>
      <c r="G3950" s="639" t="s">
        <v>11853</v>
      </c>
      <c r="H3950" s="641" t="s">
        <v>11854</v>
      </c>
      <c r="I3950" s="642" t="s">
        <v>8190</v>
      </c>
      <c r="J3950" s="641" t="s">
        <v>11854</v>
      </c>
      <c r="K3950" s="643">
        <v>1</v>
      </c>
      <c r="L3950" s="643">
        <v>12</v>
      </c>
      <c r="M3950" s="644">
        <v>41877.254186522412</v>
      </c>
      <c r="N3950" s="643">
        <v>1</v>
      </c>
      <c r="O3950" s="643">
        <v>5</v>
      </c>
      <c r="P3950" s="686">
        <v>17497.319556928916</v>
      </c>
    </row>
    <row r="3951" spans="1:16" ht="67.5" x14ac:dyDescent="0.2">
      <c r="A3951" s="637" t="s">
        <v>478</v>
      </c>
      <c r="B3951" s="638" t="s">
        <v>775</v>
      </c>
      <c r="C3951" s="638" t="s">
        <v>769</v>
      </c>
      <c r="D3951" s="639" t="s">
        <v>11851</v>
      </c>
      <c r="E3951" s="640">
        <v>3300</v>
      </c>
      <c r="F3951" s="638" t="s">
        <v>11852</v>
      </c>
      <c r="G3951" s="639" t="s">
        <v>11853</v>
      </c>
      <c r="H3951" s="641" t="s">
        <v>11854</v>
      </c>
      <c r="I3951" s="642" t="s">
        <v>8190</v>
      </c>
      <c r="J3951" s="641" t="s">
        <v>11854</v>
      </c>
      <c r="K3951" s="643"/>
      <c r="L3951" s="643"/>
      <c r="M3951" s="644">
        <v>0</v>
      </c>
      <c r="N3951" s="643">
        <v>1</v>
      </c>
      <c r="O3951" s="643">
        <v>1</v>
      </c>
      <c r="P3951" s="686">
        <v>3482.279556928916</v>
      </c>
    </row>
    <row r="3952" spans="1:16" ht="22.5" x14ac:dyDescent="0.2">
      <c r="A3952" s="637" t="s">
        <v>478</v>
      </c>
      <c r="B3952" s="638" t="s">
        <v>768</v>
      </c>
      <c r="C3952" s="638" t="s">
        <v>769</v>
      </c>
      <c r="D3952" s="639" t="s">
        <v>11855</v>
      </c>
      <c r="E3952" s="640">
        <v>5000</v>
      </c>
      <c r="F3952" s="638" t="s">
        <v>11856</v>
      </c>
      <c r="G3952" s="639" t="s">
        <v>11857</v>
      </c>
      <c r="H3952" s="641" t="s">
        <v>11858</v>
      </c>
      <c r="I3952" s="642" t="s">
        <v>8190</v>
      </c>
      <c r="J3952" s="641" t="s">
        <v>11858</v>
      </c>
      <c r="K3952" s="643">
        <v>1</v>
      </c>
      <c r="L3952" s="643">
        <v>12</v>
      </c>
      <c r="M3952" s="644">
        <v>62277.254186522412</v>
      </c>
      <c r="N3952" s="643">
        <v>1</v>
      </c>
      <c r="O3952" s="643">
        <v>6</v>
      </c>
      <c r="P3952" s="686">
        <v>31201.079556928918</v>
      </c>
    </row>
    <row r="3953" spans="1:16" ht="22.5" x14ac:dyDescent="0.2">
      <c r="A3953" s="637" t="s">
        <v>478</v>
      </c>
      <c r="B3953" s="638" t="s">
        <v>768</v>
      </c>
      <c r="C3953" s="638" t="s">
        <v>769</v>
      </c>
      <c r="D3953" s="639" t="s">
        <v>11859</v>
      </c>
      <c r="E3953" s="640">
        <v>3300</v>
      </c>
      <c r="F3953" s="638" t="s">
        <v>11860</v>
      </c>
      <c r="G3953" s="639" t="s">
        <v>11861</v>
      </c>
      <c r="H3953" s="641" t="s">
        <v>10879</v>
      </c>
      <c r="I3953" s="642" t="s">
        <v>8190</v>
      </c>
      <c r="J3953" s="641" t="s">
        <v>10879</v>
      </c>
      <c r="K3953" s="643">
        <v>1</v>
      </c>
      <c r="L3953" s="643">
        <v>12</v>
      </c>
      <c r="M3953" s="644">
        <v>41877.254186522412</v>
      </c>
      <c r="N3953" s="643">
        <v>1</v>
      </c>
      <c r="O3953" s="643">
        <v>6</v>
      </c>
      <c r="P3953" s="686">
        <v>21001.079556928918</v>
      </c>
    </row>
    <row r="3954" spans="1:16" ht="22.5" x14ac:dyDescent="0.2">
      <c r="A3954" s="637" t="s">
        <v>478</v>
      </c>
      <c r="B3954" s="638" t="s">
        <v>768</v>
      </c>
      <c r="C3954" s="638" t="s">
        <v>769</v>
      </c>
      <c r="D3954" s="639" t="s">
        <v>11862</v>
      </c>
      <c r="E3954" s="640">
        <v>2600</v>
      </c>
      <c r="F3954" s="638" t="s">
        <v>11863</v>
      </c>
      <c r="G3954" s="639" t="s">
        <v>11864</v>
      </c>
      <c r="H3954" s="641" t="s">
        <v>11865</v>
      </c>
      <c r="I3954" s="642" t="s">
        <v>8185</v>
      </c>
      <c r="J3954" s="641" t="s">
        <v>11865</v>
      </c>
      <c r="K3954" s="643">
        <v>1</v>
      </c>
      <c r="L3954" s="643">
        <v>12</v>
      </c>
      <c r="M3954" s="644">
        <v>33477.254186522412</v>
      </c>
      <c r="N3954" s="643">
        <v>1</v>
      </c>
      <c r="O3954" s="643">
        <v>6</v>
      </c>
      <c r="P3954" s="686">
        <v>16801.079556928918</v>
      </c>
    </row>
    <row r="3955" spans="1:16" ht="33.75" x14ac:dyDescent="0.2">
      <c r="A3955" s="637" t="s">
        <v>478</v>
      </c>
      <c r="B3955" s="638" t="s">
        <v>768</v>
      </c>
      <c r="C3955" s="638" t="s">
        <v>769</v>
      </c>
      <c r="D3955" s="639" t="s">
        <v>8970</v>
      </c>
      <c r="E3955" s="640">
        <v>1900</v>
      </c>
      <c r="F3955" s="638" t="s">
        <v>11866</v>
      </c>
      <c r="G3955" s="639" t="s">
        <v>11867</v>
      </c>
      <c r="H3955" s="641" t="s">
        <v>11868</v>
      </c>
      <c r="I3955" s="642" t="s">
        <v>8292</v>
      </c>
      <c r="J3955" s="641" t="s">
        <v>11868</v>
      </c>
      <c r="K3955" s="643">
        <v>1</v>
      </c>
      <c r="L3955" s="643">
        <v>12</v>
      </c>
      <c r="M3955" s="644">
        <v>25077.254186522405</v>
      </c>
      <c r="N3955" s="643">
        <v>1</v>
      </c>
      <c r="O3955" s="643">
        <v>6</v>
      </c>
      <c r="P3955" s="686">
        <v>12578.939556928915</v>
      </c>
    </row>
    <row r="3956" spans="1:16" ht="45" x14ac:dyDescent="0.2">
      <c r="A3956" s="637" t="s">
        <v>478</v>
      </c>
      <c r="B3956" s="638" t="s">
        <v>768</v>
      </c>
      <c r="C3956" s="638" t="s">
        <v>769</v>
      </c>
      <c r="D3956" s="639" t="s">
        <v>8975</v>
      </c>
      <c r="E3956" s="640">
        <v>1900</v>
      </c>
      <c r="F3956" s="638" t="s">
        <v>11869</v>
      </c>
      <c r="G3956" s="639" t="s">
        <v>11870</v>
      </c>
      <c r="H3956" s="641" t="s">
        <v>9171</v>
      </c>
      <c r="I3956" s="642" t="s">
        <v>8292</v>
      </c>
      <c r="J3956" s="641" t="s">
        <v>9171</v>
      </c>
      <c r="K3956" s="643">
        <v>1</v>
      </c>
      <c r="L3956" s="643">
        <v>12</v>
      </c>
      <c r="M3956" s="644">
        <v>25077.254186522405</v>
      </c>
      <c r="N3956" s="643">
        <v>1</v>
      </c>
      <c r="O3956" s="643">
        <v>6</v>
      </c>
      <c r="P3956" s="686">
        <v>12578.939556928915</v>
      </c>
    </row>
    <row r="3957" spans="1:16" ht="22.5" x14ac:dyDescent="0.2">
      <c r="A3957" s="637" t="s">
        <v>478</v>
      </c>
      <c r="B3957" s="638" t="s">
        <v>768</v>
      </c>
      <c r="C3957" s="638" t="s">
        <v>769</v>
      </c>
      <c r="D3957" s="639" t="s">
        <v>11871</v>
      </c>
      <c r="E3957" s="640">
        <v>3700</v>
      </c>
      <c r="F3957" s="638" t="s">
        <v>11872</v>
      </c>
      <c r="G3957" s="639" t="s">
        <v>11873</v>
      </c>
      <c r="H3957" s="641" t="s">
        <v>9604</v>
      </c>
      <c r="I3957" s="642" t="s">
        <v>8190</v>
      </c>
      <c r="J3957" s="641" t="s">
        <v>9604</v>
      </c>
      <c r="K3957" s="643">
        <v>1</v>
      </c>
      <c r="L3957" s="643">
        <v>12</v>
      </c>
      <c r="M3957" s="644">
        <v>46677.254186522412</v>
      </c>
      <c r="N3957" s="643">
        <v>1</v>
      </c>
      <c r="O3957" s="643">
        <v>6</v>
      </c>
      <c r="P3957" s="686">
        <v>23401.079556928918</v>
      </c>
    </row>
    <row r="3958" spans="1:16" ht="22.5" x14ac:dyDescent="0.2">
      <c r="A3958" s="637" t="s">
        <v>478</v>
      </c>
      <c r="B3958" s="638" t="s">
        <v>768</v>
      </c>
      <c r="C3958" s="638" t="s">
        <v>769</v>
      </c>
      <c r="D3958" s="639" t="s">
        <v>8288</v>
      </c>
      <c r="E3958" s="640">
        <v>1900</v>
      </c>
      <c r="F3958" s="638" t="s">
        <v>11874</v>
      </c>
      <c r="G3958" s="639" t="s">
        <v>11875</v>
      </c>
      <c r="H3958" s="641" t="s">
        <v>8303</v>
      </c>
      <c r="I3958" s="642" t="s">
        <v>8292</v>
      </c>
      <c r="J3958" s="641" t="s">
        <v>8303</v>
      </c>
      <c r="K3958" s="643">
        <v>1</v>
      </c>
      <c r="L3958" s="643">
        <v>12</v>
      </c>
      <c r="M3958" s="644">
        <v>25077.254186522405</v>
      </c>
      <c r="N3958" s="643">
        <v>1</v>
      </c>
      <c r="O3958" s="643">
        <v>6</v>
      </c>
      <c r="P3958" s="686">
        <v>12578.939556928915</v>
      </c>
    </row>
    <row r="3959" spans="1:16" ht="22.5" x14ac:dyDescent="0.2">
      <c r="A3959" s="637" t="s">
        <v>478</v>
      </c>
      <c r="B3959" s="638" t="s">
        <v>768</v>
      </c>
      <c r="C3959" s="638" t="s">
        <v>769</v>
      </c>
      <c r="D3959" s="639" t="s">
        <v>8394</v>
      </c>
      <c r="E3959" s="640">
        <v>1900</v>
      </c>
      <c r="F3959" s="638" t="s">
        <v>11876</v>
      </c>
      <c r="G3959" s="639" t="s">
        <v>11877</v>
      </c>
      <c r="H3959" s="641" t="s">
        <v>8288</v>
      </c>
      <c r="I3959" s="642" t="s">
        <v>8292</v>
      </c>
      <c r="J3959" s="641" t="s">
        <v>8288</v>
      </c>
      <c r="K3959" s="643">
        <v>1</v>
      </c>
      <c r="L3959" s="643">
        <v>12</v>
      </c>
      <c r="M3959" s="644">
        <v>25077.254186522405</v>
      </c>
      <c r="N3959" s="643">
        <v>1</v>
      </c>
      <c r="O3959" s="643">
        <v>6</v>
      </c>
      <c r="P3959" s="686">
        <v>12578.939556928915</v>
      </c>
    </row>
    <row r="3960" spans="1:16" x14ac:dyDescent="0.2">
      <c r="A3960" s="637" t="s">
        <v>478</v>
      </c>
      <c r="B3960" s="638" t="s">
        <v>768</v>
      </c>
      <c r="C3960" s="638" t="s">
        <v>769</v>
      </c>
      <c r="D3960" s="639" t="s">
        <v>8288</v>
      </c>
      <c r="E3960" s="640">
        <v>1900</v>
      </c>
      <c r="F3960" s="638" t="s">
        <v>11878</v>
      </c>
      <c r="G3960" s="639" t="s">
        <v>11879</v>
      </c>
      <c r="H3960" s="641" t="s">
        <v>8303</v>
      </c>
      <c r="I3960" s="642" t="s">
        <v>8292</v>
      </c>
      <c r="J3960" s="641" t="s">
        <v>8303</v>
      </c>
      <c r="K3960" s="643">
        <v>1</v>
      </c>
      <c r="L3960" s="643">
        <v>12</v>
      </c>
      <c r="M3960" s="644">
        <v>25077.254186522405</v>
      </c>
      <c r="N3960" s="643">
        <v>1</v>
      </c>
      <c r="O3960" s="643">
        <v>6</v>
      </c>
      <c r="P3960" s="686">
        <v>12578.939556928915</v>
      </c>
    </row>
    <row r="3961" spans="1:16" ht="22.5" x14ac:dyDescent="0.2">
      <c r="A3961" s="637" t="s">
        <v>478</v>
      </c>
      <c r="B3961" s="638" t="s">
        <v>768</v>
      </c>
      <c r="C3961" s="638" t="s">
        <v>769</v>
      </c>
      <c r="D3961" s="639" t="s">
        <v>9083</v>
      </c>
      <c r="E3961" s="640">
        <v>3100</v>
      </c>
      <c r="F3961" s="638" t="s">
        <v>11880</v>
      </c>
      <c r="G3961" s="639" t="s">
        <v>11881</v>
      </c>
      <c r="H3961" s="641" t="s">
        <v>11882</v>
      </c>
      <c r="I3961" s="642" t="s">
        <v>8190</v>
      </c>
      <c r="J3961" s="641" t="s">
        <v>11882</v>
      </c>
      <c r="K3961" s="643">
        <v>1</v>
      </c>
      <c r="L3961" s="643">
        <v>12</v>
      </c>
      <c r="M3961" s="644">
        <v>39477.254186522412</v>
      </c>
      <c r="N3961" s="643">
        <v>1</v>
      </c>
      <c r="O3961" s="643">
        <v>6</v>
      </c>
      <c r="P3961" s="686">
        <v>19801.079556928918</v>
      </c>
    </row>
    <row r="3962" spans="1:16" ht="22.5" x14ac:dyDescent="0.2">
      <c r="A3962" s="637" t="s">
        <v>478</v>
      </c>
      <c r="B3962" s="638" t="s">
        <v>768</v>
      </c>
      <c r="C3962" s="638" t="s">
        <v>769</v>
      </c>
      <c r="D3962" s="639" t="s">
        <v>8288</v>
      </c>
      <c r="E3962" s="640">
        <v>1900</v>
      </c>
      <c r="F3962" s="638" t="s">
        <v>11883</v>
      </c>
      <c r="G3962" s="639" t="s">
        <v>11884</v>
      </c>
      <c r="H3962" s="641" t="s">
        <v>8303</v>
      </c>
      <c r="I3962" s="642" t="s">
        <v>8292</v>
      </c>
      <c r="J3962" s="641" t="s">
        <v>8303</v>
      </c>
      <c r="K3962" s="643">
        <v>1</v>
      </c>
      <c r="L3962" s="643">
        <v>12</v>
      </c>
      <c r="M3962" s="644">
        <v>25077.254186522405</v>
      </c>
      <c r="N3962" s="643">
        <v>1</v>
      </c>
      <c r="O3962" s="643">
        <v>6</v>
      </c>
      <c r="P3962" s="686">
        <v>12578.939556928915</v>
      </c>
    </row>
    <row r="3963" spans="1:16" ht="22.5" x14ac:dyDescent="0.2">
      <c r="A3963" s="637" t="s">
        <v>478</v>
      </c>
      <c r="B3963" s="638" t="s">
        <v>768</v>
      </c>
      <c r="C3963" s="638" t="s">
        <v>769</v>
      </c>
      <c r="D3963" s="639" t="s">
        <v>8288</v>
      </c>
      <c r="E3963" s="640">
        <v>1900</v>
      </c>
      <c r="F3963" s="638" t="s">
        <v>11885</v>
      </c>
      <c r="G3963" s="639" t="s">
        <v>11886</v>
      </c>
      <c r="H3963" s="641" t="s">
        <v>11887</v>
      </c>
      <c r="I3963" s="642" t="s">
        <v>8292</v>
      </c>
      <c r="J3963" s="641" t="s">
        <v>11887</v>
      </c>
      <c r="K3963" s="643">
        <v>1</v>
      </c>
      <c r="L3963" s="643">
        <v>12</v>
      </c>
      <c r="M3963" s="644">
        <v>25077.254186522405</v>
      </c>
      <c r="N3963" s="643">
        <v>1</v>
      </c>
      <c r="O3963" s="643">
        <v>6</v>
      </c>
      <c r="P3963" s="686">
        <v>12578.939556928915</v>
      </c>
    </row>
    <row r="3964" spans="1:16" ht="22.5" x14ac:dyDescent="0.2">
      <c r="A3964" s="637" t="s">
        <v>478</v>
      </c>
      <c r="B3964" s="638" t="s">
        <v>768</v>
      </c>
      <c r="C3964" s="638" t="s">
        <v>769</v>
      </c>
      <c r="D3964" s="639" t="s">
        <v>8288</v>
      </c>
      <c r="E3964" s="640">
        <v>1900</v>
      </c>
      <c r="F3964" s="638" t="s">
        <v>11888</v>
      </c>
      <c r="G3964" s="639" t="s">
        <v>11889</v>
      </c>
      <c r="H3964" s="641" t="s">
        <v>8303</v>
      </c>
      <c r="I3964" s="642" t="s">
        <v>8292</v>
      </c>
      <c r="J3964" s="641" t="s">
        <v>8303</v>
      </c>
      <c r="K3964" s="643">
        <v>1</v>
      </c>
      <c r="L3964" s="643">
        <v>12</v>
      </c>
      <c r="M3964" s="644">
        <v>25077.254186522405</v>
      </c>
      <c r="N3964" s="643">
        <v>1</v>
      </c>
      <c r="O3964" s="643">
        <v>6</v>
      </c>
      <c r="P3964" s="686">
        <v>12578.939556928915</v>
      </c>
    </row>
    <row r="3965" spans="1:16" ht="56.25" x14ac:dyDescent="0.2">
      <c r="A3965" s="637" t="s">
        <v>478</v>
      </c>
      <c r="B3965" s="638" t="s">
        <v>768</v>
      </c>
      <c r="C3965" s="638" t="s">
        <v>769</v>
      </c>
      <c r="D3965" s="639" t="s">
        <v>11890</v>
      </c>
      <c r="E3965" s="640">
        <v>3300</v>
      </c>
      <c r="F3965" s="638" t="s">
        <v>11891</v>
      </c>
      <c r="G3965" s="639" t="s">
        <v>11892</v>
      </c>
      <c r="H3965" s="641" t="s">
        <v>9082</v>
      </c>
      <c r="I3965" s="642" t="s">
        <v>8190</v>
      </c>
      <c r="J3965" s="641" t="s">
        <v>9082</v>
      </c>
      <c r="K3965" s="643">
        <v>1</v>
      </c>
      <c r="L3965" s="643">
        <v>12</v>
      </c>
      <c r="M3965" s="644">
        <v>41877.254186522412</v>
      </c>
      <c r="N3965" s="643">
        <v>1</v>
      </c>
      <c r="O3965" s="643">
        <v>6</v>
      </c>
      <c r="P3965" s="686">
        <v>21001.079556928918</v>
      </c>
    </row>
    <row r="3966" spans="1:16" ht="22.5" x14ac:dyDescent="0.2">
      <c r="A3966" s="637" t="s">
        <v>478</v>
      </c>
      <c r="B3966" s="638" t="s">
        <v>768</v>
      </c>
      <c r="C3966" s="638" t="s">
        <v>769</v>
      </c>
      <c r="D3966" s="639" t="s">
        <v>11893</v>
      </c>
      <c r="E3966" s="640">
        <v>4600</v>
      </c>
      <c r="F3966" s="638" t="s">
        <v>11894</v>
      </c>
      <c r="G3966" s="639" t="s">
        <v>11895</v>
      </c>
      <c r="H3966" s="641" t="s">
        <v>8188</v>
      </c>
      <c r="I3966" s="642" t="s">
        <v>8190</v>
      </c>
      <c r="J3966" s="641" t="s">
        <v>8188</v>
      </c>
      <c r="K3966" s="643">
        <v>1</v>
      </c>
      <c r="L3966" s="643">
        <v>12</v>
      </c>
      <c r="M3966" s="644">
        <v>57477.254186522412</v>
      </c>
      <c r="N3966" s="643">
        <v>1</v>
      </c>
      <c r="O3966" s="643">
        <v>6</v>
      </c>
      <c r="P3966" s="686">
        <v>28801.079556928918</v>
      </c>
    </row>
    <row r="3967" spans="1:16" ht="22.5" x14ac:dyDescent="0.2">
      <c r="A3967" s="637" t="s">
        <v>478</v>
      </c>
      <c r="B3967" s="638" t="s">
        <v>768</v>
      </c>
      <c r="C3967" s="638" t="s">
        <v>769</v>
      </c>
      <c r="D3967" s="639" t="s">
        <v>11896</v>
      </c>
      <c r="E3967" s="640">
        <v>6400</v>
      </c>
      <c r="F3967" s="638" t="s">
        <v>11897</v>
      </c>
      <c r="G3967" s="639" t="s">
        <v>11898</v>
      </c>
      <c r="H3967" s="641" t="s">
        <v>11899</v>
      </c>
      <c r="I3967" s="642" t="s">
        <v>8190</v>
      </c>
      <c r="J3967" s="641" t="s">
        <v>11899</v>
      </c>
      <c r="K3967" s="643">
        <v>1</v>
      </c>
      <c r="L3967" s="643">
        <v>12</v>
      </c>
      <c r="M3967" s="644">
        <v>79077.254186522405</v>
      </c>
      <c r="N3967" s="643">
        <v>1</v>
      </c>
      <c r="O3967" s="643">
        <v>6</v>
      </c>
      <c r="P3967" s="686">
        <v>39601.079556928911</v>
      </c>
    </row>
    <row r="3968" spans="1:16" ht="22.5" x14ac:dyDescent="0.2">
      <c r="A3968" s="637" t="s">
        <v>478</v>
      </c>
      <c r="B3968" s="638" t="s">
        <v>768</v>
      </c>
      <c r="C3968" s="638" t="s">
        <v>769</v>
      </c>
      <c r="D3968" s="639" t="s">
        <v>11900</v>
      </c>
      <c r="E3968" s="640">
        <v>3100</v>
      </c>
      <c r="F3968" s="638" t="s">
        <v>11901</v>
      </c>
      <c r="G3968" s="639" t="s">
        <v>11902</v>
      </c>
      <c r="H3968" s="641" t="s">
        <v>11903</v>
      </c>
      <c r="I3968" s="642" t="s">
        <v>8190</v>
      </c>
      <c r="J3968" s="641" t="s">
        <v>11903</v>
      </c>
      <c r="K3968" s="643">
        <v>1</v>
      </c>
      <c r="L3968" s="643">
        <v>12</v>
      </c>
      <c r="M3968" s="644">
        <v>39477.254186522412</v>
      </c>
      <c r="N3968" s="643">
        <v>1</v>
      </c>
      <c r="O3968" s="643">
        <v>6</v>
      </c>
      <c r="P3968" s="686">
        <v>19801.079556928918</v>
      </c>
    </row>
    <row r="3969" spans="1:16" ht="33.75" x14ac:dyDescent="0.2">
      <c r="A3969" s="637" t="s">
        <v>478</v>
      </c>
      <c r="B3969" s="638" t="s">
        <v>768</v>
      </c>
      <c r="C3969" s="638" t="s">
        <v>769</v>
      </c>
      <c r="D3969" s="639" t="s">
        <v>11904</v>
      </c>
      <c r="E3969" s="640">
        <v>4600</v>
      </c>
      <c r="F3969" s="638" t="s">
        <v>11905</v>
      </c>
      <c r="G3969" s="639" t="s">
        <v>11906</v>
      </c>
      <c r="H3969" s="641" t="s">
        <v>9042</v>
      </c>
      <c r="I3969" s="642" t="s">
        <v>8190</v>
      </c>
      <c r="J3969" s="641" t="s">
        <v>9042</v>
      </c>
      <c r="K3969" s="643">
        <v>1</v>
      </c>
      <c r="L3969" s="643">
        <v>12</v>
      </c>
      <c r="M3969" s="644">
        <v>57477.254186522412</v>
      </c>
      <c r="N3969" s="643">
        <v>1</v>
      </c>
      <c r="O3969" s="643">
        <v>6</v>
      </c>
      <c r="P3969" s="686">
        <v>28801.079556928918</v>
      </c>
    </row>
    <row r="3970" spans="1:16" ht="33.75" x14ac:dyDescent="0.2">
      <c r="A3970" s="637" t="s">
        <v>478</v>
      </c>
      <c r="B3970" s="638" t="s">
        <v>768</v>
      </c>
      <c r="C3970" s="638" t="s">
        <v>769</v>
      </c>
      <c r="D3970" s="639" t="s">
        <v>11907</v>
      </c>
      <c r="E3970" s="640">
        <v>3100</v>
      </c>
      <c r="F3970" s="638" t="s">
        <v>11908</v>
      </c>
      <c r="G3970" s="639" t="s">
        <v>11909</v>
      </c>
      <c r="H3970" s="641" t="s">
        <v>11910</v>
      </c>
      <c r="I3970" s="642" t="s">
        <v>8190</v>
      </c>
      <c r="J3970" s="641" t="s">
        <v>11910</v>
      </c>
      <c r="K3970" s="643">
        <v>1</v>
      </c>
      <c r="L3970" s="643">
        <v>12</v>
      </c>
      <c r="M3970" s="644">
        <v>39477.254186522412</v>
      </c>
      <c r="N3970" s="643">
        <v>1</v>
      </c>
      <c r="O3970" s="643">
        <v>5</v>
      </c>
      <c r="P3970" s="686">
        <v>16497.319556928916</v>
      </c>
    </row>
    <row r="3971" spans="1:16" ht="33.75" x14ac:dyDescent="0.2">
      <c r="A3971" s="637" t="s">
        <v>478</v>
      </c>
      <c r="B3971" s="638" t="s">
        <v>775</v>
      </c>
      <c r="C3971" s="638" t="s">
        <v>769</v>
      </c>
      <c r="D3971" s="639" t="s">
        <v>11907</v>
      </c>
      <c r="E3971" s="640">
        <v>3100</v>
      </c>
      <c r="F3971" s="638" t="s">
        <v>11908</v>
      </c>
      <c r="G3971" s="639" t="s">
        <v>11909</v>
      </c>
      <c r="H3971" s="641" t="s">
        <v>11910</v>
      </c>
      <c r="I3971" s="642" t="s">
        <v>8190</v>
      </c>
      <c r="J3971" s="641" t="s">
        <v>11910</v>
      </c>
      <c r="K3971" s="643"/>
      <c r="L3971" s="643"/>
      <c r="M3971" s="644">
        <v>0</v>
      </c>
      <c r="N3971" s="643">
        <v>1</v>
      </c>
      <c r="O3971" s="643">
        <v>1</v>
      </c>
      <c r="P3971" s="686">
        <v>3282.279556928916</v>
      </c>
    </row>
    <row r="3972" spans="1:16" x14ac:dyDescent="0.2">
      <c r="A3972" s="637" t="s">
        <v>478</v>
      </c>
      <c r="B3972" s="638" t="s">
        <v>768</v>
      </c>
      <c r="C3972" s="638" t="s">
        <v>769</v>
      </c>
      <c r="D3972" s="639" t="s">
        <v>8288</v>
      </c>
      <c r="E3972" s="640">
        <v>1900</v>
      </c>
      <c r="F3972" s="638" t="s">
        <v>11911</v>
      </c>
      <c r="G3972" s="639" t="s">
        <v>11912</v>
      </c>
      <c r="H3972" s="641" t="s">
        <v>8303</v>
      </c>
      <c r="I3972" s="642" t="s">
        <v>8292</v>
      </c>
      <c r="J3972" s="641" t="s">
        <v>8303</v>
      </c>
      <c r="K3972" s="643">
        <v>1</v>
      </c>
      <c r="L3972" s="643">
        <v>12</v>
      </c>
      <c r="M3972" s="644">
        <v>25077.254186522405</v>
      </c>
      <c r="N3972" s="643">
        <v>1</v>
      </c>
      <c r="O3972" s="643">
        <v>6</v>
      </c>
      <c r="P3972" s="686">
        <v>12578.939556928915</v>
      </c>
    </row>
    <row r="3973" spans="1:16" ht="22.5" x14ac:dyDescent="0.2">
      <c r="A3973" s="637" t="s">
        <v>478</v>
      </c>
      <c r="B3973" s="638" t="s">
        <v>768</v>
      </c>
      <c r="C3973" s="638" t="s">
        <v>769</v>
      </c>
      <c r="D3973" s="639" t="s">
        <v>9513</v>
      </c>
      <c r="E3973" s="640">
        <v>2300</v>
      </c>
      <c r="F3973" s="638" t="s">
        <v>11913</v>
      </c>
      <c r="G3973" s="639" t="s">
        <v>11914</v>
      </c>
      <c r="H3973" s="641" t="s">
        <v>8522</v>
      </c>
      <c r="I3973" s="642" t="s">
        <v>8185</v>
      </c>
      <c r="J3973" s="641" t="s">
        <v>8522</v>
      </c>
      <c r="K3973" s="643">
        <v>1</v>
      </c>
      <c r="L3973" s="643">
        <v>12</v>
      </c>
      <c r="M3973" s="644">
        <v>29877.254186522405</v>
      </c>
      <c r="N3973" s="643">
        <v>1</v>
      </c>
      <c r="O3973" s="643">
        <v>6</v>
      </c>
      <c r="P3973" s="686">
        <v>15001.079556928915</v>
      </c>
    </row>
    <row r="3974" spans="1:16" ht="67.5" x14ac:dyDescent="0.2">
      <c r="A3974" s="637" t="s">
        <v>478</v>
      </c>
      <c r="B3974" s="638" t="s">
        <v>768</v>
      </c>
      <c r="C3974" s="638" t="s">
        <v>769</v>
      </c>
      <c r="D3974" s="639" t="s">
        <v>11915</v>
      </c>
      <c r="E3974" s="640">
        <v>1900</v>
      </c>
      <c r="F3974" s="638" t="s">
        <v>11916</v>
      </c>
      <c r="G3974" s="639" t="s">
        <v>11917</v>
      </c>
      <c r="H3974" s="641" t="s">
        <v>11918</v>
      </c>
      <c r="I3974" s="642" t="s">
        <v>8292</v>
      </c>
      <c r="J3974" s="641" t="s">
        <v>11918</v>
      </c>
      <c r="K3974" s="643">
        <v>1</v>
      </c>
      <c r="L3974" s="643">
        <v>12</v>
      </c>
      <c r="M3974" s="644">
        <v>25077.254186522405</v>
      </c>
      <c r="N3974" s="643">
        <v>1</v>
      </c>
      <c r="O3974" s="643">
        <v>6</v>
      </c>
      <c r="P3974" s="686">
        <v>12578.939556928915</v>
      </c>
    </row>
    <row r="3975" spans="1:16" ht="22.5" x14ac:dyDescent="0.2">
      <c r="A3975" s="637" t="s">
        <v>478</v>
      </c>
      <c r="B3975" s="638" t="s">
        <v>768</v>
      </c>
      <c r="C3975" s="638" t="s">
        <v>769</v>
      </c>
      <c r="D3975" s="639" t="s">
        <v>11919</v>
      </c>
      <c r="E3975" s="640">
        <v>2300</v>
      </c>
      <c r="F3975" s="638" t="s">
        <v>11920</v>
      </c>
      <c r="G3975" s="639" t="s">
        <v>11921</v>
      </c>
      <c r="H3975" s="641" t="s">
        <v>11922</v>
      </c>
      <c r="I3975" s="642" t="s">
        <v>8185</v>
      </c>
      <c r="J3975" s="641" t="s">
        <v>11922</v>
      </c>
      <c r="K3975" s="643">
        <v>1</v>
      </c>
      <c r="L3975" s="643">
        <v>11</v>
      </c>
      <c r="M3975" s="644">
        <v>27444.574186522404</v>
      </c>
      <c r="N3975" s="643"/>
      <c r="O3975" s="643"/>
      <c r="P3975" s="686">
        <v>0</v>
      </c>
    </row>
    <row r="3976" spans="1:16" ht="33.75" x14ac:dyDescent="0.2">
      <c r="A3976" s="637" t="s">
        <v>478</v>
      </c>
      <c r="B3976" s="638" t="s">
        <v>768</v>
      </c>
      <c r="C3976" s="638" t="s">
        <v>769</v>
      </c>
      <c r="D3976" s="639" t="s">
        <v>11923</v>
      </c>
      <c r="E3976" s="640">
        <v>3300</v>
      </c>
      <c r="F3976" s="638" t="s">
        <v>11924</v>
      </c>
      <c r="G3976" s="639" t="s">
        <v>11925</v>
      </c>
      <c r="H3976" s="641" t="s">
        <v>11926</v>
      </c>
      <c r="I3976" s="642" t="s">
        <v>8190</v>
      </c>
      <c r="J3976" s="641" t="s">
        <v>11926</v>
      </c>
      <c r="K3976" s="643">
        <v>1</v>
      </c>
      <c r="L3976" s="643">
        <v>12</v>
      </c>
      <c r="M3976" s="644">
        <v>41877.254186522412</v>
      </c>
      <c r="N3976" s="643">
        <v>1</v>
      </c>
      <c r="O3976" s="643">
        <v>6</v>
      </c>
      <c r="P3976" s="686">
        <v>21001.079556928918</v>
      </c>
    </row>
    <row r="3977" spans="1:16" ht="22.5" x14ac:dyDescent="0.2">
      <c r="A3977" s="637" t="s">
        <v>478</v>
      </c>
      <c r="B3977" s="638" t="s">
        <v>768</v>
      </c>
      <c r="C3977" s="638" t="s">
        <v>769</v>
      </c>
      <c r="D3977" s="639" t="s">
        <v>8288</v>
      </c>
      <c r="E3977" s="640">
        <v>1900</v>
      </c>
      <c r="F3977" s="638" t="s">
        <v>11927</v>
      </c>
      <c r="G3977" s="639" t="s">
        <v>11928</v>
      </c>
      <c r="H3977" s="641" t="s">
        <v>8303</v>
      </c>
      <c r="I3977" s="642" t="s">
        <v>8292</v>
      </c>
      <c r="J3977" s="641" t="s">
        <v>8303</v>
      </c>
      <c r="K3977" s="643">
        <v>1</v>
      </c>
      <c r="L3977" s="643">
        <v>12</v>
      </c>
      <c r="M3977" s="644">
        <v>25077.254186522405</v>
      </c>
      <c r="N3977" s="643">
        <v>1</v>
      </c>
      <c r="O3977" s="643">
        <v>6</v>
      </c>
      <c r="P3977" s="686">
        <v>12578.939556928915</v>
      </c>
    </row>
    <row r="3978" spans="1:16" ht="45" x14ac:dyDescent="0.2">
      <c r="A3978" s="637" t="s">
        <v>478</v>
      </c>
      <c r="B3978" s="638" t="s">
        <v>768</v>
      </c>
      <c r="C3978" s="638" t="s">
        <v>769</v>
      </c>
      <c r="D3978" s="639" t="s">
        <v>8739</v>
      </c>
      <c r="E3978" s="640">
        <v>3500</v>
      </c>
      <c r="F3978" s="638" t="s">
        <v>11929</v>
      </c>
      <c r="G3978" s="639" t="s">
        <v>11930</v>
      </c>
      <c r="H3978" s="641" t="s">
        <v>11931</v>
      </c>
      <c r="I3978" s="642" t="s">
        <v>8190</v>
      </c>
      <c r="J3978" s="641" t="s">
        <v>11931</v>
      </c>
      <c r="K3978" s="643">
        <v>1</v>
      </c>
      <c r="L3978" s="643">
        <v>12</v>
      </c>
      <c r="M3978" s="644">
        <v>44277.254186522412</v>
      </c>
      <c r="N3978" s="643">
        <v>1</v>
      </c>
      <c r="O3978" s="643">
        <v>6</v>
      </c>
      <c r="P3978" s="686">
        <v>22201.079556928918</v>
      </c>
    </row>
    <row r="3979" spans="1:16" ht="22.5" x14ac:dyDescent="0.2">
      <c r="A3979" s="637" t="s">
        <v>478</v>
      </c>
      <c r="B3979" s="638" t="s">
        <v>768</v>
      </c>
      <c r="C3979" s="638" t="s">
        <v>769</v>
      </c>
      <c r="D3979" s="639" t="s">
        <v>8747</v>
      </c>
      <c r="E3979" s="640">
        <v>2700</v>
      </c>
      <c r="F3979" s="638" t="s">
        <v>11932</v>
      </c>
      <c r="G3979" s="639" t="s">
        <v>11933</v>
      </c>
      <c r="H3979" s="641" t="s">
        <v>8750</v>
      </c>
      <c r="I3979" s="642" t="s">
        <v>8185</v>
      </c>
      <c r="J3979" s="641" t="s">
        <v>8750</v>
      </c>
      <c r="K3979" s="643">
        <v>1</v>
      </c>
      <c r="L3979" s="643">
        <v>3</v>
      </c>
      <c r="M3979" s="644">
        <v>8883.1341865224076</v>
      </c>
      <c r="N3979" s="643"/>
      <c r="O3979" s="643"/>
      <c r="P3979" s="686">
        <v>0</v>
      </c>
    </row>
    <row r="3980" spans="1:16" x14ac:dyDescent="0.2">
      <c r="A3980" s="637" t="s">
        <v>478</v>
      </c>
      <c r="B3980" s="638" t="s">
        <v>768</v>
      </c>
      <c r="C3980" s="638" t="s">
        <v>769</v>
      </c>
      <c r="D3980" s="639" t="s">
        <v>8778</v>
      </c>
      <c r="E3980" s="640">
        <v>1900</v>
      </c>
      <c r="F3980" s="638" t="s">
        <v>11934</v>
      </c>
      <c r="G3980" s="639" t="s">
        <v>11935</v>
      </c>
      <c r="H3980" s="641" t="s">
        <v>8291</v>
      </c>
      <c r="I3980" s="642" t="s">
        <v>8292</v>
      </c>
      <c r="J3980" s="641" t="s">
        <v>8291</v>
      </c>
      <c r="K3980" s="643">
        <v>1</v>
      </c>
      <c r="L3980" s="643">
        <v>12</v>
      </c>
      <c r="M3980" s="644">
        <v>25077.254186522405</v>
      </c>
      <c r="N3980" s="643">
        <v>1</v>
      </c>
      <c r="O3980" s="643">
        <v>6</v>
      </c>
      <c r="P3980" s="686">
        <v>12578.939556928915</v>
      </c>
    </row>
    <row r="3981" spans="1:16" ht="22.5" x14ac:dyDescent="0.2">
      <c r="A3981" s="637" t="s">
        <v>478</v>
      </c>
      <c r="B3981" s="638" t="s">
        <v>768</v>
      </c>
      <c r="C3981" s="638" t="s">
        <v>769</v>
      </c>
      <c r="D3981" s="639" t="s">
        <v>11936</v>
      </c>
      <c r="E3981" s="640">
        <v>5000</v>
      </c>
      <c r="F3981" s="638" t="s">
        <v>11937</v>
      </c>
      <c r="G3981" s="639" t="s">
        <v>11938</v>
      </c>
      <c r="H3981" s="641" t="s">
        <v>4940</v>
      </c>
      <c r="I3981" s="642" t="s">
        <v>8190</v>
      </c>
      <c r="J3981" s="641" t="s">
        <v>4940</v>
      </c>
      <c r="K3981" s="643">
        <v>1</v>
      </c>
      <c r="L3981" s="643">
        <v>10</v>
      </c>
      <c r="M3981" s="644">
        <v>52011.894186522411</v>
      </c>
      <c r="N3981" s="643">
        <v>1</v>
      </c>
      <c r="O3981" s="643">
        <v>6</v>
      </c>
      <c r="P3981" s="686">
        <v>31201.079556928918</v>
      </c>
    </row>
    <row r="3982" spans="1:16" ht="22.5" x14ac:dyDescent="0.2">
      <c r="A3982" s="637" t="s">
        <v>478</v>
      </c>
      <c r="B3982" s="638" t="s">
        <v>768</v>
      </c>
      <c r="C3982" s="638" t="s">
        <v>769</v>
      </c>
      <c r="D3982" s="639" t="s">
        <v>11939</v>
      </c>
      <c r="E3982" s="640">
        <v>2300</v>
      </c>
      <c r="F3982" s="638" t="s">
        <v>11940</v>
      </c>
      <c r="G3982" s="639" t="s">
        <v>11941</v>
      </c>
      <c r="H3982" s="641" t="s">
        <v>11942</v>
      </c>
      <c r="I3982" s="642" t="s">
        <v>8185</v>
      </c>
      <c r="J3982" s="641" t="s">
        <v>11942</v>
      </c>
      <c r="K3982" s="643">
        <v>1</v>
      </c>
      <c r="L3982" s="643">
        <v>12</v>
      </c>
      <c r="M3982" s="644">
        <v>29877.254186522405</v>
      </c>
      <c r="N3982" s="643">
        <v>1</v>
      </c>
      <c r="O3982" s="643">
        <v>6</v>
      </c>
      <c r="P3982" s="686">
        <v>15001.079556928915</v>
      </c>
    </row>
    <row r="3983" spans="1:16" ht="22.5" x14ac:dyDescent="0.2">
      <c r="A3983" s="637" t="s">
        <v>478</v>
      </c>
      <c r="B3983" s="638" t="s">
        <v>768</v>
      </c>
      <c r="C3983" s="638" t="s">
        <v>769</v>
      </c>
      <c r="D3983" s="639" t="s">
        <v>8807</v>
      </c>
      <c r="E3983" s="640">
        <v>3300</v>
      </c>
      <c r="F3983" s="638" t="s">
        <v>11943</v>
      </c>
      <c r="G3983" s="639" t="s">
        <v>11944</v>
      </c>
      <c r="H3983" s="641" t="s">
        <v>8807</v>
      </c>
      <c r="I3983" s="642" t="s">
        <v>8190</v>
      </c>
      <c r="J3983" s="641" t="s">
        <v>8807</v>
      </c>
      <c r="K3983" s="643">
        <v>1</v>
      </c>
      <c r="L3983" s="643">
        <v>12</v>
      </c>
      <c r="M3983" s="644">
        <v>41877.254186522412</v>
      </c>
      <c r="N3983" s="643">
        <v>1</v>
      </c>
      <c r="O3983" s="643">
        <v>6</v>
      </c>
      <c r="P3983" s="686">
        <v>21001.079556928918</v>
      </c>
    </row>
    <row r="3984" spans="1:16" ht="22.5" x14ac:dyDescent="0.2">
      <c r="A3984" s="637" t="s">
        <v>478</v>
      </c>
      <c r="B3984" s="638" t="s">
        <v>768</v>
      </c>
      <c r="C3984" s="638" t="s">
        <v>769</v>
      </c>
      <c r="D3984" s="639" t="s">
        <v>9543</v>
      </c>
      <c r="E3984" s="640">
        <v>2600</v>
      </c>
      <c r="F3984" s="638" t="s">
        <v>11945</v>
      </c>
      <c r="G3984" s="639" t="s">
        <v>11946</v>
      </c>
      <c r="H3984" s="641" t="s">
        <v>11341</v>
      </c>
      <c r="I3984" s="642" t="s">
        <v>8185</v>
      </c>
      <c r="J3984" s="641" t="s">
        <v>11341</v>
      </c>
      <c r="K3984" s="643">
        <v>1</v>
      </c>
      <c r="L3984" s="643">
        <v>3</v>
      </c>
      <c r="M3984" s="644">
        <v>8583.1341865224076</v>
      </c>
      <c r="N3984" s="643"/>
      <c r="O3984" s="643"/>
      <c r="P3984" s="686">
        <v>0</v>
      </c>
    </row>
    <row r="3985" spans="1:16" ht="33.75" x14ac:dyDescent="0.2">
      <c r="A3985" s="637" t="s">
        <v>478</v>
      </c>
      <c r="B3985" s="638" t="s">
        <v>768</v>
      </c>
      <c r="C3985" s="638" t="s">
        <v>769</v>
      </c>
      <c r="D3985" s="639" t="s">
        <v>8319</v>
      </c>
      <c r="E3985" s="640">
        <v>4300</v>
      </c>
      <c r="F3985" s="638" t="s">
        <v>11947</v>
      </c>
      <c r="G3985" s="639" t="s">
        <v>11948</v>
      </c>
      <c r="H3985" s="641" t="s">
        <v>11949</v>
      </c>
      <c r="I3985" s="642" t="s">
        <v>8190</v>
      </c>
      <c r="J3985" s="641" t="s">
        <v>11949</v>
      </c>
      <c r="K3985" s="643">
        <v>1</v>
      </c>
      <c r="L3985" s="643">
        <v>1</v>
      </c>
      <c r="M3985" s="644">
        <v>4617.774186522407</v>
      </c>
      <c r="N3985" s="643"/>
      <c r="O3985" s="643"/>
      <c r="P3985" s="686">
        <v>0</v>
      </c>
    </row>
    <row r="3986" spans="1:16" ht="22.5" x14ac:dyDescent="0.2">
      <c r="A3986" s="637" t="s">
        <v>478</v>
      </c>
      <c r="B3986" s="638" t="s">
        <v>768</v>
      </c>
      <c r="C3986" s="638" t="s">
        <v>769</v>
      </c>
      <c r="D3986" s="639" t="s">
        <v>11950</v>
      </c>
      <c r="E3986" s="640">
        <v>3500</v>
      </c>
      <c r="F3986" s="638" t="s">
        <v>11951</v>
      </c>
      <c r="G3986" s="639" t="s">
        <v>11952</v>
      </c>
      <c r="H3986" s="641" t="s">
        <v>11953</v>
      </c>
      <c r="I3986" s="642" t="s">
        <v>8190</v>
      </c>
      <c r="J3986" s="641" t="s">
        <v>11953</v>
      </c>
      <c r="K3986" s="643">
        <v>1</v>
      </c>
      <c r="L3986" s="643">
        <v>12</v>
      </c>
      <c r="M3986" s="644">
        <v>44277.254186522412</v>
      </c>
      <c r="N3986" s="643">
        <v>1</v>
      </c>
      <c r="O3986" s="643">
        <v>6</v>
      </c>
      <c r="P3986" s="686">
        <v>22201.079556928918</v>
      </c>
    </row>
    <row r="3987" spans="1:16" ht="22.5" x14ac:dyDescent="0.2">
      <c r="A3987" s="637" t="s">
        <v>478</v>
      </c>
      <c r="B3987" s="638" t="s">
        <v>768</v>
      </c>
      <c r="C3987" s="638" t="s">
        <v>769</v>
      </c>
      <c r="D3987" s="639" t="s">
        <v>10438</v>
      </c>
      <c r="E3987" s="640">
        <v>3100</v>
      </c>
      <c r="F3987" s="638" t="s">
        <v>11954</v>
      </c>
      <c r="G3987" s="639" t="s">
        <v>11955</v>
      </c>
      <c r="H3987" s="641" t="s">
        <v>8380</v>
      </c>
      <c r="I3987" s="642" t="s">
        <v>8190</v>
      </c>
      <c r="J3987" s="641" t="s">
        <v>8380</v>
      </c>
      <c r="K3987" s="643">
        <v>1</v>
      </c>
      <c r="L3987" s="643">
        <v>12</v>
      </c>
      <c r="M3987" s="644">
        <v>39477.254186522412</v>
      </c>
      <c r="N3987" s="643">
        <v>1</v>
      </c>
      <c r="O3987" s="643">
        <v>6</v>
      </c>
      <c r="P3987" s="686">
        <v>19801.079556928918</v>
      </c>
    </row>
    <row r="3988" spans="1:16" ht="45" x14ac:dyDescent="0.2">
      <c r="A3988" s="637" t="s">
        <v>478</v>
      </c>
      <c r="B3988" s="638" t="s">
        <v>768</v>
      </c>
      <c r="C3988" s="638" t="s">
        <v>769</v>
      </c>
      <c r="D3988" s="639" t="s">
        <v>11956</v>
      </c>
      <c r="E3988" s="640">
        <v>3500</v>
      </c>
      <c r="F3988" s="638" t="s">
        <v>11957</v>
      </c>
      <c r="G3988" s="639" t="s">
        <v>11958</v>
      </c>
      <c r="H3988" s="641" t="s">
        <v>8283</v>
      </c>
      <c r="I3988" s="642" t="s">
        <v>8190</v>
      </c>
      <c r="J3988" s="641" t="s">
        <v>8283</v>
      </c>
      <c r="K3988" s="643">
        <v>1</v>
      </c>
      <c r="L3988" s="643">
        <v>2</v>
      </c>
      <c r="M3988" s="644">
        <v>7550.4541865224064</v>
      </c>
      <c r="N3988" s="643"/>
      <c r="O3988" s="643"/>
      <c r="P3988" s="686">
        <v>0</v>
      </c>
    </row>
    <row r="3989" spans="1:16" ht="22.5" x14ac:dyDescent="0.2">
      <c r="A3989" s="637" t="s">
        <v>478</v>
      </c>
      <c r="B3989" s="638" t="s">
        <v>768</v>
      </c>
      <c r="C3989" s="638" t="s">
        <v>769</v>
      </c>
      <c r="D3989" s="639" t="s">
        <v>11959</v>
      </c>
      <c r="E3989" s="640">
        <v>2300</v>
      </c>
      <c r="F3989" s="638" t="s">
        <v>11960</v>
      </c>
      <c r="G3989" s="639" t="s">
        <v>11961</v>
      </c>
      <c r="H3989" s="641" t="s">
        <v>8185</v>
      </c>
      <c r="I3989" s="642" t="s">
        <v>8185</v>
      </c>
      <c r="J3989" s="641" t="s">
        <v>8185</v>
      </c>
      <c r="K3989" s="643">
        <v>1</v>
      </c>
      <c r="L3989" s="643">
        <v>12</v>
      </c>
      <c r="M3989" s="644">
        <v>29877.254186522405</v>
      </c>
      <c r="N3989" s="643">
        <v>1</v>
      </c>
      <c r="O3989" s="643">
        <v>6</v>
      </c>
      <c r="P3989" s="686">
        <v>15001.079556928915</v>
      </c>
    </row>
    <row r="3990" spans="1:16" ht="33.75" x14ac:dyDescent="0.2">
      <c r="A3990" s="637" t="s">
        <v>478</v>
      </c>
      <c r="B3990" s="638" t="s">
        <v>768</v>
      </c>
      <c r="C3990" s="638" t="s">
        <v>769</v>
      </c>
      <c r="D3990" s="639" t="s">
        <v>11962</v>
      </c>
      <c r="E3990" s="640">
        <v>3000</v>
      </c>
      <c r="F3990" s="638" t="s">
        <v>11963</v>
      </c>
      <c r="G3990" s="639" t="s">
        <v>11964</v>
      </c>
      <c r="H3990" s="641" t="s">
        <v>11965</v>
      </c>
      <c r="I3990" s="642" t="s">
        <v>8185</v>
      </c>
      <c r="J3990" s="641" t="s">
        <v>11965</v>
      </c>
      <c r="K3990" s="643">
        <v>1</v>
      </c>
      <c r="L3990" s="643">
        <v>12</v>
      </c>
      <c r="M3990" s="644">
        <v>38277.254186522412</v>
      </c>
      <c r="N3990" s="643">
        <v>1</v>
      </c>
      <c r="O3990" s="643">
        <v>6</v>
      </c>
      <c r="P3990" s="686">
        <v>19201.079556928918</v>
      </c>
    </row>
    <row r="3991" spans="1:16" ht="22.5" x14ac:dyDescent="0.2">
      <c r="A3991" s="637" t="s">
        <v>478</v>
      </c>
      <c r="B3991" s="638" t="s">
        <v>768</v>
      </c>
      <c r="C3991" s="638" t="s">
        <v>769</v>
      </c>
      <c r="D3991" s="639" t="s">
        <v>8288</v>
      </c>
      <c r="E3991" s="640">
        <v>1900</v>
      </c>
      <c r="F3991" s="638" t="s">
        <v>11966</v>
      </c>
      <c r="G3991" s="639" t="s">
        <v>11967</v>
      </c>
      <c r="H3991" s="641" t="s">
        <v>8303</v>
      </c>
      <c r="I3991" s="642" t="s">
        <v>8292</v>
      </c>
      <c r="J3991" s="641" t="s">
        <v>8303</v>
      </c>
      <c r="K3991" s="643">
        <v>1</v>
      </c>
      <c r="L3991" s="643">
        <v>12</v>
      </c>
      <c r="M3991" s="644">
        <v>25077.254186522405</v>
      </c>
      <c r="N3991" s="643">
        <v>1</v>
      </c>
      <c r="O3991" s="643">
        <v>6</v>
      </c>
      <c r="P3991" s="686">
        <v>12578.939556928915</v>
      </c>
    </row>
    <row r="3992" spans="1:16" ht="22.5" x14ac:dyDescent="0.2">
      <c r="A3992" s="637" t="s">
        <v>478</v>
      </c>
      <c r="B3992" s="638" t="s">
        <v>768</v>
      </c>
      <c r="C3992" s="638" t="s">
        <v>769</v>
      </c>
      <c r="D3992" s="639" t="s">
        <v>8760</v>
      </c>
      <c r="E3992" s="640">
        <v>6500</v>
      </c>
      <c r="F3992" s="638" t="s">
        <v>11968</v>
      </c>
      <c r="G3992" s="639" t="s">
        <v>11969</v>
      </c>
      <c r="H3992" s="641" t="s">
        <v>8380</v>
      </c>
      <c r="I3992" s="642" t="s">
        <v>8190</v>
      </c>
      <c r="J3992" s="641" t="s">
        <v>8380</v>
      </c>
      <c r="K3992" s="643">
        <v>1</v>
      </c>
      <c r="L3992" s="643">
        <v>12</v>
      </c>
      <c r="M3992" s="644">
        <v>80277.254186522405</v>
      </c>
      <c r="N3992" s="643">
        <v>1</v>
      </c>
      <c r="O3992" s="643">
        <v>6</v>
      </c>
      <c r="P3992" s="686">
        <v>40201.079556928911</v>
      </c>
    </row>
    <row r="3993" spans="1:16" ht="22.5" x14ac:dyDescent="0.2">
      <c r="A3993" s="637" t="s">
        <v>478</v>
      </c>
      <c r="B3993" s="638" t="s">
        <v>768</v>
      </c>
      <c r="C3993" s="638" t="s">
        <v>769</v>
      </c>
      <c r="D3993" s="639" t="s">
        <v>11970</v>
      </c>
      <c r="E3993" s="640">
        <v>3100</v>
      </c>
      <c r="F3993" s="638" t="s">
        <v>11971</v>
      </c>
      <c r="G3993" s="639" t="s">
        <v>11972</v>
      </c>
      <c r="H3993" s="641" t="s">
        <v>8632</v>
      </c>
      <c r="I3993" s="642" t="s">
        <v>8190</v>
      </c>
      <c r="J3993" s="641" t="s">
        <v>8632</v>
      </c>
      <c r="K3993" s="643">
        <v>1</v>
      </c>
      <c r="L3993" s="643">
        <v>12</v>
      </c>
      <c r="M3993" s="644">
        <v>39477.254186522412</v>
      </c>
      <c r="N3993" s="643">
        <v>1</v>
      </c>
      <c r="O3993" s="643">
        <v>6</v>
      </c>
      <c r="P3993" s="686">
        <v>19801.079556928918</v>
      </c>
    </row>
    <row r="3994" spans="1:16" ht="67.5" x14ac:dyDescent="0.2">
      <c r="A3994" s="637" t="s">
        <v>478</v>
      </c>
      <c r="B3994" s="638" t="s">
        <v>768</v>
      </c>
      <c r="C3994" s="638" t="s">
        <v>769</v>
      </c>
      <c r="D3994" s="639" t="s">
        <v>11973</v>
      </c>
      <c r="E3994" s="640">
        <v>4600</v>
      </c>
      <c r="F3994" s="638" t="s">
        <v>11974</v>
      </c>
      <c r="G3994" s="639" t="s">
        <v>11975</v>
      </c>
      <c r="H3994" s="641" t="s">
        <v>4940</v>
      </c>
      <c r="I3994" s="642" t="s">
        <v>8190</v>
      </c>
      <c r="J3994" s="641" t="s">
        <v>4940</v>
      </c>
      <c r="K3994" s="643">
        <v>1</v>
      </c>
      <c r="L3994" s="643">
        <v>12</v>
      </c>
      <c r="M3994" s="644">
        <v>57477.254186522412</v>
      </c>
      <c r="N3994" s="643">
        <v>1</v>
      </c>
      <c r="O3994" s="643">
        <v>6</v>
      </c>
      <c r="P3994" s="686">
        <v>28801.079556928918</v>
      </c>
    </row>
    <row r="3995" spans="1:16" ht="22.5" x14ac:dyDescent="0.2">
      <c r="A3995" s="637" t="s">
        <v>478</v>
      </c>
      <c r="B3995" s="638" t="s">
        <v>768</v>
      </c>
      <c r="C3995" s="638" t="s">
        <v>769</v>
      </c>
      <c r="D3995" s="639" t="s">
        <v>8288</v>
      </c>
      <c r="E3995" s="640">
        <v>1900</v>
      </c>
      <c r="F3995" s="638" t="s">
        <v>11976</v>
      </c>
      <c r="G3995" s="639" t="s">
        <v>11977</v>
      </c>
      <c r="H3995" s="641" t="s">
        <v>8819</v>
      </c>
      <c r="I3995" s="642" t="s">
        <v>8292</v>
      </c>
      <c r="J3995" s="641" t="s">
        <v>8819</v>
      </c>
      <c r="K3995" s="643">
        <v>1</v>
      </c>
      <c r="L3995" s="643">
        <v>12</v>
      </c>
      <c r="M3995" s="644">
        <v>25077.254186522405</v>
      </c>
      <c r="N3995" s="643">
        <v>1</v>
      </c>
      <c r="O3995" s="643">
        <v>6</v>
      </c>
      <c r="P3995" s="686">
        <v>12578.939556928915</v>
      </c>
    </row>
    <row r="3996" spans="1:16" ht="56.25" x14ac:dyDescent="0.2">
      <c r="A3996" s="637" t="s">
        <v>478</v>
      </c>
      <c r="B3996" s="638" t="s">
        <v>768</v>
      </c>
      <c r="C3996" s="638" t="s">
        <v>769</v>
      </c>
      <c r="D3996" s="639" t="s">
        <v>11978</v>
      </c>
      <c r="E3996" s="640">
        <v>2600</v>
      </c>
      <c r="F3996" s="638" t="s">
        <v>11979</v>
      </c>
      <c r="G3996" s="639" t="s">
        <v>11980</v>
      </c>
      <c r="H3996" s="641" t="s">
        <v>11981</v>
      </c>
      <c r="I3996" s="642" t="s">
        <v>8185</v>
      </c>
      <c r="J3996" s="641" t="s">
        <v>11981</v>
      </c>
      <c r="K3996" s="643">
        <v>1</v>
      </c>
      <c r="L3996" s="643">
        <v>12</v>
      </c>
      <c r="M3996" s="644">
        <v>33477.254186522412</v>
      </c>
      <c r="N3996" s="643">
        <v>1</v>
      </c>
      <c r="O3996" s="643">
        <v>6</v>
      </c>
      <c r="P3996" s="686">
        <v>16801.079556928918</v>
      </c>
    </row>
    <row r="3997" spans="1:16" ht="22.5" x14ac:dyDescent="0.2">
      <c r="A3997" s="637" t="s">
        <v>478</v>
      </c>
      <c r="B3997" s="638" t="s">
        <v>768</v>
      </c>
      <c r="C3997" s="638" t="s">
        <v>769</v>
      </c>
      <c r="D3997" s="639" t="s">
        <v>8288</v>
      </c>
      <c r="E3997" s="640">
        <v>1900</v>
      </c>
      <c r="F3997" s="638" t="s">
        <v>11982</v>
      </c>
      <c r="G3997" s="639" t="s">
        <v>11983</v>
      </c>
      <c r="H3997" s="641" t="s">
        <v>8303</v>
      </c>
      <c r="I3997" s="642" t="s">
        <v>8292</v>
      </c>
      <c r="J3997" s="641" t="s">
        <v>8303</v>
      </c>
      <c r="K3997" s="643">
        <v>1</v>
      </c>
      <c r="L3997" s="643">
        <v>12</v>
      </c>
      <c r="M3997" s="644">
        <v>25077.254186522405</v>
      </c>
      <c r="N3997" s="643">
        <v>1</v>
      </c>
      <c r="O3997" s="643">
        <v>6</v>
      </c>
      <c r="P3997" s="686">
        <v>12578.939556928915</v>
      </c>
    </row>
    <row r="3998" spans="1:16" ht="22.5" x14ac:dyDescent="0.2">
      <c r="A3998" s="637" t="s">
        <v>478</v>
      </c>
      <c r="B3998" s="638" t="s">
        <v>768</v>
      </c>
      <c r="C3998" s="638" t="s">
        <v>769</v>
      </c>
      <c r="D3998" s="639" t="s">
        <v>8288</v>
      </c>
      <c r="E3998" s="640">
        <v>1900</v>
      </c>
      <c r="F3998" s="638" t="s">
        <v>11984</v>
      </c>
      <c r="G3998" s="639" t="s">
        <v>11985</v>
      </c>
      <c r="H3998" s="641" t="s">
        <v>8303</v>
      </c>
      <c r="I3998" s="642" t="s">
        <v>8292</v>
      </c>
      <c r="J3998" s="641" t="s">
        <v>8303</v>
      </c>
      <c r="K3998" s="643">
        <v>1</v>
      </c>
      <c r="L3998" s="643">
        <v>12</v>
      </c>
      <c r="M3998" s="644">
        <v>25077.254186522405</v>
      </c>
      <c r="N3998" s="643">
        <v>1</v>
      </c>
      <c r="O3998" s="643">
        <v>6</v>
      </c>
      <c r="P3998" s="686">
        <v>12578.939556928915</v>
      </c>
    </row>
    <row r="3999" spans="1:16" ht="22.5" x14ac:dyDescent="0.2">
      <c r="A3999" s="637" t="s">
        <v>478</v>
      </c>
      <c r="B3999" s="638" t="s">
        <v>768</v>
      </c>
      <c r="C3999" s="638" t="s">
        <v>769</v>
      </c>
      <c r="D3999" s="639" t="s">
        <v>8288</v>
      </c>
      <c r="E3999" s="640">
        <v>1900</v>
      </c>
      <c r="F3999" s="638" t="s">
        <v>11986</v>
      </c>
      <c r="G3999" s="639" t="s">
        <v>11987</v>
      </c>
      <c r="H3999" s="641" t="s">
        <v>8303</v>
      </c>
      <c r="I3999" s="642" t="s">
        <v>8292</v>
      </c>
      <c r="J3999" s="641" t="s">
        <v>8303</v>
      </c>
      <c r="K3999" s="643">
        <v>1</v>
      </c>
      <c r="L3999" s="643">
        <v>12</v>
      </c>
      <c r="M3999" s="644">
        <v>25077.254186522405</v>
      </c>
      <c r="N3999" s="643">
        <v>1</v>
      </c>
      <c r="O3999" s="643">
        <v>6</v>
      </c>
      <c r="P3999" s="686">
        <v>12578.939556928915</v>
      </c>
    </row>
    <row r="4000" spans="1:16" ht="45" x14ac:dyDescent="0.2">
      <c r="A4000" s="637" t="s">
        <v>478</v>
      </c>
      <c r="B4000" s="638" t="s">
        <v>768</v>
      </c>
      <c r="C4000" s="638" t="s">
        <v>769</v>
      </c>
      <c r="D4000" s="639" t="s">
        <v>11691</v>
      </c>
      <c r="E4000" s="640">
        <v>2600</v>
      </c>
      <c r="F4000" s="638" t="s">
        <v>11988</v>
      </c>
      <c r="G4000" s="639" t="s">
        <v>11989</v>
      </c>
      <c r="H4000" s="641" t="s">
        <v>8444</v>
      </c>
      <c r="I4000" s="642" t="s">
        <v>8185</v>
      </c>
      <c r="J4000" s="641" t="s">
        <v>8444</v>
      </c>
      <c r="K4000" s="643">
        <v>1</v>
      </c>
      <c r="L4000" s="643">
        <v>12</v>
      </c>
      <c r="M4000" s="644">
        <v>33477.254186522412</v>
      </c>
      <c r="N4000" s="643">
        <v>1</v>
      </c>
      <c r="O4000" s="643">
        <v>6</v>
      </c>
      <c r="P4000" s="686">
        <v>16801.079556928918</v>
      </c>
    </row>
    <row r="4001" spans="1:16" ht="22.5" x14ac:dyDescent="0.2">
      <c r="A4001" s="637" t="s">
        <v>478</v>
      </c>
      <c r="B4001" s="638" t="s">
        <v>768</v>
      </c>
      <c r="C4001" s="638" t="s">
        <v>769</v>
      </c>
      <c r="D4001" s="639" t="s">
        <v>11990</v>
      </c>
      <c r="E4001" s="640">
        <v>3800</v>
      </c>
      <c r="F4001" s="638" t="s">
        <v>11991</v>
      </c>
      <c r="G4001" s="639" t="s">
        <v>11992</v>
      </c>
      <c r="H4001" s="641" t="s">
        <v>8614</v>
      </c>
      <c r="I4001" s="642" t="s">
        <v>8190</v>
      </c>
      <c r="J4001" s="641" t="s">
        <v>8614</v>
      </c>
      <c r="K4001" s="643">
        <v>1</v>
      </c>
      <c r="L4001" s="643">
        <v>12</v>
      </c>
      <c r="M4001" s="644">
        <v>47877.254186522412</v>
      </c>
      <c r="N4001" s="643">
        <v>1</v>
      </c>
      <c r="O4001" s="643">
        <v>6</v>
      </c>
      <c r="P4001" s="686">
        <v>24001.079556928918</v>
      </c>
    </row>
    <row r="4002" spans="1:16" ht="22.5" x14ac:dyDescent="0.2">
      <c r="A4002" s="637" t="s">
        <v>478</v>
      </c>
      <c r="B4002" s="638" t="s">
        <v>768</v>
      </c>
      <c r="C4002" s="638" t="s">
        <v>769</v>
      </c>
      <c r="D4002" s="639" t="s">
        <v>11993</v>
      </c>
      <c r="E4002" s="640">
        <v>3100</v>
      </c>
      <c r="F4002" s="638" t="s">
        <v>11994</v>
      </c>
      <c r="G4002" s="639" t="s">
        <v>11995</v>
      </c>
      <c r="H4002" s="641" t="s">
        <v>11996</v>
      </c>
      <c r="I4002" s="642" t="s">
        <v>8190</v>
      </c>
      <c r="J4002" s="641" t="s">
        <v>11996</v>
      </c>
      <c r="K4002" s="643">
        <v>1</v>
      </c>
      <c r="L4002" s="643">
        <v>12</v>
      </c>
      <c r="M4002" s="644">
        <v>39477.254186522412</v>
      </c>
      <c r="N4002" s="643">
        <v>1</v>
      </c>
      <c r="O4002" s="643">
        <v>6</v>
      </c>
      <c r="P4002" s="686">
        <v>19801.079556928918</v>
      </c>
    </row>
    <row r="4003" spans="1:16" ht="22.5" x14ac:dyDescent="0.2">
      <c r="A4003" s="637" t="s">
        <v>478</v>
      </c>
      <c r="B4003" s="638" t="s">
        <v>768</v>
      </c>
      <c r="C4003" s="638" t="s">
        <v>769</v>
      </c>
      <c r="D4003" s="639" t="s">
        <v>8188</v>
      </c>
      <c r="E4003" s="640">
        <v>3500</v>
      </c>
      <c r="F4003" s="638" t="s">
        <v>11997</v>
      </c>
      <c r="G4003" s="639" t="s">
        <v>11998</v>
      </c>
      <c r="H4003" s="641" t="s">
        <v>8427</v>
      </c>
      <c r="I4003" s="642" t="s">
        <v>8190</v>
      </c>
      <c r="J4003" s="641" t="s">
        <v>8427</v>
      </c>
      <c r="K4003" s="643">
        <v>1</v>
      </c>
      <c r="L4003" s="643">
        <v>12</v>
      </c>
      <c r="M4003" s="644">
        <v>44277.254186522412</v>
      </c>
      <c r="N4003" s="643">
        <v>1</v>
      </c>
      <c r="O4003" s="643">
        <v>6</v>
      </c>
      <c r="P4003" s="686">
        <v>22201.079556928918</v>
      </c>
    </row>
    <row r="4004" spans="1:16" ht="22.5" x14ac:dyDescent="0.2">
      <c r="A4004" s="637" t="s">
        <v>478</v>
      </c>
      <c r="B4004" s="638" t="s">
        <v>768</v>
      </c>
      <c r="C4004" s="638" t="s">
        <v>769</v>
      </c>
      <c r="D4004" s="639" t="s">
        <v>8717</v>
      </c>
      <c r="E4004" s="640">
        <v>2300</v>
      </c>
      <c r="F4004" s="638" t="s">
        <v>11999</v>
      </c>
      <c r="G4004" s="639" t="s">
        <v>12000</v>
      </c>
      <c r="H4004" s="641" t="s">
        <v>12001</v>
      </c>
      <c r="I4004" s="642" t="s">
        <v>8185</v>
      </c>
      <c r="J4004" s="641" t="s">
        <v>12001</v>
      </c>
      <c r="K4004" s="643">
        <v>1</v>
      </c>
      <c r="L4004" s="643">
        <v>10</v>
      </c>
      <c r="M4004" s="644">
        <v>25011.894186522404</v>
      </c>
      <c r="N4004" s="643">
        <v>1</v>
      </c>
      <c r="O4004" s="643">
        <v>6</v>
      </c>
      <c r="P4004" s="686">
        <v>15001.079556928915</v>
      </c>
    </row>
    <row r="4005" spans="1:16" ht="22.5" x14ac:dyDescent="0.2">
      <c r="A4005" s="637" t="s">
        <v>478</v>
      </c>
      <c r="B4005" s="638" t="s">
        <v>768</v>
      </c>
      <c r="C4005" s="638" t="s">
        <v>769</v>
      </c>
      <c r="D4005" s="639" t="s">
        <v>12002</v>
      </c>
      <c r="E4005" s="640">
        <v>2600</v>
      </c>
      <c r="F4005" s="638" t="s">
        <v>12003</v>
      </c>
      <c r="G4005" s="639" t="s">
        <v>12004</v>
      </c>
      <c r="H4005" s="641" t="s">
        <v>8303</v>
      </c>
      <c r="I4005" s="642" t="s">
        <v>8185</v>
      </c>
      <c r="J4005" s="641" t="s">
        <v>8303</v>
      </c>
      <c r="K4005" s="643"/>
      <c r="L4005" s="643"/>
      <c r="M4005" s="644">
        <v>0</v>
      </c>
      <c r="N4005" s="643">
        <v>1</v>
      </c>
      <c r="O4005" s="643">
        <v>6</v>
      </c>
      <c r="P4005" s="686">
        <v>16801.079556928918</v>
      </c>
    </row>
    <row r="4006" spans="1:16" ht="22.5" x14ac:dyDescent="0.2">
      <c r="A4006" s="637" t="s">
        <v>478</v>
      </c>
      <c r="B4006" s="638" t="s">
        <v>768</v>
      </c>
      <c r="C4006" s="638" t="s">
        <v>769</v>
      </c>
      <c r="D4006" s="639" t="s">
        <v>12005</v>
      </c>
      <c r="E4006" s="640">
        <v>3100</v>
      </c>
      <c r="F4006" s="638" t="s">
        <v>12006</v>
      </c>
      <c r="G4006" s="639" t="s">
        <v>12007</v>
      </c>
      <c r="H4006" s="641" t="s">
        <v>8965</v>
      </c>
      <c r="I4006" s="642" t="s">
        <v>8190</v>
      </c>
      <c r="J4006" s="641" t="s">
        <v>8965</v>
      </c>
      <c r="K4006" s="643">
        <v>1</v>
      </c>
      <c r="L4006" s="643">
        <v>12</v>
      </c>
      <c r="M4006" s="644">
        <v>39477.254186522412</v>
      </c>
      <c r="N4006" s="643">
        <v>1</v>
      </c>
      <c r="O4006" s="643">
        <v>6</v>
      </c>
      <c r="P4006" s="686">
        <v>19801.079556928918</v>
      </c>
    </row>
    <row r="4007" spans="1:16" ht="22.5" x14ac:dyDescent="0.2">
      <c r="A4007" s="637" t="s">
        <v>478</v>
      </c>
      <c r="B4007" s="638" t="s">
        <v>768</v>
      </c>
      <c r="C4007" s="638" t="s">
        <v>769</v>
      </c>
      <c r="D4007" s="639" t="s">
        <v>8288</v>
      </c>
      <c r="E4007" s="640">
        <v>1900</v>
      </c>
      <c r="F4007" s="638" t="s">
        <v>12008</v>
      </c>
      <c r="G4007" s="639" t="s">
        <v>12009</v>
      </c>
      <c r="H4007" s="641" t="s">
        <v>8326</v>
      </c>
      <c r="I4007" s="642" t="s">
        <v>8292</v>
      </c>
      <c r="J4007" s="641" t="s">
        <v>8326</v>
      </c>
      <c r="K4007" s="643">
        <v>1</v>
      </c>
      <c r="L4007" s="643">
        <v>12</v>
      </c>
      <c r="M4007" s="644">
        <v>25077.254186522405</v>
      </c>
      <c r="N4007" s="643">
        <v>1</v>
      </c>
      <c r="O4007" s="643">
        <v>6</v>
      </c>
      <c r="P4007" s="686">
        <v>12578.939556928915</v>
      </c>
    </row>
    <row r="4008" spans="1:16" ht="22.5" x14ac:dyDescent="0.2">
      <c r="A4008" s="637" t="s">
        <v>478</v>
      </c>
      <c r="B4008" s="638" t="s">
        <v>768</v>
      </c>
      <c r="C4008" s="638" t="s">
        <v>769</v>
      </c>
      <c r="D4008" s="639" t="s">
        <v>8431</v>
      </c>
      <c r="E4008" s="640">
        <v>1900</v>
      </c>
      <c r="F4008" s="638" t="s">
        <v>12010</v>
      </c>
      <c r="G4008" s="639" t="s">
        <v>12011</v>
      </c>
      <c r="H4008" s="641" t="s">
        <v>8288</v>
      </c>
      <c r="I4008" s="642" t="s">
        <v>8292</v>
      </c>
      <c r="J4008" s="641" t="s">
        <v>8288</v>
      </c>
      <c r="K4008" s="643">
        <v>1</v>
      </c>
      <c r="L4008" s="643">
        <v>10</v>
      </c>
      <c r="M4008" s="644">
        <v>21011.894186522404</v>
      </c>
      <c r="N4008" s="643">
        <v>1</v>
      </c>
      <c r="O4008" s="643">
        <v>6</v>
      </c>
      <c r="P4008" s="686">
        <v>12578.939556928915</v>
      </c>
    </row>
    <row r="4009" spans="1:16" ht="56.25" x14ac:dyDescent="0.2">
      <c r="A4009" s="637" t="s">
        <v>478</v>
      </c>
      <c r="B4009" s="638" t="s">
        <v>768</v>
      </c>
      <c r="C4009" s="638" t="s">
        <v>769</v>
      </c>
      <c r="D4009" s="639" t="s">
        <v>12012</v>
      </c>
      <c r="E4009" s="640">
        <v>3300</v>
      </c>
      <c r="F4009" s="638" t="s">
        <v>12013</v>
      </c>
      <c r="G4009" s="639" t="s">
        <v>12014</v>
      </c>
      <c r="H4009" s="641" t="s">
        <v>12015</v>
      </c>
      <c r="I4009" s="642" t="s">
        <v>8190</v>
      </c>
      <c r="J4009" s="641" t="s">
        <v>12015</v>
      </c>
      <c r="K4009" s="643">
        <v>1</v>
      </c>
      <c r="L4009" s="643">
        <v>12</v>
      </c>
      <c r="M4009" s="644">
        <v>41877.254186522412</v>
      </c>
      <c r="N4009" s="643">
        <v>1</v>
      </c>
      <c r="O4009" s="643">
        <v>6</v>
      </c>
      <c r="P4009" s="686">
        <v>21001.079556928918</v>
      </c>
    </row>
    <row r="4010" spans="1:16" x14ac:dyDescent="0.2">
      <c r="A4010" s="637" t="s">
        <v>478</v>
      </c>
      <c r="B4010" s="638" t="s">
        <v>768</v>
      </c>
      <c r="C4010" s="638" t="s">
        <v>769</v>
      </c>
      <c r="D4010" s="639" t="s">
        <v>8288</v>
      </c>
      <c r="E4010" s="640">
        <v>1900</v>
      </c>
      <c r="F4010" s="638" t="s">
        <v>12016</v>
      </c>
      <c r="G4010" s="639" t="s">
        <v>12017</v>
      </c>
      <c r="H4010" s="641" t="s">
        <v>8303</v>
      </c>
      <c r="I4010" s="642" t="s">
        <v>8292</v>
      </c>
      <c r="J4010" s="641" t="s">
        <v>8303</v>
      </c>
      <c r="K4010" s="643">
        <v>1</v>
      </c>
      <c r="L4010" s="643">
        <v>12</v>
      </c>
      <c r="M4010" s="644">
        <v>25077.254186522405</v>
      </c>
      <c r="N4010" s="643">
        <v>1</v>
      </c>
      <c r="O4010" s="643">
        <v>6</v>
      </c>
      <c r="P4010" s="686">
        <v>12578.939556928915</v>
      </c>
    </row>
    <row r="4011" spans="1:16" ht="22.5" x14ac:dyDescent="0.2">
      <c r="A4011" s="637" t="s">
        <v>478</v>
      </c>
      <c r="B4011" s="638" t="s">
        <v>768</v>
      </c>
      <c r="C4011" s="638" t="s">
        <v>769</v>
      </c>
      <c r="D4011" s="639" t="s">
        <v>11900</v>
      </c>
      <c r="E4011" s="640">
        <v>4600</v>
      </c>
      <c r="F4011" s="638" t="s">
        <v>12018</v>
      </c>
      <c r="G4011" s="639" t="s">
        <v>12019</v>
      </c>
      <c r="H4011" s="641" t="s">
        <v>8427</v>
      </c>
      <c r="I4011" s="642" t="s">
        <v>8190</v>
      </c>
      <c r="J4011" s="641" t="s">
        <v>8427</v>
      </c>
      <c r="K4011" s="643">
        <v>1</v>
      </c>
      <c r="L4011" s="643">
        <v>12</v>
      </c>
      <c r="M4011" s="644">
        <v>57477.254186522412</v>
      </c>
      <c r="N4011" s="643">
        <v>1</v>
      </c>
      <c r="O4011" s="643">
        <v>6</v>
      </c>
      <c r="P4011" s="686">
        <v>28801.079556928918</v>
      </c>
    </row>
    <row r="4012" spans="1:16" ht="22.5" x14ac:dyDescent="0.2">
      <c r="A4012" s="637" t="s">
        <v>478</v>
      </c>
      <c r="B4012" s="638" t="s">
        <v>768</v>
      </c>
      <c r="C4012" s="638" t="s">
        <v>769</v>
      </c>
      <c r="D4012" s="639" t="s">
        <v>12020</v>
      </c>
      <c r="E4012" s="640">
        <v>1900</v>
      </c>
      <c r="F4012" s="638" t="s">
        <v>12021</v>
      </c>
      <c r="G4012" s="639" t="s">
        <v>12022</v>
      </c>
      <c r="H4012" s="641" t="s">
        <v>9322</v>
      </c>
      <c r="I4012" s="642" t="s">
        <v>8292</v>
      </c>
      <c r="J4012" s="641" t="s">
        <v>9322</v>
      </c>
      <c r="K4012" s="643">
        <v>1</v>
      </c>
      <c r="L4012" s="643">
        <v>12</v>
      </c>
      <c r="M4012" s="644">
        <v>25077.254186522405</v>
      </c>
      <c r="N4012" s="643">
        <v>1</v>
      </c>
      <c r="O4012" s="643">
        <v>5</v>
      </c>
      <c r="P4012" s="686">
        <v>10478.869556928916</v>
      </c>
    </row>
    <row r="4013" spans="1:16" ht="22.5" x14ac:dyDescent="0.2">
      <c r="A4013" s="637" t="s">
        <v>478</v>
      </c>
      <c r="B4013" s="638" t="s">
        <v>775</v>
      </c>
      <c r="C4013" s="638" t="s">
        <v>769</v>
      </c>
      <c r="D4013" s="639" t="s">
        <v>12020</v>
      </c>
      <c r="E4013" s="640">
        <v>1900</v>
      </c>
      <c r="F4013" s="638" t="s">
        <v>12021</v>
      </c>
      <c r="G4013" s="639" t="s">
        <v>12022</v>
      </c>
      <c r="H4013" s="641" t="s">
        <v>9322</v>
      </c>
      <c r="I4013" s="642" t="s">
        <v>8292</v>
      </c>
      <c r="J4013" s="641" t="s">
        <v>9322</v>
      </c>
      <c r="K4013" s="643"/>
      <c r="L4013" s="643"/>
      <c r="M4013" s="644">
        <v>0</v>
      </c>
      <c r="N4013" s="643">
        <v>1</v>
      </c>
      <c r="O4013" s="643">
        <v>1</v>
      </c>
      <c r="P4013" s="686">
        <v>2078.589556928916</v>
      </c>
    </row>
    <row r="4014" spans="1:16" ht="33.75" x14ac:dyDescent="0.2">
      <c r="A4014" s="637" t="s">
        <v>478</v>
      </c>
      <c r="B4014" s="638" t="s">
        <v>768</v>
      </c>
      <c r="C4014" s="638" t="s">
        <v>769</v>
      </c>
      <c r="D4014" s="639" t="s">
        <v>12023</v>
      </c>
      <c r="E4014" s="640">
        <v>2600</v>
      </c>
      <c r="F4014" s="638" t="s">
        <v>12024</v>
      </c>
      <c r="G4014" s="639" t="s">
        <v>12025</v>
      </c>
      <c r="H4014" s="641" t="s">
        <v>8338</v>
      </c>
      <c r="I4014" s="642" t="s">
        <v>8185</v>
      </c>
      <c r="J4014" s="641" t="s">
        <v>8338</v>
      </c>
      <c r="K4014" s="643">
        <v>1</v>
      </c>
      <c r="L4014" s="643">
        <v>12</v>
      </c>
      <c r="M4014" s="644">
        <v>33477.254186522412</v>
      </c>
      <c r="N4014" s="643">
        <v>1</v>
      </c>
      <c r="O4014" s="643">
        <v>6</v>
      </c>
      <c r="P4014" s="686">
        <v>16801.079556928918</v>
      </c>
    </row>
    <row r="4015" spans="1:16" ht="22.5" x14ac:dyDescent="0.2">
      <c r="A4015" s="637" t="s">
        <v>478</v>
      </c>
      <c r="B4015" s="638" t="s">
        <v>768</v>
      </c>
      <c r="C4015" s="638" t="s">
        <v>769</v>
      </c>
      <c r="D4015" s="639" t="s">
        <v>8394</v>
      </c>
      <c r="E4015" s="640">
        <v>1900</v>
      </c>
      <c r="F4015" s="638" t="s">
        <v>12026</v>
      </c>
      <c r="G4015" s="639" t="s">
        <v>12027</v>
      </c>
      <c r="H4015" s="641" t="s">
        <v>8291</v>
      </c>
      <c r="I4015" s="642" t="s">
        <v>8292</v>
      </c>
      <c r="J4015" s="641" t="s">
        <v>8291</v>
      </c>
      <c r="K4015" s="643">
        <v>1</v>
      </c>
      <c r="L4015" s="643">
        <v>6</v>
      </c>
      <c r="M4015" s="644">
        <v>12881.174186522407</v>
      </c>
      <c r="N4015" s="643"/>
      <c r="O4015" s="643"/>
      <c r="P4015" s="686">
        <v>0</v>
      </c>
    </row>
    <row r="4016" spans="1:16" ht="33.75" x14ac:dyDescent="0.2">
      <c r="A4016" s="637" t="s">
        <v>478</v>
      </c>
      <c r="B4016" s="638" t="s">
        <v>768</v>
      </c>
      <c r="C4016" s="638" t="s">
        <v>769</v>
      </c>
      <c r="D4016" s="639" t="s">
        <v>9012</v>
      </c>
      <c r="E4016" s="640">
        <v>1900</v>
      </c>
      <c r="F4016" s="638" t="s">
        <v>12028</v>
      </c>
      <c r="G4016" s="639" t="s">
        <v>12029</v>
      </c>
      <c r="H4016" s="641" t="s">
        <v>8303</v>
      </c>
      <c r="I4016" s="642" t="s">
        <v>8292</v>
      </c>
      <c r="J4016" s="641" t="s">
        <v>8303</v>
      </c>
      <c r="K4016" s="643">
        <v>1</v>
      </c>
      <c r="L4016" s="643">
        <v>12</v>
      </c>
      <c r="M4016" s="644">
        <v>25077.254186522405</v>
      </c>
      <c r="N4016" s="643">
        <v>1</v>
      </c>
      <c r="O4016" s="643">
        <v>6</v>
      </c>
      <c r="P4016" s="686">
        <v>12578.939556928915</v>
      </c>
    </row>
    <row r="4017" spans="1:16" ht="33.75" x14ac:dyDescent="0.2">
      <c r="A4017" s="637" t="s">
        <v>478</v>
      </c>
      <c r="B4017" s="638" t="s">
        <v>768</v>
      </c>
      <c r="C4017" s="638" t="s">
        <v>769</v>
      </c>
      <c r="D4017" s="639" t="s">
        <v>915</v>
      </c>
      <c r="E4017" s="640">
        <v>3500</v>
      </c>
      <c r="F4017" s="638" t="s">
        <v>12030</v>
      </c>
      <c r="G4017" s="639" t="s">
        <v>12031</v>
      </c>
      <c r="H4017" s="641" t="s">
        <v>8318</v>
      </c>
      <c r="I4017" s="642" t="s">
        <v>8190</v>
      </c>
      <c r="J4017" s="641" t="s">
        <v>8318</v>
      </c>
      <c r="K4017" s="643">
        <v>1</v>
      </c>
      <c r="L4017" s="643">
        <v>10</v>
      </c>
      <c r="M4017" s="644">
        <v>37011.894186522411</v>
      </c>
      <c r="N4017" s="643">
        <v>1</v>
      </c>
      <c r="O4017" s="643">
        <v>6</v>
      </c>
      <c r="P4017" s="686">
        <v>22201.079556928918</v>
      </c>
    </row>
    <row r="4018" spans="1:16" ht="22.5" x14ac:dyDescent="0.2">
      <c r="A4018" s="637" t="s">
        <v>478</v>
      </c>
      <c r="B4018" s="638" t="s">
        <v>768</v>
      </c>
      <c r="C4018" s="638" t="s">
        <v>769</v>
      </c>
      <c r="D4018" s="639" t="s">
        <v>8581</v>
      </c>
      <c r="E4018" s="640">
        <v>3500</v>
      </c>
      <c r="F4018" s="638" t="s">
        <v>12032</v>
      </c>
      <c r="G4018" s="639" t="s">
        <v>12033</v>
      </c>
      <c r="H4018" s="641" t="s">
        <v>4940</v>
      </c>
      <c r="I4018" s="642" t="s">
        <v>8190</v>
      </c>
      <c r="J4018" s="641" t="s">
        <v>4940</v>
      </c>
      <c r="K4018" s="643">
        <v>1</v>
      </c>
      <c r="L4018" s="643">
        <v>12</v>
      </c>
      <c r="M4018" s="644">
        <v>44277.254186522412</v>
      </c>
      <c r="N4018" s="643">
        <v>1</v>
      </c>
      <c r="O4018" s="643">
        <v>6</v>
      </c>
      <c r="P4018" s="686">
        <v>22201.079556928918</v>
      </c>
    </row>
    <row r="4019" spans="1:16" x14ac:dyDescent="0.2">
      <c r="A4019" s="637" t="s">
        <v>478</v>
      </c>
      <c r="B4019" s="638" t="s">
        <v>768</v>
      </c>
      <c r="C4019" s="638" t="s">
        <v>769</v>
      </c>
      <c r="D4019" s="639" t="s">
        <v>8416</v>
      </c>
      <c r="E4019" s="640">
        <v>2600</v>
      </c>
      <c r="F4019" s="638" t="s">
        <v>12034</v>
      </c>
      <c r="G4019" s="639" t="s">
        <v>12035</v>
      </c>
      <c r="H4019" s="641" t="s">
        <v>10913</v>
      </c>
      <c r="I4019" s="642" t="s">
        <v>8185</v>
      </c>
      <c r="J4019" s="641" t="s">
        <v>10913</v>
      </c>
      <c r="K4019" s="643">
        <v>1</v>
      </c>
      <c r="L4019" s="643">
        <v>12</v>
      </c>
      <c r="M4019" s="644">
        <v>33477.254186522412</v>
      </c>
      <c r="N4019" s="643">
        <v>1</v>
      </c>
      <c r="O4019" s="643">
        <v>6</v>
      </c>
      <c r="P4019" s="686">
        <v>16801.079556928918</v>
      </c>
    </row>
    <row r="4020" spans="1:16" ht="22.5" x14ac:dyDescent="0.2">
      <c r="A4020" s="637" t="s">
        <v>478</v>
      </c>
      <c r="B4020" s="638" t="s">
        <v>768</v>
      </c>
      <c r="C4020" s="638" t="s">
        <v>769</v>
      </c>
      <c r="D4020" s="639" t="s">
        <v>12036</v>
      </c>
      <c r="E4020" s="640">
        <v>5000</v>
      </c>
      <c r="F4020" s="638" t="s">
        <v>12037</v>
      </c>
      <c r="G4020" s="639" t="s">
        <v>12038</v>
      </c>
      <c r="H4020" s="641" t="s">
        <v>12039</v>
      </c>
      <c r="I4020" s="642" t="s">
        <v>8190</v>
      </c>
      <c r="J4020" s="641" t="s">
        <v>12039</v>
      </c>
      <c r="K4020" s="643">
        <v>1</v>
      </c>
      <c r="L4020" s="643">
        <v>12</v>
      </c>
      <c r="M4020" s="644">
        <v>62277.254186522412</v>
      </c>
      <c r="N4020" s="643"/>
      <c r="O4020" s="643"/>
      <c r="P4020" s="686">
        <v>0</v>
      </c>
    </row>
    <row r="4021" spans="1:16" ht="33.75" x14ac:dyDescent="0.2">
      <c r="A4021" s="637" t="s">
        <v>478</v>
      </c>
      <c r="B4021" s="638" t="s">
        <v>768</v>
      </c>
      <c r="C4021" s="638" t="s">
        <v>769</v>
      </c>
      <c r="D4021" s="639" t="s">
        <v>12040</v>
      </c>
      <c r="E4021" s="640">
        <v>3800</v>
      </c>
      <c r="F4021" s="638" t="s">
        <v>12041</v>
      </c>
      <c r="G4021" s="639" t="s">
        <v>12042</v>
      </c>
      <c r="H4021" s="641" t="s">
        <v>8807</v>
      </c>
      <c r="I4021" s="642" t="s">
        <v>8190</v>
      </c>
      <c r="J4021" s="641" t="s">
        <v>8807</v>
      </c>
      <c r="K4021" s="643">
        <v>1</v>
      </c>
      <c r="L4021" s="643">
        <v>12</v>
      </c>
      <c r="M4021" s="644">
        <v>47877.254186522412</v>
      </c>
      <c r="N4021" s="643">
        <v>1</v>
      </c>
      <c r="O4021" s="643">
        <v>6</v>
      </c>
      <c r="P4021" s="686">
        <v>24001.079556928918</v>
      </c>
    </row>
    <row r="4022" spans="1:16" ht="22.5" x14ac:dyDescent="0.2">
      <c r="A4022" s="637" t="s">
        <v>478</v>
      </c>
      <c r="B4022" s="638" t="s">
        <v>768</v>
      </c>
      <c r="C4022" s="638" t="s">
        <v>769</v>
      </c>
      <c r="D4022" s="639" t="s">
        <v>12043</v>
      </c>
      <c r="E4022" s="640">
        <v>3300</v>
      </c>
      <c r="F4022" s="638" t="s">
        <v>12044</v>
      </c>
      <c r="G4022" s="639" t="s">
        <v>12045</v>
      </c>
      <c r="H4022" s="641" t="s">
        <v>12046</v>
      </c>
      <c r="I4022" s="642" t="s">
        <v>8190</v>
      </c>
      <c r="J4022" s="641" t="s">
        <v>12046</v>
      </c>
      <c r="K4022" s="643">
        <v>1</v>
      </c>
      <c r="L4022" s="643">
        <v>12</v>
      </c>
      <c r="M4022" s="644">
        <v>41877.254186522412</v>
      </c>
      <c r="N4022" s="643">
        <v>1</v>
      </c>
      <c r="O4022" s="643">
        <v>6</v>
      </c>
      <c r="P4022" s="686">
        <v>21001.079556928918</v>
      </c>
    </row>
    <row r="4023" spans="1:16" ht="22.5" x14ac:dyDescent="0.2">
      <c r="A4023" s="637" t="s">
        <v>478</v>
      </c>
      <c r="B4023" s="638" t="s">
        <v>768</v>
      </c>
      <c r="C4023" s="638" t="s">
        <v>769</v>
      </c>
      <c r="D4023" s="639" t="s">
        <v>8288</v>
      </c>
      <c r="E4023" s="640">
        <v>1900</v>
      </c>
      <c r="F4023" s="638" t="s">
        <v>12047</v>
      </c>
      <c r="G4023" s="639" t="s">
        <v>12048</v>
      </c>
      <c r="H4023" s="641" t="s">
        <v>8291</v>
      </c>
      <c r="I4023" s="642" t="s">
        <v>8292</v>
      </c>
      <c r="J4023" s="641" t="s">
        <v>8291</v>
      </c>
      <c r="K4023" s="643">
        <v>1</v>
      </c>
      <c r="L4023" s="643">
        <v>12</v>
      </c>
      <c r="M4023" s="644">
        <v>25077.254186522405</v>
      </c>
      <c r="N4023" s="643">
        <v>1</v>
      </c>
      <c r="O4023" s="643">
        <v>6</v>
      </c>
      <c r="P4023" s="686">
        <v>12578.939556928915</v>
      </c>
    </row>
    <row r="4024" spans="1:16" ht="45" x14ac:dyDescent="0.2">
      <c r="A4024" s="637" t="s">
        <v>478</v>
      </c>
      <c r="B4024" s="638" t="s">
        <v>768</v>
      </c>
      <c r="C4024" s="638" t="s">
        <v>769</v>
      </c>
      <c r="D4024" s="639" t="s">
        <v>12049</v>
      </c>
      <c r="E4024" s="640">
        <v>3100</v>
      </c>
      <c r="F4024" s="638" t="s">
        <v>12050</v>
      </c>
      <c r="G4024" s="639" t="s">
        <v>12051</v>
      </c>
      <c r="H4024" s="641" t="s">
        <v>9483</v>
      </c>
      <c r="I4024" s="642" t="s">
        <v>8190</v>
      </c>
      <c r="J4024" s="641" t="s">
        <v>9483</v>
      </c>
      <c r="K4024" s="643">
        <v>1</v>
      </c>
      <c r="L4024" s="643">
        <v>12</v>
      </c>
      <c r="M4024" s="644">
        <v>39477.254186522412</v>
      </c>
      <c r="N4024" s="643">
        <v>1</v>
      </c>
      <c r="O4024" s="643">
        <v>6</v>
      </c>
      <c r="P4024" s="686">
        <v>19801.079556928918</v>
      </c>
    </row>
    <row r="4025" spans="1:16" ht="33.75" x14ac:dyDescent="0.2">
      <c r="A4025" s="637" t="s">
        <v>478</v>
      </c>
      <c r="B4025" s="638" t="s">
        <v>768</v>
      </c>
      <c r="C4025" s="638" t="s">
        <v>769</v>
      </c>
      <c r="D4025" s="639" t="s">
        <v>8288</v>
      </c>
      <c r="E4025" s="640">
        <v>1900</v>
      </c>
      <c r="F4025" s="638" t="s">
        <v>12052</v>
      </c>
      <c r="G4025" s="639" t="s">
        <v>12053</v>
      </c>
      <c r="H4025" s="641" t="s">
        <v>8303</v>
      </c>
      <c r="I4025" s="642" t="s">
        <v>8292</v>
      </c>
      <c r="J4025" s="641" t="s">
        <v>8303</v>
      </c>
      <c r="K4025" s="643">
        <v>1</v>
      </c>
      <c r="L4025" s="643">
        <v>12</v>
      </c>
      <c r="M4025" s="644">
        <v>25077.254186522405</v>
      </c>
      <c r="N4025" s="643">
        <v>1</v>
      </c>
      <c r="O4025" s="643">
        <v>6</v>
      </c>
      <c r="P4025" s="686">
        <v>12578.939556928915</v>
      </c>
    </row>
    <row r="4026" spans="1:16" x14ac:dyDescent="0.2">
      <c r="A4026" s="637" t="s">
        <v>478</v>
      </c>
      <c r="B4026" s="638" t="s">
        <v>768</v>
      </c>
      <c r="C4026" s="638" t="s">
        <v>769</v>
      </c>
      <c r="D4026" s="639" t="s">
        <v>8288</v>
      </c>
      <c r="E4026" s="640">
        <v>1900</v>
      </c>
      <c r="F4026" s="638" t="s">
        <v>12054</v>
      </c>
      <c r="G4026" s="639" t="s">
        <v>12055</v>
      </c>
      <c r="H4026" s="641" t="s">
        <v>8303</v>
      </c>
      <c r="I4026" s="642" t="s">
        <v>8292</v>
      </c>
      <c r="J4026" s="641" t="s">
        <v>8303</v>
      </c>
      <c r="K4026" s="643">
        <v>1</v>
      </c>
      <c r="L4026" s="643">
        <v>12</v>
      </c>
      <c r="M4026" s="644">
        <v>25077.254186522405</v>
      </c>
      <c r="N4026" s="643">
        <v>1</v>
      </c>
      <c r="O4026" s="643">
        <v>6</v>
      </c>
      <c r="P4026" s="686">
        <v>12578.939556928915</v>
      </c>
    </row>
    <row r="4027" spans="1:16" ht="22.5" x14ac:dyDescent="0.2">
      <c r="A4027" s="637" t="s">
        <v>478</v>
      </c>
      <c r="B4027" s="638" t="s">
        <v>768</v>
      </c>
      <c r="C4027" s="638" t="s">
        <v>769</v>
      </c>
      <c r="D4027" s="639" t="s">
        <v>11859</v>
      </c>
      <c r="E4027" s="640">
        <v>3500</v>
      </c>
      <c r="F4027" s="638" t="s">
        <v>12056</v>
      </c>
      <c r="G4027" s="639" t="s">
        <v>12057</v>
      </c>
      <c r="H4027" s="641" t="s">
        <v>12058</v>
      </c>
      <c r="I4027" s="642" t="s">
        <v>8190</v>
      </c>
      <c r="J4027" s="641" t="s">
        <v>12058</v>
      </c>
      <c r="K4027" s="643">
        <v>1</v>
      </c>
      <c r="L4027" s="643">
        <v>2</v>
      </c>
      <c r="M4027" s="644">
        <v>7550.4541865224064</v>
      </c>
      <c r="N4027" s="643"/>
      <c r="O4027" s="643"/>
      <c r="P4027" s="686">
        <v>0</v>
      </c>
    </row>
    <row r="4028" spans="1:16" ht="22.5" x14ac:dyDescent="0.2">
      <c r="A4028" s="637" t="s">
        <v>478</v>
      </c>
      <c r="B4028" s="638" t="s">
        <v>768</v>
      </c>
      <c r="C4028" s="638" t="s">
        <v>769</v>
      </c>
      <c r="D4028" s="639" t="s">
        <v>8371</v>
      </c>
      <c r="E4028" s="640">
        <v>4500</v>
      </c>
      <c r="F4028" s="638" t="s">
        <v>12056</v>
      </c>
      <c r="G4028" s="639" t="s">
        <v>12057</v>
      </c>
      <c r="H4028" s="641" t="s">
        <v>12058</v>
      </c>
      <c r="I4028" s="642" t="s">
        <v>8190</v>
      </c>
      <c r="J4028" s="641" t="s">
        <v>12058</v>
      </c>
      <c r="K4028" s="643">
        <v>1</v>
      </c>
      <c r="L4028" s="643">
        <v>10</v>
      </c>
      <c r="M4028" s="644">
        <v>47011.894186522411</v>
      </c>
      <c r="N4028" s="643">
        <v>1</v>
      </c>
      <c r="O4028" s="643">
        <v>6</v>
      </c>
      <c r="P4028" s="686">
        <v>28201.079556928918</v>
      </c>
    </row>
    <row r="4029" spans="1:16" ht="22.5" x14ac:dyDescent="0.2">
      <c r="A4029" s="637" t="s">
        <v>478</v>
      </c>
      <c r="B4029" s="638" t="s">
        <v>768</v>
      </c>
      <c r="C4029" s="638" t="s">
        <v>769</v>
      </c>
      <c r="D4029" s="639" t="s">
        <v>8371</v>
      </c>
      <c r="E4029" s="640">
        <v>3500</v>
      </c>
      <c r="F4029" s="638" t="s">
        <v>12059</v>
      </c>
      <c r="G4029" s="639" t="s">
        <v>12060</v>
      </c>
      <c r="H4029" s="641" t="s">
        <v>12061</v>
      </c>
      <c r="I4029" s="642" t="s">
        <v>8190</v>
      </c>
      <c r="J4029" s="641" t="s">
        <v>12061</v>
      </c>
      <c r="K4029" s="643">
        <v>1</v>
      </c>
      <c r="L4029" s="643">
        <v>10</v>
      </c>
      <c r="M4029" s="644">
        <v>37011.894186522411</v>
      </c>
      <c r="N4029" s="643">
        <v>1</v>
      </c>
      <c r="O4029" s="643">
        <v>6</v>
      </c>
      <c r="P4029" s="686">
        <v>22201.079556928918</v>
      </c>
    </row>
    <row r="4030" spans="1:16" ht="22.5" x14ac:dyDescent="0.2">
      <c r="A4030" s="637" t="s">
        <v>478</v>
      </c>
      <c r="B4030" s="638" t="s">
        <v>768</v>
      </c>
      <c r="C4030" s="638" t="s">
        <v>769</v>
      </c>
      <c r="D4030" s="639" t="s">
        <v>8319</v>
      </c>
      <c r="E4030" s="640">
        <v>4300</v>
      </c>
      <c r="F4030" s="638" t="s">
        <v>12062</v>
      </c>
      <c r="G4030" s="639" t="s">
        <v>12063</v>
      </c>
      <c r="H4030" s="641" t="s">
        <v>12064</v>
      </c>
      <c r="I4030" s="642" t="s">
        <v>8190</v>
      </c>
      <c r="J4030" s="641" t="s">
        <v>12064</v>
      </c>
      <c r="K4030" s="643">
        <v>1</v>
      </c>
      <c r="L4030" s="643">
        <v>12</v>
      </c>
      <c r="M4030" s="644">
        <v>53877.254186522412</v>
      </c>
      <c r="N4030" s="643">
        <v>1</v>
      </c>
      <c r="O4030" s="643">
        <v>6</v>
      </c>
      <c r="P4030" s="686">
        <v>27001.079556928918</v>
      </c>
    </row>
    <row r="4031" spans="1:16" ht="33.75" x14ac:dyDescent="0.2">
      <c r="A4031" s="637" t="s">
        <v>478</v>
      </c>
      <c r="B4031" s="638" t="s">
        <v>768</v>
      </c>
      <c r="C4031" s="638" t="s">
        <v>769</v>
      </c>
      <c r="D4031" s="639" t="s">
        <v>8970</v>
      </c>
      <c r="E4031" s="640">
        <v>1900</v>
      </c>
      <c r="F4031" s="638" t="s">
        <v>12065</v>
      </c>
      <c r="G4031" s="639" t="s">
        <v>12066</v>
      </c>
      <c r="H4031" s="641" t="s">
        <v>8291</v>
      </c>
      <c r="I4031" s="642" t="s">
        <v>8292</v>
      </c>
      <c r="J4031" s="641" t="s">
        <v>8291</v>
      </c>
      <c r="K4031" s="643">
        <v>1</v>
      </c>
      <c r="L4031" s="643">
        <v>12</v>
      </c>
      <c r="M4031" s="644">
        <v>25077.254186522405</v>
      </c>
      <c r="N4031" s="643">
        <v>1</v>
      </c>
      <c r="O4031" s="643">
        <v>6</v>
      </c>
      <c r="P4031" s="686">
        <v>12578.939556928915</v>
      </c>
    </row>
    <row r="4032" spans="1:16" ht="56.25" x14ac:dyDescent="0.2">
      <c r="A4032" s="637" t="s">
        <v>478</v>
      </c>
      <c r="B4032" s="638" t="s">
        <v>768</v>
      </c>
      <c r="C4032" s="638" t="s">
        <v>769</v>
      </c>
      <c r="D4032" s="639" t="s">
        <v>12067</v>
      </c>
      <c r="E4032" s="640">
        <v>3300</v>
      </c>
      <c r="F4032" s="638" t="s">
        <v>12068</v>
      </c>
      <c r="G4032" s="639" t="s">
        <v>12069</v>
      </c>
      <c r="H4032" s="641" t="s">
        <v>4940</v>
      </c>
      <c r="I4032" s="642" t="s">
        <v>8190</v>
      </c>
      <c r="J4032" s="641" t="s">
        <v>4940</v>
      </c>
      <c r="K4032" s="643">
        <v>1</v>
      </c>
      <c r="L4032" s="643">
        <v>12</v>
      </c>
      <c r="M4032" s="644">
        <v>41877.254186522412</v>
      </c>
      <c r="N4032" s="643">
        <v>1</v>
      </c>
      <c r="O4032" s="643">
        <v>6</v>
      </c>
      <c r="P4032" s="686">
        <v>21001.079556928918</v>
      </c>
    </row>
    <row r="4033" spans="1:16" ht="33.75" x14ac:dyDescent="0.2">
      <c r="A4033" s="637" t="s">
        <v>478</v>
      </c>
      <c r="B4033" s="638" t="s">
        <v>768</v>
      </c>
      <c r="C4033" s="638" t="s">
        <v>769</v>
      </c>
      <c r="D4033" s="639" t="s">
        <v>12070</v>
      </c>
      <c r="E4033" s="640">
        <v>4300</v>
      </c>
      <c r="F4033" s="638" t="s">
        <v>12071</v>
      </c>
      <c r="G4033" s="639" t="s">
        <v>12072</v>
      </c>
      <c r="H4033" s="641" t="s">
        <v>12073</v>
      </c>
      <c r="I4033" s="642" t="s">
        <v>8190</v>
      </c>
      <c r="J4033" s="641" t="s">
        <v>12073</v>
      </c>
      <c r="K4033" s="643">
        <v>1</v>
      </c>
      <c r="L4033" s="643">
        <v>10</v>
      </c>
      <c r="M4033" s="644">
        <v>45011.894186522411</v>
      </c>
      <c r="N4033" s="643">
        <v>1</v>
      </c>
      <c r="O4033" s="643">
        <v>6</v>
      </c>
      <c r="P4033" s="686">
        <v>27001.079556928918</v>
      </c>
    </row>
    <row r="4034" spans="1:16" ht="22.5" x14ac:dyDescent="0.2">
      <c r="A4034" s="637" t="s">
        <v>478</v>
      </c>
      <c r="B4034" s="638" t="s">
        <v>768</v>
      </c>
      <c r="C4034" s="638" t="s">
        <v>769</v>
      </c>
      <c r="D4034" s="639" t="s">
        <v>8878</v>
      </c>
      <c r="E4034" s="640">
        <v>3500</v>
      </c>
      <c r="F4034" s="638" t="s">
        <v>12074</v>
      </c>
      <c r="G4034" s="639" t="s">
        <v>12075</v>
      </c>
      <c r="H4034" s="641" t="s">
        <v>8283</v>
      </c>
      <c r="I4034" s="642" t="s">
        <v>8190</v>
      </c>
      <c r="J4034" s="641" t="s">
        <v>8283</v>
      </c>
      <c r="K4034" s="643">
        <v>1</v>
      </c>
      <c r="L4034" s="643">
        <v>12</v>
      </c>
      <c r="M4034" s="644">
        <v>44277.254186522412</v>
      </c>
      <c r="N4034" s="643">
        <v>1</v>
      </c>
      <c r="O4034" s="643">
        <v>6</v>
      </c>
      <c r="P4034" s="686">
        <v>22201.079556928918</v>
      </c>
    </row>
    <row r="4035" spans="1:16" ht="33.75" x14ac:dyDescent="0.2">
      <c r="A4035" s="637" t="s">
        <v>478</v>
      </c>
      <c r="B4035" s="638" t="s">
        <v>768</v>
      </c>
      <c r="C4035" s="638" t="s">
        <v>769</v>
      </c>
      <c r="D4035" s="639" t="s">
        <v>8778</v>
      </c>
      <c r="E4035" s="640">
        <v>1900</v>
      </c>
      <c r="F4035" s="638" t="s">
        <v>12076</v>
      </c>
      <c r="G4035" s="639" t="s">
        <v>12077</v>
      </c>
      <c r="H4035" s="641" t="s">
        <v>8291</v>
      </c>
      <c r="I4035" s="642" t="s">
        <v>8292</v>
      </c>
      <c r="J4035" s="641" t="s">
        <v>8291</v>
      </c>
      <c r="K4035" s="643">
        <v>1</v>
      </c>
      <c r="L4035" s="643">
        <v>12</v>
      </c>
      <c r="M4035" s="644">
        <v>25077.254186522405</v>
      </c>
      <c r="N4035" s="643">
        <v>1</v>
      </c>
      <c r="O4035" s="643">
        <v>6</v>
      </c>
      <c r="P4035" s="686">
        <v>12578.939556928915</v>
      </c>
    </row>
    <row r="4036" spans="1:16" ht="33.75" x14ac:dyDescent="0.2">
      <c r="A4036" s="637" t="s">
        <v>478</v>
      </c>
      <c r="B4036" s="638" t="s">
        <v>768</v>
      </c>
      <c r="C4036" s="638" t="s">
        <v>769</v>
      </c>
      <c r="D4036" s="639" t="s">
        <v>8288</v>
      </c>
      <c r="E4036" s="640">
        <v>2000</v>
      </c>
      <c r="F4036" s="638" t="s">
        <v>12078</v>
      </c>
      <c r="G4036" s="639" t="s">
        <v>12079</v>
      </c>
      <c r="H4036" s="641" t="s">
        <v>12080</v>
      </c>
      <c r="I4036" s="642" t="s">
        <v>8292</v>
      </c>
      <c r="J4036" s="641" t="s">
        <v>12080</v>
      </c>
      <c r="K4036" s="643">
        <v>1</v>
      </c>
      <c r="L4036" s="643">
        <v>12</v>
      </c>
      <c r="M4036" s="644">
        <v>26277.254186522405</v>
      </c>
      <c r="N4036" s="643">
        <v>1</v>
      </c>
      <c r="O4036" s="643">
        <v>6</v>
      </c>
      <c r="P4036" s="686">
        <v>13201.079556928915</v>
      </c>
    </row>
    <row r="4037" spans="1:16" ht="22.5" x14ac:dyDescent="0.2">
      <c r="A4037" s="637" t="s">
        <v>478</v>
      </c>
      <c r="B4037" s="638" t="s">
        <v>768</v>
      </c>
      <c r="C4037" s="638" t="s">
        <v>769</v>
      </c>
      <c r="D4037" s="639" t="s">
        <v>12081</v>
      </c>
      <c r="E4037" s="640">
        <v>3300</v>
      </c>
      <c r="F4037" s="638" t="s">
        <v>12082</v>
      </c>
      <c r="G4037" s="639" t="s">
        <v>12083</v>
      </c>
      <c r="H4037" s="641" t="s">
        <v>12084</v>
      </c>
      <c r="I4037" s="642" t="s">
        <v>8190</v>
      </c>
      <c r="J4037" s="641" t="s">
        <v>12084</v>
      </c>
      <c r="K4037" s="643">
        <v>1</v>
      </c>
      <c r="L4037" s="643">
        <v>12</v>
      </c>
      <c r="M4037" s="644">
        <v>41877.254186522412</v>
      </c>
      <c r="N4037" s="643">
        <v>1</v>
      </c>
      <c r="O4037" s="643">
        <v>6</v>
      </c>
      <c r="P4037" s="686">
        <v>21001.079556928918</v>
      </c>
    </row>
    <row r="4038" spans="1:16" ht="22.5" x14ac:dyDescent="0.2">
      <c r="A4038" s="637" t="s">
        <v>478</v>
      </c>
      <c r="B4038" s="638" t="s">
        <v>768</v>
      </c>
      <c r="C4038" s="638" t="s">
        <v>769</v>
      </c>
      <c r="D4038" s="639" t="s">
        <v>8288</v>
      </c>
      <c r="E4038" s="640">
        <v>1900</v>
      </c>
      <c r="F4038" s="638" t="s">
        <v>12085</v>
      </c>
      <c r="G4038" s="639" t="s">
        <v>12086</v>
      </c>
      <c r="H4038" s="641" t="s">
        <v>8303</v>
      </c>
      <c r="I4038" s="642" t="s">
        <v>8292</v>
      </c>
      <c r="J4038" s="641" t="s">
        <v>8303</v>
      </c>
      <c r="K4038" s="643">
        <v>1</v>
      </c>
      <c r="L4038" s="643">
        <v>12</v>
      </c>
      <c r="M4038" s="644">
        <v>25077.254186522405</v>
      </c>
      <c r="N4038" s="643">
        <v>1</v>
      </c>
      <c r="O4038" s="643">
        <v>6</v>
      </c>
      <c r="P4038" s="686">
        <v>12578.939556928915</v>
      </c>
    </row>
    <row r="4039" spans="1:16" ht="33.75" x14ac:dyDescent="0.2">
      <c r="A4039" s="637" t="s">
        <v>478</v>
      </c>
      <c r="B4039" s="638" t="s">
        <v>768</v>
      </c>
      <c r="C4039" s="638" t="s">
        <v>769</v>
      </c>
      <c r="D4039" s="639" t="s">
        <v>8970</v>
      </c>
      <c r="E4039" s="640">
        <v>1900</v>
      </c>
      <c r="F4039" s="638" t="s">
        <v>12087</v>
      </c>
      <c r="G4039" s="639" t="s">
        <v>12088</v>
      </c>
      <c r="H4039" s="641" t="s">
        <v>8291</v>
      </c>
      <c r="I4039" s="642" t="s">
        <v>8292</v>
      </c>
      <c r="J4039" s="641" t="s">
        <v>8291</v>
      </c>
      <c r="K4039" s="643">
        <v>1</v>
      </c>
      <c r="L4039" s="643">
        <v>12</v>
      </c>
      <c r="M4039" s="644">
        <v>25077.254186522405</v>
      </c>
      <c r="N4039" s="643">
        <v>1</v>
      </c>
      <c r="O4039" s="643">
        <v>6</v>
      </c>
      <c r="P4039" s="686">
        <v>12578.939556928915</v>
      </c>
    </row>
    <row r="4040" spans="1:16" x14ac:dyDescent="0.2">
      <c r="A4040" s="637" t="s">
        <v>478</v>
      </c>
      <c r="B4040" s="638" t="s">
        <v>768</v>
      </c>
      <c r="C4040" s="638" t="s">
        <v>769</v>
      </c>
      <c r="D4040" s="639" t="s">
        <v>9171</v>
      </c>
      <c r="E4040" s="640">
        <v>1900</v>
      </c>
      <c r="F4040" s="638" t="s">
        <v>12089</v>
      </c>
      <c r="G4040" s="639" t="s">
        <v>12090</v>
      </c>
      <c r="H4040" s="641" t="s">
        <v>8291</v>
      </c>
      <c r="I4040" s="642" t="s">
        <v>8292</v>
      </c>
      <c r="J4040" s="641" t="s">
        <v>8291</v>
      </c>
      <c r="K4040" s="643">
        <v>1</v>
      </c>
      <c r="L4040" s="643">
        <v>12</v>
      </c>
      <c r="M4040" s="644">
        <v>25077.254186522405</v>
      </c>
      <c r="N4040" s="643">
        <v>1</v>
      </c>
      <c r="O4040" s="643">
        <v>6</v>
      </c>
      <c r="P4040" s="686">
        <v>12578.939556928915</v>
      </c>
    </row>
    <row r="4041" spans="1:16" ht="22.5" x14ac:dyDescent="0.2">
      <c r="A4041" s="637" t="s">
        <v>478</v>
      </c>
      <c r="B4041" s="638" t="s">
        <v>768</v>
      </c>
      <c r="C4041" s="638" t="s">
        <v>769</v>
      </c>
      <c r="D4041" s="639" t="s">
        <v>12091</v>
      </c>
      <c r="E4041" s="640">
        <v>5000</v>
      </c>
      <c r="F4041" s="638" t="s">
        <v>12092</v>
      </c>
      <c r="G4041" s="639" t="s">
        <v>12093</v>
      </c>
      <c r="H4041" s="641" t="s">
        <v>12094</v>
      </c>
      <c r="I4041" s="642" t="s">
        <v>8190</v>
      </c>
      <c r="J4041" s="641" t="s">
        <v>12094</v>
      </c>
      <c r="K4041" s="643">
        <v>1</v>
      </c>
      <c r="L4041" s="643">
        <v>12</v>
      </c>
      <c r="M4041" s="644">
        <v>62277.254186522412</v>
      </c>
      <c r="N4041" s="643">
        <v>1</v>
      </c>
      <c r="O4041" s="643">
        <v>6</v>
      </c>
      <c r="P4041" s="686">
        <v>31201.079556928918</v>
      </c>
    </row>
    <row r="4042" spans="1:16" x14ac:dyDescent="0.2">
      <c r="A4042" s="637" t="s">
        <v>478</v>
      </c>
      <c r="B4042" s="638" t="s">
        <v>768</v>
      </c>
      <c r="C4042" s="638" t="s">
        <v>769</v>
      </c>
      <c r="D4042" s="639" t="s">
        <v>8288</v>
      </c>
      <c r="E4042" s="640">
        <v>1900</v>
      </c>
      <c r="F4042" s="638" t="s">
        <v>12095</v>
      </c>
      <c r="G4042" s="639" t="s">
        <v>12096</v>
      </c>
      <c r="H4042" s="641" t="s">
        <v>8303</v>
      </c>
      <c r="I4042" s="642" t="s">
        <v>8292</v>
      </c>
      <c r="J4042" s="641" t="s">
        <v>8303</v>
      </c>
      <c r="K4042" s="643">
        <v>1</v>
      </c>
      <c r="L4042" s="643">
        <v>12</v>
      </c>
      <c r="M4042" s="644">
        <v>25077.254186522405</v>
      </c>
      <c r="N4042" s="643">
        <v>1</v>
      </c>
      <c r="O4042" s="643">
        <v>6</v>
      </c>
      <c r="P4042" s="686">
        <v>12578.939556928915</v>
      </c>
    </row>
    <row r="4043" spans="1:16" ht="22.5" x14ac:dyDescent="0.2">
      <c r="A4043" s="637" t="s">
        <v>478</v>
      </c>
      <c r="B4043" s="638" t="s">
        <v>768</v>
      </c>
      <c r="C4043" s="638" t="s">
        <v>769</v>
      </c>
      <c r="D4043" s="639" t="s">
        <v>9550</v>
      </c>
      <c r="E4043" s="640">
        <v>3500</v>
      </c>
      <c r="F4043" s="638" t="s">
        <v>12097</v>
      </c>
      <c r="G4043" s="639" t="s">
        <v>12098</v>
      </c>
      <c r="H4043" s="641" t="s">
        <v>9553</v>
      </c>
      <c r="I4043" s="642" t="s">
        <v>8190</v>
      </c>
      <c r="J4043" s="641" t="s">
        <v>9553</v>
      </c>
      <c r="K4043" s="643">
        <v>1</v>
      </c>
      <c r="L4043" s="643">
        <v>12</v>
      </c>
      <c r="M4043" s="644">
        <v>44277.254186522412</v>
      </c>
      <c r="N4043" s="643">
        <v>1</v>
      </c>
      <c r="O4043" s="643">
        <v>5</v>
      </c>
      <c r="P4043" s="686">
        <v>18497.319556928916</v>
      </c>
    </row>
    <row r="4044" spans="1:16" ht="22.5" x14ac:dyDescent="0.2">
      <c r="A4044" s="637" t="s">
        <v>478</v>
      </c>
      <c r="B4044" s="638" t="s">
        <v>775</v>
      </c>
      <c r="C4044" s="638" t="s">
        <v>769</v>
      </c>
      <c r="D4044" s="639" t="s">
        <v>9550</v>
      </c>
      <c r="E4044" s="640">
        <v>3500</v>
      </c>
      <c r="F4044" s="638" t="s">
        <v>12097</v>
      </c>
      <c r="G4044" s="639" t="s">
        <v>12098</v>
      </c>
      <c r="H4044" s="641" t="s">
        <v>9553</v>
      </c>
      <c r="I4044" s="642" t="s">
        <v>8190</v>
      </c>
      <c r="J4044" s="641" t="s">
        <v>9553</v>
      </c>
      <c r="K4044" s="643"/>
      <c r="L4044" s="643"/>
      <c r="M4044" s="644">
        <v>0</v>
      </c>
      <c r="N4044" s="643">
        <v>1</v>
      </c>
      <c r="O4044" s="643">
        <v>1</v>
      </c>
      <c r="P4044" s="686">
        <v>3682.279556928916</v>
      </c>
    </row>
    <row r="4045" spans="1:16" ht="22.5" x14ac:dyDescent="0.2">
      <c r="A4045" s="637" t="s">
        <v>478</v>
      </c>
      <c r="B4045" s="638" t="s">
        <v>768</v>
      </c>
      <c r="C4045" s="638" t="s">
        <v>769</v>
      </c>
      <c r="D4045" s="639" t="s">
        <v>12099</v>
      </c>
      <c r="E4045" s="640">
        <v>1900</v>
      </c>
      <c r="F4045" s="638" t="s">
        <v>12100</v>
      </c>
      <c r="G4045" s="639" t="s">
        <v>12101</v>
      </c>
      <c r="H4045" s="641" t="s">
        <v>8444</v>
      </c>
      <c r="I4045" s="642" t="s">
        <v>8292</v>
      </c>
      <c r="J4045" s="641" t="s">
        <v>8444</v>
      </c>
      <c r="K4045" s="643">
        <v>1</v>
      </c>
      <c r="L4045" s="643">
        <v>12</v>
      </c>
      <c r="M4045" s="644">
        <v>25077.254186522405</v>
      </c>
      <c r="N4045" s="643">
        <v>1</v>
      </c>
      <c r="O4045" s="643">
        <v>5</v>
      </c>
      <c r="P4045" s="686">
        <v>10478.869556928916</v>
      </c>
    </row>
    <row r="4046" spans="1:16" ht="22.5" x14ac:dyDescent="0.2">
      <c r="A4046" s="637" t="s">
        <v>478</v>
      </c>
      <c r="B4046" s="638" t="s">
        <v>775</v>
      </c>
      <c r="C4046" s="638" t="s">
        <v>769</v>
      </c>
      <c r="D4046" s="639" t="s">
        <v>12099</v>
      </c>
      <c r="E4046" s="640">
        <v>1900</v>
      </c>
      <c r="F4046" s="638" t="s">
        <v>12100</v>
      </c>
      <c r="G4046" s="639" t="s">
        <v>12101</v>
      </c>
      <c r="H4046" s="641" t="s">
        <v>8444</v>
      </c>
      <c r="I4046" s="642" t="s">
        <v>8292</v>
      </c>
      <c r="J4046" s="641" t="s">
        <v>8444</v>
      </c>
      <c r="K4046" s="643"/>
      <c r="L4046" s="643"/>
      <c r="M4046" s="644">
        <v>0</v>
      </c>
      <c r="N4046" s="643">
        <v>1</v>
      </c>
      <c r="O4046" s="643">
        <v>1</v>
      </c>
      <c r="P4046" s="686">
        <v>2078.589556928916</v>
      </c>
    </row>
    <row r="4047" spans="1:16" ht="22.5" x14ac:dyDescent="0.2">
      <c r="A4047" s="637" t="s">
        <v>478</v>
      </c>
      <c r="B4047" s="638" t="s">
        <v>768</v>
      </c>
      <c r="C4047" s="638" t="s">
        <v>769</v>
      </c>
      <c r="D4047" s="639" t="s">
        <v>12102</v>
      </c>
      <c r="E4047" s="640">
        <v>3300</v>
      </c>
      <c r="F4047" s="638" t="s">
        <v>12103</v>
      </c>
      <c r="G4047" s="639" t="s">
        <v>12104</v>
      </c>
      <c r="H4047" s="641" t="s">
        <v>9251</v>
      </c>
      <c r="I4047" s="642" t="s">
        <v>8190</v>
      </c>
      <c r="J4047" s="641" t="s">
        <v>9251</v>
      </c>
      <c r="K4047" s="643">
        <v>1</v>
      </c>
      <c r="L4047" s="643">
        <v>12</v>
      </c>
      <c r="M4047" s="644">
        <v>41877.254186522412</v>
      </c>
      <c r="N4047" s="643"/>
      <c r="O4047" s="643"/>
      <c r="P4047" s="686">
        <v>0</v>
      </c>
    </row>
    <row r="4048" spans="1:16" ht="22.5" x14ac:dyDescent="0.2">
      <c r="A4048" s="637" t="s">
        <v>478</v>
      </c>
      <c r="B4048" s="638" t="s">
        <v>768</v>
      </c>
      <c r="C4048" s="638" t="s">
        <v>769</v>
      </c>
      <c r="D4048" s="639" t="s">
        <v>12105</v>
      </c>
      <c r="E4048" s="640">
        <v>5500</v>
      </c>
      <c r="F4048" s="638" t="s">
        <v>12106</v>
      </c>
      <c r="G4048" s="639" t="s">
        <v>12107</v>
      </c>
      <c r="H4048" s="641" t="s">
        <v>8188</v>
      </c>
      <c r="I4048" s="642" t="s">
        <v>8190</v>
      </c>
      <c r="J4048" s="641" t="s">
        <v>8188</v>
      </c>
      <c r="K4048" s="643">
        <v>1</v>
      </c>
      <c r="L4048" s="643">
        <v>12</v>
      </c>
      <c r="M4048" s="644">
        <v>68277.254186522405</v>
      </c>
      <c r="N4048" s="643">
        <v>1</v>
      </c>
      <c r="O4048" s="643">
        <v>6</v>
      </c>
      <c r="P4048" s="686">
        <v>34201.079556928911</v>
      </c>
    </row>
    <row r="4049" spans="1:16" x14ac:dyDescent="0.2">
      <c r="A4049" s="637" t="s">
        <v>478</v>
      </c>
      <c r="B4049" s="638" t="s">
        <v>768</v>
      </c>
      <c r="C4049" s="638" t="s">
        <v>769</v>
      </c>
      <c r="D4049" s="639" t="s">
        <v>8717</v>
      </c>
      <c r="E4049" s="640">
        <v>2300</v>
      </c>
      <c r="F4049" s="638" t="s">
        <v>12108</v>
      </c>
      <c r="G4049" s="639" t="s">
        <v>12109</v>
      </c>
      <c r="H4049" s="641" t="s">
        <v>12110</v>
      </c>
      <c r="I4049" s="642" t="s">
        <v>8185</v>
      </c>
      <c r="J4049" s="641" t="s">
        <v>12110</v>
      </c>
      <c r="K4049" s="643">
        <v>1</v>
      </c>
      <c r="L4049" s="643">
        <v>12</v>
      </c>
      <c r="M4049" s="644">
        <v>29877.254186522405</v>
      </c>
      <c r="N4049" s="643">
        <v>1</v>
      </c>
      <c r="O4049" s="643">
        <v>6</v>
      </c>
      <c r="P4049" s="686">
        <v>15001.079556928915</v>
      </c>
    </row>
    <row r="4050" spans="1:16" ht="22.5" x14ac:dyDescent="0.2">
      <c r="A4050" s="637" t="s">
        <v>478</v>
      </c>
      <c r="B4050" s="638" t="s">
        <v>768</v>
      </c>
      <c r="C4050" s="638" t="s">
        <v>769</v>
      </c>
      <c r="D4050" s="639" t="s">
        <v>8288</v>
      </c>
      <c r="E4050" s="640">
        <v>1900</v>
      </c>
      <c r="F4050" s="638" t="s">
        <v>12111</v>
      </c>
      <c r="G4050" s="639" t="s">
        <v>12112</v>
      </c>
      <c r="H4050" s="641" t="s">
        <v>8377</v>
      </c>
      <c r="I4050" s="642" t="s">
        <v>8292</v>
      </c>
      <c r="J4050" s="641" t="s">
        <v>8377</v>
      </c>
      <c r="K4050" s="643">
        <v>1</v>
      </c>
      <c r="L4050" s="643">
        <v>12</v>
      </c>
      <c r="M4050" s="644">
        <v>25077.254186522405</v>
      </c>
      <c r="N4050" s="643">
        <v>1</v>
      </c>
      <c r="O4050" s="643">
        <v>6</v>
      </c>
      <c r="P4050" s="686">
        <v>12578.939556928915</v>
      </c>
    </row>
    <row r="4051" spans="1:16" ht="22.5" x14ac:dyDescent="0.2">
      <c r="A4051" s="637" t="s">
        <v>478</v>
      </c>
      <c r="B4051" s="638" t="s">
        <v>768</v>
      </c>
      <c r="C4051" s="638" t="s">
        <v>769</v>
      </c>
      <c r="D4051" s="639" t="s">
        <v>12113</v>
      </c>
      <c r="E4051" s="640">
        <v>2400</v>
      </c>
      <c r="F4051" s="638" t="s">
        <v>12114</v>
      </c>
      <c r="G4051" s="639" t="s">
        <v>12115</v>
      </c>
      <c r="H4051" s="641" t="s">
        <v>12116</v>
      </c>
      <c r="I4051" s="642" t="s">
        <v>8185</v>
      </c>
      <c r="J4051" s="641" t="s">
        <v>12116</v>
      </c>
      <c r="K4051" s="643">
        <v>1</v>
      </c>
      <c r="L4051" s="643">
        <v>12</v>
      </c>
      <c r="M4051" s="644">
        <v>31077.254186522405</v>
      </c>
      <c r="N4051" s="643">
        <v>1</v>
      </c>
      <c r="O4051" s="643">
        <v>5</v>
      </c>
      <c r="P4051" s="686">
        <v>12997.319556928915</v>
      </c>
    </row>
    <row r="4052" spans="1:16" ht="22.5" x14ac:dyDescent="0.2">
      <c r="A4052" s="637" t="s">
        <v>478</v>
      </c>
      <c r="B4052" s="638" t="s">
        <v>775</v>
      </c>
      <c r="C4052" s="638" t="s">
        <v>769</v>
      </c>
      <c r="D4052" s="639" t="s">
        <v>12113</v>
      </c>
      <c r="E4052" s="640">
        <v>2400</v>
      </c>
      <c r="F4052" s="638" t="s">
        <v>12114</v>
      </c>
      <c r="G4052" s="639" t="s">
        <v>12115</v>
      </c>
      <c r="H4052" s="641" t="s">
        <v>12117</v>
      </c>
      <c r="I4052" s="642" t="s">
        <v>8185</v>
      </c>
      <c r="J4052" s="641" t="s">
        <v>12117</v>
      </c>
      <c r="K4052" s="643"/>
      <c r="L4052" s="643"/>
      <c r="M4052" s="644">
        <v>0</v>
      </c>
      <c r="N4052" s="643">
        <v>1</v>
      </c>
      <c r="O4052" s="643">
        <v>1</v>
      </c>
      <c r="P4052" s="686">
        <v>2582.279556928916</v>
      </c>
    </row>
    <row r="4053" spans="1:16" ht="22.5" x14ac:dyDescent="0.2">
      <c r="A4053" s="637" t="s">
        <v>478</v>
      </c>
      <c r="B4053" s="638" t="s">
        <v>768</v>
      </c>
      <c r="C4053" s="638" t="s">
        <v>769</v>
      </c>
      <c r="D4053" s="639" t="s">
        <v>12118</v>
      </c>
      <c r="E4053" s="640">
        <v>3500</v>
      </c>
      <c r="F4053" s="638" t="s">
        <v>12119</v>
      </c>
      <c r="G4053" s="639" t="s">
        <v>12120</v>
      </c>
      <c r="H4053" s="641" t="s">
        <v>8958</v>
      </c>
      <c r="I4053" s="642" t="s">
        <v>8190</v>
      </c>
      <c r="J4053" s="641" t="s">
        <v>8958</v>
      </c>
      <c r="K4053" s="643">
        <v>1</v>
      </c>
      <c r="L4053" s="643">
        <v>12</v>
      </c>
      <c r="M4053" s="644">
        <v>44277.254186522412</v>
      </c>
      <c r="N4053" s="643">
        <v>1</v>
      </c>
      <c r="O4053" s="643">
        <v>6</v>
      </c>
      <c r="P4053" s="686">
        <v>22201.079556928918</v>
      </c>
    </row>
    <row r="4054" spans="1:16" ht="45" x14ac:dyDescent="0.2">
      <c r="A4054" s="637" t="s">
        <v>478</v>
      </c>
      <c r="B4054" s="638" t="s">
        <v>768</v>
      </c>
      <c r="C4054" s="638" t="s">
        <v>769</v>
      </c>
      <c r="D4054" s="639" t="s">
        <v>12121</v>
      </c>
      <c r="E4054" s="640">
        <v>3500</v>
      </c>
      <c r="F4054" s="638" t="s">
        <v>12122</v>
      </c>
      <c r="G4054" s="639" t="s">
        <v>12123</v>
      </c>
      <c r="H4054" s="641" t="s">
        <v>8384</v>
      </c>
      <c r="I4054" s="642" t="s">
        <v>8190</v>
      </c>
      <c r="J4054" s="641" t="s">
        <v>8384</v>
      </c>
      <c r="K4054" s="643">
        <v>1</v>
      </c>
      <c r="L4054" s="643">
        <v>12</v>
      </c>
      <c r="M4054" s="644">
        <v>44277.254186522412</v>
      </c>
      <c r="N4054" s="643">
        <v>1</v>
      </c>
      <c r="O4054" s="643">
        <v>5</v>
      </c>
      <c r="P4054" s="686">
        <v>18497.319556928916</v>
      </c>
    </row>
    <row r="4055" spans="1:16" ht="45" x14ac:dyDescent="0.2">
      <c r="A4055" s="637" t="s">
        <v>478</v>
      </c>
      <c r="B4055" s="638" t="s">
        <v>775</v>
      </c>
      <c r="C4055" s="638" t="s">
        <v>769</v>
      </c>
      <c r="D4055" s="639" t="s">
        <v>12121</v>
      </c>
      <c r="E4055" s="640">
        <v>3500</v>
      </c>
      <c r="F4055" s="638" t="s">
        <v>12122</v>
      </c>
      <c r="G4055" s="639" t="s">
        <v>12123</v>
      </c>
      <c r="H4055" s="641" t="s">
        <v>8384</v>
      </c>
      <c r="I4055" s="642" t="s">
        <v>8190</v>
      </c>
      <c r="J4055" s="641" t="s">
        <v>8384</v>
      </c>
      <c r="K4055" s="643"/>
      <c r="L4055" s="643"/>
      <c r="M4055" s="644">
        <v>0</v>
      </c>
      <c r="N4055" s="643">
        <v>1</v>
      </c>
      <c r="O4055" s="643">
        <v>1</v>
      </c>
      <c r="P4055" s="686">
        <v>3682.279556928916</v>
      </c>
    </row>
    <row r="4056" spans="1:16" ht="56.25" x14ac:dyDescent="0.2">
      <c r="A4056" s="637" t="s">
        <v>478</v>
      </c>
      <c r="B4056" s="638" t="s">
        <v>768</v>
      </c>
      <c r="C4056" s="638" t="s">
        <v>769</v>
      </c>
      <c r="D4056" s="639" t="s">
        <v>12124</v>
      </c>
      <c r="E4056" s="640">
        <v>4600</v>
      </c>
      <c r="F4056" s="638" t="s">
        <v>12125</v>
      </c>
      <c r="G4056" s="639" t="s">
        <v>12126</v>
      </c>
      <c r="H4056" s="641" t="s">
        <v>8384</v>
      </c>
      <c r="I4056" s="642" t="s">
        <v>8190</v>
      </c>
      <c r="J4056" s="641" t="s">
        <v>8384</v>
      </c>
      <c r="K4056" s="643">
        <v>1</v>
      </c>
      <c r="L4056" s="643">
        <v>11</v>
      </c>
      <c r="M4056" s="644">
        <v>52744.574186522412</v>
      </c>
      <c r="N4056" s="643"/>
      <c r="O4056" s="643"/>
      <c r="P4056" s="686">
        <v>0</v>
      </c>
    </row>
    <row r="4057" spans="1:16" ht="22.5" x14ac:dyDescent="0.2">
      <c r="A4057" s="637" t="s">
        <v>478</v>
      </c>
      <c r="B4057" s="638" t="s">
        <v>768</v>
      </c>
      <c r="C4057" s="638" t="s">
        <v>769</v>
      </c>
      <c r="D4057" s="639" t="s">
        <v>12127</v>
      </c>
      <c r="E4057" s="640">
        <v>3300</v>
      </c>
      <c r="F4057" s="638" t="s">
        <v>12128</v>
      </c>
      <c r="G4057" s="639" t="s">
        <v>12129</v>
      </c>
      <c r="H4057" s="641" t="s">
        <v>8384</v>
      </c>
      <c r="I4057" s="642" t="s">
        <v>8190</v>
      </c>
      <c r="J4057" s="641" t="s">
        <v>8384</v>
      </c>
      <c r="K4057" s="643">
        <v>1</v>
      </c>
      <c r="L4057" s="643">
        <v>12</v>
      </c>
      <c r="M4057" s="644">
        <v>41877.254186522412</v>
      </c>
      <c r="N4057" s="643">
        <v>1</v>
      </c>
      <c r="O4057" s="643">
        <v>6</v>
      </c>
      <c r="P4057" s="686">
        <v>21001.079556928918</v>
      </c>
    </row>
    <row r="4058" spans="1:16" ht="22.5" x14ac:dyDescent="0.2">
      <c r="A4058" s="637" t="s">
        <v>478</v>
      </c>
      <c r="B4058" s="638" t="s">
        <v>768</v>
      </c>
      <c r="C4058" s="638" t="s">
        <v>769</v>
      </c>
      <c r="D4058" s="639" t="s">
        <v>8288</v>
      </c>
      <c r="E4058" s="640">
        <v>1900</v>
      </c>
      <c r="F4058" s="638" t="s">
        <v>12130</v>
      </c>
      <c r="G4058" s="639" t="s">
        <v>12131</v>
      </c>
      <c r="H4058" s="641" t="s">
        <v>8303</v>
      </c>
      <c r="I4058" s="642" t="s">
        <v>8292</v>
      </c>
      <c r="J4058" s="641" t="s">
        <v>8303</v>
      </c>
      <c r="K4058" s="643">
        <v>1</v>
      </c>
      <c r="L4058" s="643">
        <v>12</v>
      </c>
      <c r="M4058" s="644">
        <v>25077.254186522405</v>
      </c>
      <c r="N4058" s="643">
        <v>1</v>
      </c>
      <c r="O4058" s="643">
        <v>6</v>
      </c>
      <c r="P4058" s="686">
        <v>12578.939556928915</v>
      </c>
    </row>
    <row r="4059" spans="1:16" ht="22.5" x14ac:dyDescent="0.2">
      <c r="A4059" s="637" t="s">
        <v>478</v>
      </c>
      <c r="B4059" s="638" t="s">
        <v>768</v>
      </c>
      <c r="C4059" s="638" t="s">
        <v>769</v>
      </c>
      <c r="D4059" s="639" t="s">
        <v>8283</v>
      </c>
      <c r="E4059" s="640">
        <v>3300</v>
      </c>
      <c r="F4059" s="638" t="s">
        <v>12132</v>
      </c>
      <c r="G4059" s="639" t="s">
        <v>12133</v>
      </c>
      <c r="H4059" s="641" t="s">
        <v>9082</v>
      </c>
      <c r="I4059" s="642" t="s">
        <v>8190</v>
      </c>
      <c r="J4059" s="641" t="s">
        <v>9082</v>
      </c>
      <c r="K4059" s="643">
        <v>1</v>
      </c>
      <c r="L4059" s="643">
        <v>12</v>
      </c>
      <c r="M4059" s="644">
        <v>41877.254186522412</v>
      </c>
      <c r="N4059" s="643">
        <v>1</v>
      </c>
      <c r="O4059" s="643">
        <v>6</v>
      </c>
      <c r="P4059" s="686">
        <v>21001.079556928918</v>
      </c>
    </row>
    <row r="4060" spans="1:16" x14ac:dyDescent="0.2">
      <c r="A4060" s="637" t="s">
        <v>478</v>
      </c>
      <c r="B4060" s="638" t="s">
        <v>768</v>
      </c>
      <c r="C4060" s="638" t="s">
        <v>769</v>
      </c>
      <c r="D4060" s="639" t="s">
        <v>8288</v>
      </c>
      <c r="E4060" s="640">
        <v>1900</v>
      </c>
      <c r="F4060" s="638" t="s">
        <v>12134</v>
      </c>
      <c r="G4060" s="639" t="s">
        <v>12135</v>
      </c>
      <c r="H4060" s="641" t="s">
        <v>8303</v>
      </c>
      <c r="I4060" s="642" t="s">
        <v>8292</v>
      </c>
      <c r="J4060" s="641" t="s">
        <v>8303</v>
      </c>
      <c r="K4060" s="643">
        <v>1</v>
      </c>
      <c r="L4060" s="643">
        <v>12</v>
      </c>
      <c r="M4060" s="644">
        <v>25077.254186522405</v>
      </c>
      <c r="N4060" s="643">
        <v>1</v>
      </c>
      <c r="O4060" s="643">
        <v>6</v>
      </c>
      <c r="P4060" s="686">
        <v>12578.939556928915</v>
      </c>
    </row>
    <row r="4061" spans="1:16" ht="22.5" x14ac:dyDescent="0.2">
      <c r="A4061" s="637" t="s">
        <v>478</v>
      </c>
      <c r="B4061" s="638" t="s">
        <v>768</v>
      </c>
      <c r="C4061" s="638" t="s">
        <v>769</v>
      </c>
      <c r="D4061" s="639" t="s">
        <v>12136</v>
      </c>
      <c r="E4061" s="640">
        <v>2600</v>
      </c>
      <c r="F4061" s="638" t="s">
        <v>12137</v>
      </c>
      <c r="G4061" s="639" t="s">
        <v>12138</v>
      </c>
      <c r="H4061" s="641" t="s">
        <v>12139</v>
      </c>
      <c r="I4061" s="642" t="s">
        <v>8185</v>
      </c>
      <c r="J4061" s="641" t="s">
        <v>12139</v>
      </c>
      <c r="K4061" s="643">
        <v>1</v>
      </c>
      <c r="L4061" s="643">
        <v>12</v>
      </c>
      <c r="M4061" s="644">
        <v>33477.254186522412</v>
      </c>
      <c r="N4061" s="643">
        <v>1</v>
      </c>
      <c r="O4061" s="643">
        <v>6</v>
      </c>
      <c r="P4061" s="686">
        <v>16801.079556928918</v>
      </c>
    </row>
    <row r="4062" spans="1:16" ht="22.5" x14ac:dyDescent="0.2">
      <c r="A4062" s="637" t="s">
        <v>478</v>
      </c>
      <c r="B4062" s="638" t="s">
        <v>768</v>
      </c>
      <c r="C4062" s="638" t="s">
        <v>769</v>
      </c>
      <c r="D4062" s="639" t="s">
        <v>12140</v>
      </c>
      <c r="E4062" s="640">
        <v>1900</v>
      </c>
      <c r="F4062" s="638" t="s">
        <v>12141</v>
      </c>
      <c r="G4062" s="639" t="s">
        <v>12142</v>
      </c>
      <c r="H4062" s="641" t="s">
        <v>8554</v>
      </c>
      <c r="I4062" s="642" t="s">
        <v>8292</v>
      </c>
      <c r="J4062" s="641" t="s">
        <v>8554</v>
      </c>
      <c r="K4062" s="643">
        <v>1</v>
      </c>
      <c r="L4062" s="643">
        <v>12</v>
      </c>
      <c r="M4062" s="644">
        <v>25077.254186522405</v>
      </c>
      <c r="N4062" s="643">
        <v>1</v>
      </c>
      <c r="O4062" s="643">
        <v>5</v>
      </c>
      <c r="P4062" s="686">
        <v>10478.869556928916</v>
      </c>
    </row>
    <row r="4063" spans="1:16" ht="22.5" x14ac:dyDescent="0.2">
      <c r="A4063" s="637" t="s">
        <v>478</v>
      </c>
      <c r="B4063" s="638" t="s">
        <v>775</v>
      </c>
      <c r="C4063" s="638" t="s">
        <v>769</v>
      </c>
      <c r="D4063" s="639" t="s">
        <v>12140</v>
      </c>
      <c r="E4063" s="640">
        <v>1900</v>
      </c>
      <c r="F4063" s="638" t="s">
        <v>12141</v>
      </c>
      <c r="G4063" s="639" t="s">
        <v>12142</v>
      </c>
      <c r="H4063" s="641" t="s">
        <v>8554</v>
      </c>
      <c r="I4063" s="642" t="s">
        <v>8292</v>
      </c>
      <c r="J4063" s="641" t="s">
        <v>8554</v>
      </c>
      <c r="K4063" s="643"/>
      <c r="L4063" s="643"/>
      <c r="M4063" s="644">
        <v>0</v>
      </c>
      <c r="N4063" s="643">
        <v>1</v>
      </c>
      <c r="O4063" s="643">
        <v>1</v>
      </c>
      <c r="P4063" s="686">
        <v>2078.589556928916</v>
      </c>
    </row>
    <row r="4064" spans="1:16" ht="22.5" x14ac:dyDescent="0.2">
      <c r="A4064" s="637" t="s">
        <v>478</v>
      </c>
      <c r="B4064" s="638" t="s">
        <v>768</v>
      </c>
      <c r="C4064" s="638" t="s">
        <v>769</v>
      </c>
      <c r="D4064" s="639" t="s">
        <v>8288</v>
      </c>
      <c r="E4064" s="640">
        <v>1900</v>
      </c>
      <c r="F4064" s="638" t="s">
        <v>12143</v>
      </c>
      <c r="G4064" s="639" t="s">
        <v>12144</v>
      </c>
      <c r="H4064" s="641" t="s">
        <v>8303</v>
      </c>
      <c r="I4064" s="642" t="s">
        <v>8292</v>
      </c>
      <c r="J4064" s="641" t="s">
        <v>8303</v>
      </c>
      <c r="K4064" s="643">
        <v>1</v>
      </c>
      <c r="L4064" s="643">
        <v>12</v>
      </c>
      <c r="M4064" s="644">
        <v>25077.254186522405</v>
      </c>
      <c r="N4064" s="643">
        <v>1</v>
      </c>
      <c r="O4064" s="643">
        <v>6</v>
      </c>
      <c r="P4064" s="686">
        <v>12578.939556928915</v>
      </c>
    </row>
    <row r="4065" spans="1:16" ht="22.5" x14ac:dyDescent="0.2">
      <c r="A4065" s="637" t="s">
        <v>478</v>
      </c>
      <c r="B4065" s="638" t="s">
        <v>768</v>
      </c>
      <c r="C4065" s="638" t="s">
        <v>769</v>
      </c>
      <c r="D4065" s="639" t="s">
        <v>12145</v>
      </c>
      <c r="E4065" s="640">
        <v>3800</v>
      </c>
      <c r="F4065" s="638" t="s">
        <v>12146</v>
      </c>
      <c r="G4065" s="639" t="s">
        <v>12147</v>
      </c>
      <c r="H4065" s="641" t="s">
        <v>8188</v>
      </c>
      <c r="I4065" s="642" t="s">
        <v>8190</v>
      </c>
      <c r="J4065" s="641" t="s">
        <v>8188</v>
      </c>
      <c r="K4065" s="643">
        <v>1</v>
      </c>
      <c r="L4065" s="643">
        <v>12</v>
      </c>
      <c r="M4065" s="644">
        <v>47877.254186522412</v>
      </c>
      <c r="N4065" s="643">
        <v>1</v>
      </c>
      <c r="O4065" s="643">
        <v>6</v>
      </c>
      <c r="P4065" s="686">
        <v>24001.079556928918</v>
      </c>
    </row>
    <row r="4066" spans="1:16" ht="22.5" x14ac:dyDescent="0.2">
      <c r="A4066" s="637" t="s">
        <v>478</v>
      </c>
      <c r="B4066" s="638" t="s">
        <v>768</v>
      </c>
      <c r="C4066" s="638" t="s">
        <v>769</v>
      </c>
      <c r="D4066" s="639" t="s">
        <v>8288</v>
      </c>
      <c r="E4066" s="640">
        <v>1900</v>
      </c>
      <c r="F4066" s="638" t="s">
        <v>12148</v>
      </c>
      <c r="G4066" s="639" t="s">
        <v>12149</v>
      </c>
      <c r="H4066" s="641" t="s">
        <v>8303</v>
      </c>
      <c r="I4066" s="642" t="s">
        <v>8292</v>
      </c>
      <c r="J4066" s="641" t="s">
        <v>8303</v>
      </c>
      <c r="K4066" s="643">
        <v>1</v>
      </c>
      <c r="L4066" s="643">
        <v>12</v>
      </c>
      <c r="M4066" s="644">
        <v>25077.254186522405</v>
      </c>
      <c r="N4066" s="643">
        <v>1</v>
      </c>
      <c r="O4066" s="643">
        <v>6</v>
      </c>
      <c r="P4066" s="686">
        <v>12578.939556928915</v>
      </c>
    </row>
    <row r="4067" spans="1:16" ht="22.5" x14ac:dyDescent="0.2">
      <c r="A4067" s="637" t="s">
        <v>478</v>
      </c>
      <c r="B4067" s="638" t="s">
        <v>768</v>
      </c>
      <c r="C4067" s="638" t="s">
        <v>769</v>
      </c>
      <c r="D4067" s="639" t="s">
        <v>10400</v>
      </c>
      <c r="E4067" s="640">
        <v>2600</v>
      </c>
      <c r="F4067" s="638" t="s">
        <v>12150</v>
      </c>
      <c r="G4067" s="639" t="s">
        <v>12151</v>
      </c>
      <c r="H4067" s="641" t="s">
        <v>9170</v>
      </c>
      <c r="I4067" s="642" t="s">
        <v>8185</v>
      </c>
      <c r="J4067" s="641" t="s">
        <v>9170</v>
      </c>
      <c r="K4067" s="643">
        <v>1</v>
      </c>
      <c r="L4067" s="643">
        <v>12</v>
      </c>
      <c r="M4067" s="644">
        <v>33477.254186522412</v>
      </c>
      <c r="N4067" s="643">
        <v>1</v>
      </c>
      <c r="O4067" s="643">
        <v>5</v>
      </c>
      <c r="P4067" s="686">
        <v>13997.319556928915</v>
      </c>
    </row>
    <row r="4068" spans="1:16" ht="22.5" x14ac:dyDescent="0.2">
      <c r="A4068" s="637" t="s">
        <v>478</v>
      </c>
      <c r="B4068" s="638" t="s">
        <v>775</v>
      </c>
      <c r="C4068" s="638" t="s">
        <v>769</v>
      </c>
      <c r="D4068" s="639" t="s">
        <v>10400</v>
      </c>
      <c r="E4068" s="640">
        <v>2600</v>
      </c>
      <c r="F4068" s="638" t="s">
        <v>12150</v>
      </c>
      <c r="G4068" s="639" t="s">
        <v>12151</v>
      </c>
      <c r="H4068" s="641" t="s">
        <v>9170</v>
      </c>
      <c r="I4068" s="642" t="s">
        <v>8185</v>
      </c>
      <c r="J4068" s="641" t="s">
        <v>9170</v>
      </c>
      <c r="K4068" s="643"/>
      <c r="L4068" s="643"/>
      <c r="M4068" s="644">
        <v>0</v>
      </c>
      <c r="N4068" s="643">
        <v>1</v>
      </c>
      <c r="O4068" s="643">
        <v>1</v>
      </c>
      <c r="P4068" s="686">
        <v>2782.279556928916</v>
      </c>
    </row>
    <row r="4069" spans="1:16" ht="33.75" x14ac:dyDescent="0.2">
      <c r="A4069" s="637" t="s">
        <v>478</v>
      </c>
      <c r="B4069" s="638" t="s">
        <v>768</v>
      </c>
      <c r="C4069" s="638" t="s">
        <v>769</v>
      </c>
      <c r="D4069" s="639" t="s">
        <v>12152</v>
      </c>
      <c r="E4069" s="640">
        <v>2600</v>
      </c>
      <c r="F4069" s="638" t="s">
        <v>12153</v>
      </c>
      <c r="G4069" s="639" t="s">
        <v>12154</v>
      </c>
      <c r="H4069" s="641" t="s">
        <v>12155</v>
      </c>
      <c r="I4069" s="642" t="s">
        <v>8185</v>
      </c>
      <c r="J4069" s="641" t="s">
        <v>12155</v>
      </c>
      <c r="K4069" s="643">
        <v>1</v>
      </c>
      <c r="L4069" s="643">
        <v>12</v>
      </c>
      <c r="M4069" s="644">
        <v>33477.254186522412</v>
      </c>
      <c r="N4069" s="643">
        <v>1</v>
      </c>
      <c r="O4069" s="643">
        <v>5</v>
      </c>
      <c r="P4069" s="686">
        <v>13997.319556928915</v>
      </c>
    </row>
    <row r="4070" spans="1:16" ht="33.75" x14ac:dyDescent="0.2">
      <c r="A4070" s="637" t="s">
        <v>478</v>
      </c>
      <c r="B4070" s="638" t="s">
        <v>775</v>
      </c>
      <c r="C4070" s="638" t="s">
        <v>769</v>
      </c>
      <c r="D4070" s="639" t="s">
        <v>12152</v>
      </c>
      <c r="E4070" s="640">
        <v>2600</v>
      </c>
      <c r="F4070" s="638" t="s">
        <v>12153</v>
      </c>
      <c r="G4070" s="639" t="s">
        <v>12154</v>
      </c>
      <c r="H4070" s="641" t="s">
        <v>12155</v>
      </c>
      <c r="I4070" s="642" t="s">
        <v>8185</v>
      </c>
      <c r="J4070" s="641" t="s">
        <v>12155</v>
      </c>
      <c r="K4070" s="643"/>
      <c r="L4070" s="643"/>
      <c r="M4070" s="644">
        <v>0</v>
      </c>
      <c r="N4070" s="643">
        <v>1</v>
      </c>
      <c r="O4070" s="643">
        <v>1</v>
      </c>
      <c r="P4070" s="686">
        <v>2782.279556928916</v>
      </c>
    </row>
    <row r="4071" spans="1:16" ht="33.75" x14ac:dyDescent="0.2">
      <c r="A4071" s="637" t="s">
        <v>478</v>
      </c>
      <c r="B4071" s="638" t="s">
        <v>768</v>
      </c>
      <c r="C4071" s="638" t="s">
        <v>769</v>
      </c>
      <c r="D4071" s="639" t="s">
        <v>8335</v>
      </c>
      <c r="E4071" s="640">
        <v>1900</v>
      </c>
      <c r="F4071" s="638" t="s">
        <v>12156</v>
      </c>
      <c r="G4071" s="639" t="s">
        <v>12157</v>
      </c>
      <c r="H4071" s="641" t="s">
        <v>8291</v>
      </c>
      <c r="I4071" s="642" t="s">
        <v>8292</v>
      </c>
      <c r="J4071" s="641" t="s">
        <v>8291</v>
      </c>
      <c r="K4071" s="643">
        <v>1</v>
      </c>
      <c r="L4071" s="643">
        <v>12</v>
      </c>
      <c r="M4071" s="644">
        <v>25077.254186522405</v>
      </c>
      <c r="N4071" s="643">
        <v>1</v>
      </c>
      <c r="O4071" s="643">
        <v>6</v>
      </c>
      <c r="P4071" s="686">
        <v>12578.939556928915</v>
      </c>
    </row>
    <row r="4072" spans="1:16" ht="22.5" x14ac:dyDescent="0.2">
      <c r="A4072" s="637" t="s">
        <v>478</v>
      </c>
      <c r="B4072" s="638" t="s">
        <v>768</v>
      </c>
      <c r="C4072" s="638" t="s">
        <v>769</v>
      </c>
      <c r="D4072" s="639" t="s">
        <v>12158</v>
      </c>
      <c r="E4072" s="640">
        <v>3500</v>
      </c>
      <c r="F4072" s="638" t="s">
        <v>12159</v>
      </c>
      <c r="G4072" s="639" t="s">
        <v>12160</v>
      </c>
      <c r="H4072" s="641" t="s">
        <v>9778</v>
      </c>
      <c r="I4072" s="642" t="s">
        <v>8190</v>
      </c>
      <c r="J4072" s="641" t="s">
        <v>9778</v>
      </c>
      <c r="K4072" s="643">
        <v>1</v>
      </c>
      <c r="L4072" s="643">
        <v>6</v>
      </c>
      <c r="M4072" s="644">
        <v>22481.174186522407</v>
      </c>
      <c r="N4072" s="643"/>
      <c r="O4072" s="643"/>
      <c r="P4072" s="686">
        <v>0</v>
      </c>
    </row>
    <row r="4073" spans="1:16" ht="33.75" x14ac:dyDescent="0.2">
      <c r="A4073" s="637" t="s">
        <v>478</v>
      </c>
      <c r="B4073" s="638" t="s">
        <v>768</v>
      </c>
      <c r="C4073" s="638" t="s">
        <v>769</v>
      </c>
      <c r="D4073" s="639" t="s">
        <v>12161</v>
      </c>
      <c r="E4073" s="640">
        <v>3300</v>
      </c>
      <c r="F4073" s="638" t="s">
        <v>12162</v>
      </c>
      <c r="G4073" s="639" t="s">
        <v>12163</v>
      </c>
      <c r="H4073" s="641" t="s">
        <v>8807</v>
      </c>
      <c r="I4073" s="642" t="s">
        <v>8190</v>
      </c>
      <c r="J4073" s="641" t="s">
        <v>8807</v>
      </c>
      <c r="K4073" s="643">
        <v>1</v>
      </c>
      <c r="L4073" s="643">
        <v>12</v>
      </c>
      <c r="M4073" s="644">
        <v>41877.254186522412</v>
      </c>
      <c r="N4073" s="643">
        <v>1</v>
      </c>
      <c r="O4073" s="643">
        <v>6</v>
      </c>
      <c r="P4073" s="686">
        <v>21001.079556928918</v>
      </c>
    </row>
    <row r="4074" spans="1:16" x14ac:dyDescent="0.2">
      <c r="A4074" s="637" t="s">
        <v>478</v>
      </c>
      <c r="B4074" s="638" t="s">
        <v>768</v>
      </c>
      <c r="C4074" s="638" t="s">
        <v>769</v>
      </c>
      <c r="D4074" s="639" t="s">
        <v>8288</v>
      </c>
      <c r="E4074" s="640">
        <v>1900</v>
      </c>
      <c r="F4074" s="638" t="s">
        <v>12164</v>
      </c>
      <c r="G4074" s="639" t="s">
        <v>12165</v>
      </c>
      <c r="H4074" s="641" t="s">
        <v>8326</v>
      </c>
      <c r="I4074" s="642" t="s">
        <v>8292</v>
      </c>
      <c r="J4074" s="641" t="s">
        <v>8326</v>
      </c>
      <c r="K4074" s="643">
        <v>1</v>
      </c>
      <c r="L4074" s="643">
        <v>12</v>
      </c>
      <c r="M4074" s="644">
        <v>25077.254186522405</v>
      </c>
      <c r="N4074" s="643">
        <v>1</v>
      </c>
      <c r="O4074" s="643">
        <v>6</v>
      </c>
      <c r="P4074" s="686">
        <v>12578.939556928915</v>
      </c>
    </row>
    <row r="4075" spans="1:16" ht="22.5" x14ac:dyDescent="0.2">
      <c r="A4075" s="637" t="s">
        <v>478</v>
      </c>
      <c r="B4075" s="638" t="s">
        <v>768</v>
      </c>
      <c r="C4075" s="638" t="s">
        <v>769</v>
      </c>
      <c r="D4075" s="639" t="s">
        <v>9257</v>
      </c>
      <c r="E4075" s="640">
        <v>2600</v>
      </c>
      <c r="F4075" s="638" t="s">
        <v>12166</v>
      </c>
      <c r="G4075" s="639" t="s">
        <v>12167</v>
      </c>
      <c r="H4075" s="641" t="s">
        <v>9170</v>
      </c>
      <c r="I4075" s="642" t="s">
        <v>8185</v>
      </c>
      <c r="J4075" s="641" t="s">
        <v>9170</v>
      </c>
      <c r="K4075" s="643">
        <v>1</v>
      </c>
      <c r="L4075" s="643">
        <v>12</v>
      </c>
      <c r="M4075" s="644">
        <v>33477.254186522412</v>
      </c>
      <c r="N4075" s="643">
        <v>1</v>
      </c>
      <c r="O4075" s="643">
        <v>5</v>
      </c>
      <c r="P4075" s="686">
        <v>13997.319556928915</v>
      </c>
    </row>
    <row r="4076" spans="1:16" ht="22.5" x14ac:dyDescent="0.2">
      <c r="A4076" s="637" t="s">
        <v>478</v>
      </c>
      <c r="B4076" s="638" t="s">
        <v>775</v>
      </c>
      <c r="C4076" s="638" t="s">
        <v>769</v>
      </c>
      <c r="D4076" s="639" t="s">
        <v>9257</v>
      </c>
      <c r="E4076" s="640">
        <v>2600</v>
      </c>
      <c r="F4076" s="638" t="s">
        <v>12166</v>
      </c>
      <c r="G4076" s="639" t="s">
        <v>12167</v>
      </c>
      <c r="H4076" s="641" t="s">
        <v>9170</v>
      </c>
      <c r="I4076" s="642" t="s">
        <v>8185</v>
      </c>
      <c r="J4076" s="641" t="s">
        <v>9170</v>
      </c>
      <c r="K4076" s="643"/>
      <c r="L4076" s="643"/>
      <c r="M4076" s="644">
        <v>0</v>
      </c>
      <c r="N4076" s="643">
        <v>1</v>
      </c>
      <c r="O4076" s="643">
        <v>1</v>
      </c>
      <c r="P4076" s="686">
        <v>2782.279556928916</v>
      </c>
    </row>
    <row r="4077" spans="1:16" ht="22.5" x14ac:dyDescent="0.2">
      <c r="A4077" s="637" t="s">
        <v>478</v>
      </c>
      <c r="B4077" s="638" t="s">
        <v>768</v>
      </c>
      <c r="C4077" s="638" t="s">
        <v>769</v>
      </c>
      <c r="D4077" s="639" t="s">
        <v>12168</v>
      </c>
      <c r="E4077" s="640">
        <v>1900</v>
      </c>
      <c r="F4077" s="638" t="s">
        <v>12169</v>
      </c>
      <c r="G4077" s="639" t="s">
        <v>12170</v>
      </c>
      <c r="H4077" s="641" t="s">
        <v>8185</v>
      </c>
      <c r="I4077" s="642" t="s">
        <v>8292</v>
      </c>
      <c r="J4077" s="641" t="s">
        <v>8185</v>
      </c>
      <c r="K4077" s="643">
        <v>1</v>
      </c>
      <c r="L4077" s="643">
        <v>12</v>
      </c>
      <c r="M4077" s="644">
        <v>25077.254186522405</v>
      </c>
      <c r="N4077" s="643">
        <v>1</v>
      </c>
      <c r="O4077" s="643">
        <v>6</v>
      </c>
      <c r="P4077" s="686">
        <v>12578.939556928915</v>
      </c>
    </row>
    <row r="4078" spans="1:16" ht="22.5" x14ac:dyDescent="0.2">
      <c r="A4078" s="637" t="s">
        <v>478</v>
      </c>
      <c r="B4078" s="638" t="s">
        <v>768</v>
      </c>
      <c r="C4078" s="638" t="s">
        <v>769</v>
      </c>
      <c r="D4078" s="639" t="s">
        <v>8288</v>
      </c>
      <c r="E4078" s="640">
        <v>1900</v>
      </c>
      <c r="F4078" s="638" t="s">
        <v>12171</v>
      </c>
      <c r="G4078" s="639" t="s">
        <v>12172</v>
      </c>
      <c r="H4078" s="641" t="s">
        <v>8303</v>
      </c>
      <c r="I4078" s="642" t="s">
        <v>8292</v>
      </c>
      <c r="J4078" s="641" t="s">
        <v>8303</v>
      </c>
      <c r="K4078" s="643">
        <v>1</v>
      </c>
      <c r="L4078" s="643">
        <v>12</v>
      </c>
      <c r="M4078" s="644">
        <v>25077.254186522405</v>
      </c>
      <c r="N4078" s="643">
        <v>1</v>
      </c>
      <c r="O4078" s="643">
        <v>6</v>
      </c>
      <c r="P4078" s="686">
        <v>12578.939556928915</v>
      </c>
    </row>
    <row r="4079" spans="1:16" ht="22.5" x14ac:dyDescent="0.2">
      <c r="A4079" s="637" t="s">
        <v>478</v>
      </c>
      <c r="B4079" s="638" t="s">
        <v>768</v>
      </c>
      <c r="C4079" s="638" t="s">
        <v>769</v>
      </c>
      <c r="D4079" s="639" t="s">
        <v>12173</v>
      </c>
      <c r="E4079" s="640">
        <v>3500</v>
      </c>
      <c r="F4079" s="638" t="s">
        <v>12174</v>
      </c>
      <c r="G4079" s="639" t="s">
        <v>12175</v>
      </c>
      <c r="H4079" s="641" t="s">
        <v>9023</v>
      </c>
      <c r="I4079" s="642" t="s">
        <v>8190</v>
      </c>
      <c r="J4079" s="641" t="s">
        <v>9023</v>
      </c>
      <c r="K4079" s="643">
        <v>1</v>
      </c>
      <c r="L4079" s="643">
        <v>12</v>
      </c>
      <c r="M4079" s="644">
        <v>44277.254186522412</v>
      </c>
      <c r="N4079" s="643">
        <v>1</v>
      </c>
      <c r="O4079" s="643">
        <v>5</v>
      </c>
      <c r="P4079" s="686">
        <v>18497.319556928916</v>
      </c>
    </row>
    <row r="4080" spans="1:16" ht="22.5" x14ac:dyDescent="0.2">
      <c r="A4080" s="637" t="s">
        <v>478</v>
      </c>
      <c r="B4080" s="638" t="s">
        <v>775</v>
      </c>
      <c r="C4080" s="638" t="s">
        <v>769</v>
      </c>
      <c r="D4080" s="639" t="s">
        <v>12173</v>
      </c>
      <c r="E4080" s="640">
        <v>3500</v>
      </c>
      <c r="F4080" s="638" t="s">
        <v>12174</v>
      </c>
      <c r="G4080" s="639" t="s">
        <v>12175</v>
      </c>
      <c r="H4080" s="641" t="s">
        <v>9023</v>
      </c>
      <c r="I4080" s="642" t="s">
        <v>8190</v>
      </c>
      <c r="J4080" s="641" t="s">
        <v>9023</v>
      </c>
      <c r="K4080" s="643"/>
      <c r="L4080" s="643"/>
      <c r="M4080" s="644">
        <v>0</v>
      </c>
      <c r="N4080" s="643">
        <v>1</v>
      </c>
      <c r="O4080" s="643">
        <v>1</v>
      </c>
      <c r="P4080" s="686">
        <v>3682.279556928916</v>
      </c>
    </row>
    <row r="4081" spans="1:16" ht="22.5" x14ac:dyDescent="0.2">
      <c r="A4081" s="637" t="s">
        <v>478</v>
      </c>
      <c r="B4081" s="638" t="s">
        <v>768</v>
      </c>
      <c r="C4081" s="638" t="s">
        <v>769</v>
      </c>
      <c r="D4081" s="639" t="s">
        <v>12176</v>
      </c>
      <c r="E4081" s="640">
        <v>2800</v>
      </c>
      <c r="F4081" s="638" t="s">
        <v>12177</v>
      </c>
      <c r="G4081" s="639" t="s">
        <v>12178</v>
      </c>
      <c r="H4081" s="641" t="s">
        <v>11054</v>
      </c>
      <c r="I4081" s="642" t="s">
        <v>8185</v>
      </c>
      <c r="J4081" s="641" t="s">
        <v>11054</v>
      </c>
      <c r="K4081" s="643">
        <v>1</v>
      </c>
      <c r="L4081" s="643">
        <v>6</v>
      </c>
      <c r="M4081" s="644">
        <v>18281.174186522407</v>
      </c>
      <c r="N4081" s="643"/>
      <c r="O4081" s="643"/>
      <c r="P4081" s="686">
        <v>0</v>
      </c>
    </row>
    <row r="4082" spans="1:16" ht="67.5" x14ac:dyDescent="0.2">
      <c r="A4082" s="637" t="s">
        <v>478</v>
      </c>
      <c r="B4082" s="638" t="s">
        <v>768</v>
      </c>
      <c r="C4082" s="638" t="s">
        <v>769</v>
      </c>
      <c r="D4082" s="639" t="s">
        <v>12179</v>
      </c>
      <c r="E4082" s="640">
        <v>1600</v>
      </c>
      <c r="F4082" s="638" t="s">
        <v>12180</v>
      </c>
      <c r="G4082" s="639" t="s">
        <v>12181</v>
      </c>
      <c r="H4082" s="641" t="s">
        <v>12182</v>
      </c>
      <c r="I4082" s="642" t="s">
        <v>8292</v>
      </c>
      <c r="J4082" s="641" t="s">
        <v>12182</v>
      </c>
      <c r="K4082" s="643">
        <v>1</v>
      </c>
      <c r="L4082" s="643">
        <v>12</v>
      </c>
      <c r="M4082" s="644">
        <v>21477.254186522405</v>
      </c>
      <c r="N4082" s="643"/>
      <c r="O4082" s="643"/>
      <c r="P4082" s="686">
        <v>0</v>
      </c>
    </row>
    <row r="4083" spans="1:16" ht="45" x14ac:dyDescent="0.2">
      <c r="A4083" s="637" t="s">
        <v>478</v>
      </c>
      <c r="B4083" s="638" t="s">
        <v>768</v>
      </c>
      <c r="C4083" s="638" t="s">
        <v>769</v>
      </c>
      <c r="D4083" s="639" t="s">
        <v>12183</v>
      </c>
      <c r="E4083" s="640">
        <v>2600</v>
      </c>
      <c r="F4083" s="638" t="s">
        <v>12180</v>
      </c>
      <c r="G4083" s="639" t="s">
        <v>12181</v>
      </c>
      <c r="H4083" s="641" t="s">
        <v>12182</v>
      </c>
      <c r="I4083" s="642" t="s">
        <v>8185</v>
      </c>
      <c r="J4083" s="641" t="s">
        <v>12182</v>
      </c>
      <c r="K4083" s="643"/>
      <c r="L4083" s="643"/>
      <c r="M4083" s="644">
        <v>0</v>
      </c>
      <c r="N4083" s="643">
        <v>1</v>
      </c>
      <c r="O4083" s="643">
        <v>6</v>
      </c>
      <c r="P4083" s="686">
        <v>16801.079556928918</v>
      </c>
    </row>
    <row r="4084" spans="1:16" ht="33.75" x14ac:dyDescent="0.2">
      <c r="A4084" s="637" t="s">
        <v>478</v>
      </c>
      <c r="B4084" s="638" t="s">
        <v>768</v>
      </c>
      <c r="C4084" s="638" t="s">
        <v>769</v>
      </c>
      <c r="D4084" s="639" t="s">
        <v>12184</v>
      </c>
      <c r="E4084" s="640">
        <v>3800</v>
      </c>
      <c r="F4084" s="638" t="s">
        <v>12185</v>
      </c>
      <c r="G4084" s="639" t="s">
        <v>12186</v>
      </c>
      <c r="H4084" s="641" t="s">
        <v>9785</v>
      </c>
      <c r="I4084" s="642" t="s">
        <v>8190</v>
      </c>
      <c r="J4084" s="641" t="s">
        <v>9785</v>
      </c>
      <c r="K4084" s="643">
        <v>1</v>
      </c>
      <c r="L4084" s="643">
        <v>12</v>
      </c>
      <c r="M4084" s="644">
        <v>47877.254186522412</v>
      </c>
      <c r="N4084" s="643">
        <v>1</v>
      </c>
      <c r="O4084" s="643">
        <v>5</v>
      </c>
      <c r="P4084" s="686">
        <v>19997.319556928916</v>
      </c>
    </row>
    <row r="4085" spans="1:16" ht="33.75" x14ac:dyDescent="0.2">
      <c r="A4085" s="637" t="s">
        <v>478</v>
      </c>
      <c r="B4085" s="638" t="s">
        <v>775</v>
      </c>
      <c r="C4085" s="638" t="s">
        <v>769</v>
      </c>
      <c r="D4085" s="639" t="s">
        <v>12184</v>
      </c>
      <c r="E4085" s="640">
        <v>3800</v>
      </c>
      <c r="F4085" s="638" t="s">
        <v>12185</v>
      </c>
      <c r="G4085" s="639" t="s">
        <v>12186</v>
      </c>
      <c r="H4085" s="641" t="s">
        <v>9785</v>
      </c>
      <c r="I4085" s="642" t="s">
        <v>8190</v>
      </c>
      <c r="J4085" s="641" t="s">
        <v>9785</v>
      </c>
      <c r="K4085" s="643"/>
      <c r="L4085" s="643"/>
      <c r="M4085" s="644">
        <v>0</v>
      </c>
      <c r="N4085" s="643">
        <v>1</v>
      </c>
      <c r="O4085" s="643">
        <v>1</v>
      </c>
      <c r="P4085" s="686">
        <v>3982.279556928916</v>
      </c>
    </row>
    <row r="4086" spans="1:16" ht="22.5" x14ac:dyDescent="0.2">
      <c r="A4086" s="637" t="s">
        <v>478</v>
      </c>
      <c r="B4086" s="638" t="s">
        <v>768</v>
      </c>
      <c r="C4086" s="638" t="s">
        <v>769</v>
      </c>
      <c r="D4086" s="639" t="s">
        <v>8288</v>
      </c>
      <c r="E4086" s="640">
        <v>1900</v>
      </c>
      <c r="F4086" s="638" t="s">
        <v>12187</v>
      </c>
      <c r="G4086" s="639" t="s">
        <v>12188</v>
      </c>
      <c r="H4086" s="641" t="s">
        <v>8303</v>
      </c>
      <c r="I4086" s="642" t="s">
        <v>8292</v>
      </c>
      <c r="J4086" s="641" t="s">
        <v>8303</v>
      </c>
      <c r="K4086" s="643">
        <v>1</v>
      </c>
      <c r="L4086" s="643">
        <v>12</v>
      </c>
      <c r="M4086" s="644">
        <v>25077.254186522405</v>
      </c>
      <c r="N4086" s="643">
        <v>1</v>
      </c>
      <c r="O4086" s="643">
        <v>6</v>
      </c>
      <c r="P4086" s="686">
        <v>12578.939556928915</v>
      </c>
    </row>
    <row r="4087" spans="1:16" ht="45" x14ac:dyDescent="0.2">
      <c r="A4087" s="637" t="s">
        <v>478</v>
      </c>
      <c r="B4087" s="638" t="s">
        <v>768</v>
      </c>
      <c r="C4087" s="638" t="s">
        <v>769</v>
      </c>
      <c r="D4087" s="639" t="s">
        <v>9150</v>
      </c>
      <c r="E4087" s="640">
        <v>1900</v>
      </c>
      <c r="F4087" s="638" t="s">
        <v>12189</v>
      </c>
      <c r="G4087" s="639" t="s">
        <v>12190</v>
      </c>
      <c r="H4087" s="641" t="s">
        <v>12191</v>
      </c>
      <c r="I4087" s="642" t="s">
        <v>8292</v>
      </c>
      <c r="J4087" s="641" t="s">
        <v>12191</v>
      </c>
      <c r="K4087" s="643">
        <v>1</v>
      </c>
      <c r="L4087" s="643">
        <v>12</v>
      </c>
      <c r="M4087" s="644">
        <v>25077.254186522405</v>
      </c>
      <c r="N4087" s="643">
        <v>1</v>
      </c>
      <c r="O4087" s="643">
        <v>6</v>
      </c>
      <c r="P4087" s="686">
        <v>12578.939556928915</v>
      </c>
    </row>
    <row r="4088" spans="1:16" ht="22.5" x14ac:dyDescent="0.2">
      <c r="A4088" s="637" t="s">
        <v>478</v>
      </c>
      <c r="B4088" s="638" t="s">
        <v>768</v>
      </c>
      <c r="C4088" s="638" t="s">
        <v>769</v>
      </c>
      <c r="D4088" s="639" t="s">
        <v>11529</v>
      </c>
      <c r="E4088" s="640">
        <v>1900</v>
      </c>
      <c r="F4088" s="638" t="s">
        <v>12192</v>
      </c>
      <c r="G4088" s="639" t="s">
        <v>12193</v>
      </c>
      <c r="H4088" s="641" t="s">
        <v>8303</v>
      </c>
      <c r="I4088" s="642" t="s">
        <v>8292</v>
      </c>
      <c r="J4088" s="641" t="s">
        <v>8303</v>
      </c>
      <c r="K4088" s="643">
        <v>1</v>
      </c>
      <c r="L4088" s="643">
        <v>12</v>
      </c>
      <c r="M4088" s="644">
        <v>25077.254186522405</v>
      </c>
      <c r="N4088" s="643">
        <v>1</v>
      </c>
      <c r="O4088" s="643">
        <v>6</v>
      </c>
      <c r="P4088" s="686">
        <v>12578.939556928915</v>
      </c>
    </row>
    <row r="4089" spans="1:16" ht="22.5" x14ac:dyDescent="0.2">
      <c r="A4089" s="637" t="s">
        <v>478</v>
      </c>
      <c r="B4089" s="638" t="s">
        <v>768</v>
      </c>
      <c r="C4089" s="638" t="s">
        <v>769</v>
      </c>
      <c r="D4089" s="639" t="s">
        <v>8288</v>
      </c>
      <c r="E4089" s="640">
        <v>1900</v>
      </c>
      <c r="F4089" s="638" t="s">
        <v>12194</v>
      </c>
      <c r="G4089" s="639" t="s">
        <v>12195</v>
      </c>
      <c r="H4089" s="641" t="s">
        <v>8303</v>
      </c>
      <c r="I4089" s="642" t="s">
        <v>8292</v>
      </c>
      <c r="J4089" s="641" t="s">
        <v>8303</v>
      </c>
      <c r="K4089" s="643">
        <v>1</v>
      </c>
      <c r="L4089" s="643">
        <v>12</v>
      </c>
      <c r="M4089" s="644">
        <v>25077.254186522405</v>
      </c>
      <c r="N4089" s="643">
        <v>1</v>
      </c>
      <c r="O4089" s="643">
        <v>6</v>
      </c>
      <c r="P4089" s="686">
        <v>12578.939556928915</v>
      </c>
    </row>
    <row r="4090" spans="1:16" ht="22.5" x14ac:dyDescent="0.2">
      <c r="A4090" s="637" t="s">
        <v>478</v>
      </c>
      <c r="B4090" s="638" t="s">
        <v>768</v>
      </c>
      <c r="C4090" s="638" t="s">
        <v>769</v>
      </c>
      <c r="D4090" s="639" t="s">
        <v>8323</v>
      </c>
      <c r="E4090" s="640">
        <v>1900</v>
      </c>
      <c r="F4090" s="638" t="s">
        <v>12196</v>
      </c>
      <c r="G4090" s="639" t="s">
        <v>12197</v>
      </c>
      <c r="H4090" s="641" t="s">
        <v>12198</v>
      </c>
      <c r="I4090" s="642" t="s">
        <v>8292</v>
      </c>
      <c r="J4090" s="641" t="s">
        <v>12198</v>
      </c>
      <c r="K4090" s="643">
        <v>1</v>
      </c>
      <c r="L4090" s="643">
        <v>12</v>
      </c>
      <c r="M4090" s="644">
        <v>25077.254186522405</v>
      </c>
      <c r="N4090" s="643">
        <v>1</v>
      </c>
      <c r="O4090" s="643">
        <v>6</v>
      </c>
      <c r="P4090" s="686">
        <v>12578.939556928915</v>
      </c>
    </row>
    <row r="4091" spans="1:16" ht="33.75" x14ac:dyDescent="0.2">
      <c r="A4091" s="637" t="s">
        <v>478</v>
      </c>
      <c r="B4091" s="638" t="s">
        <v>768</v>
      </c>
      <c r="C4091" s="638" t="s">
        <v>769</v>
      </c>
      <c r="D4091" s="639" t="s">
        <v>12199</v>
      </c>
      <c r="E4091" s="640">
        <v>6500</v>
      </c>
      <c r="F4091" s="638" t="s">
        <v>12200</v>
      </c>
      <c r="G4091" s="639" t="s">
        <v>12201</v>
      </c>
      <c r="H4091" s="641" t="s">
        <v>12202</v>
      </c>
      <c r="I4091" s="642" t="s">
        <v>8190</v>
      </c>
      <c r="J4091" s="641" t="s">
        <v>12202</v>
      </c>
      <c r="K4091" s="643">
        <v>1</v>
      </c>
      <c r="L4091" s="643">
        <v>12</v>
      </c>
      <c r="M4091" s="644">
        <v>80277.254186522405</v>
      </c>
      <c r="N4091" s="643">
        <v>1</v>
      </c>
      <c r="O4091" s="643">
        <v>6</v>
      </c>
      <c r="P4091" s="686">
        <v>40201.079556928911</v>
      </c>
    </row>
    <row r="4092" spans="1:16" ht="45" x14ac:dyDescent="0.2">
      <c r="A4092" s="637" t="s">
        <v>478</v>
      </c>
      <c r="B4092" s="638" t="s">
        <v>768</v>
      </c>
      <c r="C4092" s="638" t="s">
        <v>769</v>
      </c>
      <c r="D4092" s="639" t="s">
        <v>12203</v>
      </c>
      <c r="E4092" s="640">
        <v>2300</v>
      </c>
      <c r="F4092" s="638" t="s">
        <v>12204</v>
      </c>
      <c r="G4092" s="639" t="s">
        <v>12205</v>
      </c>
      <c r="H4092" s="641" t="s">
        <v>8554</v>
      </c>
      <c r="I4092" s="642" t="s">
        <v>8185</v>
      </c>
      <c r="J4092" s="641" t="s">
        <v>8554</v>
      </c>
      <c r="K4092" s="643">
        <v>1</v>
      </c>
      <c r="L4092" s="643">
        <v>12</v>
      </c>
      <c r="M4092" s="644">
        <v>29877.254186522405</v>
      </c>
      <c r="N4092" s="643">
        <v>1</v>
      </c>
      <c r="O4092" s="643">
        <v>6</v>
      </c>
      <c r="P4092" s="686">
        <v>15001.079556928915</v>
      </c>
    </row>
    <row r="4093" spans="1:16" ht="22.5" x14ac:dyDescent="0.2">
      <c r="A4093" s="637" t="s">
        <v>478</v>
      </c>
      <c r="B4093" s="638" t="s">
        <v>768</v>
      </c>
      <c r="C4093" s="638" t="s">
        <v>769</v>
      </c>
      <c r="D4093" s="639" t="s">
        <v>11643</v>
      </c>
      <c r="E4093" s="640">
        <v>2600</v>
      </c>
      <c r="F4093" s="638" t="s">
        <v>12206</v>
      </c>
      <c r="G4093" s="639" t="s">
        <v>12207</v>
      </c>
      <c r="H4093" s="641" t="s">
        <v>12208</v>
      </c>
      <c r="I4093" s="642" t="s">
        <v>8185</v>
      </c>
      <c r="J4093" s="641" t="s">
        <v>12208</v>
      </c>
      <c r="K4093" s="643">
        <v>1</v>
      </c>
      <c r="L4093" s="643">
        <v>12</v>
      </c>
      <c r="M4093" s="644">
        <v>33477.254186522412</v>
      </c>
      <c r="N4093" s="643">
        <v>1</v>
      </c>
      <c r="O4093" s="643">
        <v>6</v>
      </c>
      <c r="P4093" s="686">
        <v>16801.079556928918</v>
      </c>
    </row>
    <row r="4094" spans="1:16" ht="22.5" x14ac:dyDescent="0.2">
      <c r="A4094" s="637" t="s">
        <v>478</v>
      </c>
      <c r="B4094" s="638" t="s">
        <v>768</v>
      </c>
      <c r="C4094" s="638" t="s">
        <v>769</v>
      </c>
      <c r="D4094" s="639" t="s">
        <v>8288</v>
      </c>
      <c r="E4094" s="640">
        <v>1900</v>
      </c>
      <c r="F4094" s="638" t="s">
        <v>12209</v>
      </c>
      <c r="G4094" s="639" t="s">
        <v>12210</v>
      </c>
      <c r="H4094" s="641" t="s">
        <v>8303</v>
      </c>
      <c r="I4094" s="642" t="s">
        <v>8292</v>
      </c>
      <c r="J4094" s="641" t="s">
        <v>8303</v>
      </c>
      <c r="K4094" s="643">
        <v>1</v>
      </c>
      <c r="L4094" s="643">
        <v>12</v>
      </c>
      <c r="M4094" s="644">
        <v>25077.254186522405</v>
      </c>
      <c r="N4094" s="643">
        <v>1</v>
      </c>
      <c r="O4094" s="643">
        <v>6</v>
      </c>
      <c r="P4094" s="686">
        <v>12578.939556928915</v>
      </c>
    </row>
    <row r="4095" spans="1:16" ht="22.5" x14ac:dyDescent="0.2">
      <c r="A4095" s="637" t="s">
        <v>478</v>
      </c>
      <c r="B4095" s="638" t="s">
        <v>768</v>
      </c>
      <c r="C4095" s="638" t="s">
        <v>769</v>
      </c>
      <c r="D4095" s="639" t="s">
        <v>8394</v>
      </c>
      <c r="E4095" s="640">
        <v>1900</v>
      </c>
      <c r="F4095" s="638" t="s">
        <v>12211</v>
      </c>
      <c r="G4095" s="639" t="s">
        <v>12212</v>
      </c>
      <c r="H4095" s="641" t="s">
        <v>8185</v>
      </c>
      <c r="I4095" s="642" t="s">
        <v>8292</v>
      </c>
      <c r="J4095" s="641" t="s">
        <v>8185</v>
      </c>
      <c r="K4095" s="643">
        <v>1</v>
      </c>
      <c r="L4095" s="643">
        <v>12</v>
      </c>
      <c r="M4095" s="644">
        <v>25077.254186522405</v>
      </c>
      <c r="N4095" s="643">
        <v>1</v>
      </c>
      <c r="O4095" s="643">
        <v>6</v>
      </c>
      <c r="P4095" s="686">
        <v>12578.939556928915</v>
      </c>
    </row>
    <row r="4096" spans="1:16" ht="33.75" x14ac:dyDescent="0.2">
      <c r="A4096" s="637" t="s">
        <v>478</v>
      </c>
      <c r="B4096" s="638" t="s">
        <v>768</v>
      </c>
      <c r="C4096" s="638" t="s">
        <v>769</v>
      </c>
      <c r="D4096" s="639" t="s">
        <v>12213</v>
      </c>
      <c r="E4096" s="640">
        <v>3500</v>
      </c>
      <c r="F4096" s="638" t="s">
        <v>12214</v>
      </c>
      <c r="G4096" s="639" t="s">
        <v>12215</v>
      </c>
      <c r="H4096" s="641" t="s">
        <v>12216</v>
      </c>
      <c r="I4096" s="642" t="s">
        <v>8190</v>
      </c>
      <c r="J4096" s="641" t="s">
        <v>12216</v>
      </c>
      <c r="K4096" s="643">
        <v>1</v>
      </c>
      <c r="L4096" s="643">
        <v>8</v>
      </c>
      <c r="M4096" s="644">
        <v>29746.534186522404</v>
      </c>
      <c r="N4096" s="643"/>
      <c r="O4096" s="643"/>
      <c r="P4096" s="686">
        <v>0</v>
      </c>
    </row>
    <row r="4097" spans="1:16" ht="22.5" x14ac:dyDescent="0.2">
      <c r="A4097" s="637" t="s">
        <v>478</v>
      </c>
      <c r="B4097" s="638" t="s">
        <v>768</v>
      </c>
      <c r="C4097" s="638" t="s">
        <v>769</v>
      </c>
      <c r="D4097" s="639" t="s">
        <v>8288</v>
      </c>
      <c r="E4097" s="640">
        <v>1900</v>
      </c>
      <c r="F4097" s="638" t="s">
        <v>12217</v>
      </c>
      <c r="G4097" s="639" t="s">
        <v>12218</v>
      </c>
      <c r="H4097" s="641" t="s">
        <v>8291</v>
      </c>
      <c r="I4097" s="642" t="s">
        <v>8292</v>
      </c>
      <c r="J4097" s="641" t="s">
        <v>8291</v>
      </c>
      <c r="K4097" s="643">
        <v>1</v>
      </c>
      <c r="L4097" s="643">
        <v>12</v>
      </c>
      <c r="M4097" s="644">
        <v>25077.254186522405</v>
      </c>
      <c r="N4097" s="643">
        <v>1</v>
      </c>
      <c r="O4097" s="643">
        <v>6</v>
      </c>
      <c r="P4097" s="686">
        <v>12578.939556928915</v>
      </c>
    </row>
    <row r="4098" spans="1:16" ht="22.5" x14ac:dyDescent="0.2">
      <c r="A4098" s="637" t="s">
        <v>478</v>
      </c>
      <c r="B4098" s="638" t="s">
        <v>768</v>
      </c>
      <c r="C4098" s="638" t="s">
        <v>769</v>
      </c>
      <c r="D4098" s="639" t="s">
        <v>12219</v>
      </c>
      <c r="E4098" s="640">
        <v>3100</v>
      </c>
      <c r="F4098" s="638" t="s">
        <v>12220</v>
      </c>
      <c r="G4098" s="639" t="s">
        <v>12221</v>
      </c>
      <c r="H4098" s="641" t="s">
        <v>12222</v>
      </c>
      <c r="I4098" s="642" t="s">
        <v>8190</v>
      </c>
      <c r="J4098" s="641" t="s">
        <v>12222</v>
      </c>
      <c r="K4098" s="643">
        <v>1</v>
      </c>
      <c r="L4098" s="643">
        <v>12</v>
      </c>
      <c r="M4098" s="644">
        <v>39477.254186522412</v>
      </c>
      <c r="N4098" s="643">
        <v>1</v>
      </c>
      <c r="O4098" s="643">
        <v>5</v>
      </c>
      <c r="P4098" s="686">
        <v>16497.319556928916</v>
      </c>
    </row>
    <row r="4099" spans="1:16" ht="22.5" x14ac:dyDescent="0.2">
      <c r="A4099" s="637" t="s">
        <v>478</v>
      </c>
      <c r="B4099" s="638" t="s">
        <v>775</v>
      </c>
      <c r="C4099" s="638" t="s">
        <v>769</v>
      </c>
      <c r="D4099" s="639" t="s">
        <v>12219</v>
      </c>
      <c r="E4099" s="640">
        <v>3100</v>
      </c>
      <c r="F4099" s="638" t="s">
        <v>12220</v>
      </c>
      <c r="G4099" s="639" t="s">
        <v>12221</v>
      </c>
      <c r="H4099" s="641" t="s">
        <v>12222</v>
      </c>
      <c r="I4099" s="642" t="s">
        <v>8190</v>
      </c>
      <c r="J4099" s="641" t="s">
        <v>12222</v>
      </c>
      <c r="K4099" s="643"/>
      <c r="L4099" s="643"/>
      <c r="M4099" s="644">
        <v>0</v>
      </c>
      <c r="N4099" s="643">
        <v>1</v>
      </c>
      <c r="O4099" s="643">
        <v>1</v>
      </c>
      <c r="P4099" s="686">
        <v>3282.279556928916</v>
      </c>
    </row>
    <row r="4100" spans="1:16" ht="22.5" x14ac:dyDescent="0.2">
      <c r="A4100" s="637" t="s">
        <v>478</v>
      </c>
      <c r="B4100" s="638" t="s">
        <v>768</v>
      </c>
      <c r="C4100" s="638" t="s">
        <v>769</v>
      </c>
      <c r="D4100" s="639" t="s">
        <v>12223</v>
      </c>
      <c r="E4100" s="640">
        <v>3500</v>
      </c>
      <c r="F4100" s="638" t="s">
        <v>12224</v>
      </c>
      <c r="G4100" s="639" t="s">
        <v>12225</v>
      </c>
      <c r="H4100" s="641" t="s">
        <v>8283</v>
      </c>
      <c r="I4100" s="642" t="s">
        <v>8190</v>
      </c>
      <c r="J4100" s="641" t="s">
        <v>8283</v>
      </c>
      <c r="K4100" s="643">
        <v>1</v>
      </c>
      <c r="L4100" s="643">
        <v>12</v>
      </c>
      <c r="M4100" s="644">
        <v>44277.254186522412</v>
      </c>
      <c r="N4100" s="643">
        <v>1</v>
      </c>
      <c r="O4100" s="643">
        <v>6</v>
      </c>
      <c r="P4100" s="686">
        <v>22201.079556928918</v>
      </c>
    </row>
    <row r="4101" spans="1:16" ht="22.5" x14ac:dyDescent="0.2">
      <c r="A4101" s="637" t="s">
        <v>478</v>
      </c>
      <c r="B4101" s="638" t="s">
        <v>768</v>
      </c>
      <c r="C4101" s="638" t="s">
        <v>769</v>
      </c>
      <c r="D4101" s="639" t="s">
        <v>8371</v>
      </c>
      <c r="E4101" s="640">
        <v>3500</v>
      </c>
      <c r="F4101" s="638" t="s">
        <v>12226</v>
      </c>
      <c r="G4101" s="639" t="s">
        <v>12227</v>
      </c>
      <c r="H4101" s="641" t="s">
        <v>8380</v>
      </c>
      <c r="I4101" s="642" t="s">
        <v>8190</v>
      </c>
      <c r="J4101" s="641" t="s">
        <v>8380</v>
      </c>
      <c r="K4101" s="643">
        <v>1</v>
      </c>
      <c r="L4101" s="643">
        <v>10</v>
      </c>
      <c r="M4101" s="644">
        <v>37011.894186522411</v>
      </c>
      <c r="N4101" s="643"/>
      <c r="O4101" s="643"/>
      <c r="P4101" s="686">
        <v>0</v>
      </c>
    </row>
    <row r="4102" spans="1:16" ht="45" x14ac:dyDescent="0.2">
      <c r="A4102" s="637" t="s">
        <v>478</v>
      </c>
      <c r="B4102" s="638" t="s">
        <v>768</v>
      </c>
      <c r="C4102" s="638" t="s">
        <v>769</v>
      </c>
      <c r="D4102" s="639" t="s">
        <v>12228</v>
      </c>
      <c r="E4102" s="640">
        <v>5000</v>
      </c>
      <c r="F4102" s="638" t="s">
        <v>12226</v>
      </c>
      <c r="G4102" s="639" t="s">
        <v>12227</v>
      </c>
      <c r="H4102" s="641" t="s">
        <v>8380</v>
      </c>
      <c r="I4102" s="642" t="s">
        <v>8190</v>
      </c>
      <c r="J4102" s="641" t="s">
        <v>8380</v>
      </c>
      <c r="K4102" s="643"/>
      <c r="L4102" s="643"/>
      <c r="M4102" s="644">
        <v>0</v>
      </c>
      <c r="N4102" s="643">
        <v>1</v>
      </c>
      <c r="O4102" s="643">
        <v>6</v>
      </c>
      <c r="P4102" s="686">
        <v>31201.079556928918</v>
      </c>
    </row>
    <row r="4103" spans="1:16" ht="33.75" x14ac:dyDescent="0.2">
      <c r="A4103" s="637" t="s">
        <v>478</v>
      </c>
      <c r="B4103" s="638" t="s">
        <v>768</v>
      </c>
      <c r="C4103" s="638" t="s">
        <v>769</v>
      </c>
      <c r="D4103" s="639" t="s">
        <v>11181</v>
      </c>
      <c r="E4103" s="640">
        <v>2300</v>
      </c>
      <c r="F4103" s="638" t="s">
        <v>12229</v>
      </c>
      <c r="G4103" s="639" t="s">
        <v>12230</v>
      </c>
      <c r="H4103" s="641" t="s">
        <v>12231</v>
      </c>
      <c r="I4103" s="642" t="s">
        <v>8185</v>
      </c>
      <c r="J4103" s="641" t="s">
        <v>12231</v>
      </c>
      <c r="K4103" s="643">
        <v>1</v>
      </c>
      <c r="L4103" s="643">
        <v>12</v>
      </c>
      <c r="M4103" s="644">
        <v>29877.254186522405</v>
      </c>
      <c r="N4103" s="643">
        <v>1</v>
      </c>
      <c r="O4103" s="643">
        <v>6</v>
      </c>
      <c r="P4103" s="686">
        <v>15001.079556928915</v>
      </c>
    </row>
    <row r="4104" spans="1:16" ht="22.5" x14ac:dyDescent="0.2">
      <c r="A4104" s="637" t="s">
        <v>478</v>
      </c>
      <c r="B4104" s="638" t="s">
        <v>768</v>
      </c>
      <c r="C4104" s="638" t="s">
        <v>769</v>
      </c>
      <c r="D4104" s="639" t="s">
        <v>8288</v>
      </c>
      <c r="E4104" s="640">
        <v>1900</v>
      </c>
      <c r="F4104" s="638" t="s">
        <v>12232</v>
      </c>
      <c r="G4104" s="639" t="s">
        <v>12233</v>
      </c>
      <c r="H4104" s="641" t="s">
        <v>8303</v>
      </c>
      <c r="I4104" s="642" t="s">
        <v>8292</v>
      </c>
      <c r="J4104" s="641" t="s">
        <v>8303</v>
      </c>
      <c r="K4104" s="643">
        <v>1</v>
      </c>
      <c r="L4104" s="643">
        <v>12</v>
      </c>
      <c r="M4104" s="644">
        <v>25077.254186522405</v>
      </c>
      <c r="N4104" s="643">
        <v>1</v>
      </c>
      <c r="O4104" s="643">
        <v>6</v>
      </c>
      <c r="P4104" s="686">
        <v>12578.939556928915</v>
      </c>
    </row>
    <row r="4105" spans="1:16" ht="33.75" x14ac:dyDescent="0.2">
      <c r="A4105" s="637" t="s">
        <v>478</v>
      </c>
      <c r="B4105" s="638" t="s">
        <v>768</v>
      </c>
      <c r="C4105" s="638" t="s">
        <v>769</v>
      </c>
      <c r="D4105" s="639" t="s">
        <v>11229</v>
      </c>
      <c r="E4105" s="640">
        <v>4300</v>
      </c>
      <c r="F4105" s="638" t="s">
        <v>12234</v>
      </c>
      <c r="G4105" s="639" t="s">
        <v>12235</v>
      </c>
      <c r="H4105" s="641" t="s">
        <v>12236</v>
      </c>
      <c r="I4105" s="642" t="s">
        <v>8190</v>
      </c>
      <c r="J4105" s="641" t="s">
        <v>12236</v>
      </c>
      <c r="K4105" s="643">
        <v>1</v>
      </c>
      <c r="L4105" s="643">
        <v>12</v>
      </c>
      <c r="M4105" s="644">
        <v>53877.254186522412</v>
      </c>
      <c r="N4105" s="643">
        <v>1</v>
      </c>
      <c r="O4105" s="643">
        <v>6</v>
      </c>
      <c r="P4105" s="686">
        <v>27001.079556928918</v>
      </c>
    </row>
    <row r="4106" spans="1:16" ht="22.5" x14ac:dyDescent="0.2">
      <c r="A4106" s="637" t="s">
        <v>478</v>
      </c>
      <c r="B4106" s="638" t="s">
        <v>768</v>
      </c>
      <c r="C4106" s="638" t="s">
        <v>769</v>
      </c>
      <c r="D4106" s="639" t="s">
        <v>12237</v>
      </c>
      <c r="E4106" s="640">
        <v>2700</v>
      </c>
      <c r="F4106" s="638" t="s">
        <v>12238</v>
      </c>
      <c r="G4106" s="639" t="s">
        <v>12239</v>
      </c>
      <c r="H4106" s="641" t="s">
        <v>8922</v>
      </c>
      <c r="I4106" s="642" t="s">
        <v>8185</v>
      </c>
      <c r="J4106" s="641" t="s">
        <v>8922</v>
      </c>
      <c r="K4106" s="643">
        <v>1</v>
      </c>
      <c r="L4106" s="643">
        <v>12</v>
      </c>
      <c r="M4106" s="644">
        <v>34677.254186522412</v>
      </c>
      <c r="N4106" s="643">
        <v>1</v>
      </c>
      <c r="O4106" s="643">
        <v>6</v>
      </c>
      <c r="P4106" s="686">
        <v>17401.079556928918</v>
      </c>
    </row>
    <row r="4107" spans="1:16" ht="22.5" x14ac:dyDescent="0.2">
      <c r="A4107" s="637" t="s">
        <v>478</v>
      </c>
      <c r="B4107" s="638" t="s">
        <v>768</v>
      </c>
      <c r="C4107" s="638" t="s">
        <v>769</v>
      </c>
      <c r="D4107" s="639" t="s">
        <v>8292</v>
      </c>
      <c r="E4107" s="640">
        <v>1900</v>
      </c>
      <c r="F4107" s="638" t="s">
        <v>12240</v>
      </c>
      <c r="G4107" s="639" t="s">
        <v>12241</v>
      </c>
      <c r="H4107" s="641" t="s">
        <v>8291</v>
      </c>
      <c r="I4107" s="642" t="s">
        <v>8292</v>
      </c>
      <c r="J4107" s="641" t="s">
        <v>8291</v>
      </c>
      <c r="K4107" s="643">
        <v>1</v>
      </c>
      <c r="L4107" s="643">
        <v>1</v>
      </c>
      <c r="M4107" s="644">
        <v>2217.7741865224061</v>
      </c>
      <c r="N4107" s="643">
        <v>1</v>
      </c>
      <c r="O4107" s="643">
        <v>6</v>
      </c>
      <c r="P4107" s="686">
        <v>12578.939556928915</v>
      </c>
    </row>
    <row r="4108" spans="1:16" ht="33.75" x14ac:dyDescent="0.2">
      <c r="A4108" s="637" t="s">
        <v>478</v>
      </c>
      <c r="B4108" s="638" t="s">
        <v>768</v>
      </c>
      <c r="C4108" s="638" t="s">
        <v>769</v>
      </c>
      <c r="D4108" s="639" t="s">
        <v>8970</v>
      </c>
      <c r="E4108" s="640">
        <v>1500</v>
      </c>
      <c r="F4108" s="638" t="s">
        <v>12242</v>
      </c>
      <c r="G4108" s="639" t="s">
        <v>12243</v>
      </c>
      <c r="H4108" s="641" t="s">
        <v>8303</v>
      </c>
      <c r="I4108" s="642" t="s">
        <v>8292</v>
      </c>
      <c r="J4108" s="641" t="s">
        <v>8303</v>
      </c>
      <c r="K4108" s="643">
        <v>1</v>
      </c>
      <c r="L4108" s="643">
        <v>12</v>
      </c>
      <c r="M4108" s="644">
        <v>20277.254186522405</v>
      </c>
      <c r="N4108" s="643">
        <v>1</v>
      </c>
      <c r="O4108" s="643">
        <v>6</v>
      </c>
      <c r="P4108" s="686">
        <v>9926.2195569289161</v>
      </c>
    </row>
    <row r="4109" spans="1:16" ht="22.5" x14ac:dyDescent="0.2">
      <c r="A4109" s="637" t="s">
        <v>478</v>
      </c>
      <c r="B4109" s="638" t="s">
        <v>768</v>
      </c>
      <c r="C4109" s="638" t="s">
        <v>769</v>
      </c>
      <c r="D4109" s="639" t="s">
        <v>8581</v>
      </c>
      <c r="E4109" s="640">
        <v>3300</v>
      </c>
      <c r="F4109" s="638" t="s">
        <v>12244</v>
      </c>
      <c r="G4109" s="639" t="s">
        <v>12245</v>
      </c>
      <c r="H4109" s="641" t="s">
        <v>8210</v>
      </c>
      <c r="I4109" s="642" t="s">
        <v>8190</v>
      </c>
      <c r="J4109" s="641" t="s">
        <v>8210</v>
      </c>
      <c r="K4109" s="643">
        <v>1</v>
      </c>
      <c r="L4109" s="643">
        <v>12</v>
      </c>
      <c r="M4109" s="644">
        <v>41877.254186522412</v>
      </c>
      <c r="N4109" s="643">
        <v>1</v>
      </c>
      <c r="O4109" s="643">
        <v>6</v>
      </c>
      <c r="P4109" s="686">
        <v>21001.079556928918</v>
      </c>
    </row>
    <row r="4110" spans="1:16" ht="22.5" x14ac:dyDescent="0.2">
      <c r="A4110" s="637" t="s">
        <v>478</v>
      </c>
      <c r="B4110" s="638" t="s">
        <v>768</v>
      </c>
      <c r="C4110" s="638" t="s">
        <v>769</v>
      </c>
      <c r="D4110" s="639" t="s">
        <v>8292</v>
      </c>
      <c r="E4110" s="640">
        <v>1900</v>
      </c>
      <c r="F4110" s="638" t="s">
        <v>12246</v>
      </c>
      <c r="G4110" s="639" t="s">
        <v>12247</v>
      </c>
      <c r="H4110" s="641" t="s">
        <v>8291</v>
      </c>
      <c r="I4110" s="642" t="s">
        <v>8292</v>
      </c>
      <c r="J4110" s="641" t="s">
        <v>8291</v>
      </c>
      <c r="K4110" s="643">
        <v>1</v>
      </c>
      <c r="L4110" s="643">
        <v>1</v>
      </c>
      <c r="M4110" s="644">
        <v>2217.7741865224061</v>
      </c>
      <c r="N4110" s="643">
        <v>1</v>
      </c>
      <c r="O4110" s="643">
        <v>6</v>
      </c>
      <c r="P4110" s="686">
        <v>12578.939556928915</v>
      </c>
    </row>
    <row r="4111" spans="1:16" ht="33.75" x14ac:dyDescent="0.2">
      <c r="A4111" s="637" t="s">
        <v>478</v>
      </c>
      <c r="B4111" s="638" t="s">
        <v>768</v>
      </c>
      <c r="C4111" s="638" t="s">
        <v>769</v>
      </c>
      <c r="D4111" s="639" t="s">
        <v>12248</v>
      </c>
      <c r="E4111" s="640">
        <v>2300</v>
      </c>
      <c r="F4111" s="638" t="s">
        <v>12249</v>
      </c>
      <c r="G4111" s="639" t="s">
        <v>12250</v>
      </c>
      <c r="H4111" s="641" t="s">
        <v>8296</v>
      </c>
      <c r="I4111" s="642" t="s">
        <v>8185</v>
      </c>
      <c r="J4111" s="641" t="s">
        <v>8296</v>
      </c>
      <c r="K4111" s="643">
        <v>1</v>
      </c>
      <c r="L4111" s="643">
        <v>12</v>
      </c>
      <c r="M4111" s="644">
        <v>29877.254186522405</v>
      </c>
      <c r="N4111" s="643">
        <v>1</v>
      </c>
      <c r="O4111" s="643">
        <v>6</v>
      </c>
      <c r="P4111" s="686">
        <v>15001.079556928915</v>
      </c>
    </row>
    <row r="4112" spans="1:16" ht="22.5" x14ac:dyDescent="0.2">
      <c r="A4112" s="637" t="s">
        <v>479</v>
      </c>
      <c r="B4112" s="638" t="s">
        <v>775</v>
      </c>
      <c r="C4112" s="638" t="s">
        <v>769</v>
      </c>
      <c r="D4112" s="639" t="s">
        <v>915</v>
      </c>
      <c r="E4112" s="640">
        <v>5000</v>
      </c>
      <c r="F4112" s="638" t="s">
        <v>12251</v>
      </c>
      <c r="G4112" s="639" t="s">
        <v>12252</v>
      </c>
      <c r="H4112" s="641" t="s">
        <v>801</v>
      </c>
      <c r="I4112" s="642" t="s">
        <v>12253</v>
      </c>
      <c r="J4112" s="641" t="s">
        <v>8131</v>
      </c>
      <c r="K4112" s="643">
        <v>2</v>
      </c>
      <c r="L4112" s="643">
        <v>12</v>
      </c>
      <c r="M4112" s="644">
        <v>61589.840681818234</v>
      </c>
      <c r="N4112" s="643"/>
      <c r="O4112" s="643"/>
      <c r="P4112" s="686"/>
    </row>
    <row r="4113" spans="1:16" ht="22.5" x14ac:dyDescent="0.2">
      <c r="A4113" s="637" t="s">
        <v>479</v>
      </c>
      <c r="B4113" s="638" t="s">
        <v>775</v>
      </c>
      <c r="C4113" s="638" t="s">
        <v>769</v>
      </c>
      <c r="D4113" s="639" t="s">
        <v>12254</v>
      </c>
      <c r="E4113" s="640">
        <v>3800</v>
      </c>
      <c r="F4113" s="638">
        <v>43976234</v>
      </c>
      <c r="G4113" s="639" t="s">
        <v>12255</v>
      </c>
      <c r="H4113" s="641" t="s">
        <v>838</v>
      </c>
      <c r="I4113" s="642" t="s">
        <v>774</v>
      </c>
      <c r="J4113" s="641" t="s">
        <v>774</v>
      </c>
      <c r="K4113" s="643">
        <v>2</v>
      </c>
      <c r="L4113" s="643">
        <v>12</v>
      </c>
      <c r="M4113" s="644">
        <v>47189.840681818241</v>
      </c>
      <c r="N4113" s="643"/>
      <c r="O4113" s="643"/>
      <c r="P4113" s="686"/>
    </row>
    <row r="4114" spans="1:16" ht="22.5" x14ac:dyDescent="0.2">
      <c r="A4114" s="637" t="s">
        <v>479</v>
      </c>
      <c r="B4114" s="638" t="s">
        <v>775</v>
      </c>
      <c r="C4114" s="638" t="s">
        <v>769</v>
      </c>
      <c r="D4114" s="639" t="s">
        <v>12254</v>
      </c>
      <c r="E4114" s="640">
        <v>3800</v>
      </c>
      <c r="F4114" s="638">
        <v>17992782</v>
      </c>
      <c r="G4114" s="639" t="s">
        <v>12256</v>
      </c>
      <c r="H4114" s="641" t="s">
        <v>838</v>
      </c>
      <c r="I4114" s="642" t="s">
        <v>774</v>
      </c>
      <c r="J4114" s="641" t="s">
        <v>774</v>
      </c>
      <c r="K4114" s="643">
        <v>2</v>
      </c>
      <c r="L4114" s="643">
        <v>12</v>
      </c>
      <c r="M4114" s="644">
        <v>47189.840681818241</v>
      </c>
      <c r="N4114" s="643"/>
      <c r="O4114" s="643"/>
      <c r="P4114" s="686"/>
    </row>
    <row r="4115" spans="1:16" ht="33.75" x14ac:dyDescent="0.2">
      <c r="A4115" s="637" t="s">
        <v>479</v>
      </c>
      <c r="B4115" s="638" t="s">
        <v>775</v>
      </c>
      <c r="C4115" s="638" t="s">
        <v>769</v>
      </c>
      <c r="D4115" s="639" t="s">
        <v>12257</v>
      </c>
      <c r="E4115" s="640">
        <v>6000</v>
      </c>
      <c r="F4115" s="638">
        <v>40907375</v>
      </c>
      <c r="G4115" s="639" t="s">
        <v>12258</v>
      </c>
      <c r="H4115" s="641" t="s">
        <v>801</v>
      </c>
      <c r="I4115" s="642" t="s">
        <v>780</v>
      </c>
      <c r="J4115" s="641" t="s">
        <v>8131</v>
      </c>
      <c r="K4115" s="643">
        <v>2</v>
      </c>
      <c r="L4115" s="643">
        <v>12</v>
      </c>
      <c r="M4115" s="644">
        <v>73589.840681818227</v>
      </c>
      <c r="N4115" s="643"/>
      <c r="O4115" s="643"/>
      <c r="P4115" s="686"/>
    </row>
    <row r="4116" spans="1:16" ht="33.75" x14ac:dyDescent="0.2">
      <c r="A4116" s="637" t="s">
        <v>479</v>
      </c>
      <c r="B4116" s="638" t="s">
        <v>775</v>
      </c>
      <c r="C4116" s="638" t="s">
        <v>769</v>
      </c>
      <c r="D4116" s="639" t="s">
        <v>12259</v>
      </c>
      <c r="E4116" s="640">
        <v>3800</v>
      </c>
      <c r="F4116" s="638">
        <v>42294631</v>
      </c>
      <c r="G4116" s="639" t="s">
        <v>12260</v>
      </c>
      <c r="H4116" s="641" t="s">
        <v>12261</v>
      </c>
      <c r="I4116" s="642" t="s">
        <v>774</v>
      </c>
      <c r="J4116" s="641" t="s">
        <v>774</v>
      </c>
      <c r="K4116" s="643">
        <v>2</v>
      </c>
      <c r="L4116" s="643">
        <v>12</v>
      </c>
      <c r="M4116" s="644">
        <v>47189.840681818241</v>
      </c>
      <c r="N4116" s="643"/>
      <c r="O4116" s="643"/>
      <c r="P4116" s="686"/>
    </row>
    <row r="4117" spans="1:16" ht="22.5" x14ac:dyDescent="0.2">
      <c r="A4117" s="637" t="s">
        <v>479</v>
      </c>
      <c r="B4117" s="638" t="s">
        <v>775</v>
      </c>
      <c r="C4117" s="638" t="s">
        <v>769</v>
      </c>
      <c r="D4117" s="639" t="s">
        <v>7782</v>
      </c>
      <c r="E4117" s="640">
        <v>5000</v>
      </c>
      <c r="F4117" s="638">
        <v>181301989</v>
      </c>
      <c r="G4117" s="639" t="s">
        <v>12262</v>
      </c>
      <c r="H4117" s="641" t="s">
        <v>7782</v>
      </c>
      <c r="I4117" s="642" t="s">
        <v>7426</v>
      </c>
      <c r="J4117" s="641" t="s">
        <v>8131</v>
      </c>
      <c r="K4117" s="643">
        <v>2</v>
      </c>
      <c r="L4117" s="643">
        <v>12</v>
      </c>
      <c r="M4117" s="644">
        <v>61589.840681818234</v>
      </c>
      <c r="N4117" s="643"/>
      <c r="O4117" s="643"/>
      <c r="P4117" s="686"/>
    </row>
    <row r="4118" spans="1:16" ht="22.5" x14ac:dyDescent="0.2">
      <c r="A4118" s="637" t="s">
        <v>479</v>
      </c>
      <c r="B4118" s="638" t="s">
        <v>775</v>
      </c>
      <c r="C4118" s="638" t="s">
        <v>769</v>
      </c>
      <c r="D4118" s="639" t="s">
        <v>12263</v>
      </c>
      <c r="E4118" s="640">
        <v>930</v>
      </c>
      <c r="F4118" s="638" t="s">
        <v>12264</v>
      </c>
      <c r="G4118" s="639" t="s">
        <v>12265</v>
      </c>
      <c r="H4118" s="641" t="s">
        <v>796</v>
      </c>
      <c r="I4118" s="642" t="s">
        <v>796</v>
      </c>
      <c r="J4118" s="641" t="s">
        <v>796</v>
      </c>
      <c r="K4118" s="643">
        <v>2</v>
      </c>
      <c r="L4118" s="643">
        <v>12</v>
      </c>
      <c r="M4118" s="644">
        <v>12393.440681818238</v>
      </c>
      <c r="N4118" s="643"/>
      <c r="O4118" s="643"/>
      <c r="P4118" s="686"/>
    </row>
    <row r="4119" spans="1:16" ht="22.5" x14ac:dyDescent="0.2">
      <c r="A4119" s="637" t="s">
        <v>479</v>
      </c>
      <c r="B4119" s="638" t="s">
        <v>775</v>
      </c>
      <c r="C4119" s="638" t="s">
        <v>769</v>
      </c>
      <c r="D4119" s="639" t="s">
        <v>12266</v>
      </c>
      <c r="E4119" s="640">
        <v>7300</v>
      </c>
      <c r="F4119" s="638" t="s">
        <v>12267</v>
      </c>
      <c r="G4119" s="639" t="s">
        <v>12268</v>
      </c>
      <c r="H4119" s="641" t="s">
        <v>842</v>
      </c>
      <c r="I4119" s="642" t="s">
        <v>8017</v>
      </c>
      <c r="J4119" s="641" t="s">
        <v>8131</v>
      </c>
      <c r="K4119" s="643">
        <v>3</v>
      </c>
      <c r="L4119" s="643">
        <v>9</v>
      </c>
      <c r="M4119" s="644">
        <v>66649.640681818229</v>
      </c>
      <c r="N4119" s="643"/>
      <c r="O4119" s="643"/>
      <c r="P4119" s="686"/>
    </row>
    <row r="4120" spans="1:16" ht="45" x14ac:dyDescent="0.2">
      <c r="A4120" s="637" t="s">
        <v>479</v>
      </c>
      <c r="B4120" s="638" t="s">
        <v>775</v>
      </c>
      <c r="C4120" s="638" t="s">
        <v>769</v>
      </c>
      <c r="D4120" s="639" t="s">
        <v>12266</v>
      </c>
      <c r="E4120" s="640">
        <v>13565.83</v>
      </c>
      <c r="F4120" s="638" t="s">
        <v>12267</v>
      </c>
      <c r="G4120" s="639" t="s">
        <v>12269</v>
      </c>
      <c r="H4120" s="641" t="s">
        <v>842</v>
      </c>
      <c r="I4120" s="642" t="s">
        <v>8017</v>
      </c>
      <c r="J4120" s="641" t="s">
        <v>8131</v>
      </c>
      <c r="K4120" s="643"/>
      <c r="L4120" s="643">
        <v>1</v>
      </c>
      <c r="M4120" s="644">
        <v>13308.270681818236</v>
      </c>
      <c r="N4120" s="643"/>
      <c r="O4120" s="643"/>
      <c r="P4120" s="686"/>
    </row>
    <row r="4121" spans="1:16" ht="33.75" x14ac:dyDescent="0.2">
      <c r="A4121" s="637" t="s">
        <v>479</v>
      </c>
      <c r="B4121" s="638" t="s">
        <v>775</v>
      </c>
      <c r="C4121" s="638" t="s">
        <v>769</v>
      </c>
      <c r="D4121" s="639" t="s">
        <v>12270</v>
      </c>
      <c r="E4121" s="640">
        <v>930</v>
      </c>
      <c r="F4121" s="638" t="s">
        <v>12271</v>
      </c>
      <c r="G4121" s="639" t="s">
        <v>12272</v>
      </c>
      <c r="H4121" s="641" t="s">
        <v>796</v>
      </c>
      <c r="I4121" s="642" t="s">
        <v>796</v>
      </c>
      <c r="J4121" s="641" t="s">
        <v>796</v>
      </c>
      <c r="K4121" s="643">
        <v>2</v>
      </c>
      <c r="L4121" s="643">
        <v>12</v>
      </c>
      <c r="M4121" s="644">
        <v>12393.440681818238</v>
      </c>
      <c r="N4121" s="643"/>
      <c r="O4121" s="643"/>
      <c r="P4121" s="686"/>
    </row>
    <row r="4122" spans="1:16" ht="22.5" x14ac:dyDescent="0.2">
      <c r="A4122" s="637" t="s">
        <v>479</v>
      </c>
      <c r="B4122" s="638" t="s">
        <v>775</v>
      </c>
      <c r="C4122" s="638" t="s">
        <v>769</v>
      </c>
      <c r="D4122" s="639" t="s">
        <v>12261</v>
      </c>
      <c r="E4122" s="640">
        <v>3800</v>
      </c>
      <c r="F4122" s="638">
        <v>42266326</v>
      </c>
      <c r="G4122" s="639" t="s">
        <v>12273</v>
      </c>
      <c r="H4122" s="641" t="s">
        <v>12274</v>
      </c>
      <c r="I4122" s="642" t="s">
        <v>12275</v>
      </c>
      <c r="J4122" s="641" t="s">
        <v>774</v>
      </c>
      <c r="K4122" s="643">
        <v>2</v>
      </c>
      <c r="L4122" s="643">
        <v>12</v>
      </c>
      <c r="M4122" s="644">
        <v>47189.840681818241</v>
      </c>
      <c r="N4122" s="643"/>
      <c r="O4122" s="643"/>
      <c r="P4122" s="686"/>
    </row>
    <row r="4123" spans="1:16" ht="33.75" x14ac:dyDescent="0.2">
      <c r="A4123" s="637" t="s">
        <v>479</v>
      </c>
      <c r="B4123" s="638" t="s">
        <v>775</v>
      </c>
      <c r="C4123" s="638" t="s">
        <v>769</v>
      </c>
      <c r="D4123" s="639" t="s">
        <v>12276</v>
      </c>
      <c r="E4123" s="640">
        <v>1300</v>
      </c>
      <c r="F4123" s="638" t="s">
        <v>12277</v>
      </c>
      <c r="G4123" s="639" t="s">
        <v>12278</v>
      </c>
      <c r="H4123" s="641" t="s">
        <v>796</v>
      </c>
      <c r="I4123" s="642" t="s">
        <v>796</v>
      </c>
      <c r="J4123" s="641" t="s">
        <v>796</v>
      </c>
      <c r="K4123" s="643">
        <v>2</v>
      </c>
      <c r="L4123" s="643">
        <v>12</v>
      </c>
      <c r="M4123" s="644">
        <v>17189.840681818237</v>
      </c>
      <c r="N4123" s="643"/>
      <c r="O4123" s="643"/>
      <c r="P4123" s="686"/>
    </row>
    <row r="4124" spans="1:16" ht="22.5" x14ac:dyDescent="0.2">
      <c r="A4124" s="637" t="s">
        <v>479</v>
      </c>
      <c r="B4124" s="638" t="s">
        <v>775</v>
      </c>
      <c r="C4124" s="638" t="s">
        <v>769</v>
      </c>
      <c r="D4124" s="639" t="s">
        <v>11270</v>
      </c>
      <c r="E4124" s="640">
        <v>1300</v>
      </c>
      <c r="F4124" s="638" t="s">
        <v>12279</v>
      </c>
      <c r="G4124" s="639" t="s">
        <v>12280</v>
      </c>
      <c r="H4124" s="641" t="s">
        <v>796</v>
      </c>
      <c r="I4124" s="642" t="s">
        <v>796</v>
      </c>
      <c r="J4124" s="641" t="s">
        <v>796</v>
      </c>
      <c r="K4124" s="643">
        <v>2</v>
      </c>
      <c r="L4124" s="643">
        <v>12</v>
      </c>
      <c r="M4124" s="644">
        <v>17189.840681818237</v>
      </c>
      <c r="N4124" s="643"/>
      <c r="O4124" s="643"/>
      <c r="P4124" s="686"/>
    </row>
    <row r="4125" spans="1:16" ht="22.5" x14ac:dyDescent="0.2">
      <c r="A4125" s="637" t="s">
        <v>479</v>
      </c>
      <c r="B4125" s="638" t="s">
        <v>775</v>
      </c>
      <c r="C4125" s="638" t="s">
        <v>769</v>
      </c>
      <c r="D4125" s="639" t="s">
        <v>12254</v>
      </c>
      <c r="E4125" s="640">
        <v>3800</v>
      </c>
      <c r="F4125" s="638">
        <v>6508343</v>
      </c>
      <c r="G4125" s="639" t="s">
        <v>12281</v>
      </c>
      <c r="H4125" s="641" t="s">
        <v>838</v>
      </c>
      <c r="I4125" s="642" t="s">
        <v>774</v>
      </c>
      <c r="J4125" s="641" t="s">
        <v>774</v>
      </c>
      <c r="K4125" s="643">
        <v>2</v>
      </c>
      <c r="L4125" s="643">
        <v>11</v>
      </c>
      <c r="M4125" s="644">
        <v>42976.44068181824</v>
      </c>
      <c r="N4125" s="643"/>
      <c r="O4125" s="643"/>
      <c r="P4125" s="686"/>
    </row>
    <row r="4126" spans="1:16" ht="45" x14ac:dyDescent="0.2">
      <c r="A4126" s="637" t="s">
        <v>479</v>
      </c>
      <c r="B4126" s="638" t="s">
        <v>775</v>
      </c>
      <c r="C4126" s="638" t="s">
        <v>769</v>
      </c>
      <c r="D4126" s="639" t="s">
        <v>12254</v>
      </c>
      <c r="E4126" s="640">
        <v>2565</v>
      </c>
      <c r="F4126" s="638">
        <v>6508343</v>
      </c>
      <c r="G4126" s="639" t="s">
        <v>12282</v>
      </c>
      <c r="H4126" s="641" t="s">
        <v>838</v>
      </c>
      <c r="I4126" s="642" t="s">
        <v>774</v>
      </c>
      <c r="J4126" s="641" t="s">
        <v>774</v>
      </c>
      <c r="K4126" s="643"/>
      <c r="L4126" s="643">
        <v>1</v>
      </c>
      <c r="M4126" s="644">
        <v>2307.4406818182356</v>
      </c>
      <c r="N4126" s="643"/>
      <c r="O4126" s="643"/>
      <c r="P4126" s="686"/>
    </row>
    <row r="4127" spans="1:16" ht="22.5" x14ac:dyDescent="0.2">
      <c r="A4127" s="637" t="s">
        <v>479</v>
      </c>
      <c r="B4127" s="638" t="s">
        <v>775</v>
      </c>
      <c r="C4127" s="638" t="s">
        <v>769</v>
      </c>
      <c r="D4127" s="639" t="s">
        <v>7940</v>
      </c>
      <c r="E4127" s="640">
        <v>1300</v>
      </c>
      <c r="F4127" s="638">
        <v>42638392</v>
      </c>
      <c r="G4127" s="639" t="s">
        <v>12283</v>
      </c>
      <c r="H4127" s="641" t="s">
        <v>774</v>
      </c>
      <c r="I4127" s="642" t="s">
        <v>774</v>
      </c>
      <c r="J4127" s="641" t="s">
        <v>774</v>
      </c>
      <c r="K4127" s="643">
        <v>1</v>
      </c>
      <c r="L4127" s="643">
        <v>1</v>
      </c>
      <c r="M4127" s="644">
        <v>1042.4406818182356</v>
      </c>
      <c r="N4127" s="643"/>
      <c r="O4127" s="643"/>
      <c r="P4127" s="686"/>
    </row>
    <row r="4128" spans="1:16" ht="33.75" x14ac:dyDescent="0.2">
      <c r="A4128" s="637" t="s">
        <v>479</v>
      </c>
      <c r="B4128" s="638" t="s">
        <v>775</v>
      </c>
      <c r="C4128" s="638" t="s">
        <v>769</v>
      </c>
      <c r="D4128" s="639" t="s">
        <v>12259</v>
      </c>
      <c r="E4128" s="640">
        <v>2100</v>
      </c>
      <c r="F4128" s="638">
        <v>17827964</v>
      </c>
      <c r="G4128" s="639" t="s">
        <v>12284</v>
      </c>
      <c r="H4128" s="641" t="s">
        <v>12261</v>
      </c>
      <c r="I4128" s="642" t="s">
        <v>774</v>
      </c>
      <c r="J4128" s="641" t="s">
        <v>774</v>
      </c>
      <c r="K4128" s="643">
        <v>2</v>
      </c>
      <c r="L4128" s="643">
        <v>12</v>
      </c>
      <c r="M4128" s="644">
        <v>26789.840681818237</v>
      </c>
      <c r="N4128" s="643"/>
      <c r="O4128" s="643"/>
      <c r="P4128" s="686"/>
    </row>
    <row r="4129" spans="1:16" ht="22.5" x14ac:dyDescent="0.2">
      <c r="A4129" s="637" t="s">
        <v>479</v>
      </c>
      <c r="B4129" s="638" t="s">
        <v>775</v>
      </c>
      <c r="C4129" s="638" t="s">
        <v>769</v>
      </c>
      <c r="D4129" s="639" t="s">
        <v>1975</v>
      </c>
      <c r="E4129" s="640">
        <v>2000</v>
      </c>
      <c r="F4129" s="638">
        <v>29417830</v>
      </c>
      <c r="G4129" s="639" t="s">
        <v>12285</v>
      </c>
      <c r="H4129" s="641" t="s">
        <v>774</v>
      </c>
      <c r="I4129" s="642" t="s">
        <v>774</v>
      </c>
      <c r="J4129" s="641" t="s">
        <v>774</v>
      </c>
      <c r="K4129" s="643">
        <v>2</v>
      </c>
      <c r="L4129" s="643">
        <v>12</v>
      </c>
      <c r="M4129" s="644">
        <v>25589.840681818237</v>
      </c>
      <c r="N4129" s="643"/>
      <c r="O4129" s="643"/>
      <c r="P4129" s="686"/>
    </row>
    <row r="4130" spans="1:16" ht="22.5" x14ac:dyDescent="0.2">
      <c r="A4130" s="637" t="s">
        <v>479</v>
      </c>
      <c r="B4130" s="638" t="s">
        <v>775</v>
      </c>
      <c r="C4130" s="638" t="s">
        <v>769</v>
      </c>
      <c r="D4130" s="639" t="s">
        <v>915</v>
      </c>
      <c r="E4130" s="640">
        <v>5000</v>
      </c>
      <c r="F4130" s="638" t="s">
        <v>12286</v>
      </c>
      <c r="G4130" s="639" t="s">
        <v>12287</v>
      </c>
      <c r="H4130" s="641" t="s">
        <v>801</v>
      </c>
      <c r="I4130" s="642" t="s">
        <v>12253</v>
      </c>
      <c r="J4130" s="641" t="s">
        <v>8131</v>
      </c>
      <c r="K4130" s="643">
        <v>2</v>
      </c>
      <c r="L4130" s="643">
        <v>12</v>
      </c>
      <c r="M4130" s="644">
        <v>61589.840681818234</v>
      </c>
      <c r="N4130" s="643"/>
      <c r="O4130" s="643"/>
      <c r="P4130" s="686"/>
    </row>
    <row r="4131" spans="1:16" ht="22.5" x14ac:dyDescent="0.2">
      <c r="A4131" s="637" t="s">
        <v>479</v>
      </c>
      <c r="B4131" s="638" t="s">
        <v>775</v>
      </c>
      <c r="C4131" s="638" t="s">
        <v>769</v>
      </c>
      <c r="D4131" s="639" t="s">
        <v>12288</v>
      </c>
      <c r="E4131" s="640">
        <v>3800</v>
      </c>
      <c r="F4131" s="638">
        <v>46977594</v>
      </c>
      <c r="G4131" s="639" t="s">
        <v>12289</v>
      </c>
      <c r="H4131" s="641" t="s">
        <v>838</v>
      </c>
      <c r="I4131" s="642" t="s">
        <v>774</v>
      </c>
      <c r="J4131" s="641" t="s">
        <v>774</v>
      </c>
      <c r="K4131" s="643">
        <v>2</v>
      </c>
      <c r="L4131" s="643">
        <v>12</v>
      </c>
      <c r="M4131" s="644">
        <v>47189.840681818241</v>
      </c>
      <c r="N4131" s="643"/>
      <c r="O4131" s="643"/>
      <c r="P4131" s="686"/>
    </row>
    <row r="4132" spans="1:16" ht="22.5" x14ac:dyDescent="0.2">
      <c r="A4132" s="637" t="s">
        <v>479</v>
      </c>
      <c r="B4132" s="638" t="s">
        <v>775</v>
      </c>
      <c r="C4132" s="638" t="s">
        <v>769</v>
      </c>
      <c r="D4132" s="639" t="s">
        <v>12290</v>
      </c>
      <c r="E4132" s="640">
        <v>7333.33</v>
      </c>
      <c r="F4132" s="638">
        <v>41439968</v>
      </c>
      <c r="G4132" s="639" t="s">
        <v>12291</v>
      </c>
      <c r="H4132" s="641" t="s">
        <v>842</v>
      </c>
      <c r="I4132" s="642" t="s">
        <v>7622</v>
      </c>
      <c r="J4132" s="641" t="s">
        <v>8131</v>
      </c>
      <c r="K4132" s="643">
        <v>1</v>
      </c>
      <c r="L4132" s="643">
        <v>2</v>
      </c>
      <c r="M4132" s="644">
        <v>14522.500681818236</v>
      </c>
      <c r="N4132" s="643"/>
      <c r="O4132" s="643"/>
      <c r="P4132" s="686"/>
    </row>
    <row r="4133" spans="1:16" ht="45" x14ac:dyDescent="0.2">
      <c r="A4133" s="637" t="s">
        <v>479</v>
      </c>
      <c r="B4133" s="638" t="s">
        <v>775</v>
      </c>
      <c r="C4133" s="638" t="s">
        <v>769</v>
      </c>
      <c r="D4133" s="639" t="s">
        <v>12290</v>
      </c>
      <c r="E4133" s="640">
        <v>22285.170000000002</v>
      </c>
      <c r="F4133" s="638">
        <v>41439968</v>
      </c>
      <c r="G4133" s="639" t="s">
        <v>12292</v>
      </c>
      <c r="H4133" s="641" t="s">
        <v>842</v>
      </c>
      <c r="I4133" s="642" t="s">
        <v>7622</v>
      </c>
      <c r="J4133" s="641" t="s">
        <v>8131</v>
      </c>
      <c r="K4133" s="643"/>
      <c r="L4133" s="643">
        <v>1</v>
      </c>
      <c r="M4133" s="644">
        <v>22141.010681818236</v>
      </c>
      <c r="N4133" s="643"/>
      <c r="O4133" s="643"/>
      <c r="P4133" s="686"/>
    </row>
    <row r="4134" spans="1:16" ht="33.75" x14ac:dyDescent="0.2">
      <c r="A4134" s="637" t="s">
        <v>479</v>
      </c>
      <c r="B4134" s="638" t="s">
        <v>775</v>
      </c>
      <c r="C4134" s="638" t="s">
        <v>769</v>
      </c>
      <c r="D4134" s="639" t="s">
        <v>12293</v>
      </c>
      <c r="E4134" s="640">
        <v>1300</v>
      </c>
      <c r="F4134" s="638" t="s">
        <v>12294</v>
      </c>
      <c r="G4134" s="639" t="s">
        <v>12295</v>
      </c>
      <c r="H4134" s="641" t="s">
        <v>12293</v>
      </c>
      <c r="I4134" s="642" t="s">
        <v>774</v>
      </c>
      <c r="J4134" s="641" t="s">
        <v>774</v>
      </c>
      <c r="K4134" s="643">
        <v>2</v>
      </c>
      <c r="L4134" s="643">
        <v>12</v>
      </c>
      <c r="M4134" s="644">
        <v>17189.840681818237</v>
      </c>
      <c r="N4134" s="643"/>
      <c r="O4134" s="643"/>
      <c r="P4134" s="686"/>
    </row>
    <row r="4135" spans="1:16" ht="22.5" x14ac:dyDescent="0.2">
      <c r="A4135" s="637" t="s">
        <v>479</v>
      </c>
      <c r="B4135" s="638" t="s">
        <v>775</v>
      </c>
      <c r="C4135" s="638" t="s">
        <v>769</v>
      </c>
      <c r="D4135" s="639" t="s">
        <v>12296</v>
      </c>
      <c r="E4135" s="640">
        <v>6666.67</v>
      </c>
      <c r="F4135" s="638">
        <v>18161385</v>
      </c>
      <c r="G4135" s="639" t="s">
        <v>12297</v>
      </c>
      <c r="H4135" s="641" t="s">
        <v>1431</v>
      </c>
      <c r="I4135" s="642" t="s">
        <v>1431</v>
      </c>
      <c r="J4135" s="641" t="s">
        <v>4132</v>
      </c>
      <c r="K4135" s="643">
        <v>2</v>
      </c>
      <c r="L4135" s="643">
        <v>12</v>
      </c>
      <c r="M4135" s="644">
        <v>81589.880681818235</v>
      </c>
      <c r="N4135" s="643"/>
      <c r="O4135" s="643"/>
      <c r="P4135" s="686"/>
    </row>
    <row r="4136" spans="1:16" ht="22.5" x14ac:dyDescent="0.2">
      <c r="A4136" s="637" t="s">
        <v>479</v>
      </c>
      <c r="B4136" s="638" t="s">
        <v>775</v>
      </c>
      <c r="C4136" s="638" t="s">
        <v>769</v>
      </c>
      <c r="D4136" s="639" t="s">
        <v>12298</v>
      </c>
      <c r="E4136" s="640">
        <v>4444.4399999999996</v>
      </c>
      <c r="F4136" s="638" t="s">
        <v>12299</v>
      </c>
      <c r="G4136" s="639" t="s">
        <v>12300</v>
      </c>
      <c r="H4136" s="641" t="s">
        <v>2718</v>
      </c>
      <c r="I4136" s="642" t="s">
        <v>8017</v>
      </c>
      <c r="J4136" s="641" t="s">
        <v>8131</v>
      </c>
      <c r="K4136" s="643">
        <v>1</v>
      </c>
      <c r="L4136" s="643">
        <v>9</v>
      </c>
      <c r="M4136" s="644">
        <v>41149.600681818229</v>
      </c>
      <c r="N4136" s="643"/>
      <c r="O4136" s="643"/>
      <c r="P4136" s="686"/>
    </row>
    <row r="4137" spans="1:16" ht="22.5" x14ac:dyDescent="0.2">
      <c r="A4137" s="637" t="s">
        <v>479</v>
      </c>
      <c r="B4137" s="638" t="s">
        <v>775</v>
      </c>
      <c r="C4137" s="638" t="s">
        <v>769</v>
      </c>
      <c r="D4137" s="639" t="s">
        <v>911</v>
      </c>
      <c r="E4137" s="640">
        <v>6000</v>
      </c>
      <c r="F4137" s="638">
        <v>70069548</v>
      </c>
      <c r="G4137" s="639" t="s">
        <v>12301</v>
      </c>
      <c r="H4137" s="641" t="s">
        <v>842</v>
      </c>
      <c r="I4137" s="642" t="s">
        <v>7622</v>
      </c>
      <c r="J4137" s="641" t="s">
        <v>842</v>
      </c>
      <c r="K4137" s="643">
        <v>1</v>
      </c>
      <c r="L4137" s="643">
        <v>1</v>
      </c>
      <c r="M4137" s="644">
        <v>5742.4406818182351</v>
      </c>
      <c r="N4137" s="643"/>
      <c r="O4137" s="643"/>
      <c r="P4137" s="686"/>
    </row>
    <row r="4138" spans="1:16" ht="22.5" x14ac:dyDescent="0.2">
      <c r="A4138" s="637" t="s">
        <v>479</v>
      </c>
      <c r="B4138" s="638" t="s">
        <v>775</v>
      </c>
      <c r="C4138" s="638" t="s">
        <v>769</v>
      </c>
      <c r="D4138" s="639" t="s">
        <v>12302</v>
      </c>
      <c r="E4138" s="640">
        <v>2500</v>
      </c>
      <c r="F4138" s="638">
        <v>70069548</v>
      </c>
      <c r="G4138" s="639" t="s">
        <v>12301</v>
      </c>
      <c r="H4138" s="641" t="s">
        <v>842</v>
      </c>
      <c r="I4138" s="642" t="s">
        <v>7622</v>
      </c>
      <c r="J4138" s="641" t="s">
        <v>842</v>
      </c>
      <c r="K4138" s="643">
        <v>2</v>
      </c>
      <c r="L4138" s="643">
        <v>10</v>
      </c>
      <c r="M4138" s="644">
        <v>26363.040681818235</v>
      </c>
      <c r="N4138" s="643"/>
      <c r="O4138" s="643"/>
      <c r="P4138" s="686"/>
    </row>
    <row r="4139" spans="1:16" ht="45" x14ac:dyDescent="0.2">
      <c r="A4139" s="637" t="s">
        <v>479</v>
      </c>
      <c r="B4139" s="638" t="s">
        <v>775</v>
      </c>
      <c r="C4139" s="638" t="s">
        <v>769</v>
      </c>
      <c r="D4139" s="639" t="s">
        <v>12302</v>
      </c>
      <c r="E4139" s="640">
        <v>3715.28</v>
      </c>
      <c r="F4139" s="638">
        <v>70069548</v>
      </c>
      <c r="G4139" s="639" t="s">
        <v>12303</v>
      </c>
      <c r="H4139" s="641" t="s">
        <v>842</v>
      </c>
      <c r="I4139" s="642" t="s">
        <v>7622</v>
      </c>
      <c r="J4139" s="641" t="s">
        <v>842</v>
      </c>
      <c r="K4139" s="643"/>
      <c r="L4139" s="643">
        <v>1</v>
      </c>
      <c r="M4139" s="644">
        <v>3344.3206818182357</v>
      </c>
      <c r="N4139" s="643"/>
      <c r="O4139" s="643"/>
      <c r="P4139" s="686"/>
    </row>
    <row r="4140" spans="1:16" ht="33.75" x14ac:dyDescent="0.2">
      <c r="A4140" s="637" t="s">
        <v>479</v>
      </c>
      <c r="B4140" s="638" t="s">
        <v>775</v>
      </c>
      <c r="C4140" s="638" t="s">
        <v>769</v>
      </c>
      <c r="D4140" s="639" t="s">
        <v>12304</v>
      </c>
      <c r="E4140" s="640">
        <v>1000</v>
      </c>
      <c r="F4140" s="638" t="s">
        <v>12305</v>
      </c>
      <c r="G4140" s="639" t="s">
        <v>12306</v>
      </c>
      <c r="H4140" s="641" t="s">
        <v>796</v>
      </c>
      <c r="I4140" s="642" t="s">
        <v>796</v>
      </c>
      <c r="J4140" s="641" t="s">
        <v>796</v>
      </c>
      <c r="K4140" s="643">
        <v>2</v>
      </c>
      <c r="L4140" s="643">
        <v>12</v>
      </c>
      <c r="M4140" s="644">
        <v>13309.040681818236</v>
      </c>
      <c r="N4140" s="643"/>
      <c r="O4140" s="643"/>
      <c r="P4140" s="686"/>
    </row>
    <row r="4141" spans="1:16" ht="22.5" x14ac:dyDescent="0.2">
      <c r="A4141" s="637" t="s">
        <v>479</v>
      </c>
      <c r="B4141" s="638" t="s">
        <v>775</v>
      </c>
      <c r="C4141" s="638" t="s">
        <v>769</v>
      </c>
      <c r="D4141" s="639" t="s">
        <v>12254</v>
      </c>
      <c r="E4141" s="640">
        <v>3800</v>
      </c>
      <c r="F4141" s="638">
        <v>45435574</v>
      </c>
      <c r="G4141" s="639" t="s">
        <v>12307</v>
      </c>
      <c r="H4141" s="641" t="s">
        <v>838</v>
      </c>
      <c r="I4141" s="642" t="s">
        <v>774</v>
      </c>
      <c r="J4141" s="641" t="s">
        <v>774</v>
      </c>
      <c r="K4141" s="643">
        <v>2</v>
      </c>
      <c r="L4141" s="643">
        <v>12</v>
      </c>
      <c r="M4141" s="644">
        <v>47189.840681818241</v>
      </c>
      <c r="N4141" s="643"/>
      <c r="O4141" s="643"/>
      <c r="P4141" s="686"/>
    </row>
    <row r="4142" spans="1:16" ht="67.5" x14ac:dyDescent="0.2">
      <c r="A4142" s="637" t="s">
        <v>479</v>
      </c>
      <c r="B4142" s="638" t="s">
        <v>775</v>
      </c>
      <c r="C4142" s="638" t="s">
        <v>769</v>
      </c>
      <c r="D4142" s="639" t="s">
        <v>12308</v>
      </c>
      <c r="E4142" s="640">
        <v>1000</v>
      </c>
      <c r="F4142" s="638" t="s">
        <v>12309</v>
      </c>
      <c r="G4142" s="639" t="s">
        <v>12310</v>
      </c>
      <c r="H4142" s="641" t="s">
        <v>796</v>
      </c>
      <c r="I4142" s="642" t="s">
        <v>796</v>
      </c>
      <c r="J4142" s="641" t="s">
        <v>796</v>
      </c>
      <c r="K4142" s="643">
        <v>2</v>
      </c>
      <c r="L4142" s="643">
        <v>12</v>
      </c>
      <c r="M4142" s="644">
        <v>13309.040681818236</v>
      </c>
      <c r="N4142" s="643"/>
      <c r="O4142" s="643"/>
      <c r="P4142" s="686"/>
    </row>
    <row r="4143" spans="1:16" ht="22.5" x14ac:dyDescent="0.2">
      <c r="A4143" s="637" t="s">
        <v>479</v>
      </c>
      <c r="B4143" s="638" t="s">
        <v>775</v>
      </c>
      <c r="C4143" s="638" t="s">
        <v>769</v>
      </c>
      <c r="D4143" s="639" t="s">
        <v>7578</v>
      </c>
      <c r="E4143" s="640">
        <v>5000</v>
      </c>
      <c r="F4143" s="638" t="s">
        <v>12311</v>
      </c>
      <c r="G4143" s="639" t="s">
        <v>12312</v>
      </c>
      <c r="H4143" s="641" t="s">
        <v>7578</v>
      </c>
      <c r="I4143" s="642" t="s">
        <v>7578</v>
      </c>
      <c r="J4143" s="641" t="s">
        <v>8131</v>
      </c>
      <c r="K4143" s="643">
        <v>2</v>
      </c>
      <c r="L4143" s="643">
        <v>12</v>
      </c>
      <c r="M4143" s="644">
        <v>61589.840681818234</v>
      </c>
      <c r="N4143" s="643"/>
      <c r="O4143" s="643"/>
      <c r="P4143" s="686"/>
    </row>
    <row r="4144" spans="1:16" ht="22.5" x14ac:dyDescent="0.2">
      <c r="A4144" s="637" t="s">
        <v>479</v>
      </c>
      <c r="B4144" s="638" t="s">
        <v>775</v>
      </c>
      <c r="C4144" s="638" t="s">
        <v>769</v>
      </c>
      <c r="D4144" s="639" t="s">
        <v>12313</v>
      </c>
      <c r="E4144" s="640">
        <v>3800</v>
      </c>
      <c r="F4144" s="638">
        <v>74429855</v>
      </c>
      <c r="G4144" s="639" t="s">
        <v>12314</v>
      </c>
      <c r="H4144" s="641" t="s">
        <v>12274</v>
      </c>
      <c r="I4144" s="642" t="s">
        <v>12275</v>
      </c>
      <c r="J4144" s="641" t="s">
        <v>774</v>
      </c>
      <c r="K4144" s="643">
        <v>2</v>
      </c>
      <c r="L4144" s="643">
        <v>12</v>
      </c>
      <c r="M4144" s="644">
        <v>47189.840681818241</v>
      </c>
      <c r="N4144" s="643"/>
      <c r="O4144" s="643"/>
      <c r="P4144" s="686"/>
    </row>
    <row r="4145" spans="1:16" ht="67.5" x14ac:dyDescent="0.2">
      <c r="A4145" s="637" t="s">
        <v>479</v>
      </c>
      <c r="B4145" s="638" t="s">
        <v>775</v>
      </c>
      <c r="C4145" s="638" t="s">
        <v>769</v>
      </c>
      <c r="D4145" s="639" t="s">
        <v>12308</v>
      </c>
      <c r="E4145" s="640">
        <v>930</v>
      </c>
      <c r="F4145" s="638" t="s">
        <v>12315</v>
      </c>
      <c r="G4145" s="639" t="s">
        <v>12316</v>
      </c>
      <c r="H4145" s="641" t="s">
        <v>796</v>
      </c>
      <c r="I4145" s="642" t="s">
        <v>796</v>
      </c>
      <c r="J4145" s="641" t="s">
        <v>796</v>
      </c>
      <c r="K4145" s="643">
        <v>2</v>
      </c>
      <c r="L4145" s="643">
        <v>12</v>
      </c>
      <c r="M4145" s="644">
        <v>12393.440681818238</v>
      </c>
      <c r="N4145" s="643"/>
      <c r="O4145" s="643"/>
      <c r="P4145" s="686"/>
    </row>
    <row r="4146" spans="1:16" ht="67.5" x14ac:dyDescent="0.2">
      <c r="A4146" s="637" t="s">
        <v>479</v>
      </c>
      <c r="B4146" s="638" t="s">
        <v>775</v>
      </c>
      <c r="C4146" s="638" t="s">
        <v>769</v>
      </c>
      <c r="D4146" s="639" t="s">
        <v>12317</v>
      </c>
      <c r="E4146" s="640">
        <v>2500</v>
      </c>
      <c r="F4146" s="638" t="s">
        <v>12318</v>
      </c>
      <c r="G4146" s="639" t="s">
        <v>12319</v>
      </c>
      <c r="H4146" s="641" t="s">
        <v>1019</v>
      </c>
      <c r="I4146" s="642" t="s">
        <v>774</v>
      </c>
      <c r="J4146" s="641" t="s">
        <v>774</v>
      </c>
      <c r="K4146" s="643">
        <v>2</v>
      </c>
      <c r="L4146" s="643">
        <v>12</v>
      </c>
      <c r="M4146" s="644">
        <v>31589.840681818237</v>
      </c>
      <c r="N4146" s="643"/>
      <c r="O4146" s="643"/>
      <c r="P4146" s="686"/>
    </row>
    <row r="4147" spans="1:16" ht="22.5" x14ac:dyDescent="0.2">
      <c r="A4147" s="637" t="s">
        <v>479</v>
      </c>
      <c r="B4147" s="638" t="s">
        <v>775</v>
      </c>
      <c r="C4147" s="638" t="s">
        <v>769</v>
      </c>
      <c r="D4147" s="639" t="s">
        <v>1438</v>
      </c>
      <c r="E4147" s="640">
        <v>5000</v>
      </c>
      <c r="F4147" s="638">
        <v>23884180</v>
      </c>
      <c r="G4147" s="639" t="s">
        <v>12320</v>
      </c>
      <c r="H4147" s="641" t="s">
        <v>7578</v>
      </c>
      <c r="I4147" s="642" t="s">
        <v>7622</v>
      </c>
      <c r="J4147" s="641" t="s">
        <v>7578</v>
      </c>
      <c r="K4147" s="643">
        <v>2</v>
      </c>
      <c r="L4147" s="643">
        <v>12</v>
      </c>
      <c r="M4147" s="644">
        <v>61589.840681818234</v>
      </c>
      <c r="N4147" s="643"/>
      <c r="O4147" s="643"/>
      <c r="P4147" s="686"/>
    </row>
    <row r="4148" spans="1:16" ht="22.5" x14ac:dyDescent="0.2">
      <c r="A4148" s="637" t="s">
        <v>479</v>
      </c>
      <c r="B4148" s="638" t="s">
        <v>775</v>
      </c>
      <c r="C4148" s="638" t="s">
        <v>769</v>
      </c>
      <c r="D4148" s="639" t="s">
        <v>12321</v>
      </c>
      <c r="E4148" s="640">
        <v>3500</v>
      </c>
      <c r="F4148" s="638">
        <v>17882560</v>
      </c>
      <c r="G4148" s="639" t="s">
        <v>12322</v>
      </c>
      <c r="H4148" s="641" t="s">
        <v>1019</v>
      </c>
      <c r="I4148" s="642" t="s">
        <v>774</v>
      </c>
      <c r="J4148" s="641" t="s">
        <v>774</v>
      </c>
      <c r="K4148" s="643">
        <v>1</v>
      </c>
      <c r="L4148" s="643">
        <v>2</v>
      </c>
      <c r="M4148" s="644">
        <v>6855.8406818182357</v>
      </c>
      <c r="N4148" s="643"/>
      <c r="O4148" s="643"/>
      <c r="P4148" s="686"/>
    </row>
    <row r="4149" spans="1:16" ht="45" x14ac:dyDescent="0.2">
      <c r="A4149" s="637" t="s">
        <v>479</v>
      </c>
      <c r="B4149" s="638" t="s">
        <v>775</v>
      </c>
      <c r="C4149" s="638" t="s">
        <v>769</v>
      </c>
      <c r="D4149" s="639" t="s">
        <v>12321</v>
      </c>
      <c r="E4149" s="640">
        <v>4180.5600000000004</v>
      </c>
      <c r="F4149" s="638">
        <v>17882560</v>
      </c>
      <c r="G4149" s="639" t="s">
        <v>12323</v>
      </c>
      <c r="H4149" s="641" t="s">
        <v>1019</v>
      </c>
      <c r="I4149" s="642" t="s">
        <v>774</v>
      </c>
      <c r="J4149" s="641" t="s">
        <v>774</v>
      </c>
      <c r="K4149" s="643"/>
      <c r="L4149" s="643">
        <v>1</v>
      </c>
      <c r="M4149" s="644">
        <v>3809.6006818182359</v>
      </c>
      <c r="N4149" s="643"/>
      <c r="O4149" s="643"/>
      <c r="P4149" s="686"/>
    </row>
    <row r="4150" spans="1:16" ht="22.5" x14ac:dyDescent="0.2">
      <c r="A4150" s="637" t="s">
        <v>479</v>
      </c>
      <c r="B4150" s="638" t="s">
        <v>775</v>
      </c>
      <c r="C4150" s="638" t="s">
        <v>769</v>
      </c>
      <c r="D4150" s="639" t="s">
        <v>12254</v>
      </c>
      <c r="E4150" s="640">
        <v>3800</v>
      </c>
      <c r="F4150" s="638">
        <v>40214151</v>
      </c>
      <c r="G4150" s="639" t="s">
        <v>12324</v>
      </c>
      <c r="H4150" s="641" t="s">
        <v>838</v>
      </c>
      <c r="I4150" s="642" t="s">
        <v>774</v>
      </c>
      <c r="J4150" s="641" t="s">
        <v>774</v>
      </c>
      <c r="K4150" s="643">
        <v>2</v>
      </c>
      <c r="L4150" s="643">
        <v>12</v>
      </c>
      <c r="M4150" s="644">
        <v>47189.840681818241</v>
      </c>
      <c r="N4150" s="643"/>
      <c r="O4150" s="643"/>
      <c r="P4150" s="686"/>
    </row>
    <row r="4151" spans="1:16" ht="45" x14ac:dyDescent="0.2">
      <c r="A4151" s="637" t="s">
        <v>479</v>
      </c>
      <c r="B4151" s="638" t="s">
        <v>775</v>
      </c>
      <c r="C4151" s="638" t="s">
        <v>769</v>
      </c>
      <c r="D4151" s="639" t="s">
        <v>12325</v>
      </c>
      <c r="E4151" s="640">
        <v>14000</v>
      </c>
      <c r="F4151" s="638" t="s">
        <v>12326</v>
      </c>
      <c r="G4151" s="639" t="s">
        <v>12327</v>
      </c>
      <c r="H4151" s="641" t="s">
        <v>801</v>
      </c>
      <c r="I4151" s="642" t="s">
        <v>8017</v>
      </c>
      <c r="J4151" s="641" t="s">
        <v>8131</v>
      </c>
      <c r="K4151" s="643">
        <v>1</v>
      </c>
      <c r="L4151" s="643">
        <v>7</v>
      </c>
      <c r="M4151" s="644">
        <v>98722.840681818241</v>
      </c>
      <c r="N4151" s="643"/>
      <c r="O4151" s="643"/>
      <c r="P4151" s="686"/>
    </row>
    <row r="4152" spans="1:16" ht="45" x14ac:dyDescent="0.2">
      <c r="A4152" s="637" t="s">
        <v>479</v>
      </c>
      <c r="B4152" s="638" t="s">
        <v>775</v>
      </c>
      <c r="C4152" s="638" t="s">
        <v>769</v>
      </c>
      <c r="D4152" s="639" t="s">
        <v>12325</v>
      </c>
      <c r="E4152" s="640">
        <v>27727.78</v>
      </c>
      <c r="F4152" s="638" t="s">
        <v>12326</v>
      </c>
      <c r="G4152" s="639" t="s">
        <v>12328</v>
      </c>
      <c r="H4152" s="641" t="s">
        <v>801</v>
      </c>
      <c r="I4152" s="642" t="s">
        <v>8017</v>
      </c>
      <c r="J4152" s="641" t="s">
        <v>8131</v>
      </c>
      <c r="K4152" s="643"/>
      <c r="L4152" s="643">
        <v>1</v>
      </c>
      <c r="M4152" s="644">
        <v>27356.820681818233</v>
      </c>
      <c r="N4152" s="643"/>
      <c r="O4152" s="643"/>
      <c r="P4152" s="686"/>
    </row>
    <row r="4153" spans="1:16" ht="22.5" x14ac:dyDescent="0.2">
      <c r="A4153" s="637" t="s">
        <v>479</v>
      </c>
      <c r="B4153" s="638" t="s">
        <v>775</v>
      </c>
      <c r="C4153" s="638" t="s">
        <v>769</v>
      </c>
      <c r="D4153" s="639" t="s">
        <v>2718</v>
      </c>
      <c r="E4153" s="640">
        <v>9000</v>
      </c>
      <c r="F4153" s="638" t="s">
        <v>12329</v>
      </c>
      <c r="G4153" s="639" t="s">
        <v>12330</v>
      </c>
      <c r="H4153" s="641" t="s">
        <v>842</v>
      </c>
      <c r="I4153" s="642" t="s">
        <v>842</v>
      </c>
      <c r="J4153" s="641" t="s">
        <v>8131</v>
      </c>
      <c r="K4153" s="643">
        <v>2</v>
      </c>
      <c r="L4153" s="643">
        <v>8</v>
      </c>
      <c r="M4153" s="644">
        <v>72836.240681818235</v>
      </c>
      <c r="N4153" s="643"/>
      <c r="O4153" s="643"/>
      <c r="P4153" s="686"/>
    </row>
    <row r="4154" spans="1:16" ht="33.75" x14ac:dyDescent="0.2">
      <c r="A4154" s="637" t="s">
        <v>479</v>
      </c>
      <c r="B4154" s="638" t="s">
        <v>775</v>
      </c>
      <c r="C4154" s="638" t="s">
        <v>769</v>
      </c>
      <c r="D4154" s="639" t="s">
        <v>2718</v>
      </c>
      <c r="E4154" s="640">
        <v>20850</v>
      </c>
      <c r="F4154" s="638" t="s">
        <v>12329</v>
      </c>
      <c r="G4154" s="639" t="s">
        <v>12331</v>
      </c>
      <c r="H4154" s="641" t="s">
        <v>842</v>
      </c>
      <c r="I4154" s="642" t="s">
        <v>842</v>
      </c>
      <c r="J4154" s="641" t="s">
        <v>8131</v>
      </c>
      <c r="K4154" s="643"/>
      <c r="L4154" s="643">
        <v>1</v>
      </c>
      <c r="M4154" s="644">
        <v>20592.440681818236</v>
      </c>
      <c r="N4154" s="643"/>
      <c r="O4154" s="643"/>
      <c r="P4154" s="686"/>
    </row>
    <row r="4155" spans="1:16" ht="22.5" x14ac:dyDescent="0.2">
      <c r="A4155" s="637" t="s">
        <v>479</v>
      </c>
      <c r="B4155" s="638" t="s">
        <v>775</v>
      </c>
      <c r="C4155" s="638" t="s">
        <v>769</v>
      </c>
      <c r="D4155" s="639" t="s">
        <v>12261</v>
      </c>
      <c r="E4155" s="640">
        <v>3800</v>
      </c>
      <c r="F4155" s="638" t="s">
        <v>12332</v>
      </c>
      <c r="G4155" s="639" t="s">
        <v>12333</v>
      </c>
      <c r="H4155" s="641" t="s">
        <v>12274</v>
      </c>
      <c r="I4155" s="642" t="s">
        <v>12275</v>
      </c>
      <c r="J4155" s="641" t="s">
        <v>774</v>
      </c>
      <c r="K4155" s="643">
        <v>2</v>
      </c>
      <c r="L4155" s="643">
        <v>12</v>
      </c>
      <c r="M4155" s="644">
        <v>47189.840681818241</v>
      </c>
      <c r="N4155" s="643"/>
      <c r="O4155" s="643"/>
      <c r="P4155" s="686"/>
    </row>
    <row r="4156" spans="1:16" ht="22.5" x14ac:dyDescent="0.2">
      <c r="A4156" s="637" t="s">
        <v>479</v>
      </c>
      <c r="B4156" s="638" t="s">
        <v>775</v>
      </c>
      <c r="C4156" s="638" t="s">
        <v>769</v>
      </c>
      <c r="D4156" s="639" t="s">
        <v>12334</v>
      </c>
      <c r="E4156" s="640">
        <v>2300</v>
      </c>
      <c r="F4156" s="638" t="s">
        <v>12335</v>
      </c>
      <c r="G4156" s="639" t="s">
        <v>12336</v>
      </c>
      <c r="H4156" s="641" t="s">
        <v>796</v>
      </c>
      <c r="I4156" s="642" t="s">
        <v>796</v>
      </c>
      <c r="J4156" s="641" t="s">
        <v>796</v>
      </c>
      <c r="K4156" s="643">
        <v>2</v>
      </c>
      <c r="L4156" s="643">
        <v>12</v>
      </c>
      <c r="M4156" s="644">
        <v>29189.840681818237</v>
      </c>
      <c r="N4156" s="643"/>
      <c r="O4156" s="643"/>
      <c r="P4156" s="686"/>
    </row>
    <row r="4157" spans="1:16" ht="22.5" x14ac:dyDescent="0.2">
      <c r="A4157" s="637" t="s">
        <v>479</v>
      </c>
      <c r="B4157" s="638" t="s">
        <v>775</v>
      </c>
      <c r="C4157" s="638" t="s">
        <v>769</v>
      </c>
      <c r="D4157" s="639" t="s">
        <v>1700</v>
      </c>
      <c r="E4157" s="640">
        <v>1300</v>
      </c>
      <c r="F4157" s="638" t="s">
        <v>12337</v>
      </c>
      <c r="G4157" s="639" t="s">
        <v>12338</v>
      </c>
      <c r="H4157" s="641" t="s">
        <v>796</v>
      </c>
      <c r="I4157" s="642" t="s">
        <v>796</v>
      </c>
      <c r="J4157" s="641" t="s">
        <v>796</v>
      </c>
      <c r="K4157" s="643">
        <v>2</v>
      </c>
      <c r="L4157" s="643">
        <v>12</v>
      </c>
      <c r="M4157" s="644">
        <v>17189.840681818237</v>
      </c>
      <c r="N4157" s="643"/>
      <c r="O4157" s="643"/>
      <c r="P4157" s="686"/>
    </row>
    <row r="4158" spans="1:16" ht="22.5" x14ac:dyDescent="0.2">
      <c r="A4158" s="637" t="s">
        <v>479</v>
      </c>
      <c r="B4158" s="638" t="s">
        <v>775</v>
      </c>
      <c r="C4158" s="638" t="s">
        <v>769</v>
      </c>
      <c r="D4158" s="639" t="s">
        <v>805</v>
      </c>
      <c r="E4158" s="640">
        <v>5000</v>
      </c>
      <c r="F4158" s="638" t="s">
        <v>12339</v>
      </c>
      <c r="G4158" s="639" t="s">
        <v>12340</v>
      </c>
      <c r="H4158" s="641" t="s">
        <v>805</v>
      </c>
      <c r="I4158" s="642" t="s">
        <v>8017</v>
      </c>
      <c r="J4158" s="641" t="s">
        <v>8131</v>
      </c>
      <c r="K4158" s="643">
        <v>2</v>
      </c>
      <c r="L4158" s="643">
        <v>12</v>
      </c>
      <c r="M4158" s="644">
        <v>61589.840681818234</v>
      </c>
      <c r="N4158" s="643"/>
      <c r="O4158" s="643"/>
      <c r="P4158" s="686"/>
    </row>
    <row r="4159" spans="1:16" ht="33.75" x14ac:dyDescent="0.2">
      <c r="A4159" s="637" t="s">
        <v>479</v>
      </c>
      <c r="B4159" s="638" t="s">
        <v>775</v>
      </c>
      <c r="C4159" s="638" t="s">
        <v>769</v>
      </c>
      <c r="D4159" s="639" t="s">
        <v>846</v>
      </c>
      <c r="E4159" s="640">
        <v>5000</v>
      </c>
      <c r="F4159" s="638">
        <v>18120451</v>
      </c>
      <c r="G4159" s="639" t="s">
        <v>12341</v>
      </c>
      <c r="H4159" s="641" t="s">
        <v>846</v>
      </c>
      <c r="I4159" s="642" t="s">
        <v>846</v>
      </c>
      <c r="J4159" s="641" t="s">
        <v>8131</v>
      </c>
      <c r="K4159" s="643">
        <v>2</v>
      </c>
      <c r="L4159" s="643">
        <v>12</v>
      </c>
      <c r="M4159" s="644">
        <v>61589.840681818234</v>
      </c>
      <c r="N4159" s="643"/>
      <c r="O4159" s="643"/>
      <c r="P4159" s="686"/>
    </row>
    <row r="4160" spans="1:16" ht="22.5" x14ac:dyDescent="0.2">
      <c r="A4160" s="637" t="s">
        <v>479</v>
      </c>
      <c r="B4160" s="638" t="s">
        <v>775</v>
      </c>
      <c r="C4160" s="638" t="s">
        <v>769</v>
      </c>
      <c r="D4160" s="639" t="s">
        <v>12342</v>
      </c>
      <c r="E4160" s="640">
        <v>3800</v>
      </c>
      <c r="F4160" s="638" t="s">
        <v>12343</v>
      </c>
      <c r="G4160" s="639" t="s">
        <v>12344</v>
      </c>
      <c r="H4160" s="641" t="s">
        <v>838</v>
      </c>
      <c r="I4160" s="642" t="s">
        <v>774</v>
      </c>
      <c r="J4160" s="641" t="s">
        <v>774</v>
      </c>
      <c r="K4160" s="643">
        <v>2</v>
      </c>
      <c r="L4160" s="643">
        <v>12</v>
      </c>
      <c r="M4160" s="644">
        <v>47189.840681818241</v>
      </c>
      <c r="N4160" s="643"/>
      <c r="O4160" s="643"/>
      <c r="P4160" s="686"/>
    </row>
    <row r="4161" spans="1:16" ht="22.5" x14ac:dyDescent="0.2">
      <c r="A4161" s="637" t="s">
        <v>479</v>
      </c>
      <c r="B4161" s="638" t="s">
        <v>775</v>
      </c>
      <c r="C4161" s="638" t="s">
        <v>769</v>
      </c>
      <c r="D4161" s="639" t="s">
        <v>12345</v>
      </c>
      <c r="E4161" s="640">
        <v>2300</v>
      </c>
      <c r="F4161" s="638">
        <v>42639757</v>
      </c>
      <c r="G4161" s="639" t="s">
        <v>12346</v>
      </c>
      <c r="H4161" s="641" t="s">
        <v>12347</v>
      </c>
      <c r="I4161" s="642" t="s">
        <v>7622</v>
      </c>
      <c r="J4161" s="641" t="s">
        <v>12348</v>
      </c>
      <c r="K4161" s="643">
        <v>2</v>
      </c>
      <c r="L4161" s="643">
        <v>12</v>
      </c>
      <c r="M4161" s="644">
        <v>29189.840681818237</v>
      </c>
      <c r="N4161" s="643"/>
      <c r="O4161" s="643"/>
      <c r="P4161" s="686"/>
    </row>
    <row r="4162" spans="1:16" ht="22.5" x14ac:dyDescent="0.2">
      <c r="A4162" s="637" t="s">
        <v>479</v>
      </c>
      <c r="B4162" s="638" t="s">
        <v>775</v>
      </c>
      <c r="C4162" s="638" t="s">
        <v>769</v>
      </c>
      <c r="D4162" s="639" t="s">
        <v>1008</v>
      </c>
      <c r="E4162" s="640">
        <v>2300</v>
      </c>
      <c r="F4162" s="638">
        <v>41865748</v>
      </c>
      <c r="G4162" s="639" t="s">
        <v>12349</v>
      </c>
      <c r="H4162" s="641" t="s">
        <v>2781</v>
      </c>
      <c r="I4162" s="642" t="s">
        <v>12253</v>
      </c>
      <c r="J4162" s="641" t="s">
        <v>8131</v>
      </c>
      <c r="K4162" s="643">
        <v>2</v>
      </c>
      <c r="L4162" s="643">
        <v>12</v>
      </c>
      <c r="M4162" s="644">
        <v>29189.840681818237</v>
      </c>
      <c r="N4162" s="643"/>
      <c r="O4162" s="643"/>
      <c r="P4162" s="686"/>
    </row>
    <row r="4163" spans="1:16" ht="22.5" x14ac:dyDescent="0.2">
      <c r="A4163" s="637" t="s">
        <v>479</v>
      </c>
      <c r="B4163" s="638" t="s">
        <v>775</v>
      </c>
      <c r="C4163" s="638" t="s">
        <v>769</v>
      </c>
      <c r="D4163" s="639" t="s">
        <v>915</v>
      </c>
      <c r="E4163" s="640">
        <v>5000</v>
      </c>
      <c r="F4163" s="638" t="s">
        <v>12350</v>
      </c>
      <c r="G4163" s="639" t="s">
        <v>12351</v>
      </c>
      <c r="H4163" s="641" t="s">
        <v>801</v>
      </c>
      <c r="I4163" s="642" t="s">
        <v>12253</v>
      </c>
      <c r="J4163" s="641" t="s">
        <v>8131</v>
      </c>
      <c r="K4163" s="643">
        <v>2</v>
      </c>
      <c r="L4163" s="643">
        <v>12</v>
      </c>
      <c r="M4163" s="644">
        <v>61589.840681818234</v>
      </c>
      <c r="N4163" s="643"/>
      <c r="O4163" s="643"/>
      <c r="P4163" s="686"/>
    </row>
    <row r="4164" spans="1:16" ht="22.5" x14ac:dyDescent="0.2">
      <c r="A4164" s="637" t="s">
        <v>479</v>
      </c>
      <c r="B4164" s="638" t="s">
        <v>775</v>
      </c>
      <c r="C4164" s="638" t="s">
        <v>769</v>
      </c>
      <c r="D4164" s="639" t="s">
        <v>12352</v>
      </c>
      <c r="E4164" s="640">
        <v>7000</v>
      </c>
      <c r="F4164" s="638">
        <v>41370129</v>
      </c>
      <c r="G4164" s="639" t="s">
        <v>12353</v>
      </c>
      <c r="H4164" s="641" t="s">
        <v>850</v>
      </c>
      <c r="I4164" s="642" t="s">
        <v>12253</v>
      </c>
      <c r="J4164" s="641" t="s">
        <v>8131</v>
      </c>
      <c r="K4164" s="643">
        <v>2</v>
      </c>
      <c r="L4164" s="643">
        <v>12</v>
      </c>
      <c r="M4164" s="644">
        <v>85589.840681818227</v>
      </c>
      <c r="N4164" s="643"/>
      <c r="O4164" s="643"/>
      <c r="P4164" s="686"/>
    </row>
    <row r="4165" spans="1:16" ht="112.5" x14ac:dyDescent="0.2">
      <c r="A4165" s="637" t="s">
        <v>479</v>
      </c>
      <c r="B4165" s="638" t="s">
        <v>775</v>
      </c>
      <c r="C4165" s="638" t="s">
        <v>769</v>
      </c>
      <c r="D4165" s="639" t="s">
        <v>12354</v>
      </c>
      <c r="E4165" s="640">
        <v>1000</v>
      </c>
      <c r="F4165" s="638" t="s">
        <v>12355</v>
      </c>
      <c r="G4165" s="639" t="s">
        <v>12356</v>
      </c>
      <c r="H4165" s="641" t="s">
        <v>796</v>
      </c>
      <c r="I4165" s="642" t="s">
        <v>796</v>
      </c>
      <c r="J4165" s="641" t="s">
        <v>796</v>
      </c>
      <c r="K4165" s="643">
        <v>2</v>
      </c>
      <c r="L4165" s="643">
        <v>12</v>
      </c>
      <c r="M4165" s="644">
        <v>13309.040681818236</v>
      </c>
      <c r="N4165" s="643"/>
      <c r="O4165" s="643"/>
      <c r="P4165" s="686"/>
    </row>
    <row r="4166" spans="1:16" ht="22.5" x14ac:dyDescent="0.2">
      <c r="A4166" s="637" t="s">
        <v>479</v>
      </c>
      <c r="B4166" s="638" t="s">
        <v>775</v>
      </c>
      <c r="C4166" s="638" t="s">
        <v>769</v>
      </c>
      <c r="D4166" s="639" t="s">
        <v>12357</v>
      </c>
      <c r="E4166" s="640">
        <v>1300</v>
      </c>
      <c r="F4166" s="638">
        <v>18861447</v>
      </c>
      <c r="G4166" s="639" t="s">
        <v>12358</v>
      </c>
      <c r="H4166" s="641" t="s">
        <v>796</v>
      </c>
      <c r="I4166" s="642"/>
      <c r="J4166" s="641" t="s">
        <v>796</v>
      </c>
      <c r="K4166" s="643">
        <v>2</v>
      </c>
      <c r="L4166" s="643">
        <v>12</v>
      </c>
      <c r="M4166" s="644">
        <v>17189.840681818237</v>
      </c>
      <c r="N4166" s="643"/>
      <c r="O4166" s="643"/>
      <c r="P4166" s="686"/>
    </row>
    <row r="4167" spans="1:16" ht="22.5" x14ac:dyDescent="0.2">
      <c r="A4167" s="637" t="s">
        <v>479</v>
      </c>
      <c r="B4167" s="638" t="s">
        <v>775</v>
      </c>
      <c r="C4167" s="638" t="s">
        <v>769</v>
      </c>
      <c r="D4167" s="639" t="s">
        <v>12254</v>
      </c>
      <c r="E4167" s="640">
        <v>3800</v>
      </c>
      <c r="F4167" s="638">
        <v>22510784</v>
      </c>
      <c r="G4167" s="639" t="s">
        <v>12359</v>
      </c>
      <c r="H4167" s="641" t="s">
        <v>838</v>
      </c>
      <c r="I4167" s="642" t="s">
        <v>774</v>
      </c>
      <c r="J4167" s="641" t="s">
        <v>774</v>
      </c>
      <c r="K4167" s="643">
        <v>2</v>
      </c>
      <c r="L4167" s="643">
        <v>12</v>
      </c>
      <c r="M4167" s="644">
        <v>47189.840681818241</v>
      </c>
      <c r="N4167" s="643"/>
      <c r="O4167" s="643"/>
      <c r="P4167" s="686"/>
    </row>
    <row r="4168" spans="1:16" ht="22.5" x14ac:dyDescent="0.2">
      <c r="A4168" s="637" t="s">
        <v>479</v>
      </c>
      <c r="B4168" s="638" t="s">
        <v>775</v>
      </c>
      <c r="C4168" s="638" t="s">
        <v>769</v>
      </c>
      <c r="D4168" s="639" t="s">
        <v>12360</v>
      </c>
      <c r="E4168" s="640">
        <v>5500</v>
      </c>
      <c r="F4168" s="638">
        <v>18211833</v>
      </c>
      <c r="G4168" s="639" t="s">
        <v>12361</v>
      </c>
      <c r="H4168" s="641" t="s">
        <v>4132</v>
      </c>
      <c r="I4168" s="642" t="s">
        <v>7622</v>
      </c>
      <c r="J4168" s="641" t="s">
        <v>4132</v>
      </c>
      <c r="K4168" s="643">
        <v>2</v>
      </c>
      <c r="L4168" s="643">
        <v>12</v>
      </c>
      <c r="M4168" s="644">
        <v>67589.840681818227</v>
      </c>
      <c r="N4168" s="643"/>
      <c r="O4168" s="643"/>
      <c r="P4168" s="686"/>
    </row>
    <row r="4169" spans="1:16" ht="22.5" x14ac:dyDescent="0.2">
      <c r="A4169" s="637" t="s">
        <v>479</v>
      </c>
      <c r="B4169" s="638" t="s">
        <v>775</v>
      </c>
      <c r="C4169" s="638" t="s">
        <v>769</v>
      </c>
      <c r="D4169" s="639" t="s">
        <v>12362</v>
      </c>
      <c r="E4169" s="640">
        <v>1500</v>
      </c>
      <c r="F4169" s="638">
        <v>44835790</v>
      </c>
      <c r="G4169" s="639" t="s">
        <v>12363</v>
      </c>
      <c r="H4169" s="641" t="s">
        <v>838</v>
      </c>
      <c r="I4169" s="642" t="s">
        <v>7676</v>
      </c>
      <c r="J4169" s="641" t="s">
        <v>2322</v>
      </c>
      <c r="K4169" s="643">
        <v>5</v>
      </c>
      <c r="L4169" s="643">
        <v>9</v>
      </c>
      <c r="M4169" s="644">
        <v>14449.640681818237</v>
      </c>
      <c r="N4169" s="643"/>
      <c r="O4169" s="643"/>
      <c r="P4169" s="686"/>
    </row>
    <row r="4170" spans="1:16" ht="33.75" x14ac:dyDescent="0.2">
      <c r="A4170" s="637" t="s">
        <v>479</v>
      </c>
      <c r="B4170" s="638" t="s">
        <v>775</v>
      </c>
      <c r="C4170" s="638" t="s">
        <v>769</v>
      </c>
      <c r="D4170" s="639" t="s">
        <v>12362</v>
      </c>
      <c r="E4170" s="640">
        <v>1316.67</v>
      </c>
      <c r="F4170" s="638">
        <v>44835790</v>
      </c>
      <c r="G4170" s="639" t="s">
        <v>12364</v>
      </c>
      <c r="H4170" s="641" t="s">
        <v>838</v>
      </c>
      <c r="I4170" s="642" t="s">
        <v>7676</v>
      </c>
      <c r="J4170" s="641" t="s">
        <v>2322</v>
      </c>
      <c r="K4170" s="643"/>
      <c r="L4170" s="643">
        <v>1</v>
      </c>
      <c r="M4170" s="644">
        <v>945.71068181823557</v>
      </c>
      <c r="N4170" s="643"/>
      <c r="O4170" s="643"/>
      <c r="P4170" s="686"/>
    </row>
    <row r="4171" spans="1:16" ht="22.5" x14ac:dyDescent="0.2">
      <c r="A4171" s="637" t="s">
        <v>479</v>
      </c>
      <c r="B4171" s="638" t="s">
        <v>775</v>
      </c>
      <c r="C4171" s="638" t="s">
        <v>769</v>
      </c>
      <c r="D4171" s="639" t="s">
        <v>1008</v>
      </c>
      <c r="E4171" s="640">
        <v>3500</v>
      </c>
      <c r="F4171" s="638">
        <v>47867440</v>
      </c>
      <c r="G4171" s="639" t="s">
        <v>12365</v>
      </c>
      <c r="H4171" s="641" t="s">
        <v>2718</v>
      </c>
      <c r="I4171" s="642" t="s">
        <v>12366</v>
      </c>
      <c r="J4171" s="641" t="s">
        <v>8131</v>
      </c>
      <c r="K4171" s="643">
        <v>3</v>
      </c>
      <c r="L4171" s="643">
        <v>8</v>
      </c>
      <c r="M4171" s="644">
        <v>28936.240681818235</v>
      </c>
      <c r="N4171" s="643"/>
      <c r="O4171" s="643"/>
      <c r="P4171" s="686"/>
    </row>
    <row r="4172" spans="1:16" ht="22.5" x14ac:dyDescent="0.2">
      <c r="A4172" s="637" t="s">
        <v>479</v>
      </c>
      <c r="B4172" s="638" t="s">
        <v>775</v>
      </c>
      <c r="C4172" s="638" t="s">
        <v>769</v>
      </c>
      <c r="D4172" s="639" t="s">
        <v>12261</v>
      </c>
      <c r="E4172" s="640">
        <v>3800</v>
      </c>
      <c r="F4172" s="638" t="s">
        <v>12367</v>
      </c>
      <c r="G4172" s="639" t="s">
        <v>12368</v>
      </c>
      <c r="H4172" s="641" t="s">
        <v>12261</v>
      </c>
      <c r="I4172" s="642" t="s">
        <v>774</v>
      </c>
      <c r="J4172" s="641" t="s">
        <v>774</v>
      </c>
      <c r="K4172" s="643">
        <v>3</v>
      </c>
      <c r="L4172" s="643">
        <v>7</v>
      </c>
      <c r="M4172" s="644">
        <v>27322.840681818234</v>
      </c>
      <c r="N4172" s="643"/>
      <c r="O4172" s="643"/>
      <c r="P4172" s="686"/>
    </row>
    <row r="4173" spans="1:16" ht="22.5" x14ac:dyDescent="0.2">
      <c r="A4173" s="637" t="s">
        <v>479</v>
      </c>
      <c r="B4173" s="638" t="s">
        <v>775</v>
      </c>
      <c r="C4173" s="638" t="s">
        <v>769</v>
      </c>
      <c r="D4173" s="639" t="s">
        <v>12369</v>
      </c>
      <c r="E4173" s="640">
        <v>4400</v>
      </c>
      <c r="F4173" s="638">
        <v>40589299</v>
      </c>
      <c r="G4173" s="639" t="s">
        <v>12370</v>
      </c>
      <c r="H4173" s="641" t="s">
        <v>2781</v>
      </c>
      <c r="I4173" s="642" t="s">
        <v>12253</v>
      </c>
      <c r="J4173" s="641" t="s">
        <v>8131</v>
      </c>
      <c r="K4173" s="643">
        <v>2</v>
      </c>
      <c r="L4173" s="643">
        <v>12</v>
      </c>
      <c r="M4173" s="644">
        <v>54389.840681818234</v>
      </c>
      <c r="N4173" s="643"/>
      <c r="O4173" s="643"/>
      <c r="P4173" s="686"/>
    </row>
    <row r="4174" spans="1:16" ht="101.25" x14ac:dyDescent="0.2">
      <c r="A4174" s="637" t="s">
        <v>479</v>
      </c>
      <c r="B4174" s="638" t="s">
        <v>775</v>
      </c>
      <c r="C4174" s="638" t="s">
        <v>769</v>
      </c>
      <c r="D4174" s="639" t="s">
        <v>12371</v>
      </c>
      <c r="E4174" s="640">
        <v>930</v>
      </c>
      <c r="F4174" s="638" t="s">
        <v>12372</v>
      </c>
      <c r="G4174" s="639" t="s">
        <v>12373</v>
      </c>
      <c r="H4174" s="641" t="s">
        <v>796</v>
      </c>
      <c r="I4174" s="642" t="s">
        <v>796</v>
      </c>
      <c r="J4174" s="641" t="s">
        <v>796</v>
      </c>
      <c r="K4174" s="643">
        <v>2</v>
      </c>
      <c r="L4174" s="643">
        <v>12</v>
      </c>
      <c r="M4174" s="644">
        <v>12393.440681818238</v>
      </c>
      <c r="N4174" s="643"/>
      <c r="O4174" s="643"/>
      <c r="P4174" s="686"/>
    </row>
    <row r="4175" spans="1:16" ht="22.5" x14ac:dyDescent="0.2">
      <c r="A4175" s="637" t="s">
        <v>479</v>
      </c>
      <c r="B4175" s="638" t="s">
        <v>775</v>
      </c>
      <c r="C4175" s="638" t="s">
        <v>769</v>
      </c>
      <c r="D4175" s="639" t="s">
        <v>1863</v>
      </c>
      <c r="E4175" s="640">
        <v>3000</v>
      </c>
      <c r="F4175" s="638">
        <v>43383692</v>
      </c>
      <c r="G4175" s="639" t="s">
        <v>12374</v>
      </c>
      <c r="H4175" s="641" t="s">
        <v>1863</v>
      </c>
      <c r="I4175" s="642" t="s">
        <v>8017</v>
      </c>
      <c r="J4175" s="641" t="s">
        <v>1863</v>
      </c>
      <c r="K4175" s="643">
        <v>2</v>
      </c>
      <c r="L4175" s="643">
        <v>12</v>
      </c>
      <c r="M4175" s="644">
        <v>37589.840681818241</v>
      </c>
      <c r="N4175" s="643"/>
      <c r="O4175" s="643"/>
      <c r="P4175" s="686"/>
    </row>
    <row r="4176" spans="1:16" ht="101.25" x14ac:dyDescent="0.2">
      <c r="A4176" s="637" t="s">
        <v>479</v>
      </c>
      <c r="B4176" s="638" t="s">
        <v>775</v>
      </c>
      <c r="C4176" s="638" t="s">
        <v>769</v>
      </c>
      <c r="D4176" s="639" t="s">
        <v>12375</v>
      </c>
      <c r="E4176" s="640">
        <v>1200</v>
      </c>
      <c r="F4176" s="638" t="s">
        <v>12376</v>
      </c>
      <c r="G4176" s="639" t="s">
        <v>12377</v>
      </c>
      <c r="H4176" s="641" t="s">
        <v>796</v>
      </c>
      <c r="I4176" s="642" t="s">
        <v>796</v>
      </c>
      <c r="J4176" s="641" t="s">
        <v>796</v>
      </c>
      <c r="K4176" s="643">
        <v>2</v>
      </c>
      <c r="L4176" s="643">
        <v>12</v>
      </c>
      <c r="M4176" s="644">
        <v>15925.040681818236</v>
      </c>
      <c r="N4176" s="643"/>
      <c r="O4176" s="643"/>
      <c r="P4176" s="686"/>
    </row>
    <row r="4177" spans="1:16" ht="22.5" x14ac:dyDescent="0.2">
      <c r="A4177" s="637" t="s">
        <v>479</v>
      </c>
      <c r="B4177" s="638" t="s">
        <v>775</v>
      </c>
      <c r="C4177" s="638" t="s">
        <v>769</v>
      </c>
      <c r="D4177" s="639" t="s">
        <v>12261</v>
      </c>
      <c r="E4177" s="640">
        <v>3800</v>
      </c>
      <c r="F4177" s="638" t="s">
        <v>12378</v>
      </c>
      <c r="G4177" s="639" t="s">
        <v>12379</v>
      </c>
      <c r="H4177" s="641" t="s">
        <v>12274</v>
      </c>
      <c r="I4177" s="642" t="s">
        <v>12275</v>
      </c>
      <c r="J4177" s="641" t="s">
        <v>774</v>
      </c>
      <c r="K4177" s="643">
        <v>2</v>
      </c>
      <c r="L4177" s="643">
        <v>12</v>
      </c>
      <c r="M4177" s="644">
        <v>47189.840681818241</v>
      </c>
      <c r="N4177" s="643"/>
      <c r="O4177" s="643"/>
      <c r="P4177" s="686"/>
    </row>
    <row r="4178" spans="1:16" ht="22.5" x14ac:dyDescent="0.2">
      <c r="A4178" s="637" t="s">
        <v>479</v>
      </c>
      <c r="B4178" s="638" t="s">
        <v>775</v>
      </c>
      <c r="C4178" s="638" t="s">
        <v>769</v>
      </c>
      <c r="D4178" s="639" t="s">
        <v>12380</v>
      </c>
      <c r="E4178" s="640">
        <v>3800</v>
      </c>
      <c r="F4178" s="638">
        <v>42201212</v>
      </c>
      <c r="G4178" s="639" t="s">
        <v>12381</v>
      </c>
      <c r="H4178" s="641" t="s">
        <v>838</v>
      </c>
      <c r="I4178" s="642" t="s">
        <v>774</v>
      </c>
      <c r="J4178" s="641" t="s">
        <v>774</v>
      </c>
      <c r="K4178" s="643">
        <v>2</v>
      </c>
      <c r="L4178" s="643">
        <v>12</v>
      </c>
      <c r="M4178" s="644">
        <v>47189.840681818241</v>
      </c>
      <c r="N4178" s="643"/>
      <c r="O4178" s="643"/>
      <c r="P4178" s="686"/>
    </row>
    <row r="4179" spans="1:16" ht="22.5" x14ac:dyDescent="0.2">
      <c r="A4179" s="637" t="s">
        <v>479</v>
      </c>
      <c r="B4179" s="638" t="s">
        <v>775</v>
      </c>
      <c r="C4179" s="638" t="s">
        <v>769</v>
      </c>
      <c r="D4179" s="639" t="s">
        <v>1008</v>
      </c>
      <c r="E4179" s="640">
        <v>2300</v>
      </c>
      <c r="F4179" s="638">
        <v>41807365</v>
      </c>
      <c r="G4179" s="639" t="s">
        <v>12382</v>
      </c>
      <c r="H4179" s="641"/>
      <c r="I4179" s="642"/>
      <c r="J4179" s="641"/>
      <c r="K4179" s="643">
        <v>2</v>
      </c>
      <c r="L4179" s="643">
        <v>12</v>
      </c>
      <c r="M4179" s="644">
        <v>29189.840681818237</v>
      </c>
      <c r="N4179" s="643"/>
      <c r="O4179" s="643"/>
      <c r="P4179" s="686"/>
    </row>
    <row r="4180" spans="1:16" ht="22.5" x14ac:dyDescent="0.2">
      <c r="A4180" s="637" t="s">
        <v>479</v>
      </c>
      <c r="B4180" s="638" t="s">
        <v>775</v>
      </c>
      <c r="C4180" s="638" t="s">
        <v>769</v>
      </c>
      <c r="D4180" s="639" t="s">
        <v>12383</v>
      </c>
      <c r="E4180" s="640">
        <v>5000</v>
      </c>
      <c r="F4180" s="638">
        <v>23933077</v>
      </c>
      <c r="G4180" s="639" t="s">
        <v>12384</v>
      </c>
      <c r="H4180" s="641" t="s">
        <v>12383</v>
      </c>
      <c r="I4180" s="642" t="s">
        <v>7622</v>
      </c>
      <c r="J4180" s="641" t="s">
        <v>12385</v>
      </c>
      <c r="K4180" s="643">
        <v>2</v>
      </c>
      <c r="L4180" s="643">
        <v>12</v>
      </c>
      <c r="M4180" s="644">
        <v>61589.840681818234</v>
      </c>
      <c r="N4180" s="643"/>
      <c r="O4180" s="643"/>
      <c r="P4180" s="686"/>
    </row>
    <row r="4181" spans="1:16" ht="22.5" x14ac:dyDescent="0.2">
      <c r="A4181" s="637" t="s">
        <v>479</v>
      </c>
      <c r="B4181" s="638" t="s">
        <v>775</v>
      </c>
      <c r="C4181" s="638" t="s">
        <v>769</v>
      </c>
      <c r="D4181" s="639" t="s">
        <v>11270</v>
      </c>
      <c r="E4181" s="640">
        <v>1300</v>
      </c>
      <c r="F4181" s="638">
        <v>19336272</v>
      </c>
      <c r="G4181" s="639" t="s">
        <v>12386</v>
      </c>
      <c r="H4181" s="641" t="s">
        <v>11270</v>
      </c>
      <c r="I4181" s="642" t="s">
        <v>12387</v>
      </c>
      <c r="J4181" s="641" t="s">
        <v>796</v>
      </c>
      <c r="K4181" s="643">
        <v>2</v>
      </c>
      <c r="L4181" s="643">
        <v>12</v>
      </c>
      <c r="M4181" s="644">
        <v>17189.840681818237</v>
      </c>
      <c r="N4181" s="643"/>
      <c r="O4181" s="643"/>
      <c r="P4181" s="686"/>
    </row>
    <row r="4182" spans="1:16" ht="22.5" x14ac:dyDescent="0.2">
      <c r="A4182" s="637" t="s">
        <v>479</v>
      </c>
      <c r="B4182" s="638" t="s">
        <v>775</v>
      </c>
      <c r="C4182" s="638" t="s">
        <v>769</v>
      </c>
      <c r="D4182" s="639" t="s">
        <v>11270</v>
      </c>
      <c r="E4182" s="640">
        <v>1300</v>
      </c>
      <c r="F4182" s="638">
        <v>41133292</v>
      </c>
      <c r="G4182" s="639" t="s">
        <v>12388</v>
      </c>
      <c r="H4182" s="641" t="s">
        <v>11270</v>
      </c>
      <c r="I4182" s="642" t="s">
        <v>12387</v>
      </c>
      <c r="J4182" s="641" t="s">
        <v>796</v>
      </c>
      <c r="K4182" s="643">
        <v>2</v>
      </c>
      <c r="L4182" s="643">
        <v>5</v>
      </c>
      <c r="M4182" s="644">
        <v>6996.0406818182355</v>
      </c>
      <c r="N4182" s="643"/>
      <c r="O4182" s="643"/>
      <c r="P4182" s="686"/>
    </row>
    <row r="4183" spans="1:16" ht="22.5" x14ac:dyDescent="0.2">
      <c r="A4183" s="637" t="s">
        <v>479</v>
      </c>
      <c r="B4183" s="638" t="s">
        <v>775</v>
      </c>
      <c r="C4183" s="638" t="s">
        <v>769</v>
      </c>
      <c r="D4183" s="639" t="s">
        <v>1700</v>
      </c>
      <c r="E4183" s="640">
        <v>1300</v>
      </c>
      <c r="F4183" s="638" t="s">
        <v>12389</v>
      </c>
      <c r="G4183" s="639" t="s">
        <v>12390</v>
      </c>
      <c r="H4183" s="641" t="s">
        <v>796</v>
      </c>
      <c r="I4183" s="642" t="s">
        <v>796</v>
      </c>
      <c r="J4183" s="641" t="s">
        <v>796</v>
      </c>
      <c r="K4183" s="643">
        <v>2</v>
      </c>
      <c r="L4183" s="643">
        <v>12</v>
      </c>
      <c r="M4183" s="644">
        <v>17189.840681818237</v>
      </c>
      <c r="N4183" s="643"/>
      <c r="O4183" s="643"/>
      <c r="P4183" s="686"/>
    </row>
    <row r="4184" spans="1:16" ht="22.5" x14ac:dyDescent="0.2">
      <c r="A4184" s="637" t="s">
        <v>479</v>
      </c>
      <c r="B4184" s="638" t="s">
        <v>775</v>
      </c>
      <c r="C4184" s="638" t="s">
        <v>769</v>
      </c>
      <c r="D4184" s="639" t="s">
        <v>2182</v>
      </c>
      <c r="E4184" s="640">
        <v>14000</v>
      </c>
      <c r="F4184" s="638">
        <v>18150164</v>
      </c>
      <c r="G4184" s="639" t="s">
        <v>12391</v>
      </c>
      <c r="H4184" s="641" t="s">
        <v>915</v>
      </c>
      <c r="I4184" s="642" t="s">
        <v>915</v>
      </c>
      <c r="J4184" s="641" t="s">
        <v>12392</v>
      </c>
      <c r="K4184" s="643">
        <v>1</v>
      </c>
      <c r="L4184" s="643">
        <v>4</v>
      </c>
      <c r="M4184" s="644">
        <v>56382.640681818237</v>
      </c>
      <c r="N4184" s="643"/>
      <c r="O4184" s="643"/>
      <c r="P4184" s="686"/>
    </row>
    <row r="4185" spans="1:16" ht="22.5" x14ac:dyDescent="0.2">
      <c r="A4185" s="637" t="s">
        <v>479</v>
      </c>
      <c r="B4185" s="638" t="s">
        <v>775</v>
      </c>
      <c r="C4185" s="638" t="s">
        <v>769</v>
      </c>
      <c r="D4185" s="639" t="s">
        <v>12393</v>
      </c>
      <c r="E4185" s="640">
        <v>8888.89</v>
      </c>
      <c r="F4185" s="638">
        <v>18150164</v>
      </c>
      <c r="G4185" s="639" t="s">
        <v>12391</v>
      </c>
      <c r="H4185" s="641" t="s">
        <v>915</v>
      </c>
      <c r="I4185" s="642" t="s">
        <v>915</v>
      </c>
      <c r="J4185" s="641" t="s">
        <v>8131</v>
      </c>
      <c r="K4185" s="643">
        <v>3</v>
      </c>
      <c r="L4185" s="643">
        <v>7</v>
      </c>
      <c r="M4185" s="644">
        <v>62945.07068181823</v>
      </c>
      <c r="N4185" s="643"/>
      <c r="O4185" s="643"/>
      <c r="P4185" s="686"/>
    </row>
    <row r="4186" spans="1:16" ht="33.75" x14ac:dyDescent="0.2">
      <c r="A4186" s="637" t="s">
        <v>479</v>
      </c>
      <c r="B4186" s="638" t="s">
        <v>775</v>
      </c>
      <c r="C4186" s="638" t="s">
        <v>769</v>
      </c>
      <c r="D4186" s="639" t="s">
        <v>12393</v>
      </c>
      <c r="E4186" s="640">
        <v>47259.27</v>
      </c>
      <c r="F4186" s="638">
        <v>18150164</v>
      </c>
      <c r="G4186" s="639" t="s">
        <v>12394</v>
      </c>
      <c r="H4186" s="641" t="s">
        <v>915</v>
      </c>
      <c r="I4186" s="642" t="s">
        <v>915</v>
      </c>
      <c r="J4186" s="641" t="s">
        <v>8131</v>
      </c>
      <c r="K4186" s="643"/>
      <c r="L4186" s="643">
        <v>1</v>
      </c>
      <c r="M4186" s="644">
        <v>46888.310681818235</v>
      </c>
      <c r="N4186" s="643"/>
      <c r="O4186" s="643"/>
      <c r="P4186" s="686"/>
    </row>
    <row r="4187" spans="1:16" ht="33.75" x14ac:dyDescent="0.2">
      <c r="A4187" s="637" t="s">
        <v>479</v>
      </c>
      <c r="B4187" s="638" t="s">
        <v>775</v>
      </c>
      <c r="C4187" s="638" t="s">
        <v>769</v>
      </c>
      <c r="D4187" s="639" t="s">
        <v>12259</v>
      </c>
      <c r="E4187" s="640">
        <v>3800</v>
      </c>
      <c r="F4187" s="638">
        <v>32739549</v>
      </c>
      <c r="G4187" s="639" t="s">
        <v>12395</v>
      </c>
      <c r="H4187" s="641" t="s">
        <v>12261</v>
      </c>
      <c r="I4187" s="642" t="s">
        <v>774</v>
      </c>
      <c r="J4187" s="641" t="s">
        <v>774</v>
      </c>
      <c r="K4187" s="643">
        <v>2</v>
      </c>
      <c r="L4187" s="643">
        <v>12</v>
      </c>
      <c r="M4187" s="644">
        <v>47189.840681818241</v>
      </c>
      <c r="N4187" s="643"/>
      <c r="O4187" s="643"/>
      <c r="P4187" s="686"/>
    </row>
    <row r="4188" spans="1:16" ht="22.5" x14ac:dyDescent="0.2">
      <c r="A4188" s="637" t="s">
        <v>479</v>
      </c>
      <c r="B4188" s="638" t="s">
        <v>775</v>
      </c>
      <c r="C4188" s="638" t="s">
        <v>769</v>
      </c>
      <c r="D4188" s="639" t="s">
        <v>12396</v>
      </c>
      <c r="E4188" s="640">
        <v>5000</v>
      </c>
      <c r="F4188" s="638">
        <v>18140901</v>
      </c>
      <c r="G4188" s="639" t="s">
        <v>12397</v>
      </c>
      <c r="H4188" s="641" t="s">
        <v>838</v>
      </c>
      <c r="I4188" s="642" t="s">
        <v>780</v>
      </c>
      <c r="J4188" s="641" t="s">
        <v>8131</v>
      </c>
      <c r="K4188" s="643">
        <v>2</v>
      </c>
      <c r="L4188" s="643">
        <v>11</v>
      </c>
      <c r="M4188" s="644">
        <v>56476.440681818232</v>
      </c>
      <c r="N4188" s="643"/>
      <c r="O4188" s="643"/>
      <c r="P4188" s="686"/>
    </row>
    <row r="4189" spans="1:16" ht="45" x14ac:dyDescent="0.2">
      <c r="A4189" s="637" t="s">
        <v>479</v>
      </c>
      <c r="B4189" s="638" t="s">
        <v>775</v>
      </c>
      <c r="C4189" s="638" t="s">
        <v>769</v>
      </c>
      <c r="D4189" s="639" t="s">
        <v>12396</v>
      </c>
      <c r="E4189" s="640">
        <v>5400</v>
      </c>
      <c r="F4189" s="638">
        <v>18140901</v>
      </c>
      <c r="G4189" s="639" t="s">
        <v>12398</v>
      </c>
      <c r="H4189" s="641" t="s">
        <v>838</v>
      </c>
      <c r="I4189" s="642" t="s">
        <v>780</v>
      </c>
      <c r="J4189" s="641" t="s">
        <v>8131</v>
      </c>
      <c r="K4189" s="643"/>
      <c r="L4189" s="643">
        <v>1</v>
      </c>
      <c r="M4189" s="644">
        <v>5142.4406818182351</v>
      </c>
      <c r="N4189" s="643"/>
      <c r="O4189" s="643"/>
      <c r="P4189" s="686"/>
    </row>
    <row r="4190" spans="1:16" ht="22.5" x14ac:dyDescent="0.2">
      <c r="A4190" s="637" t="s">
        <v>479</v>
      </c>
      <c r="B4190" s="638" t="s">
        <v>775</v>
      </c>
      <c r="C4190" s="638" t="s">
        <v>769</v>
      </c>
      <c r="D4190" s="639" t="s">
        <v>12254</v>
      </c>
      <c r="E4190" s="640">
        <v>3800</v>
      </c>
      <c r="F4190" s="638">
        <v>45994595</v>
      </c>
      <c r="G4190" s="639" t="s">
        <v>12399</v>
      </c>
      <c r="H4190" s="641" t="s">
        <v>838</v>
      </c>
      <c r="I4190" s="642" t="s">
        <v>774</v>
      </c>
      <c r="J4190" s="641" t="s">
        <v>774</v>
      </c>
      <c r="K4190" s="643">
        <v>2</v>
      </c>
      <c r="L4190" s="643">
        <v>12</v>
      </c>
      <c r="M4190" s="644">
        <v>47189.840681818241</v>
      </c>
      <c r="N4190" s="643"/>
      <c r="O4190" s="643"/>
      <c r="P4190" s="686"/>
    </row>
    <row r="4191" spans="1:16" ht="67.5" x14ac:dyDescent="0.2">
      <c r="A4191" s="637" t="s">
        <v>479</v>
      </c>
      <c r="B4191" s="638" t="s">
        <v>775</v>
      </c>
      <c r="C4191" s="638" t="s">
        <v>769</v>
      </c>
      <c r="D4191" s="639" t="s">
        <v>12400</v>
      </c>
      <c r="E4191" s="640">
        <v>1000</v>
      </c>
      <c r="F4191" s="638" t="s">
        <v>12401</v>
      </c>
      <c r="G4191" s="639" t="s">
        <v>12402</v>
      </c>
      <c r="H4191" s="641" t="s">
        <v>796</v>
      </c>
      <c r="I4191" s="642" t="s">
        <v>796</v>
      </c>
      <c r="J4191" s="641" t="s">
        <v>796</v>
      </c>
      <c r="K4191" s="643">
        <v>2</v>
      </c>
      <c r="L4191" s="643">
        <v>12</v>
      </c>
      <c r="M4191" s="644">
        <v>13309.040681818236</v>
      </c>
      <c r="N4191" s="643"/>
      <c r="O4191" s="643"/>
      <c r="P4191" s="686"/>
    </row>
    <row r="4192" spans="1:16" ht="22.5" x14ac:dyDescent="0.2">
      <c r="A4192" s="637" t="s">
        <v>479</v>
      </c>
      <c r="B4192" s="638" t="s">
        <v>775</v>
      </c>
      <c r="C4192" s="638" t="s">
        <v>769</v>
      </c>
      <c r="D4192" s="639" t="s">
        <v>12254</v>
      </c>
      <c r="E4192" s="640">
        <v>3800</v>
      </c>
      <c r="F4192" s="638">
        <v>45796336</v>
      </c>
      <c r="G4192" s="639" t="s">
        <v>12403</v>
      </c>
      <c r="H4192" s="641" t="s">
        <v>838</v>
      </c>
      <c r="I4192" s="642" t="s">
        <v>774</v>
      </c>
      <c r="J4192" s="641" t="s">
        <v>774</v>
      </c>
      <c r="K4192" s="643">
        <v>2</v>
      </c>
      <c r="L4192" s="643">
        <v>12</v>
      </c>
      <c r="M4192" s="644">
        <v>47189.840681818241</v>
      </c>
      <c r="N4192" s="643"/>
      <c r="O4192" s="643"/>
      <c r="P4192" s="686"/>
    </row>
    <row r="4193" spans="1:16" ht="22.5" x14ac:dyDescent="0.2">
      <c r="A4193" s="637" t="s">
        <v>479</v>
      </c>
      <c r="B4193" s="638" t="s">
        <v>775</v>
      </c>
      <c r="C4193" s="638" t="s">
        <v>769</v>
      </c>
      <c r="D4193" s="639" t="s">
        <v>805</v>
      </c>
      <c r="E4193" s="640">
        <v>4000</v>
      </c>
      <c r="F4193" s="638">
        <v>41839550</v>
      </c>
      <c r="G4193" s="639" t="s">
        <v>12404</v>
      </c>
      <c r="H4193" s="641" t="s">
        <v>805</v>
      </c>
      <c r="I4193" s="642" t="s">
        <v>780</v>
      </c>
      <c r="J4193" s="641" t="s">
        <v>8131</v>
      </c>
      <c r="K4193" s="643">
        <v>1</v>
      </c>
      <c r="L4193" s="643">
        <v>2</v>
      </c>
      <c r="M4193" s="644">
        <v>7855.8406818182348</v>
      </c>
      <c r="N4193" s="643"/>
      <c r="O4193" s="643"/>
      <c r="P4193" s="686"/>
    </row>
    <row r="4194" spans="1:16" ht="22.5" x14ac:dyDescent="0.2">
      <c r="A4194" s="637" t="s">
        <v>479</v>
      </c>
      <c r="B4194" s="638" t="s">
        <v>775</v>
      </c>
      <c r="C4194" s="638" t="s">
        <v>769</v>
      </c>
      <c r="D4194" s="639" t="s">
        <v>12405</v>
      </c>
      <c r="E4194" s="640">
        <v>5000</v>
      </c>
      <c r="F4194" s="638">
        <v>40043008</v>
      </c>
      <c r="G4194" s="639" t="s">
        <v>12406</v>
      </c>
      <c r="H4194" s="641" t="s">
        <v>12407</v>
      </c>
      <c r="I4194" s="642" t="s">
        <v>8017</v>
      </c>
      <c r="J4194" s="641" t="s">
        <v>8131</v>
      </c>
      <c r="K4194" s="643">
        <v>2</v>
      </c>
      <c r="L4194" s="643">
        <v>12</v>
      </c>
      <c r="M4194" s="644">
        <v>61589.840681818234</v>
      </c>
      <c r="N4194" s="643"/>
      <c r="O4194" s="643"/>
      <c r="P4194" s="686"/>
    </row>
    <row r="4195" spans="1:16" ht="33.75" x14ac:dyDescent="0.2">
      <c r="A4195" s="637" t="s">
        <v>479</v>
      </c>
      <c r="B4195" s="638" t="s">
        <v>775</v>
      </c>
      <c r="C4195" s="638" t="s">
        <v>769</v>
      </c>
      <c r="D4195" s="639" t="s">
        <v>12321</v>
      </c>
      <c r="E4195" s="640">
        <v>3000</v>
      </c>
      <c r="F4195" s="638">
        <v>41210302</v>
      </c>
      <c r="G4195" s="639" t="s">
        <v>12408</v>
      </c>
      <c r="H4195" s="641" t="s">
        <v>801</v>
      </c>
      <c r="I4195" s="642" t="s">
        <v>780</v>
      </c>
      <c r="J4195" s="641" t="s">
        <v>8131</v>
      </c>
      <c r="K4195" s="643">
        <v>1</v>
      </c>
      <c r="L4195" s="643">
        <v>2</v>
      </c>
      <c r="M4195" s="644">
        <v>5855.8406818182357</v>
      </c>
      <c r="N4195" s="643"/>
      <c r="O4195" s="643"/>
      <c r="P4195" s="686"/>
    </row>
    <row r="4196" spans="1:16" ht="22.5" x14ac:dyDescent="0.2">
      <c r="A4196" s="637" t="s">
        <v>479</v>
      </c>
      <c r="B4196" s="638" t="s">
        <v>775</v>
      </c>
      <c r="C4196" s="638" t="s">
        <v>769</v>
      </c>
      <c r="D4196" s="639" t="s">
        <v>2118</v>
      </c>
      <c r="E4196" s="640">
        <v>5000</v>
      </c>
      <c r="F4196" s="638">
        <v>41693719</v>
      </c>
      <c r="G4196" s="639" t="s">
        <v>12409</v>
      </c>
      <c r="H4196" s="641" t="s">
        <v>862</v>
      </c>
      <c r="I4196" s="642" t="s">
        <v>7622</v>
      </c>
      <c r="J4196" s="641" t="s">
        <v>1863</v>
      </c>
      <c r="K4196" s="643">
        <v>2</v>
      </c>
      <c r="L4196" s="643">
        <v>12</v>
      </c>
      <c r="M4196" s="644">
        <v>61589.840681818234</v>
      </c>
      <c r="N4196" s="643"/>
      <c r="O4196" s="643"/>
      <c r="P4196" s="686"/>
    </row>
    <row r="4197" spans="1:16" ht="33.75" x14ac:dyDescent="0.2">
      <c r="A4197" s="637" t="s">
        <v>479</v>
      </c>
      <c r="B4197" s="638" t="s">
        <v>775</v>
      </c>
      <c r="C4197" s="638" t="s">
        <v>769</v>
      </c>
      <c r="D4197" s="639" t="s">
        <v>12410</v>
      </c>
      <c r="E4197" s="640">
        <v>2500</v>
      </c>
      <c r="F4197" s="638">
        <v>44042575</v>
      </c>
      <c r="G4197" s="639" t="s">
        <v>12411</v>
      </c>
      <c r="H4197" s="641" t="s">
        <v>842</v>
      </c>
      <c r="I4197" s="642" t="s">
        <v>7622</v>
      </c>
      <c r="J4197" s="641" t="s">
        <v>842</v>
      </c>
      <c r="K4197" s="643">
        <v>3</v>
      </c>
      <c r="L4197" s="643">
        <v>7</v>
      </c>
      <c r="M4197" s="644">
        <v>18222.840681818234</v>
      </c>
      <c r="N4197" s="643"/>
      <c r="O4197" s="643"/>
      <c r="P4197" s="686"/>
    </row>
    <row r="4198" spans="1:16" ht="33.75" x14ac:dyDescent="0.2">
      <c r="A4198" s="637" t="s">
        <v>479</v>
      </c>
      <c r="B4198" s="638" t="s">
        <v>775</v>
      </c>
      <c r="C4198" s="638" t="s">
        <v>769</v>
      </c>
      <c r="D4198" s="639" t="s">
        <v>12410</v>
      </c>
      <c r="E4198" s="640">
        <v>3597.22</v>
      </c>
      <c r="F4198" s="638">
        <v>44042575</v>
      </c>
      <c r="G4198" s="639" t="s">
        <v>12412</v>
      </c>
      <c r="H4198" s="641" t="s">
        <v>842</v>
      </c>
      <c r="I4198" s="642" t="s">
        <v>7622</v>
      </c>
      <c r="J4198" s="641" t="s">
        <v>842</v>
      </c>
      <c r="K4198" s="643"/>
      <c r="L4198" s="643">
        <v>1</v>
      </c>
      <c r="M4198" s="644">
        <v>3226.2606818182353</v>
      </c>
      <c r="N4198" s="643"/>
      <c r="O4198" s="643"/>
      <c r="P4198" s="686"/>
    </row>
    <row r="4199" spans="1:16" ht="22.5" x14ac:dyDescent="0.2">
      <c r="A4199" s="637" t="s">
        <v>479</v>
      </c>
      <c r="B4199" s="638" t="s">
        <v>775</v>
      </c>
      <c r="C4199" s="638" t="s">
        <v>769</v>
      </c>
      <c r="D4199" s="639" t="s">
        <v>12290</v>
      </c>
      <c r="E4199" s="640">
        <v>6000</v>
      </c>
      <c r="F4199" s="638">
        <v>44042575</v>
      </c>
      <c r="G4199" s="639" t="s">
        <v>12411</v>
      </c>
      <c r="H4199" s="641" t="s">
        <v>842</v>
      </c>
      <c r="I4199" s="642" t="s">
        <v>7622</v>
      </c>
      <c r="J4199" s="641" t="s">
        <v>842</v>
      </c>
      <c r="K4199" s="643">
        <v>2</v>
      </c>
      <c r="L4199" s="643">
        <v>4</v>
      </c>
      <c r="M4199" s="644">
        <v>24382.640681818233</v>
      </c>
      <c r="N4199" s="643"/>
      <c r="O4199" s="643"/>
      <c r="P4199" s="686"/>
    </row>
    <row r="4200" spans="1:16" ht="22.5" x14ac:dyDescent="0.2">
      <c r="A4200" s="637" t="s">
        <v>479</v>
      </c>
      <c r="B4200" s="638" t="s">
        <v>775</v>
      </c>
      <c r="C4200" s="638" t="s">
        <v>769</v>
      </c>
      <c r="D4200" s="639" t="s">
        <v>11270</v>
      </c>
      <c r="E4200" s="640">
        <v>1300</v>
      </c>
      <c r="F4200" s="638" t="s">
        <v>12413</v>
      </c>
      <c r="G4200" s="639" t="s">
        <v>12414</v>
      </c>
      <c r="H4200" s="641" t="s">
        <v>11270</v>
      </c>
      <c r="I4200" s="642" t="s">
        <v>12387</v>
      </c>
      <c r="J4200" s="641" t="s">
        <v>796</v>
      </c>
      <c r="K4200" s="643">
        <v>2</v>
      </c>
      <c r="L4200" s="643">
        <v>12</v>
      </c>
      <c r="M4200" s="644">
        <v>17189.840681818237</v>
      </c>
      <c r="N4200" s="643"/>
      <c r="O4200" s="643"/>
      <c r="P4200" s="686"/>
    </row>
    <row r="4201" spans="1:16" ht="22.5" x14ac:dyDescent="0.2">
      <c r="A4201" s="637" t="s">
        <v>479</v>
      </c>
      <c r="B4201" s="638" t="s">
        <v>775</v>
      </c>
      <c r="C4201" s="638" t="s">
        <v>769</v>
      </c>
      <c r="D4201" s="639" t="s">
        <v>12415</v>
      </c>
      <c r="E4201" s="640">
        <v>6000</v>
      </c>
      <c r="F4201" s="638">
        <v>43443962</v>
      </c>
      <c r="G4201" s="639" t="s">
        <v>12416</v>
      </c>
      <c r="H4201" s="641" t="s">
        <v>957</v>
      </c>
      <c r="I4201" s="642" t="s">
        <v>8017</v>
      </c>
      <c r="J4201" s="641" t="s">
        <v>8131</v>
      </c>
      <c r="K4201" s="643">
        <v>1</v>
      </c>
      <c r="L4201" s="643">
        <v>2</v>
      </c>
      <c r="M4201" s="644">
        <v>11855.840681818236</v>
      </c>
      <c r="N4201" s="643"/>
      <c r="O4201" s="643"/>
      <c r="P4201" s="686"/>
    </row>
    <row r="4202" spans="1:16" ht="33.75" x14ac:dyDescent="0.2">
      <c r="A4202" s="637" t="s">
        <v>479</v>
      </c>
      <c r="B4202" s="638" t="s">
        <v>775</v>
      </c>
      <c r="C4202" s="638" t="s">
        <v>769</v>
      </c>
      <c r="D4202" s="639" t="s">
        <v>12415</v>
      </c>
      <c r="E4202" s="640">
        <v>15083.33</v>
      </c>
      <c r="F4202" s="638">
        <v>43443962</v>
      </c>
      <c r="G4202" s="639" t="s">
        <v>12417</v>
      </c>
      <c r="H4202" s="641" t="s">
        <v>957</v>
      </c>
      <c r="I4202" s="642" t="s">
        <v>8017</v>
      </c>
      <c r="J4202" s="641" t="s">
        <v>8131</v>
      </c>
      <c r="K4202" s="643"/>
      <c r="L4202" s="643">
        <v>1</v>
      </c>
      <c r="M4202" s="644">
        <v>14712.370681818236</v>
      </c>
      <c r="N4202" s="643"/>
      <c r="O4202" s="643"/>
      <c r="P4202" s="686"/>
    </row>
    <row r="4203" spans="1:16" ht="22.5" x14ac:dyDescent="0.2">
      <c r="A4203" s="637" t="s">
        <v>479</v>
      </c>
      <c r="B4203" s="638" t="s">
        <v>775</v>
      </c>
      <c r="C4203" s="638" t="s">
        <v>769</v>
      </c>
      <c r="D4203" s="639" t="s">
        <v>805</v>
      </c>
      <c r="E4203" s="640">
        <v>3000</v>
      </c>
      <c r="F4203" s="638" t="s">
        <v>12418</v>
      </c>
      <c r="G4203" s="639" t="s">
        <v>12419</v>
      </c>
      <c r="H4203" s="641" t="s">
        <v>805</v>
      </c>
      <c r="I4203" s="642" t="s">
        <v>8017</v>
      </c>
      <c r="J4203" s="641" t="s">
        <v>8131</v>
      </c>
      <c r="K4203" s="643">
        <v>2</v>
      </c>
      <c r="L4203" s="643">
        <v>12</v>
      </c>
      <c r="M4203" s="644">
        <v>37589.840681818241</v>
      </c>
      <c r="N4203" s="643"/>
      <c r="O4203" s="643"/>
      <c r="P4203" s="686"/>
    </row>
    <row r="4204" spans="1:16" ht="22.5" x14ac:dyDescent="0.2">
      <c r="A4204" s="637" t="s">
        <v>479</v>
      </c>
      <c r="B4204" s="638" t="s">
        <v>775</v>
      </c>
      <c r="C4204" s="638" t="s">
        <v>769</v>
      </c>
      <c r="D4204" s="639" t="s">
        <v>12420</v>
      </c>
      <c r="E4204" s="640">
        <v>7300</v>
      </c>
      <c r="F4204" s="638" t="s">
        <v>12421</v>
      </c>
      <c r="G4204" s="639" t="s">
        <v>12422</v>
      </c>
      <c r="H4204" s="641" t="s">
        <v>2781</v>
      </c>
      <c r="I4204" s="642" t="s">
        <v>12253</v>
      </c>
      <c r="J4204" s="641" t="s">
        <v>8131</v>
      </c>
      <c r="K4204" s="643">
        <v>2</v>
      </c>
      <c r="L4204" s="643">
        <v>12</v>
      </c>
      <c r="M4204" s="644">
        <v>89189.840681818227</v>
      </c>
      <c r="N4204" s="643"/>
      <c r="O4204" s="643"/>
      <c r="P4204" s="686"/>
    </row>
    <row r="4205" spans="1:16" ht="22.5" x14ac:dyDescent="0.2">
      <c r="A4205" s="637" t="s">
        <v>479</v>
      </c>
      <c r="B4205" s="638" t="s">
        <v>775</v>
      </c>
      <c r="C4205" s="638" t="s">
        <v>769</v>
      </c>
      <c r="D4205" s="639"/>
      <c r="E4205" s="640">
        <v>4444.4399999999996</v>
      </c>
      <c r="F4205" s="638" t="s">
        <v>12423</v>
      </c>
      <c r="G4205" s="639" t="s">
        <v>12424</v>
      </c>
      <c r="H4205" s="641" t="s">
        <v>2718</v>
      </c>
      <c r="I4205" s="642" t="s">
        <v>8017</v>
      </c>
      <c r="J4205" s="641" t="s">
        <v>8131</v>
      </c>
      <c r="K4205" s="643">
        <v>8</v>
      </c>
      <c r="L4205" s="643">
        <v>12</v>
      </c>
      <c r="M4205" s="644">
        <v>54923.120681818225</v>
      </c>
      <c r="N4205" s="643"/>
      <c r="O4205" s="643"/>
      <c r="P4205" s="686"/>
    </row>
    <row r="4206" spans="1:16" ht="22.5" x14ac:dyDescent="0.2">
      <c r="A4206" s="637" t="s">
        <v>479</v>
      </c>
      <c r="B4206" s="638" t="s">
        <v>775</v>
      </c>
      <c r="C4206" s="638" t="s">
        <v>769</v>
      </c>
      <c r="D4206" s="639" t="s">
        <v>9319</v>
      </c>
      <c r="E4206" s="640">
        <v>1300</v>
      </c>
      <c r="F4206" s="638" t="s">
        <v>12425</v>
      </c>
      <c r="G4206" s="639" t="s">
        <v>12426</v>
      </c>
      <c r="H4206" s="641" t="s">
        <v>12427</v>
      </c>
      <c r="I4206" s="642"/>
      <c r="J4206" s="641" t="s">
        <v>796</v>
      </c>
      <c r="K4206" s="643">
        <v>2</v>
      </c>
      <c r="L4206" s="643">
        <v>12</v>
      </c>
      <c r="M4206" s="644">
        <v>17189.840681818237</v>
      </c>
      <c r="N4206" s="643"/>
      <c r="O4206" s="643"/>
      <c r="P4206" s="686"/>
    </row>
    <row r="4207" spans="1:16" ht="33.75" x14ac:dyDescent="0.2">
      <c r="A4207" s="637" t="s">
        <v>479</v>
      </c>
      <c r="B4207" s="638" t="s">
        <v>775</v>
      </c>
      <c r="C4207" s="638" t="s">
        <v>769</v>
      </c>
      <c r="D4207" s="639" t="s">
        <v>12259</v>
      </c>
      <c r="E4207" s="640">
        <v>3800</v>
      </c>
      <c r="F4207" s="638">
        <v>44694786</v>
      </c>
      <c r="G4207" s="639" t="s">
        <v>12428</v>
      </c>
      <c r="H4207" s="641" t="s">
        <v>12261</v>
      </c>
      <c r="I4207" s="642" t="s">
        <v>774</v>
      </c>
      <c r="J4207" s="641" t="s">
        <v>774</v>
      </c>
      <c r="K4207" s="643">
        <v>2</v>
      </c>
      <c r="L4207" s="643">
        <v>12</v>
      </c>
      <c r="M4207" s="644">
        <v>47189.840681818241</v>
      </c>
      <c r="N4207" s="643"/>
      <c r="O4207" s="643"/>
      <c r="P4207" s="686"/>
    </row>
    <row r="4208" spans="1:16" ht="22.5" x14ac:dyDescent="0.2">
      <c r="A4208" s="637" t="s">
        <v>479</v>
      </c>
      <c r="B4208" s="638" t="s">
        <v>775</v>
      </c>
      <c r="C4208" s="638" t="s">
        <v>769</v>
      </c>
      <c r="D4208" s="639" t="s">
        <v>1008</v>
      </c>
      <c r="E4208" s="640">
        <v>2300</v>
      </c>
      <c r="F4208" s="638">
        <v>42843892</v>
      </c>
      <c r="G4208" s="639" t="s">
        <v>12429</v>
      </c>
      <c r="H4208" s="641" t="s">
        <v>1019</v>
      </c>
      <c r="I4208" s="642" t="s">
        <v>774</v>
      </c>
      <c r="J4208" s="641" t="s">
        <v>774</v>
      </c>
      <c r="K4208" s="643">
        <v>2</v>
      </c>
      <c r="L4208" s="643">
        <v>12</v>
      </c>
      <c r="M4208" s="644">
        <v>29189.840681818237</v>
      </c>
      <c r="N4208" s="643"/>
      <c r="O4208" s="643"/>
      <c r="P4208" s="686"/>
    </row>
    <row r="4209" spans="1:16" ht="22.5" x14ac:dyDescent="0.2">
      <c r="A4209" s="637" t="s">
        <v>479</v>
      </c>
      <c r="B4209" s="638" t="s">
        <v>775</v>
      </c>
      <c r="C4209" s="638" t="s">
        <v>769</v>
      </c>
      <c r="D4209" s="639" t="s">
        <v>12288</v>
      </c>
      <c r="E4209" s="640">
        <v>3800</v>
      </c>
      <c r="F4209" s="638" t="s">
        <v>12430</v>
      </c>
      <c r="G4209" s="639" t="s">
        <v>12431</v>
      </c>
      <c r="H4209" s="641" t="s">
        <v>838</v>
      </c>
      <c r="I4209" s="642" t="s">
        <v>774</v>
      </c>
      <c r="J4209" s="641" t="s">
        <v>774</v>
      </c>
      <c r="K4209" s="643">
        <v>2</v>
      </c>
      <c r="L4209" s="643">
        <v>12</v>
      </c>
      <c r="M4209" s="644">
        <v>47189.840681818241</v>
      </c>
      <c r="N4209" s="643"/>
      <c r="O4209" s="643"/>
      <c r="P4209" s="686"/>
    </row>
    <row r="4210" spans="1:16" ht="56.25" x14ac:dyDescent="0.2">
      <c r="A4210" s="637" t="s">
        <v>479</v>
      </c>
      <c r="B4210" s="638" t="s">
        <v>775</v>
      </c>
      <c r="C4210" s="638" t="s">
        <v>769</v>
      </c>
      <c r="D4210" s="639" t="s">
        <v>12432</v>
      </c>
      <c r="E4210" s="640">
        <v>1300</v>
      </c>
      <c r="F4210" s="638" t="s">
        <v>12433</v>
      </c>
      <c r="G4210" s="639" t="s">
        <v>12434</v>
      </c>
      <c r="H4210" s="641" t="s">
        <v>796</v>
      </c>
      <c r="I4210" s="642" t="s">
        <v>796</v>
      </c>
      <c r="J4210" s="641" t="s">
        <v>796</v>
      </c>
      <c r="K4210" s="643">
        <v>2</v>
      </c>
      <c r="L4210" s="643">
        <v>12</v>
      </c>
      <c r="M4210" s="644">
        <v>17189.840681818237</v>
      </c>
      <c r="N4210" s="643"/>
      <c r="O4210" s="643"/>
      <c r="P4210" s="686"/>
    </row>
    <row r="4211" spans="1:16" ht="67.5" x14ac:dyDescent="0.2">
      <c r="A4211" s="637" t="s">
        <v>479</v>
      </c>
      <c r="B4211" s="638" t="s">
        <v>775</v>
      </c>
      <c r="C4211" s="638" t="s">
        <v>769</v>
      </c>
      <c r="D4211" s="639" t="s">
        <v>12435</v>
      </c>
      <c r="E4211" s="640">
        <v>1300</v>
      </c>
      <c r="F4211" s="638" t="s">
        <v>12436</v>
      </c>
      <c r="G4211" s="639" t="s">
        <v>12437</v>
      </c>
      <c r="H4211" s="641" t="s">
        <v>796</v>
      </c>
      <c r="I4211" s="642" t="s">
        <v>796</v>
      </c>
      <c r="J4211" s="641" t="s">
        <v>796</v>
      </c>
      <c r="K4211" s="643">
        <v>2</v>
      </c>
      <c r="L4211" s="643">
        <v>12</v>
      </c>
      <c r="M4211" s="644">
        <v>17189.840681818237</v>
      </c>
      <c r="N4211" s="643"/>
      <c r="O4211" s="643"/>
      <c r="P4211" s="686"/>
    </row>
    <row r="4212" spans="1:16" ht="22.5" x14ac:dyDescent="0.2">
      <c r="A4212" s="637" t="s">
        <v>479</v>
      </c>
      <c r="B4212" s="638" t="s">
        <v>775</v>
      </c>
      <c r="C4212" s="638" t="s">
        <v>769</v>
      </c>
      <c r="D4212" s="639" t="s">
        <v>12313</v>
      </c>
      <c r="E4212" s="640">
        <v>3800</v>
      </c>
      <c r="F4212" s="638">
        <v>46933091</v>
      </c>
      <c r="G4212" s="639" t="s">
        <v>12438</v>
      </c>
      <c r="H4212" s="641" t="s">
        <v>12274</v>
      </c>
      <c r="I4212" s="642" t="s">
        <v>12275</v>
      </c>
      <c r="J4212" s="641" t="s">
        <v>774</v>
      </c>
      <c r="K4212" s="643">
        <v>2</v>
      </c>
      <c r="L4212" s="643">
        <v>12</v>
      </c>
      <c r="M4212" s="644">
        <v>47189.840681818241</v>
      </c>
      <c r="N4212" s="643"/>
      <c r="O4212" s="643"/>
      <c r="P4212" s="686"/>
    </row>
    <row r="4213" spans="1:16" ht="22.5" x14ac:dyDescent="0.2">
      <c r="A4213" s="637" t="s">
        <v>479</v>
      </c>
      <c r="B4213" s="638" t="s">
        <v>775</v>
      </c>
      <c r="C4213" s="638" t="s">
        <v>769</v>
      </c>
      <c r="D4213" s="639" t="s">
        <v>12439</v>
      </c>
      <c r="E4213" s="640">
        <v>5000</v>
      </c>
      <c r="F4213" s="638">
        <v>44161662</v>
      </c>
      <c r="G4213" s="639" t="s">
        <v>12440</v>
      </c>
      <c r="H4213" s="641" t="s">
        <v>801</v>
      </c>
      <c r="I4213" s="642" t="s">
        <v>7817</v>
      </c>
      <c r="J4213" s="641" t="s">
        <v>915</v>
      </c>
      <c r="K4213" s="643">
        <v>2</v>
      </c>
      <c r="L4213" s="643">
        <v>12</v>
      </c>
      <c r="M4213" s="644">
        <v>61589.840681818234</v>
      </c>
      <c r="N4213" s="643"/>
      <c r="O4213" s="643"/>
      <c r="P4213" s="686"/>
    </row>
    <row r="4214" spans="1:16" ht="78.75" x14ac:dyDescent="0.2">
      <c r="A4214" s="637" t="s">
        <v>479</v>
      </c>
      <c r="B4214" s="638" t="s">
        <v>775</v>
      </c>
      <c r="C4214" s="638" t="s">
        <v>769</v>
      </c>
      <c r="D4214" s="639" t="s">
        <v>12441</v>
      </c>
      <c r="E4214" s="640">
        <v>1000</v>
      </c>
      <c r="F4214" s="638" t="s">
        <v>12442</v>
      </c>
      <c r="G4214" s="639" t="s">
        <v>12443</v>
      </c>
      <c r="H4214" s="641" t="s">
        <v>796</v>
      </c>
      <c r="I4214" s="642" t="s">
        <v>796</v>
      </c>
      <c r="J4214" s="641" t="s">
        <v>796</v>
      </c>
      <c r="K4214" s="643">
        <v>2</v>
      </c>
      <c r="L4214" s="643">
        <v>12</v>
      </c>
      <c r="M4214" s="644">
        <v>13309.040681818236</v>
      </c>
      <c r="N4214" s="643"/>
      <c r="O4214" s="643"/>
      <c r="P4214" s="686"/>
    </row>
    <row r="4215" spans="1:16" ht="22.5" x14ac:dyDescent="0.2">
      <c r="A4215" s="637" t="s">
        <v>479</v>
      </c>
      <c r="B4215" s="638" t="s">
        <v>775</v>
      </c>
      <c r="C4215" s="638" t="s">
        <v>769</v>
      </c>
      <c r="D4215" s="639" t="s">
        <v>12254</v>
      </c>
      <c r="E4215" s="640">
        <v>3800</v>
      </c>
      <c r="F4215" s="638">
        <v>42467799</v>
      </c>
      <c r="G4215" s="639" t="s">
        <v>12444</v>
      </c>
      <c r="H4215" s="641" t="s">
        <v>838</v>
      </c>
      <c r="I4215" s="642" t="s">
        <v>774</v>
      </c>
      <c r="J4215" s="641" t="s">
        <v>774</v>
      </c>
      <c r="K4215" s="643">
        <v>2</v>
      </c>
      <c r="L4215" s="643">
        <v>12</v>
      </c>
      <c r="M4215" s="644">
        <v>47189.840681818241</v>
      </c>
      <c r="N4215" s="643"/>
      <c r="O4215" s="643"/>
      <c r="P4215" s="686"/>
    </row>
    <row r="4216" spans="1:16" ht="22.5" x14ac:dyDescent="0.2">
      <c r="A4216" s="637" t="s">
        <v>479</v>
      </c>
      <c r="B4216" s="638" t="s">
        <v>775</v>
      </c>
      <c r="C4216" s="638" t="s">
        <v>769</v>
      </c>
      <c r="D4216" s="639" t="s">
        <v>12445</v>
      </c>
      <c r="E4216" s="640">
        <v>8444.44</v>
      </c>
      <c r="F4216" s="638" t="s">
        <v>12446</v>
      </c>
      <c r="G4216" s="639" t="s">
        <v>12447</v>
      </c>
      <c r="H4216" s="641" t="s">
        <v>842</v>
      </c>
      <c r="I4216" s="642" t="s">
        <v>12253</v>
      </c>
      <c r="J4216" s="641" t="s">
        <v>8131</v>
      </c>
      <c r="K4216" s="643">
        <v>2</v>
      </c>
      <c r="L4216" s="643">
        <v>12</v>
      </c>
      <c r="M4216" s="644">
        <v>102923.12068181824</v>
      </c>
      <c r="N4216" s="643"/>
      <c r="O4216" s="643"/>
      <c r="P4216" s="686"/>
    </row>
    <row r="4217" spans="1:16" ht="22.5" x14ac:dyDescent="0.2">
      <c r="A4217" s="637" t="s">
        <v>479</v>
      </c>
      <c r="B4217" s="638" t="s">
        <v>775</v>
      </c>
      <c r="C4217" s="638" t="s">
        <v>769</v>
      </c>
      <c r="D4217" s="639" t="s">
        <v>12254</v>
      </c>
      <c r="E4217" s="640">
        <v>3800</v>
      </c>
      <c r="F4217" s="638">
        <v>42351416</v>
      </c>
      <c r="G4217" s="639" t="s">
        <v>12448</v>
      </c>
      <c r="H4217" s="641" t="s">
        <v>838</v>
      </c>
      <c r="I4217" s="642" t="s">
        <v>774</v>
      </c>
      <c r="J4217" s="641" t="s">
        <v>774</v>
      </c>
      <c r="K4217" s="643">
        <v>2</v>
      </c>
      <c r="L4217" s="643">
        <v>12</v>
      </c>
      <c r="M4217" s="644">
        <v>47189.840681818241</v>
      </c>
      <c r="N4217" s="643"/>
      <c r="O4217" s="643"/>
      <c r="P4217" s="686"/>
    </row>
    <row r="4218" spans="1:16" ht="67.5" x14ac:dyDescent="0.2">
      <c r="A4218" s="637" t="s">
        <v>479</v>
      </c>
      <c r="B4218" s="638" t="s">
        <v>775</v>
      </c>
      <c r="C4218" s="638" t="s">
        <v>769</v>
      </c>
      <c r="D4218" s="639" t="s">
        <v>12449</v>
      </c>
      <c r="E4218" s="640">
        <v>1000</v>
      </c>
      <c r="F4218" s="638" t="s">
        <v>12450</v>
      </c>
      <c r="G4218" s="639" t="s">
        <v>12451</v>
      </c>
      <c r="H4218" s="641" t="s">
        <v>796</v>
      </c>
      <c r="I4218" s="642" t="s">
        <v>796</v>
      </c>
      <c r="J4218" s="641" t="s">
        <v>796</v>
      </c>
      <c r="K4218" s="643">
        <v>2</v>
      </c>
      <c r="L4218" s="643">
        <v>12</v>
      </c>
      <c r="M4218" s="644">
        <v>13309.040681818236</v>
      </c>
      <c r="N4218" s="643"/>
      <c r="O4218" s="643"/>
      <c r="P4218" s="686"/>
    </row>
    <row r="4219" spans="1:16" ht="22.5" x14ac:dyDescent="0.2">
      <c r="A4219" s="637" t="s">
        <v>479</v>
      </c>
      <c r="B4219" s="638" t="s">
        <v>775</v>
      </c>
      <c r="C4219" s="638" t="s">
        <v>769</v>
      </c>
      <c r="D4219" s="639" t="s">
        <v>12313</v>
      </c>
      <c r="E4219" s="640">
        <v>3800</v>
      </c>
      <c r="F4219" s="638" t="s">
        <v>12452</v>
      </c>
      <c r="G4219" s="639" t="s">
        <v>12453</v>
      </c>
      <c r="H4219" s="641" t="s">
        <v>12274</v>
      </c>
      <c r="I4219" s="642" t="s">
        <v>12275</v>
      </c>
      <c r="J4219" s="641" t="s">
        <v>774</v>
      </c>
      <c r="K4219" s="643">
        <v>2</v>
      </c>
      <c r="L4219" s="643">
        <v>12</v>
      </c>
      <c r="M4219" s="644">
        <v>47189.840681818241</v>
      </c>
      <c r="N4219" s="643"/>
      <c r="O4219" s="643"/>
      <c r="P4219" s="686"/>
    </row>
    <row r="4220" spans="1:16" ht="22.5" x14ac:dyDescent="0.2">
      <c r="A4220" s="637" t="s">
        <v>479</v>
      </c>
      <c r="B4220" s="638" t="s">
        <v>775</v>
      </c>
      <c r="C4220" s="638" t="s">
        <v>769</v>
      </c>
      <c r="D4220" s="639" t="s">
        <v>805</v>
      </c>
      <c r="E4220" s="640">
        <v>4000</v>
      </c>
      <c r="F4220" s="638" t="s">
        <v>12454</v>
      </c>
      <c r="G4220" s="639" t="s">
        <v>12455</v>
      </c>
      <c r="H4220" s="641" t="s">
        <v>805</v>
      </c>
      <c r="I4220" s="642" t="s">
        <v>780</v>
      </c>
      <c r="J4220" s="641" t="s">
        <v>8131</v>
      </c>
      <c r="K4220" s="643">
        <v>2</v>
      </c>
      <c r="L4220" s="643">
        <v>12</v>
      </c>
      <c r="M4220" s="644">
        <v>49589.840681818234</v>
      </c>
      <c r="N4220" s="643"/>
      <c r="O4220" s="643"/>
      <c r="P4220" s="686"/>
    </row>
    <row r="4221" spans="1:16" ht="22.5" x14ac:dyDescent="0.2">
      <c r="A4221" s="637" t="s">
        <v>479</v>
      </c>
      <c r="B4221" s="638" t="s">
        <v>775</v>
      </c>
      <c r="C4221" s="638" t="s">
        <v>769</v>
      </c>
      <c r="D4221" s="639" t="s">
        <v>12456</v>
      </c>
      <c r="E4221" s="640">
        <v>8400</v>
      </c>
      <c r="F4221" s="638">
        <v>17934773</v>
      </c>
      <c r="G4221" s="639" t="s">
        <v>12457</v>
      </c>
      <c r="H4221" s="641" t="s">
        <v>1863</v>
      </c>
      <c r="I4221" s="642" t="s">
        <v>7622</v>
      </c>
      <c r="J4221" s="641" t="s">
        <v>1863</v>
      </c>
      <c r="K4221" s="643">
        <v>2</v>
      </c>
      <c r="L4221" s="643">
        <v>12</v>
      </c>
      <c r="M4221" s="644">
        <v>102389.84068181823</v>
      </c>
      <c r="N4221" s="643"/>
      <c r="O4221" s="643"/>
      <c r="P4221" s="686"/>
    </row>
    <row r="4222" spans="1:16" ht="22.5" x14ac:dyDescent="0.2">
      <c r="A4222" s="637" t="s">
        <v>479</v>
      </c>
      <c r="B4222" s="638" t="s">
        <v>775</v>
      </c>
      <c r="C4222" s="638" t="s">
        <v>769</v>
      </c>
      <c r="D4222" s="639" t="s">
        <v>801</v>
      </c>
      <c r="E4222" s="640">
        <v>5000</v>
      </c>
      <c r="F4222" s="638">
        <v>17933895</v>
      </c>
      <c r="G4222" s="639" t="s">
        <v>12458</v>
      </c>
      <c r="H4222" s="641" t="s">
        <v>801</v>
      </c>
      <c r="I4222" s="642" t="s">
        <v>7817</v>
      </c>
      <c r="J4222" s="641" t="s">
        <v>801</v>
      </c>
      <c r="K4222" s="643">
        <v>2</v>
      </c>
      <c r="L4222" s="643">
        <v>12</v>
      </c>
      <c r="M4222" s="644">
        <v>61589.840681818234</v>
      </c>
      <c r="N4222" s="643"/>
      <c r="O4222" s="643"/>
      <c r="P4222" s="686"/>
    </row>
    <row r="4223" spans="1:16" ht="22.5" x14ac:dyDescent="0.2">
      <c r="A4223" s="637" t="s">
        <v>479</v>
      </c>
      <c r="B4223" s="638" t="s">
        <v>775</v>
      </c>
      <c r="C4223" s="638" t="s">
        <v>769</v>
      </c>
      <c r="D4223" s="639" t="s">
        <v>12459</v>
      </c>
      <c r="E4223" s="640">
        <v>3000</v>
      </c>
      <c r="F4223" s="638">
        <v>23998859</v>
      </c>
      <c r="G4223" s="639" t="s">
        <v>12460</v>
      </c>
      <c r="H4223" s="641" t="s">
        <v>12461</v>
      </c>
      <c r="I4223" s="642" t="s">
        <v>7622</v>
      </c>
      <c r="J4223" s="641" t="s">
        <v>12462</v>
      </c>
      <c r="K4223" s="643">
        <v>2</v>
      </c>
      <c r="L4223" s="643">
        <v>12</v>
      </c>
      <c r="M4223" s="644">
        <v>37589.840681818241</v>
      </c>
      <c r="N4223" s="643"/>
      <c r="O4223" s="643"/>
      <c r="P4223" s="686"/>
    </row>
    <row r="4224" spans="1:16" ht="67.5" x14ac:dyDescent="0.2">
      <c r="A4224" s="637" t="s">
        <v>479</v>
      </c>
      <c r="B4224" s="638" t="s">
        <v>775</v>
      </c>
      <c r="C4224" s="638" t="s">
        <v>769</v>
      </c>
      <c r="D4224" s="639" t="s">
        <v>12463</v>
      </c>
      <c r="E4224" s="640">
        <v>1450</v>
      </c>
      <c r="F4224" s="638" t="s">
        <v>12464</v>
      </c>
      <c r="G4224" s="639" t="s">
        <v>12465</v>
      </c>
      <c r="H4224" s="641" t="s">
        <v>796</v>
      </c>
      <c r="I4224" s="642" t="s">
        <v>796</v>
      </c>
      <c r="J4224" s="641" t="s">
        <v>796</v>
      </c>
      <c r="K4224" s="643">
        <v>2</v>
      </c>
      <c r="L4224" s="643">
        <v>12</v>
      </c>
      <c r="M4224" s="644">
        <v>18989.840681818237</v>
      </c>
      <c r="N4224" s="643"/>
      <c r="O4224" s="643"/>
      <c r="P4224" s="686"/>
    </row>
    <row r="4225" spans="1:16" ht="33.75" x14ac:dyDescent="0.2">
      <c r="A4225" s="637" t="s">
        <v>479</v>
      </c>
      <c r="B4225" s="638" t="s">
        <v>775</v>
      </c>
      <c r="C4225" s="638" t="s">
        <v>769</v>
      </c>
      <c r="D4225" s="639" t="s">
        <v>12466</v>
      </c>
      <c r="E4225" s="640">
        <v>930</v>
      </c>
      <c r="F4225" s="638" t="s">
        <v>12467</v>
      </c>
      <c r="G4225" s="639" t="s">
        <v>12468</v>
      </c>
      <c r="H4225" s="641" t="s">
        <v>796</v>
      </c>
      <c r="I4225" s="642" t="s">
        <v>796</v>
      </c>
      <c r="J4225" s="641" t="s">
        <v>796</v>
      </c>
      <c r="K4225" s="643">
        <v>2</v>
      </c>
      <c r="L4225" s="643">
        <v>12</v>
      </c>
      <c r="M4225" s="644">
        <v>12749.840681818237</v>
      </c>
      <c r="N4225" s="643"/>
      <c r="O4225" s="643"/>
      <c r="P4225" s="686"/>
    </row>
    <row r="4226" spans="1:16" ht="78.75" x14ac:dyDescent="0.2">
      <c r="A4226" s="637" t="s">
        <v>479</v>
      </c>
      <c r="B4226" s="638" t="s">
        <v>775</v>
      </c>
      <c r="C4226" s="638" t="s">
        <v>769</v>
      </c>
      <c r="D4226" s="639" t="s">
        <v>12469</v>
      </c>
      <c r="E4226" s="640">
        <v>1800</v>
      </c>
      <c r="F4226" s="638" t="s">
        <v>12470</v>
      </c>
      <c r="G4226" s="639" t="s">
        <v>12471</v>
      </c>
      <c r="H4226" s="641" t="s">
        <v>1019</v>
      </c>
      <c r="I4226" s="642" t="s">
        <v>774</v>
      </c>
      <c r="J4226" s="641" t="s">
        <v>774</v>
      </c>
      <c r="K4226" s="643">
        <v>2</v>
      </c>
      <c r="L4226" s="643">
        <v>12</v>
      </c>
      <c r="M4226" s="644">
        <v>23189.840681818237</v>
      </c>
      <c r="N4226" s="643"/>
      <c r="O4226" s="643"/>
      <c r="P4226" s="686"/>
    </row>
    <row r="4227" spans="1:16" ht="22.5" x14ac:dyDescent="0.2">
      <c r="A4227" s="637" t="s">
        <v>479</v>
      </c>
      <c r="B4227" s="638" t="s">
        <v>775</v>
      </c>
      <c r="C4227" s="638" t="s">
        <v>769</v>
      </c>
      <c r="D4227" s="639" t="s">
        <v>12254</v>
      </c>
      <c r="E4227" s="640">
        <v>3800</v>
      </c>
      <c r="F4227" s="638">
        <v>46470730</v>
      </c>
      <c r="G4227" s="639" t="s">
        <v>12472</v>
      </c>
      <c r="H4227" s="641" t="s">
        <v>838</v>
      </c>
      <c r="I4227" s="642" t="s">
        <v>774</v>
      </c>
      <c r="J4227" s="641" t="s">
        <v>774</v>
      </c>
      <c r="K4227" s="643">
        <v>2</v>
      </c>
      <c r="L4227" s="643">
        <v>12</v>
      </c>
      <c r="M4227" s="644">
        <v>47189.840681818241</v>
      </c>
      <c r="N4227" s="643"/>
      <c r="O4227" s="643"/>
      <c r="P4227" s="686"/>
    </row>
    <row r="4228" spans="1:16" ht="22.5" x14ac:dyDescent="0.2">
      <c r="A4228" s="637" t="s">
        <v>479</v>
      </c>
      <c r="B4228" s="638" t="s">
        <v>775</v>
      </c>
      <c r="C4228" s="638" t="s">
        <v>769</v>
      </c>
      <c r="D4228" s="639" t="s">
        <v>12473</v>
      </c>
      <c r="E4228" s="640">
        <v>3800</v>
      </c>
      <c r="F4228" s="638" t="s">
        <v>12474</v>
      </c>
      <c r="G4228" s="639" t="s">
        <v>12475</v>
      </c>
      <c r="H4228" s="641" t="s">
        <v>838</v>
      </c>
      <c r="I4228" s="642" t="s">
        <v>774</v>
      </c>
      <c r="J4228" s="641" t="s">
        <v>774</v>
      </c>
      <c r="K4228" s="643">
        <v>2</v>
      </c>
      <c r="L4228" s="643">
        <v>12</v>
      </c>
      <c r="M4228" s="644">
        <v>47189.840681818241</v>
      </c>
      <c r="N4228" s="643"/>
      <c r="O4228" s="643"/>
      <c r="P4228" s="686"/>
    </row>
    <row r="4229" spans="1:16" ht="22.5" x14ac:dyDescent="0.2">
      <c r="A4229" s="637" t="s">
        <v>479</v>
      </c>
      <c r="B4229" s="638" t="s">
        <v>775</v>
      </c>
      <c r="C4229" s="638" t="s">
        <v>769</v>
      </c>
      <c r="D4229" s="639" t="s">
        <v>797</v>
      </c>
      <c r="E4229" s="640">
        <v>1300</v>
      </c>
      <c r="F4229" s="638" t="s">
        <v>12476</v>
      </c>
      <c r="G4229" s="639" t="s">
        <v>12477</v>
      </c>
      <c r="H4229" s="641" t="s">
        <v>797</v>
      </c>
      <c r="I4229" s="642" t="s">
        <v>774</v>
      </c>
      <c r="J4229" s="641" t="s">
        <v>774</v>
      </c>
      <c r="K4229" s="643">
        <v>2</v>
      </c>
      <c r="L4229" s="643">
        <v>12</v>
      </c>
      <c r="M4229" s="644">
        <v>17189.840681818237</v>
      </c>
      <c r="N4229" s="643"/>
      <c r="O4229" s="643"/>
      <c r="P4229" s="686"/>
    </row>
    <row r="4230" spans="1:16" ht="22.5" x14ac:dyDescent="0.2">
      <c r="A4230" s="637" t="s">
        <v>479</v>
      </c>
      <c r="B4230" s="638" t="s">
        <v>775</v>
      </c>
      <c r="C4230" s="638" t="s">
        <v>769</v>
      </c>
      <c r="D4230" s="639" t="s">
        <v>12254</v>
      </c>
      <c r="E4230" s="640">
        <v>3800</v>
      </c>
      <c r="F4230" s="638">
        <v>43402870</v>
      </c>
      <c r="G4230" s="639" t="s">
        <v>12478</v>
      </c>
      <c r="H4230" s="641" t="s">
        <v>838</v>
      </c>
      <c r="I4230" s="642" t="s">
        <v>774</v>
      </c>
      <c r="J4230" s="641" t="s">
        <v>774</v>
      </c>
      <c r="K4230" s="643">
        <v>2</v>
      </c>
      <c r="L4230" s="643">
        <v>12</v>
      </c>
      <c r="M4230" s="644">
        <v>47189.840681818241</v>
      </c>
      <c r="N4230" s="643"/>
      <c r="O4230" s="643"/>
      <c r="P4230" s="686"/>
    </row>
    <row r="4231" spans="1:16" ht="33.75" x14ac:dyDescent="0.2">
      <c r="A4231" s="637" t="s">
        <v>479</v>
      </c>
      <c r="B4231" s="638" t="s">
        <v>775</v>
      </c>
      <c r="C4231" s="638" t="s">
        <v>769</v>
      </c>
      <c r="D4231" s="639" t="s">
        <v>12479</v>
      </c>
      <c r="E4231" s="640">
        <v>4000</v>
      </c>
      <c r="F4231" s="638">
        <v>18214573</v>
      </c>
      <c r="G4231" s="639" t="s">
        <v>12480</v>
      </c>
      <c r="H4231" s="641" t="s">
        <v>12481</v>
      </c>
      <c r="I4231" s="642" t="s">
        <v>7622</v>
      </c>
      <c r="J4231" s="641" t="s">
        <v>911</v>
      </c>
      <c r="K4231" s="643">
        <v>1</v>
      </c>
      <c r="L4231" s="643">
        <v>3</v>
      </c>
      <c r="M4231" s="644">
        <v>11969.240681818235</v>
      </c>
      <c r="N4231" s="643"/>
      <c r="O4231" s="643"/>
      <c r="P4231" s="686"/>
    </row>
    <row r="4232" spans="1:16" ht="33.75" x14ac:dyDescent="0.2">
      <c r="A4232" s="637" t="s">
        <v>479</v>
      </c>
      <c r="B4232" s="638" t="s">
        <v>775</v>
      </c>
      <c r="C4232" s="638" t="s">
        <v>769</v>
      </c>
      <c r="D4232" s="639" t="s">
        <v>12479</v>
      </c>
      <c r="E4232" s="640">
        <v>3133.33</v>
      </c>
      <c r="F4232" s="638">
        <v>18214573</v>
      </c>
      <c r="G4232" s="639" t="s">
        <v>12482</v>
      </c>
      <c r="H4232" s="641" t="s">
        <v>12481</v>
      </c>
      <c r="I4232" s="642" t="s">
        <v>7622</v>
      </c>
      <c r="J4232" s="641" t="s">
        <v>911</v>
      </c>
      <c r="K4232" s="643"/>
      <c r="L4232" s="643">
        <v>1</v>
      </c>
      <c r="M4232" s="644">
        <v>2875.7706818182355</v>
      </c>
      <c r="N4232" s="643"/>
      <c r="O4232" s="643"/>
      <c r="P4232" s="686"/>
    </row>
    <row r="4233" spans="1:16" ht="33.75" x14ac:dyDescent="0.2">
      <c r="A4233" s="637" t="s">
        <v>479</v>
      </c>
      <c r="B4233" s="638" t="s">
        <v>775</v>
      </c>
      <c r="C4233" s="638" t="s">
        <v>769</v>
      </c>
      <c r="D4233" s="639" t="s">
        <v>12313</v>
      </c>
      <c r="E4233" s="640">
        <v>3800</v>
      </c>
      <c r="F4233" s="638">
        <v>70661205</v>
      </c>
      <c r="G4233" s="639" t="s">
        <v>12483</v>
      </c>
      <c r="H4233" s="641" t="s">
        <v>12274</v>
      </c>
      <c r="I4233" s="642" t="s">
        <v>12275</v>
      </c>
      <c r="J4233" s="641" t="s">
        <v>774</v>
      </c>
      <c r="K4233" s="643">
        <v>2</v>
      </c>
      <c r="L4233" s="643">
        <v>12</v>
      </c>
      <c r="M4233" s="644">
        <v>47189.840681818241</v>
      </c>
      <c r="N4233" s="643"/>
      <c r="O4233" s="643"/>
      <c r="P4233" s="686"/>
    </row>
    <row r="4234" spans="1:16" ht="22.5" x14ac:dyDescent="0.2">
      <c r="A4234" s="637" t="s">
        <v>479</v>
      </c>
      <c r="B4234" s="638" t="s">
        <v>775</v>
      </c>
      <c r="C4234" s="638" t="s">
        <v>769</v>
      </c>
      <c r="D4234" s="639" t="s">
        <v>12484</v>
      </c>
      <c r="E4234" s="640">
        <v>3800</v>
      </c>
      <c r="F4234" s="638" t="s">
        <v>12485</v>
      </c>
      <c r="G4234" s="639" t="s">
        <v>12486</v>
      </c>
      <c r="H4234" s="641" t="s">
        <v>838</v>
      </c>
      <c r="I4234" s="642" t="s">
        <v>774</v>
      </c>
      <c r="J4234" s="641" t="s">
        <v>774</v>
      </c>
      <c r="K4234" s="643">
        <v>2</v>
      </c>
      <c r="L4234" s="643">
        <v>12</v>
      </c>
      <c r="M4234" s="644">
        <v>47189.840681818241</v>
      </c>
      <c r="N4234" s="643"/>
      <c r="O4234" s="643"/>
      <c r="P4234" s="686"/>
    </row>
    <row r="4235" spans="1:16" ht="33.75" x14ac:dyDescent="0.2">
      <c r="A4235" s="637" t="s">
        <v>479</v>
      </c>
      <c r="B4235" s="638" t="s">
        <v>775</v>
      </c>
      <c r="C4235" s="638" t="s">
        <v>769</v>
      </c>
      <c r="D4235" s="639" t="s">
        <v>12254</v>
      </c>
      <c r="E4235" s="640">
        <v>3800</v>
      </c>
      <c r="F4235" s="638">
        <v>46587649</v>
      </c>
      <c r="G4235" s="639" t="s">
        <v>12487</v>
      </c>
      <c r="H4235" s="641" t="s">
        <v>838</v>
      </c>
      <c r="I4235" s="642" t="s">
        <v>774</v>
      </c>
      <c r="J4235" s="641" t="s">
        <v>774</v>
      </c>
      <c r="K4235" s="643">
        <v>2</v>
      </c>
      <c r="L4235" s="643">
        <v>12</v>
      </c>
      <c r="M4235" s="644">
        <v>47189.840681818241</v>
      </c>
      <c r="N4235" s="643"/>
      <c r="O4235" s="643"/>
      <c r="P4235" s="686"/>
    </row>
    <row r="4236" spans="1:16" ht="22.5" x14ac:dyDescent="0.2">
      <c r="A4236" s="637" t="s">
        <v>479</v>
      </c>
      <c r="B4236" s="638" t="s">
        <v>775</v>
      </c>
      <c r="C4236" s="638" t="s">
        <v>769</v>
      </c>
      <c r="D4236" s="639" t="s">
        <v>1975</v>
      </c>
      <c r="E4236" s="640">
        <v>2000</v>
      </c>
      <c r="F4236" s="638">
        <v>17832221</v>
      </c>
      <c r="G4236" s="639" t="s">
        <v>12488</v>
      </c>
      <c r="H4236" s="641" t="s">
        <v>774</v>
      </c>
      <c r="I4236" s="642" t="s">
        <v>774</v>
      </c>
      <c r="J4236" s="641" t="s">
        <v>774</v>
      </c>
      <c r="K4236" s="643">
        <v>2</v>
      </c>
      <c r="L4236" s="643">
        <v>12</v>
      </c>
      <c r="M4236" s="644">
        <v>25589.840681818237</v>
      </c>
      <c r="N4236" s="643"/>
      <c r="O4236" s="643"/>
      <c r="P4236" s="686"/>
    </row>
    <row r="4237" spans="1:16" ht="33.75" x14ac:dyDescent="0.2">
      <c r="A4237" s="637" t="s">
        <v>479</v>
      </c>
      <c r="B4237" s="638" t="s">
        <v>775</v>
      </c>
      <c r="C4237" s="638" t="s">
        <v>769</v>
      </c>
      <c r="D4237" s="639" t="s">
        <v>12489</v>
      </c>
      <c r="E4237" s="640">
        <v>3000</v>
      </c>
      <c r="F4237" s="638">
        <v>41410644</v>
      </c>
      <c r="G4237" s="639" t="s">
        <v>12490</v>
      </c>
      <c r="H4237" s="641" t="s">
        <v>842</v>
      </c>
      <c r="I4237" s="642" t="s">
        <v>780</v>
      </c>
      <c r="J4237" s="641" t="s">
        <v>8131</v>
      </c>
      <c r="K4237" s="643">
        <v>2</v>
      </c>
      <c r="L4237" s="643">
        <v>6</v>
      </c>
      <c r="M4237" s="644">
        <v>18609.440681818236</v>
      </c>
      <c r="N4237" s="643"/>
      <c r="O4237" s="643"/>
      <c r="P4237" s="686"/>
    </row>
    <row r="4238" spans="1:16" ht="22.5" x14ac:dyDescent="0.2">
      <c r="A4238" s="637" t="s">
        <v>479</v>
      </c>
      <c r="B4238" s="638" t="s">
        <v>775</v>
      </c>
      <c r="C4238" s="638" t="s">
        <v>769</v>
      </c>
      <c r="D4238" s="639" t="s">
        <v>9319</v>
      </c>
      <c r="E4238" s="640">
        <v>1300</v>
      </c>
      <c r="F4238" s="638">
        <v>18012051</v>
      </c>
      <c r="G4238" s="639" t="s">
        <v>12491</v>
      </c>
      <c r="H4238" s="641" t="s">
        <v>12492</v>
      </c>
      <c r="I4238" s="642" t="s">
        <v>774</v>
      </c>
      <c r="J4238" s="641" t="s">
        <v>774</v>
      </c>
      <c r="K4238" s="643">
        <v>2</v>
      </c>
      <c r="L4238" s="643">
        <v>12</v>
      </c>
      <c r="M4238" s="644">
        <v>17189.840681818237</v>
      </c>
      <c r="N4238" s="643"/>
      <c r="O4238" s="643"/>
      <c r="P4238" s="686"/>
    </row>
    <row r="4239" spans="1:16" ht="22.5" x14ac:dyDescent="0.2">
      <c r="A4239" s="637" t="s">
        <v>479</v>
      </c>
      <c r="B4239" s="638" t="s">
        <v>775</v>
      </c>
      <c r="C4239" s="638" t="s">
        <v>769</v>
      </c>
      <c r="D4239" s="639" t="s">
        <v>12493</v>
      </c>
      <c r="E4239" s="640">
        <v>3500</v>
      </c>
      <c r="F4239" s="638">
        <v>41864976</v>
      </c>
      <c r="G4239" s="639" t="s">
        <v>12494</v>
      </c>
      <c r="H4239" s="641" t="s">
        <v>2718</v>
      </c>
      <c r="I4239" s="642" t="s">
        <v>8017</v>
      </c>
      <c r="J4239" s="641" t="s">
        <v>8131</v>
      </c>
      <c r="K4239" s="643">
        <v>1</v>
      </c>
      <c r="L4239" s="643">
        <v>3</v>
      </c>
      <c r="M4239" s="644">
        <v>10469.240681818237</v>
      </c>
      <c r="N4239" s="643"/>
      <c r="O4239" s="643"/>
      <c r="P4239" s="686"/>
    </row>
    <row r="4240" spans="1:16" ht="33.75" x14ac:dyDescent="0.2">
      <c r="A4240" s="637" t="s">
        <v>479</v>
      </c>
      <c r="B4240" s="638" t="s">
        <v>775</v>
      </c>
      <c r="C4240" s="638" t="s">
        <v>769</v>
      </c>
      <c r="D4240" s="639" t="s">
        <v>12493</v>
      </c>
      <c r="E4240" s="640">
        <v>12531.94</v>
      </c>
      <c r="F4240" s="638">
        <v>41864976</v>
      </c>
      <c r="G4240" s="639" t="s">
        <v>12495</v>
      </c>
      <c r="H4240" s="641" t="s">
        <v>2718</v>
      </c>
      <c r="I4240" s="642" t="s">
        <v>8017</v>
      </c>
      <c r="J4240" s="641" t="s">
        <v>8131</v>
      </c>
      <c r="K4240" s="643"/>
      <c r="L4240" s="643">
        <v>1</v>
      </c>
      <c r="M4240" s="644">
        <v>12274.380681818237</v>
      </c>
      <c r="N4240" s="643"/>
      <c r="O4240" s="643"/>
      <c r="P4240" s="686"/>
    </row>
    <row r="4241" spans="1:16" ht="33.75" x14ac:dyDescent="0.2">
      <c r="A4241" s="637" t="s">
        <v>479</v>
      </c>
      <c r="B4241" s="638" t="s">
        <v>775</v>
      </c>
      <c r="C4241" s="638" t="s">
        <v>769</v>
      </c>
      <c r="D4241" s="639" t="s">
        <v>12496</v>
      </c>
      <c r="E4241" s="640">
        <v>4000</v>
      </c>
      <c r="F4241" s="638">
        <v>43610293</v>
      </c>
      <c r="G4241" s="639" t="s">
        <v>12497</v>
      </c>
      <c r="H4241" s="641" t="s">
        <v>915</v>
      </c>
      <c r="I4241" s="642" t="s">
        <v>7622</v>
      </c>
      <c r="J4241" s="641" t="s">
        <v>8131</v>
      </c>
      <c r="K4241" s="643">
        <v>2</v>
      </c>
      <c r="L4241" s="643">
        <v>6</v>
      </c>
      <c r="M4241" s="644">
        <v>24609.440681818232</v>
      </c>
      <c r="N4241" s="643"/>
      <c r="O4241" s="643"/>
      <c r="P4241" s="686"/>
    </row>
    <row r="4242" spans="1:16" ht="33.75" x14ac:dyDescent="0.2">
      <c r="A4242" s="637" t="s">
        <v>479</v>
      </c>
      <c r="B4242" s="638" t="s">
        <v>775</v>
      </c>
      <c r="C4242" s="638" t="s">
        <v>769</v>
      </c>
      <c r="D4242" s="639" t="s">
        <v>12498</v>
      </c>
      <c r="E4242" s="640">
        <v>1000</v>
      </c>
      <c r="F4242" s="638" t="s">
        <v>12499</v>
      </c>
      <c r="G4242" s="639" t="s">
        <v>12500</v>
      </c>
      <c r="H4242" s="641" t="s">
        <v>796</v>
      </c>
      <c r="I4242" s="642" t="s">
        <v>796</v>
      </c>
      <c r="J4242" s="641" t="s">
        <v>796</v>
      </c>
      <c r="K4242" s="643">
        <v>2</v>
      </c>
      <c r="L4242" s="643">
        <v>12</v>
      </c>
      <c r="M4242" s="644">
        <v>13589.840681818237</v>
      </c>
      <c r="N4242" s="643"/>
      <c r="O4242" s="643"/>
      <c r="P4242" s="686"/>
    </row>
    <row r="4243" spans="1:16" ht="22.5" x14ac:dyDescent="0.2">
      <c r="A4243" s="637" t="s">
        <v>479</v>
      </c>
      <c r="B4243" s="638" t="s">
        <v>775</v>
      </c>
      <c r="C4243" s="638" t="s">
        <v>769</v>
      </c>
      <c r="D4243" s="639" t="s">
        <v>12501</v>
      </c>
      <c r="E4243" s="640">
        <v>2800</v>
      </c>
      <c r="F4243" s="638">
        <v>41511397</v>
      </c>
      <c r="G4243" s="639" t="s">
        <v>12502</v>
      </c>
      <c r="H4243" s="641" t="s">
        <v>774</v>
      </c>
      <c r="I4243" s="642" t="s">
        <v>774</v>
      </c>
      <c r="J4243" s="641" t="s">
        <v>774</v>
      </c>
      <c r="K4243" s="643">
        <v>2</v>
      </c>
      <c r="L4243" s="643">
        <v>12</v>
      </c>
      <c r="M4243" s="644">
        <v>35189.840681818241</v>
      </c>
      <c r="N4243" s="643"/>
      <c r="O4243" s="643"/>
      <c r="P4243" s="686"/>
    </row>
    <row r="4244" spans="1:16" ht="67.5" x14ac:dyDescent="0.2">
      <c r="A4244" s="637" t="s">
        <v>479</v>
      </c>
      <c r="B4244" s="638" t="s">
        <v>775</v>
      </c>
      <c r="C4244" s="638" t="s">
        <v>769</v>
      </c>
      <c r="D4244" s="639" t="s">
        <v>12503</v>
      </c>
      <c r="E4244" s="640">
        <v>930</v>
      </c>
      <c r="F4244" s="638">
        <v>17992485</v>
      </c>
      <c r="G4244" s="639" t="s">
        <v>12504</v>
      </c>
      <c r="H4244" s="641" t="s">
        <v>796</v>
      </c>
      <c r="I4244" s="642" t="s">
        <v>796</v>
      </c>
      <c r="J4244" s="641" t="s">
        <v>796</v>
      </c>
      <c r="K4244" s="643">
        <v>2</v>
      </c>
      <c r="L4244" s="643">
        <v>12</v>
      </c>
      <c r="M4244" s="644">
        <v>12393.440681818238</v>
      </c>
      <c r="N4244" s="643"/>
      <c r="O4244" s="643"/>
      <c r="P4244" s="686"/>
    </row>
    <row r="4245" spans="1:16" ht="22.5" x14ac:dyDescent="0.2">
      <c r="A4245" s="637" t="s">
        <v>479</v>
      </c>
      <c r="B4245" s="638" t="s">
        <v>775</v>
      </c>
      <c r="C4245" s="638" t="s">
        <v>769</v>
      </c>
      <c r="D4245" s="639" t="s">
        <v>1008</v>
      </c>
      <c r="E4245" s="640">
        <v>2000</v>
      </c>
      <c r="F4245" s="638">
        <v>42029472</v>
      </c>
      <c r="G4245" s="639" t="s">
        <v>12505</v>
      </c>
      <c r="H4245" s="641" t="s">
        <v>1008</v>
      </c>
      <c r="I4245" s="642" t="s">
        <v>1008</v>
      </c>
      <c r="J4245" s="641" t="s">
        <v>774</v>
      </c>
      <c r="K4245" s="643">
        <v>2</v>
      </c>
      <c r="L4245" s="643">
        <v>12</v>
      </c>
      <c r="M4245" s="644">
        <v>25589.840681818237</v>
      </c>
      <c r="N4245" s="643"/>
      <c r="O4245" s="643"/>
      <c r="P4245" s="686"/>
    </row>
    <row r="4246" spans="1:16" ht="22.5" x14ac:dyDescent="0.2">
      <c r="A4246" s="637" t="s">
        <v>479</v>
      </c>
      <c r="B4246" s="638" t="s">
        <v>775</v>
      </c>
      <c r="C4246" s="638" t="s">
        <v>769</v>
      </c>
      <c r="D4246" s="639" t="s">
        <v>12506</v>
      </c>
      <c r="E4246" s="640">
        <v>1300</v>
      </c>
      <c r="F4246" s="638">
        <v>17800507</v>
      </c>
      <c r="G4246" s="639" t="s">
        <v>12507</v>
      </c>
      <c r="H4246" s="641" t="s">
        <v>796</v>
      </c>
      <c r="I4246" s="642" t="s">
        <v>796</v>
      </c>
      <c r="J4246" s="641" t="s">
        <v>796</v>
      </c>
      <c r="K4246" s="643">
        <v>2</v>
      </c>
      <c r="L4246" s="643">
        <v>12</v>
      </c>
      <c r="M4246" s="644">
        <v>17189.840681818237</v>
      </c>
      <c r="N4246" s="643"/>
      <c r="O4246" s="643"/>
      <c r="P4246" s="686"/>
    </row>
    <row r="4247" spans="1:16" ht="22.5" x14ac:dyDescent="0.2">
      <c r="A4247" s="637" t="s">
        <v>479</v>
      </c>
      <c r="B4247" s="638" t="s">
        <v>775</v>
      </c>
      <c r="C4247" s="638" t="s">
        <v>769</v>
      </c>
      <c r="D4247" s="639" t="s">
        <v>12508</v>
      </c>
      <c r="E4247" s="640">
        <v>4000</v>
      </c>
      <c r="F4247" s="638">
        <v>17809954</v>
      </c>
      <c r="G4247" s="639" t="s">
        <v>12509</v>
      </c>
      <c r="H4247" s="641" t="s">
        <v>1863</v>
      </c>
      <c r="I4247" s="642" t="s">
        <v>7622</v>
      </c>
      <c r="J4247" s="641" t="s">
        <v>1863</v>
      </c>
      <c r="K4247" s="643">
        <v>4</v>
      </c>
      <c r="L4247" s="643">
        <v>9</v>
      </c>
      <c r="M4247" s="644">
        <v>36949.640681818237</v>
      </c>
      <c r="N4247" s="643"/>
      <c r="O4247" s="643"/>
      <c r="P4247" s="686"/>
    </row>
    <row r="4248" spans="1:16" ht="45" x14ac:dyDescent="0.2">
      <c r="A4248" s="637" t="s">
        <v>479</v>
      </c>
      <c r="B4248" s="638" t="s">
        <v>775</v>
      </c>
      <c r="C4248" s="638" t="s">
        <v>769</v>
      </c>
      <c r="D4248" s="639" t="s">
        <v>12508</v>
      </c>
      <c r="E4248" s="640">
        <v>2500</v>
      </c>
      <c r="F4248" s="638">
        <v>17809954</v>
      </c>
      <c r="G4248" s="639" t="s">
        <v>12510</v>
      </c>
      <c r="H4248" s="641" t="s">
        <v>1863</v>
      </c>
      <c r="I4248" s="642" t="s">
        <v>7622</v>
      </c>
      <c r="J4248" s="641" t="s">
        <v>1863</v>
      </c>
      <c r="K4248" s="643"/>
      <c r="L4248" s="643">
        <v>1</v>
      </c>
      <c r="M4248" s="644">
        <v>2129.0406818182355</v>
      </c>
      <c r="N4248" s="643"/>
      <c r="O4248" s="643"/>
      <c r="P4248" s="686"/>
    </row>
    <row r="4249" spans="1:16" ht="22.5" x14ac:dyDescent="0.2">
      <c r="A4249" s="637" t="s">
        <v>479</v>
      </c>
      <c r="B4249" s="638" t="s">
        <v>775</v>
      </c>
      <c r="C4249" s="638" t="s">
        <v>769</v>
      </c>
      <c r="D4249" s="639" t="s">
        <v>12254</v>
      </c>
      <c r="E4249" s="640">
        <v>3800</v>
      </c>
      <c r="F4249" s="638">
        <v>18212992</v>
      </c>
      <c r="G4249" s="639" t="s">
        <v>12511</v>
      </c>
      <c r="H4249" s="641" t="s">
        <v>838</v>
      </c>
      <c r="I4249" s="642" t="s">
        <v>774</v>
      </c>
      <c r="J4249" s="641" t="s">
        <v>774</v>
      </c>
      <c r="K4249" s="643">
        <v>2</v>
      </c>
      <c r="L4249" s="643">
        <v>12</v>
      </c>
      <c r="M4249" s="644">
        <v>47189.840681818241</v>
      </c>
      <c r="N4249" s="643"/>
      <c r="O4249" s="643"/>
      <c r="P4249" s="686"/>
    </row>
    <row r="4250" spans="1:16" ht="33.75" x14ac:dyDescent="0.2">
      <c r="A4250" s="637" t="s">
        <v>479</v>
      </c>
      <c r="B4250" s="638" t="s">
        <v>775</v>
      </c>
      <c r="C4250" s="638" t="s">
        <v>769</v>
      </c>
      <c r="D4250" s="639" t="s">
        <v>12254</v>
      </c>
      <c r="E4250" s="640">
        <v>3800</v>
      </c>
      <c r="F4250" s="638">
        <v>72919756</v>
      </c>
      <c r="G4250" s="639" t="s">
        <v>12512</v>
      </c>
      <c r="H4250" s="641" t="s">
        <v>838</v>
      </c>
      <c r="I4250" s="642" t="s">
        <v>774</v>
      </c>
      <c r="J4250" s="641" t="s">
        <v>774</v>
      </c>
      <c r="K4250" s="643">
        <v>2</v>
      </c>
      <c r="L4250" s="643">
        <v>12</v>
      </c>
      <c r="M4250" s="644">
        <v>47189.840681818241</v>
      </c>
      <c r="N4250" s="643"/>
      <c r="O4250" s="643"/>
      <c r="P4250" s="686"/>
    </row>
    <row r="4251" spans="1:16" ht="56.25" x14ac:dyDescent="0.2">
      <c r="A4251" s="637" t="s">
        <v>479</v>
      </c>
      <c r="B4251" s="638" t="s">
        <v>775</v>
      </c>
      <c r="C4251" s="638" t="s">
        <v>769</v>
      </c>
      <c r="D4251" s="639" t="s">
        <v>12513</v>
      </c>
      <c r="E4251" s="640">
        <v>3000</v>
      </c>
      <c r="F4251" s="638">
        <v>42534494</v>
      </c>
      <c r="G4251" s="639" t="s">
        <v>12514</v>
      </c>
      <c r="H4251" s="641" t="s">
        <v>1019</v>
      </c>
      <c r="I4251" s="642" t="s">
        <v>774</v>
      </c>
      <c r="J4251" s="641" t="s">
        <v>774</v>
      </c>
      <c r="K4251" s="643">
        <v>2</v>
      </c>
      <c r="L4251" s="643">
        <v>12</v>
      </c>
      <c r="M4251" s="644">
        <v>37589.840681818241</v>
      </c>
      <c r="N4251" s="643"/>
      <c r="O4251" s="643"/>
      <c r="P4251" s="686"/>
    </row>
    <row r="4252" spans="1:16" ht="22.5" x14ac:dyDescent="0.2">
      <c r="A4252" s="637" t="s">
        <v>479</v>
      </c>
      <c r="B4252" s="638" t="s">
        <v>775</v>
      </c>
      <c r="C4252" s="638" t="s">
        <v>769</v>
      </c>
      <c r="D4252" s="639" t="s">
        <v>12515</v>
      </c>
      <c r="E4252" s="640">
        <v>6500</v>
      </c>
      <c r="F4252" s="638">
        <v>41939823</v>
      </c>
      <c r="G4252" s="639" t="s">
        <v>12516</v>
      </c>
      <c r="H4252" s="641" t="s">
        <v>850</v>
      </c>
      <c r="I4252" s="642" t="s">
        <v>12253</v>
      </c>
      <c r="J4252" s="641" t="s">
        <v>8131</v>
      </c>
      <c r="K4252" s="643">
        <v>2</v>
      </c>
      <c r="L4252" s="643">
        <v>12</v>
      </c>
      <c r="M4252" s="644">
        <v>79589.840681818227</v>
      </c>
      <c r="N4252" s="643"/>
      <c r="O4252" s="643"/>
      <c r="P4252" s="686"/>
    </row>
    <row r="4253" spans="1:16" ht="22.5" x14ac:dyDescent="0.2">
      <c r="A4253" s="637" t="s">
        <v>479</v>
      </c>
      <c r="B4253" s="638" t="s">
        <v>775</v>
      </c>
      <c r="C4253" s="638" t="s">
        <v>769</v>
      </c>
      <c r="D4253" s="639" t="s">
        <v>12362</v>
      </c>
      <c r="E4253" s="640">
        <v>1500</v>
      </c>
      <c r="F4253" s="638">
        <v>45700510</v>
      </c>
      <c r="G4253" s="639" t="s">
        <v>12517</v>
      </c>
      <c r="H4253" s="641" t="s">
        <v>12518</v>
      </c>
      <c r="I4253" s="642" t="s">
        <v>774</v>
      </c>
      <c r="J4253" s="641" t="s">
        <v>774</v>
      </c>
      <c r="K4253" s="643">
        <v>1</v>
      </c>
      <c r="L4253" s="643">
        <v>2</v>
      </c>
      <c r="M4253" s="644">
        <v>2855.8406818182357</v>
      </c>
      <c r="N4253" s="643"/>
      <c r="O4253" s="643"/>
      <c r="P4253" s="686"/>
    </row>
    <row r="4254" spans="1:16" ht="56.25" x14ac:dyDescent="0.2">
      <c r="A4254" s="637" t="s">
        <v>479</v>
      </c>
      <c r="B4254" s="638" t="s">
        <v>775</v>
      </c>
      <c r="C4254" s="638" t="s">
        <v>769</v>
      </c>
      <c r="D4254" s="639" t="s">
        <v>12519</v>
      </c>
      <c r="E4254" s="640">
        <v>3500</v>
      </c>
      <c r="F4254" s="638" t="s">
        <v>12520</v>
      </c>
      <c r="G4254" s="639" t="s">
        <v>12521</v>
      </c>
      <c r="H4254" s="641" t="s">
        <v>4452</v>
      </c>
      <c r="I4254" s="642" t="s">
        <v>12253</v>
      </c>
      <c r="J4254" s="641" t="s">
        <v>8131</v>
      </c>
      <c r="K4254" s="643">
        <v>2</v>
      </c>
      <c r="L4254" s="643">
        <v>12</v>
      </c>
      <c r="M4254" s="644">
        <v>43589.840681818241</v>
      </c>
      <c r="N4254" s="643"/>
      <c r="O4254" s="643"/>
      <c r="P4254" s="686"/>
    </row>
    <row r="4255" spans="1:16" ht="22.5" x14ac:dyDescent="0.2">
      <c r="A4255" s="637" t="s">
        <v>479</v>
      </c>
      <c r="B4255" s="638" t="s">
        <v>775</v>
      </c>
      <c r="C4255" s="638" t="s">
        <v>769</v>
      </c>
      <c r="D4255" s="639" t="s">
        <v>12522</v>
      </c>
      <c r="E4255" s="640">
        <v>5000</v>
      </c>
      <c r="F4255" s="638">
        <v>45316372</v>
      </c>
      <c r="G4255" s="639" t="s">
        <v>12523</v>
      </c>
      <c r="H4255" s="641" t="s">
        <v>12524</v>
      </c>
      <c r="I4255" s="642" t="s">
        <v>7622</v>
      </c>
      <c r="J4255" s="641" t="s">
        <v>8131</v>
      </c>
      <c r="K4255" s="643">
        <v>2</v>
      </c>
      <c r="L4255" s="643">
        <v>12</v>
      </c>
      <c r="M4255" s="644">
        <v>61589.840681818234</v>
      </c>
      <c r="N4255" s="643"/>
      <c r="O4255" s="643"/>
      <c r="P4255" s="686"/>
    </row>
    <row r="4256" spans="1:16" ht="22.5" x14ac:dyDescent="0.2">
      <c r="A4256" s="637" t="s">
        <v>479</v>
      </c>
      <c r="B4256" s="638" t="s">
        <v>775</v>
      </c>
      <c r="C4256" s="638" t="s">
        <v>769</v>
      </c>
      <c r="D4256" s="639" t="s">
        <v>2718</v>
      </c>
      <c r="E4256" s="640">
        <v>9000</v>
      </c>
      <c r="F4256" s="638">
        <v>17872344</v>
      </c>
      <c r="G4256" s="639" t="s">
        <v>12525</v>
      </c>
      <c r="H4256" s="641" t="s">
        <v>842</v>
      </c>
      <c r="I4256" s="642" t="s">
        <v>7622</v>
      </c>
      <c r="J4256" s="641" t="s">
        <v>8131</v>
      </c>
      <c r="K4256" s="643">
        <v>1</v>
      </c>
      <c r="L4256" s="643">
        <v>3</v>
      </c>
      <c r="M4256" s="644">
        <v>27129.240681818232</v>
      </c>
      <c r="N4256" s="643"/>
      <c r="O4256" s="643"/>
      <c r="P4256" s="686"/>
    </row>
    <row r="4257" spans="1:16" ht="22.5" x14ac:dyDescent="0.2">
      <c r="A4257" s="637" t="s">
        <v>479</v>
      </c>
      <c r="B4257" s="638" t="s">
        <v>775</v>
      </c>
      <c r="C4257" s="638" t="s">
        <v>769</v>
      </c>
      <c r="D4257" s="639" t="s">
        <v>1008</v>
      </c>
      <c r="E4257" s="640">
        <v>1300</v>
      </c>
      <c r="F4257" s="638">
        <v>47430211</v>
      </c>
      <c r="G4257" s="639" t="s">
        <v>12526</v>
      </c>
      <c r="H4257" s="641" t="s">
        <v>1008</v>
      </c>
      <c r="I4257" s="642" t="s">
        <v>1008</v>
      </c>
      <c r="J4257" s="641" t="s">
        <v>12527</v>
      </c>
      <c r="K4257" s="643">
        <v>1</v>
      </c>
      <c r="L4257" s="643">
        <v>3</v>
      </c>
      <c r="M4257" s="644">
        <v>3869.2406818182362</v>
      </c>
      <c r="N4257" s="643"/>
      <c r="O4257" s="643"/>
      <c r="P4257" s="686"/>
    </row>
    <row r="4258" spans="1:16" ht="33.75" x14ac:dyDescent="0.2">
      <c r="A4258" s="637" t="s">
        <v>479</v>
      </c>
      <c r="B4258" s="638" t="s">
        <v>775</v>
      </c>
      <c r="C4258" s="638" t="s">
        <v>769</v>
      </c>
      <c r="D4258" s="639" t="s">
        <v>1008</v>
      </c>
      <c r="E4258" s="640">
        <v>1365</v>
      </c>
      <c r="F4258" s="638">
        <v>47430211</v>
      </c>
      <c r="G4258" s="639" t="s">
        <v>12528</v>
      </c>
      <c r="H4258" s="641" t="s">
        <v>1008</v>
      </c>
      <c r="I4258" s="642" t="s">
        <v>1008</v>
      </c>
      <c r="J4258" s="641" t="s">
        <v>12527</v>
      </c>
      <c r="K4258" s="643"/>
      <c r="L4258" s="643">
        <v>1</v>
      </c>
      <c r="M4258" s="644">
        <v>1107.4406818182356</v>
      </c>
      <c r="N4258" s="643"/>
      <c r="O4258" s="643"/>
      <c r="P4258" s="686"/>
    </row>
    <row r="4259" spans="1:16" ht="22.5" x14ac:dyDescent="0.2">
      <c r="A4259" s="637" t="s">
        <v>479</v>
      </c>
      <c r="B4259" s="638" t="s">
        <v>775</v>
      </c>
      <c r="C4259" s="638" t="s">
        <v>769</v>
      </c>
      <c r="D4259" s="639" t="s">
        <v>846</v>
      </c>
      <c r="E4259" s="640">
        <v>4000</v>
      </c>
      <c r="F4259" s="638">
        <v>19097575</v>
      </c>
      <c r="G4259" s="639" t="s">
        <v>12529</v>
      </c>
      <c r="H4259" s="641" t="s">
        <v>846</v>
      </c>
      <c r="I4259" s="642" t="s">
        <v>7622</v>
      </c>
      <c r="J4259" s="641" t="s">
        <v>846</v>
      </c>
      <c r="K4259" s="643">
        <v>2</v>
      </c>
      <c r="L4259" s="643">
        <v>12</v>
      </c>
      <c r="M4259" s="644">
        <v>49589.840681818234</v>
      </c>
      <c r="N4259" s="643"/>
      <c r="O4259" s="643"/>
      <c r="P4259" s="686"/>
    </row>
    <row r="4260" spans="1:16" ht="22.5" x14ac:dyDescent="0.2">
      <c r="A4260" s="637" t="s">
        <v>479</v>
      </c>
      <c r="B4260" s="638" t="s">
        <v>775</v>
      </c>
      <c r="C4260" s="638" t="s">
        <v>769</v>
      </c>
      <c r="D4260" s="639" t="s">
        <v>12473</v>
      </c>
      <c r="E4260" s="640">
        <v>3800</v>
      </c>
      <c r="F4260" s="638">
        <v>108250677</v>
      </c>
      <c r="G4260" s="639" t="s">
        <v>12530</v>
      </c>
      <c r="H4260" s="641" t="s">
        <v>838</v>
      </c>
      <c r="I4260" s="642" t="s">
        <v>774</v>
      </c>
      <c r="J4260" s="641" t="s">
        <v>774</v>
      </c>
      <c r="K4260" s="643">
        <v>2</v>
      </c>
      <c r="L4260" s="643">
        <v>12</v>
      </c>
      <c r="M4260" s="644">
        <v>47189.840681818241</v>
      </c>
      <c r="N4260" s="643"/>
      <c r="O4260" s="643"/>
      <c r="P4260" s="686"/>
    </row>
    <row r="4261" spans="1:16" ht="22.5" x14ac:dyDescent="0.2">
      <c r="A4261" s="637" t="s">
        <v>479</v>
      </c>
      <c r="B4261" s="638" t="s">
        <v>775</v>
      </c>
      <c r="C4261" s="638" t="s">
        <v>769</v>
      </c>
      <c r="D4261" s="639" t="s">
        <v>12473</v>
      </c>
      <c r="E4261" s="640">
        <v>3800</v>
      </c>
      <c r="F4261" s="638">
        <v>72980566</v>
      </c>
      <c r="G4261" s="639" t="s">
        <v>12531</v>
      </c>
      <c r="H4261" s="641" t="s">
        <v>838</v>
      </c>
      <c r="I4261" s="642" t="s">
        <v>774</v>
      </c>
      <c r="J4261" s="641" t="s">
        <v>774</v>
      </c>
      <c r="K4261" s="643">
        <v>2</v>
      </c>
      <c r="L4261" s="643">
        <v>12</v>
      </c>
      <c r="M4261" s="644">
        <v>47189.840681818241</v>
      </c>
      <c r="N4261" s="643"/>
      <c r="O4261" s="643"/>
      <c r="P4261" s="686"/>
    </row>
    <row r="4262" spans="1:16" ht="22.5" x14ac:dyDescent="0.2">
      <c r="A4262" s="637" t="s">
        <v>479</v>
      </c>
      <c r="B4262" s="638" t="s">
        <v>775</v>
      </c>
      <c r="C4262" s="638" t="s">
        <v>769</v>
      </c>
      <c r="D4262" s="639" t="s">
        <v>12532</v>
      </c>
      <c r="E4262" s="640">
        <v>4400</v>
      </c>
      <c r="F4262" s="638">
        <v>41105083</v>
      </c>
      <c r="G4262" s="639" t="s">
        <v>12533</v>
      </c>
      <c r="H4262" s="641" t="s">
        <v>1094</v>
      </c>
      <c r="I4262" s="642" t="s">
        <v>7676</v>
      </c>
      <c r="J4262" s="641" t="s">
        <v>7676</v>
      </c>
      <c r="K4262" s="643">
        <v>1</v>
      </c>
      <c r="L4262" s="643">
        <v>3</v>
      </c>
      <c r="M4262" s="644">
        <v>13169.240681818235</v>
      </c>
      <c r="N4262" s="643"/>
      <c r="O4262" s="643"/>
      <c r="P4262" s="686"/>
    </row>
    <row r="4263" spans="1:16" ht="45" x14ac:dyDescent="0.2">
      <c r="A4263" s="637" t="s">
        <v>479</v>
      </c>
      <c r="B4263" s="638" t="s">
        <v>775</v>
      </c>
      <c r="C4263" s="638" t="s">
        <v>769</v>
      </c>
      <c r="D4263" s="639" t="s">
        <v>12532</v>
      </c>
      <c r="E4263" s="640">
        <v>17954.439999999999</v>
      </c>
      <c r="F4263" s="638">
        <v>41105083</v>
      </c>
      <c r="G4263" s="639" t="s">
        <v>12534</v>
      </c>
      <c r="H4263" s="641" t="s">
        <v>1094</v>
      </c>
      <c r="I4263" s="642" t="s">
        <v>7676</v>
      </c>
      <c r="J4263" s="641" t="s">
        <v>7676</v>
      </c>
      <c r="K4263" s="643"/>
      <c r="L4263" s="643">
        <v>1</v>
      </c>
      <c r="M4263" s="644">
        <v>17696.880681818235</v>
      </c>
      <c r="N4263" s="643"/>
      <c r="O4263" s="643"/>
      <c r="P4263" s="686"/>
    </row>
    <row r="4264" spans="1:16" ht="22.5" x14ac:dyDescent="0.2">
      <c r="A4264" s="637" t="s">
        <v>479</v>
      </c>
      <c r="B4264" s="638" t="s">
        <v>775</v>
      </c>
      <c r="C4264" s="638" t="s">
        <v>769</v>
      </c>
      <c r="D4264" s="639" t="s">
        <v>12473</v>
      </c>
      <c r="E4264" s="640">
        <v>3800</v>
      </c>
      <c r="F4264" s="638">
        <v>72948021</v>
      </c>
      <c r="G4264" s="639" t="s">
        <v>12535</v>
      </c>
      <c r="H4264" s="641" t="s">
        <v>838</v>
      </c>
      <c r="I4264" s="642" t="s">
        <v>774</v>
      </c>
      <c r="J4264" s="641" t="s">
        <v>774</v>
      </c>
      <c r="K4264" s="643">
        <v>2</v>
      </c>
      <c r="L4264" s="643">
        <v>12</v>
      </c>
      <c r="M4264" s="644">
        <v>47189.840681818241</v>
      </c>
      <c r="N4264" s="643"/>
      <c r="O4264" s="643"/>
      <c r="P4264" s="686"/>
    </row>
    <row r="4265" spans="1:16" ht="22.5" x14ac:dyDescent="0.2">
      <c r="A4265" s="637" t="s">
        <v>479</v>
      </c>
      <c r="B4265" s="638" t="s">
        <v>775</v>
      </c>
      <c r="C4265" s="638" t="s">
        <v>769</v>
      </c>
      <c r="D4265" s="639" t="s">
        <v>11270</v>
      </c>
      <c r="E4265" s="640">
        <v>1300</v>
      </c>
      <c r="F4265" s="638">
        <v>18840318</v>
      </c>
      <c r="G4265" s="639" t="s">
        <v>12536</v>
      </c>
      <c r="H4265" s="641" t="s">
        <v>11270</v>
      </c>
      <c r="I4265" s="642" t="s">
        <v>796</v>
      </c>
      <c r="J4265" s="641" t="s">
        <v>796</v>
      </c>
      <c r="K4265" s="643">
        <v>3</v>
      </c>
      <c r="L4265" s="643">
        <v>7</v>
      </c>
      <c r="M4265" s="644">
        <v>9822.8406818182375</v>
      </c>
      <c r="N4265" s="643"/>
      <c r="O4265" s="643"/>
      <c r="P4265" s="686"/>
    </row>
    <row r="4266" spans="1:16" ht="22.5" x14ac:dyDescent="0.2">
      <c r="A4266" s="637" t="s">
        <v>479</v>
      </c>
      <c r="B4266" s="638" t="s">
        <v>775</v>
      </c>
      <c r="C4266" s="638" t="s">
        <v>769</v>
      </c>
      <c r="D4266" s="639" t="s">
        <v>12484</v>
      </c>
      <c r="E4266" s="640">
        <v>3800</v>
      </c>
      <c r="F4266" s="638">
        <v>44671085</v>
      </c>
      <c r="G4266" s="639" t="s">
        <v>12537</v>
      </c>
      <c r="H4266" s="641" t="s">
        <v>838</v>
      </c>
      <c r="I4266" s="642" t="s">
        <v>774</v>
      </c>
      <c r="J4266" s="641" t="s">
        <v>774</v>
      </c>
      <c r="K4266" s="643">
        <v>2</v>
      </c>
      <c r="L4266" s="643">
        <v>12</v>
      </c>
      <c r="M4266" s="644">
        <v>47189.840681818241</v>
      </c>
      <c r="N4266" s="643"/>
      <c r="O4266" s="643"/>
      <c r="P4266" s="686"/>
    </row>
    <row r="4267" spans="1:16" ht="22.5" x14ac:dyDescent="0.2">
      <c r="A4267" s="637" t="s">
        <v>479</v>
      </c>
      <c r="B4267" s="638" t="s">
        <v>775</v>
      </c>
      <c r="C4267" s="638" t="s">
        <v>769</v>
      </c>
      <c r="D4267" s="639" t="s">
        <v>805</v>
      </c>
      <c r="E4267" s="640">
        <v>3000</v>
      </c>
      <c r="F4267" s="638" t="s">
        <v>12538</v>
      </c>
      <c r="G4267" s="639" t="s">
        <v>12539</v>
      </c>
      <c r="H4267" s="641" t="s">
        <v>805</v>
      </c>
      <c r="I4267" s="642" t="s">
        <v>8017</v>
      </c>
      <c r="J4267" s="641" t="s">
        <v>8131</v>
      </c>
      <c r="K4267" s="643">
        <v>2</v>
      </c>
      <c r="L4267" s="643">
        <v>12</v>
      </c>
      <c r="M4267" s="644">
        <v>37589.840681818241</v>
      </c>
      <c r="N4267" s="643"/>
      <c r="O4267" s="643"/>
      <c r="P4267" s="686"/>
    </row>
    <row r="4268" spans="1:16" ht="22.5" x14ac:dyDescent="0.2">
      <c r="A4268" s="637" t="s">
        <v>479</v>
      </c>
      <c r="B4268" s="638" t="s">
        <v>775</v>
      </c>
      <c r="C4268" s="638" t="s">
        <v>769</v>
      </c>
      <c r="D4268" s="639" t="s">
        <v>12254</v>
      </c>
      <c r="E4268" s="640">
        <v>3800</v>
      </c>
      <c r="F4268" s="638">
        <v>70982213</v>
      </c>
      <c r="G4268" s="639" t="s">
        <v>12540</v>
      </c>
      <c r="H4268" s="641" t="s">
        <v>838</v>
      </c>
      <c r="I4268" s="642" t="s">
        <v>774</v>
      </c>
      <c r="J4268" s="641" t="s">
        <v>774</v>
      </c>
      <c r="K4268" s="643">
        <v>2</v>
      </c>
      <c r="L4268" s="643">
        <v>12</v>
      </c>
      <c r="M4268" s="644">
        <v>47189.840681818241</v>
      </c>
      <c r="N4268" s="643"/>
      <c r="O4268" s="643"/>
      <c r="P4268" s="686"/>
    </row>
    <row r="4269" spans="1:16" ht="67.5" x14ac:dyDescent="0.2">
      <c r="A4269" s="637" t="s">
        <v>479</v>
      </c>
      <c r="B4269" s="638" t="s">
        <v>775</v>
      </c>
      <c r="C4269" s="638" t="s">
        <v>769</v>
      </c>
      <c r="D4269" s="639" t="s">
        <v>12308</v>
      </c>
      <c r="E4269" s="640">
        <v>1000</v>
      </c>
      <c r="F4269" s="638" t="s">
        <v>12541</v>
      </c>
      <c r="G4269" s="639" t="s">
        <v>12542</v>
      </c>
      <c r="H4269" s="641" t="s">
        <v>796</v>
      </c>
      <c r="I4269" s="642" t="s">
        <v>796</v>
      </c>
      <c r="J4269" s="641" t="s">
        <v>796</v>
      </c>
      <c r="K4269" s="643">
        <v>2</v>
      </c>
      <c r="L4269" s="643">
        <v>12</v>
      </c>
      <c r="M4269" s="644">
        <v>13309.040681818236</v>
      </c>
      <c r="N4269" s="643"/>
      <c r="O4269" s="643"/>
      <c r="P4269" s="686"/>
    </row>
    <row r="4270" spans="1:16" ht="22.5" x14ac:dyDescent="0.2">
      <c r="A4270" s="637" t="s">
        <v>479</v>
      </c>
      <c r="B4270" s="638" t="s">
        <v>775</v>
      </c>
      <c r="C4270" s="638" t="s">
        <v>769</v>
      </c>
      <c r="D4270" s="639" t="s">
        <v>8018</v>
      </c>
      <c r="E4270" s="640">
        <v>3000</v>
      </c>
      <c r="F4270" s="638">
        <v>44659905</v>
      </c>
      <c r="G4270" s="639" t="s">
        <v>12543</v>
      </c>
      <c r="H4270" s="641" t="s">
        <v>842</v>
      </c>
      <c r="I4270" s="642" t="s">
        <v>7622</v>
      </c>
      <c r="J4270" s="641" t="s">
        <v>8131</v>
      </c>
      <c r="K4270" s="643">
        <v>2</v>
      </c>
      <c r="L4270" s="643">
        <v>5</v>
      </c>
      <c r="M4270" s="644">
        <v>15196.040681818236</v>
      </c>
      <c r="N4270" s="643"/>
      <c r="O4270" s="643"/>
      <c r="P4270" s="686"/>
    </row>
    <row r="4271" spans="1:16" ht="33.75" x14ac:dyDescent="0.2">
      <c r="A4271" s="637" t="s">
        <v>479</v>
      </c>
      <c r="B4271" s="638" t="s">
        <v>775</v>
      </c>
      <c r="C4271" s="638" t="s">
        <v>769</v>
      </c>
      <c r="D4271" s="639" t="s">
        <v>8018</v>
      </c>
      <c r="E4271" s="640">
        <v>750</v>
      </c>
      <c r="F4271" s="638">
        <v>44659905</v>
      </c>
      <c r="G4271" s="639" t="s">
        <v>12544</v>
      </c>
      <c r="H4271" s="641" t="s">
        <v>842</v>
      </c>
      <c r="I4271" s="642" t="s">
        <v>7622</v>
      </c>
      <c r="J4271" s="641" t="s">
        <v>8131</v>
      </c>
      <c r="K4271" s="643"/>
      <c r="L4271" s="643">
        <v>1</v>
      </c>
      <c r="M4271" s="644">
        <v>462.7406818182356</v>
      </c>
      <c r="N4271" s="643"/>
      <c r="O4271" s="643"/>
      <c r="P4271" s="686"/>
    </row>
    <row r="4272" spans="1:16" ht="22.5" x14ac:dyDescent="0.2">
      <c r="A4272" s="637" t="s">
        <v>479</v>
      </c>
      <c r="B4272" s="638" t="s">
        <v>775</v>
      </c>
      <c r="C4272" s="638" t="s">
        <v>769</v>
      </c>
      <c r="D4272" s="639" t="s">
        <v>12545</v>
      </c>
      <c r="E4272" s="640">
        <v>8444.44</v>
      </c>
      <c r="F4272" s="638">
        <v>17908464</v>
      </c>
      <c r="G4272" s="639" t="s">
        <v>12546</v>
      </c>
      <c r="H4272" s="641" t="s">
        <v>957</v>
      </c>
      <c r="I4272" s="642" t="s">
        <v>8017</v>
      </c>
      <c r="J4272" s="641" t="s">
        <v>8131</v>
      </c>
      <c r="K4272" s="643">
        <v>2</v>
      </c>
      <c r="L4272" s="643">
        <v>12</v>
      </c>
      <c r="M4272" s="644">
        <v>102923.12068181824</v>
      </c>
      <c r="N4272" s="643"/>
      <c r="O4272" s="643"/>
      <c r="P4272" s="686"/>
    </row>
    <row r="4273" spans="1:16" ht="22.5" x14ac:dyDescent="0.2">
      <c r="A4273" s="637" t="s">
        <v>479</v>
      </c>
      <c r="B4273" s="638" t="s">
        <v>775</v>
      </c>
      <c r="C4273" s="638" t="s">
        <v>769</v>
      </c>
      <c r="D4273" s="639" t="s">
        <v>12254</v>
      </c>
      <c r="E4273" s="640">
        <v>3800</v>
      </c>
      <c r="F4273" s="638">
        <v>18094902</v>
      </c>
      <c r="G4273" s="639" t="s">
        <v>12547</v>
      </c>
      <c r="H4273" s="641" t="s">
        <v>838</v>
      </c>
      <c r="I4273" s="642" t="s">
        <v>774</v>
      </c>
      <c r="J4273" s="641" t="s">
        <v>774</v>
      </c>
      <c r="K4273" s="643">
        <v>2</v>
      </c>
      <c r="L4273" s="643">
        <v>12</v>
      </c>
      <c r="M4273" s="644">
        <v>47189.840681818241</v>
      </c>
      <c r="N4273" s="643"/>
      <c r="O4273" s="643"/>
      <c r="P4273" s="686"/>
    </row>
    <row r="4274" spans="1:16" ht="22.5" x14ac:dyDescent="0.2">
      <c r="A4274" s="637" t="s">
        <v>479</v>
      </c>
      <c r="B4274" s="638" t="s">
        <v>775</v>
      </c>
      <c r="C4274" s="638" t="s">
        <v>769</v>
      </c>
      <c r="D4274" s="639" t="s">
        <v>12548</v>
      </c>
      <c r="E4274" s="640">
        <v>3800</v>
      </c>
      <c r="F4274" s="638">
        <v>41948861</v>
      </c>
      <c r="G4274" s="639" t="s">
        <v>12549</v>
      </c>
      <c r="H4274" s="641" t="s">
        <v>838</v>
      </c>
      <c r="I4274" s="642" t="s">
        <v>774</v>
      </c>
      <c r="J4274" s="641" t="s">
        <v>774</v>
      </c>
      <c r="K4274" s="643">
        <v>2</v>
      </c>
      <c r="L4274" s="643">
        <v>12</v>
      </c>
      <c r="M4274" s="644">
        <v>47189.840681818241</v>
      </c>
      <c r="N4274" s="643"/>
      <c r="O4274" s="643"/>
      <c r="P4274" s="686"/>
    </row>
    <row r="4275" spans="1:16" ht="33.75" x14ac:dyDescent="0.2">
      <c r="A4275" s="637" t="s">
        <v>479</v>
      </c>
      <c r="B4275" s="638" t="s">
        <v>775</v>
      </c>
      <c r="C4275" s="638" t="s">
        <v>769</v>
      </c>
      <c r="D4275" s="639" t="s">
        <v>12550</v>
      </c>
      <c r="E4275" s="640">
        <v>930</v>
      </c>
      <c r="F4275" s="638" t="s">
        <v>12551</v>
      </c>
      <c r="G4275" s="639" t="s">
        <v>12552</v>
      </c>
      <c r="H4275" s="641" t="s">
        <v>796</v>
      </c>
      <c r="I4275" s="642" t="s">
        <v>796</v>
      </c>
      <c r="J4275" s="641" t="s">
        <v>796</v>
      </c>
      <c r="K4275" s="643">
        <v>2</v>
      </c>
      <c r="L4275" s="643">
        <v>12</v>
      </c>
      <c r="M4275" s="644">
        <v>12393.440681818238</v>
      </c>
      <c r="N4275" s="643"/>
      <c r="O4275" s="643"/>
      <c r="P4275" s="686"/>
    </row>
    <row r="4276" spans="1:16" ht="33.75" x14ac:dyDescent="0.2">
      <c r="A4276" s="637" t="s">
        <v>479</v>
      </c>
      <c r="B4276" s="638" t="s">
        <v>775</v>
      </c>
      <c r="C4276" s="638" t="s">
        <v>769</v>
      </c>
      <c r="D4276" s="639" t="s">
        <v>12259</v>
      </c>
      <c r="E4276" s="640">
        <v>3800</v>
      </c>
      <c r="F4276" s="638">
        <v>43613676</v>
      </c>
      <c r="G4276" s="639" t="s">
        <v>12553</v>
      </c>
      <c r="H4276" s="641" t="s">
        <v>12261</v>
      </c>
      <c r="I4276" s="642" t="s">
        <v>774</v>
      </c>
      <c r="J4276" s="641" t="s">
        <v>774</v>
      </c>
      <c r="K4276" s="643">
        <v>2</v>
      </c>
      <c r="L4276" s="643">
        <v>12</v>
      </c>
      <c r="M4276" s="644">
        <v>47189.840681818241</v>
      </c>
      <c r="N4276" s="643"/>
      <c r="O4276" s="643"/>
      <c r="P4276" s="686"/>
    </row>
    <row r="4277" spans="1:16" ht="78.75" x14ac:dyDescent="0.2">
      <c r="A4277" s="637" t="s">
        <v>479</v>
      </c>
      <c r="B4277" s="638" t="s">
        <v>775</v>
      </c>
      <c r="C4277" s="638" t="s">
        <v>769</v>
      </c>
      <c r="D4277" s="639" t="s">
        <v>12554</v>
      </c>
      <c r="E4277" s="640">
        <v>930</v>
      </c>
      <c r="F4277" s="638" t="s">
        <v>12555</v>
      </c>
      <c r="G4277" s="639" t="s">
        <v>12556</v>
      </c>
      <c r="H4277" s="641" t="s">
        <v>796</v>
      </c>
      <c r="I4277" s="642" t="s">
        <v>796</v>
      </c>
      <c r="J4277" s="641" t="s">
        <v>796</v>
      </c>
      <c r="K4277" s="643">
        <v>2</v>
      </c>
      <c r="L4277" s="643">
        <v>12</v>
      </c>
      <c r="M4277" s="644">
        <v>12393.440681818238</v>
      </c>
      <c r="N4277" s="643"/>
      <c r="O4277" s="643"/>
      <c r="P4277" s="686"/>
    </row>
    <row r="4278" spans="1:16" ht="22.5" x14ac:dyDescent="0.2">
      <c r="A4278" s="637" t="s">
        <v>479</v>
      </c>
      <c r="B4278" s="638" t="s">
        <v>775</v>
      </c>
      <c r="C4278" s="638" t="s">
        <v>769</v>
      </c>
      <c r="D4278" s="639" t="s">
        <v>12254</v>
      </c>
      <c r="E4278" s="640">
        <v>3800</v>
      </c>
      <c r="F4278" s="638">
        <v>42703974</v>
      </c>
      <c r="G4278" s="639" t="s">
        <v>12557</v>
      </c>
      <c r="H4278" s="641" t="s">
        <v>838</v>
      </c>
      <c r="I4278" s="642" t="s">
        <v>774</v>
      </c>
      <c r="J4278" s="641" t="s">
        <v>774</v>
      </c>
      <c r="K4278" s="643">
        <v>2</v>
      </c>
      <c r="L4278" s="643">
        <v>12</v>
      </c>
      <c r="M4278" s="644">
        <v>47189.840681818241</v>
      </c>
      <c r="N4278" s="643"/>
      <c r="O4278" s="643"/>
      <c r="P4278" s="686"/>
    </row>
    <row r="4279" spans="1:16" ht="135" x14ac:dyDescent="0.2">
      <c r="A4279" s="637" t="s">
        <v>479</v>
      </c>
      <c r="B4279" s="638" t="s">
        <v>775</v>
      </c>
      <c r="C4279" s="638" t="s">
        <v>769</v>
      </c>
      <c r="D4279" s="639" t="s">
        <v>12558</v>
      </c>
      <c r="E4279" s="640">
        <v>2850</v>
      </c>
      <c r="F4279" s="638" t="s">
        <v>12559</v>
      </c>
      <c r="G4279" s="639" t="s">
        <v>12560</v>
      </c>
      <c r="H4279" s="641" t="s">
        <v>805</v>
      </c>
      <c r="I4279" s="642" t="s">
        <v>8017</v>
      </c>
      <c r="J4279" s="641" t="s">
        <v>8131</v>
      </c>
      <c r="K4279" s="643">
        <v>2</v>
      </c>
      <c r="L4279" s="643">
        <v>12</v>
      </c>
      <c r="M4279" s="644">
        <v>35789.840681818241</v>
      </c>
      <c r="N4279" s="643"/>
      <c r="O4279" s="643"/>
      <c r="P4279" s="686"/>
    </row>
    <row r="4280" spans="1:16" ht="33.75" x14ac:dyDescent="0.2">
      <c r="A4280" s="637" t="s">
        <v>479</v>
      </c>
      <c r="B4280" s="638" t="s">
        <v>775</v>
      </c>
      <c r="C4280" s="638" t="s">
        <v>769</v>
      </c>
      <c r="D4280" s="639" t="s">
        <v>842</v>
      </c>
      <c r="E4280" s="640">
        <v>7333.33</v>
      </c>
      <c r="F4280" s="638">
        <v>18138952</v>
      </c>
      <c r="G4280" s="639" t="s">
        <v>12561</v>
      </c>
      <c r="H4280" s="641" t="s">
        <v>842</v>
      </c>
      <c r="I4280" s="642" t="s">
        <v>8017</v>
      </c>
      <c r="J4280" s="641" t="s">
        <v>8131</v>
      </c>
      <c r="K4280" s="643">
        <v>1</v>
      </c>
      <c r="L4280" s="643">
        <v>3</v>
      </c>
      <c r="M4280" s="644">
        <v>21969.230681818233</v>
      </c>
      <c r="N4280" s="643"/>
      <c r="O4280" s="643"/>
      <c r="P4280" s="686"/>
    </row>
    <row r="4281" spans="1:16" ht="22.5" x14ac:dyDescent="0.2">
      <c r="A4281" s="637" t="s">
        <v>479</v>
      </c>
      <c r="B4281" s="638" t="s">
        <v>775</v>
      </c>
      <c r="C4281" s="638" t="s">
        <v>769</v>
      </c>
      <c r="D4281" s="639" t="s">
        <v>12562</v>
      </c>
      <c r="E4281" s="640">
        <v>2500</v>
      </c>
      <c r="F4281" s="638">
        <v>18121225</v>
      </c>
      <c r="G4281" s="639" t="s">
        <v>12563</v>
      </c>
      <c r="H4281" s="641" t="s">
        <v>1019</v>
      </c>
      <c r="I4281" s="642" t="s">
        <v>774</v>
      </c>
      <c r="J4281" s="641" t="s">
        <v>774</v>
      </c>
      <c r="K4281" s="643">
        <v>2</v>
      </c>
      <c r="L4281" s="643">
        <v>12</v>
      </c>
      <c r="M4281" s="644">
        <v>31589.840681818237</v>
      </c>
      <c r="N4281" s="643"/>
      <c r="O4281" s="643"/>
      <c r="P4281" s="686"/>
    </row>
    <row r="4282" spans="1:16" ht="22.5" x14ac:dyDescent="0.2">
      <c r="A4282" s="637" t="s">
        <v>479</v>
      </c>
      <c r="B4282" s="638" t="s">
        <v>775</v>
      </c>
      <c r="C4282" s="638" t="s">
        <v>769</v>
      </c>
      <c r="D4282" s="639" t="s">
        <v>12380</v>
      </c>
      <c r="E4282" s="640">
        <v>3800</v>
      </c>
      <c r="F4282" s="638" t="s">
        <v>12564</v>
      </c>
      <c r="G4282" s="639" t="s">
        <v>12565</v>
      </c>
      <c r="H4282" s="641" t="s">
        <v>838</v>
      </c>
      <c r="I4282" s="642" t="s">
        <v>774</v>
      </c>
      <c r="J4282" s="641" t="s">
        <v>774</v>
      </c>
      <c r="K4282" s="643">
        <v>2</v>
      </c>
      <c r="L4282" s="643">
        <v>12</v>
      </c>
      <c r="M4282" s="644">
        <v>47189.840681818241</v>
      </c>
      <c r="N4282" s="643"/>
      <c r="O4282" s="643"/>
      <c r="P4282" s="686"/>
    </row>
    <row r="4283" spans="1:16" ht="67.5" x14ac:dyDescent="0.2">
      <c r="A4283" s="637" t="s">
        <v>479</v>
      </c>
      <c r="B4283" s="638" t="s">
        <v>775</v>
      </c>
      <c r="C4283" s="638" t="s">
        <v>769</v>
      </c>
      <c r="D4283" s="639" t="s">
        <v>12566</v>
      </c>
      <c r="E4283" s="640">
        <v>1000</v>
      </c>
      <c r="F4283" s="638" t="s">
        <v>12567</v>
      </c>
      <c r="G4283" s="639" t="s">
        <v>12568</v>
      </c>
      <c r="H4283" s="641" t="s">
        <v>796</v>
      </c>
      <c r="I4283" s="642" t="s">
        <v>796</v>
      </c>
      <c r="J4283" s="641" t="s">
        <v>796</v>
      </c>
      <c r="K4283" s="643">
        <v>2</v>
      </c>
      <c r="L4283" s="643">
        <v>12</v>
      </c>
      <c r="M4283" s="644">
        <v>13309.040681818236</v>
      </c>
      <c r="N4283" s="643"/>
      <c r="O4283" s="643"/>
      <c r="P4283" s="686"/>
    </row>
    <row r="4284" spans="1:16" ht="22.5" x14ac:dyDescent="0.2">
      <c r="A4284" s="637" t="s">
        <v>479</v>
      </c>
      <c r="B4284" s="638" t="s">
        <v>775</v>
      </c>
      <c r="C4284" s="638" t="s">
        <v>769</v>
      </c>
      <c r="D4284" s="639" t="s">
        <v>12360</v>
      </c>
      <c r="E4284" s="640">
        <v>6500</v>
      </c>
      <c r="F4284" s="638">
        <v>18021928</v>
      </c>
      <c r="G4284" s="639" t="s">
        <v>12569</v>
      </c>
      <c r="H4284" s="641" t="s">
        <v>3445</v>
      </c>
      <c r="I4284" s="642" t="s">
        <v>12253</v>
      </c>
      <c r="J4284" s="641" t="s">
        <v>8131</v>
      </c>
      <c r="K4284" s="643">
        <v>2</v>
      </c>
      <c r="L4284" s="643">
        <v>12</v>
      </c>
      <c r="M4284" s="644">
        <v>79589.840681818227</v>
      </c>
      <c r="N4284" s="643"/>
      <c r="O4284" s="643"/>
      <c r="P4284" s="686"/>
    </row>
    <row r="4285" spans="1:16" ht="22.5" x14ac:dyDescent="0.2">
      <c r="A4285" s="637" t="s">
        <v>479</v>
      </c>
      <c r="B4285" s="638" t="s">
        <v>775</v>
      </c>
      <c r="C4285" s="638" t="s">
        <v>769</v>
      </c>
      <c r="D4285" s="639" t="s">
        <v>1008</v>
      </c>
      <c r="E4285" s="640">
        <v>3000</v>
      </c>
      <c r="F4285" s="638" t="s">
        <v>12570</v>
      </c>
      <c r="G4285" s="639" t="s">
        <v>12571</v>
      </c>
      <c r="H4285" s="641" t="s">
        <v>842</v>
      </c>
      <c r="I4285" s="642" t="s">
        <v>7622</v>
      </c>
      <c r="J4285" s="641" t="s">
        <v>842</v>
      </c>
      <c r="K4285" s="643">
        <v>2</v>
      </c>
      <c r="L4285" s="643">
        <v>12</v>
      </c>
      <c r="M4285" s="644">
        <v>37589.840681818241</v>
      </c>
      <c r="N4285" s="643"/>
      <c r="O4285" s="643"/>
      <c r="P4285" s="686"/>
    </row>
    <row r="4286" spans="1:16" ht="22.5" x14ac:dyDescent="0.2">
      <c r="A4286" s="637" t="s">
        <v>479</v>
      </c>
      <c r="B4286" s="638" t="s">
        <v>775</v>
      </c>
      <c r="C4286" s="638" t="s">
        <v>769</v>
      </c>
      <c r="D4286" s="639" t="s">
        <v>7640</v>
      </c>
      <c r="E4286" s="640">
        <v>6000</v>
      </c>
      <c r="F4286" s="638">
        <v>17861911</v>
      </c>
      <c r="G4286" s="639" t="s">
        <v>12572</v>
      </c>
      <c r="H4286" s="641" t="s">
        <v>2970</v>
      </c>
      <c r="I4286" s="642" t="s">
        <v>12253</v>
      </c>
      <c r="J4286" s="641" t="s">
        <v>8131</v>
      </c>
      <c r="K4286" s="643">
        <v>2</v>
      </c>
      <c r="L4286" s="643">
        <v>12</v>
      </c>
      <c r="M4286" s="644">
        <v>73589.840681818227</v>
      </c>
      <c r="N4286" s="643"/>
      <c r="O4286" s="643"/>
      <c r="P4286" s="686"/>
    </row>
    <row r="4287" spans="1:16" ht="22.5" x14ac:dyDescent="0.2">
      <c r="A4287" s="637" t="s">
        <v>479</v>
      </c>
      <c r="B4287" s="638" t="s">
        <v>775</v>
      </c>
      <c r="C4287" s="638" t="s">
        <v>769</v>
      </c>
      <c r="D4287" s="639" t="s">
        <v>12573</v>
      </c>
      <c r="E4287" s="640">
        <v>6000</v>
      </c>
      <c r="F4287" s="638">
        <v>18216697</v>
      </c>
      <c r="G4287" s="639" t="s">
        <v>12574</v>
      </c>
      <c r="H4287" s="641" t="s">
        <v>12573</v>
      </c>
      <c r="I4287" s="642" t="s">
        <v>12573</v>
      </c>
      <c r="J4287" s="641" t="s">
        <v>8131</v>
      </c>
      <c r="K4287" s="643">
        <v>2</v>
      </c>
      <c r="L4287" s="643">
        <v>12</v>
      </c>
      <c r="M4287" s="644">
        <v>73589.840681818227</v>
      </c>
      <c r="N4287" s="643"/>
      <c r="O4287" s="643"/>
      <c r="P4287" s="686"/>
    </row>
    <row r="4288" spans="1:16" ht="22.5" x14ac:dyDescent="0.2">
      <c r="A4288" s="637" t="s">
        <v>479</v>
      </c>
      <c r="B4288" s="638" t="s">
        <v>775</v>
      </c>
      <c r="C4288" s="638" t="s">
        <v>769</v>
      </c>
      <c r="D4288" s="639" t="s">
        <v>915</v>
      </c>
      <c r="E4288" s="640">
        <v>5000</v>
      </c>
      <c r="F4288" s="638" t="s">
        <v>12251</v>
      </c>
      <c r="G4288" s="639" t="s">
        <v>12252</v>
      </c>
      <c r="H4288" s="641" t="s">
        <v>801</v>
      </c>
      <c r="I4288" s="642" t="s">
        <v>12253</v>
      </c>
      <c r="J4288" s="641" t="s">
        <v>8131</v>
      </c>
      <c r="K4288" s="643"/>
      <c r="L4288" s="643"/>
      <c r="M4288" s="644"/>
      <c r="N4288" s="643">
        <v>2</v>
      </c>
      <c r="O4288" s="643">
        <v>6</v>
      </c>
      <c r="P4288" s="686">
        <v>30799.286917808186</v>
      </c>
    </row>
    <row r="4289" spans="1:16" ht="22.5" x14ac:dyDescent="0.2">
      <c r="A4289" s="637" t="s">
        <v>479</v>
      </c>
      <c r="B4289" s="638" t="s">
        <v>775</v>
      </c>
      <c r="C4289" s="638" t="s">
        <v>769</v>
      </c>
      <c r="D4289" s="639" t="s">
        <v>12254</v>
      </c>
      <c r="E4289" s="640">
        <v>3800</v>
      </c>
      <c r="F4289" s="638">
        <v>43976234</v>
      </c>
      <c r="G4289" s="639" t="s">
        <v>12255</v>
      </c>
      <c r="H4289" s="641" t="s">
        <v>838</v>
      </c>
      <c r="I4289" s="642" t="s">
        <v>774</v>
      </c>
      <c r="J4289" s="641" t="s">
        <v>774</v>
      </c>
      <c r="K4289" s="643"/>
      <c r="L4289" s="643"/>
      <c r="M4289" s="644"/>
      <c r="N4289" s="643">
        <v>2</v>
      </c>
      <c r="O4289" s="643">
        <v>6</v>
      </c>
      <c r="P4289" s="686">
        <v>23599.286917808186</v>
      </c>
    </row>
    <row r="4290" spans="1:16" ht="22.5" x14ac:dyDescent="0.2">
      <c r="A4290" s="637" t="s">
        <v>479</v>
      </c>
      <c r="B4290" s="638" t="s">
        <v>775</v>
      </c>
      <c r="C4290" s="638" t="s">
        <v>769</v>
      </c>
      <c r="D4290" s="639" t="s">
        <v>12254</v>
      </c>
      <c r="E4290" s="640">
        <v>3800</v>
      </c>
      <c r="F4290" s="638">
        <v>17992782</v>
      </c>
      <c r="G4290" s="639" t="s">
        <v>12256</v>
      </c>
      <c r="H4290" s="641" t="s">
        <v>838</v>
      </c>
      <c r="I4290" s="642" t="s">
        <v>774</v>
      </c>
      <c r="J4290" s="641" t="s">
        <v>774</v>
      </c>
      <c r="K4290" s="643"/>
      <c r="L4290" s="643"/>
      <c r="M4290" s="644"/>
      <c r="N4290" s="643">
        <v>2</v>
      </c>
      <c r="O4290" s="643">
        <v>6</v>
      </c>
      <c r="P4290" s="686">
        <v>23599.286917808186</v>
      </c>
    </row>
    <row r="4291" spans="1:16" ht="33.75" x14ac:dyDescent="0.2">
      <c r="A4291" s="637" t="s">
        <v>479</v>
      </c>
      <c r="B4291" s="638" t="s">
        <v>775</v>
      </c>
      <c r="C4291" s="638" t="s">
        <v>769</v>
      </c>
      <c r="D4291" s="639" t="s">
        <v>12257</v>
      </c>
      <c r="E4291" s="640">
        <v>6000</v>
      </c>
      <c r="F4291" s="638">
        <v>40907375</v>
      </c>
      <c r="G4291" s="639" t="s">
        <v>12258</v>
      </c>
      <c r="H4291" s="641" t="s">
        <v>801</v>
      </c>
      <c r="I4291" s="642" t="s">
        <v>780</v>
      </c>
      <c r="J4291" s="641" t="s">
        <v>8131</v>
      </c>
      <c r="K4291" s="643"/>
      <c r="L4291" s="643"/>
      <c r="M4291" s="644"/>
      <c r="N4291" s="643">
        <v>2</v>
      </c>
      <c r="O4291" s="643">
        <v>6</v>
      </c>
      <c r="P4291" s="686">
        <v>36799.286917808182</v>
      </c>
    </row>
    <row r="4292" spans="1:16" ht="33.75" x14ac:dyDescent="0.2">
      <c r="A4292" s="637" t="s">
        <v>479</v>
      </c>
      <c r="B4292" s="638" t="s">
        <v>775</v>
      </c>
      <c r="C4292" s="638" t="s">
        <v>769</v>
      </c>
      <c r="D4292" s="639" t="s">
        <v>12259</v>
      </c>
      <c r="E4292" s="640">
        <v>3800</v>
      </c>
      <c r="F4292" s="638">
        <v>42294631</v>
      </c>
      <c r="G4292" s="639" t="s">
        <v>12260</v>
      </c>
      <c r="H4292" s="641" t="s">
        <v>12261</v>
      </c>
      <c r="I4292" s="642" t="s">
        <v>774</v>
      </c>
      <c r="J4292" s="641" t="s">
        <v>774</v>
      </c>
      <c r="K4292" s="643"/>
      <c r="L4292" s="643"/>
      <c r="M4292" s="644"/>
      <c r="N4292" s="643">
        <v>2</v>
      </c>
      <c r="O4292" s="643">
        <v>6</v>
      </c>
      <c r="P4292" s="686">
        <v>23599.286917808186</v>
      </c>
    </row>
    <row r="4293" spans="1:16" ht="22.5" x14ac:dyDescent="0.2">
      <c r="A4293" s="637" t="s">
        <v>479</v>
      </c>
      <c r="B4293" s="638" t="s">
        <v>775</v>
      </c>
      <c r="C4293" s="638" t="s">
        <v>769</v>
      </c>
      <c r="D4293" s="639" t="s">
        <v>7782</v>
      </c>
      <c r="E4293" s="640">
        <v>5000</v>
      </c>
      <c r="F4293" s="638">
        <v>181301989</v>
      </c>
      <c r="G4293" s="639" t="s">
        <v>12262</v>
      </c>
      <c r="H4293" s="641" t="s">
        <v>7782</v>
      </c>
      <c r="I4293" s="642" t="s">
        <v>7426</v>
      </c>
      <c r="J4293" s="641" t="s">
        <v>8131</v>
      </c>
      <c r="K4293" s="643"/>
      <c r="L4293" s="643"/>
      <c r="M4293" s="644"/>
      <c r="N4293" s="643">
        <v>2</v>
      </c>
      <c r="O4293" s="643">
        <v>6</v>
      </c>
      <c r="P4293" s="686">
        <v>30799.286917808186</v>
      </c>
    </row>
    <row r="4294" spans="1:16" ht="22.5" x14ac:dyDescent="0.2">
      <c r="A4294" s="637" t="s">
        <v>479</v>
      </c>
      <c r="B4294" s="638" t="s">
        <v>775</v>
      </c>
      <c r="C4294" s="638" t="s">
        <v>769</v>
      </c>
      <c r="D4294" s="639" t="s">
        <v>12263</v>
      </c>
      <c r="E4294" s="640">
        <v>930</v>
      </c>
      <c r="F4294" s="638" t="s">
        <v>12264</v>
      </c>
      <c r="G4294" s="639" t="s">
        <v>12265</v>
      </c>
      <c r="H4294" s="641" t="s">
        <v>796</v>
      </c>
      <c r="I4294" s="642" t="s">
        <v>796</v>
      </c>
      <c r="J4294" s="641" t="s">
        <v>796</v>
      </c>
      <c r="K4294" s="643"/>
      <c r="L4294" s="643"/>
      <c r="M4294" s="644"/>
      <c r="N4294" s="643">
        <v>2</v>
      </c>
      <c r="O4294" s="643">
        <v>6</v>
      </c>
      <c r="P4294" s="686">
        <v>5836.2869178081874</v>
      </c>
    </row>
    <row r="4295" spans="1:16" ht="33.75" x14ac:dyDescent="0.2">
      <c r="A4295" s="637" t="s">
        <v>479</v>
      </c>
      <c r="B4295" s="638" t="s">
        <v>775</v>
      </c>
      <c r="C4295" s="638" t="s">
        <v>769</v>
      </c>
      <c r="D4295" s="639" t="s">
        <v>12270</v>
      </c>
      <c r="E4295" s="640">
        <v>930</v>
      </c>
      <c r="F4295" s="638" t="s">
        <v>12271</v>
      </c>
      <c r="G4295" s="639" t="s">
        <v>12272</v>
      </c>
      <c r="H4295" s="641" t="s">
        <v>796</v>
      </c>
      <c r="I4295" s="642" t="s">
        <v>796</v>
      </c>
      <c r="J4295" s="641" t="s">
        <v>796</v>
      </c>
      <c r="K4295" s="643"/>
      <c r="L4295" s="643"/>
      <c r="M4295" s="644"/>
      <c r="N4295" s="643">
        <v>2</v>
      </c>
      <c r="O4295" s="643">
        <v>6</v>
      </c>
      <c r="P4295" s="686">
        <v>5836.2869178081874</v>
      </c>
    </row>
    <row r="4296" spans="1:16" ht="22.5" x14ac:dyDescent="0.2">
      <c r="A4296" s="637" t="s">
        <v>479</v>
      </c>
      <c r="B4296" s="638" t="s">
        <v>775</v>
      </c>
      <c r="C4296" s="638" t="s">
        <v>769</v>
      </c>
      <c r="D4296" s="639" t="s">
        <v>12261</v>
      </c>
      <c r="E4296" s="640">
        <v>3800</v>
      </c>
      <c r="F4296" s="638">
        <v>42266326</v>
      </c>
      <c r="G4296" s="639" t="s">
        <v>12273</v>
      </c>
      <c r="H4296" s="641" t="s">
        <v>12274</v>
      </c>
      <c r="I4296" s="642" t="s">
        <v>12275</v>
      </c>
      <c r="J4296" s="641" t="s">
        <v>774</v>
      </c>
      <c r="K4296" s="643"/>
      <c r="L4296" s="643"/>
      <c r="M4296" s="644"/>
      <c r="N4296" s="643">
        <v>2</v>
      </c>
      <c r="O4296" s="643">
        <v>6</v>
      </c>
      <c r="P4296" s="686">
        <v>23599.286917808186</v>
      </c>
    </row>
    <row r="4297" spans="1:16" ht="22.5" x14ac:dyDescent="0.2">
      <c r="A4297" s="637" t="s">
        <v>479</v>
      </c>
      <c r="B4297" s="638" t="s">
        <v>775</v>
      </c>
      <c r="C4297" s="638" t="s">
        <v>769</v>
      </c>
      <c r="D4297" s="639" t="s">
        <v>7940</v>
      </c>
      <c r="E4297" s="640">
        <v>1300</v>
      </c>
      <c r="F4297" s="638">
        <v>42638392</v>
      </c>
      <c r="G4297" s="639" t="s">
        <v>12283</v>
      </c>
      <c r="H4297" s="641" t="s">
        <v>774</v>
      </c>
      <c r="I4297" s="642" t="s">
        <v>774</v>
      </c>
      <c r="J4297" s="641" t="s">
        <v>774</v>
      </c>
      <c r="K4297" s="643"/>
      <c r="L4297" s="643"/>
      <c r="M4297" s="644"/>
      <c r="N4297" s="643">
        <v>2</v>
      </c>
      <c r="O4297" s="643">
        <v>6</v>
      </c>
      <c r="P4297" s="686">
        <v>8256.0869178081866</v>
      </c>
    </row>
    <row r="4298" spans="1:16" ht="33.75" x14ac:dyDescent="0.2">
      <c r="A4298" s="637" t="s">
        <v>479</v>
      </c>
      <c r="B4298" s="638" t="s">
        <v>775</v>
      </c>
      <c r="C4298" s="638" t="s">
        <v>769</v>
      </c>
      <c r="D4298" s="639" t="s">
        <v>12276</v>
      </c>
      <c r="E4298" s="640">
        <v>1300</v>
      </c>
      <c r="F4298" s="638" t="s">
        <v>12277</v>
      </c>
      <c r="G4298" s="639" t="s">
        <v>12278</v>
      </c>
      <c r="H4298" s="641" t="s">
        <v>796</v>
      </c>
      <c r="I4298" s="642" t="s">
        <v>796</v>
      </c>
      <c r="J4298" s="641" t="s">
        <v>796</v>
      </c>
      <c r="K4298" s="643"/>
      <c r="L4298" s="643"/>
      <c r="M4298" s="644"/>
      <c r="N4298" s="643">
        <v>2</v>
      </c>
      <c r="O4298" s="643">
        <v>6</v>
      </c>
      <c r="P4298" s="686">
        <v>8256.0869178081866</v>
      </c>
    </row>
    <row r="4299" spans="1:16" ht="22.5" x14ac:dyDescent="0.2">
      <c r="A4299" s="637" t="s">
        <v>479</v>
      </c>
      <c r="B4299" s="638" t="s">
        <v>775</v>
      </c>
      <c r="C4299" s="638" t="s">
        <v>769</v>
      </c>
      <c r="D4299" s="639" t="s">
        <v>11270</v>
      </c>
      <c r="E4299" s="640">
        <v>1300</v>
      </c>
      <c r="F4299" s="638" t="s">
        <v>12279</v>
      </c>
      <c r="G4299" s="639" t="s">
        <v>12280</v>
      </c>
      <c r="H4299" s="641" t="s">
        <v>796</v>
      </c>
      <c r="I4299" s="642" t="s">
        <v>796</v>
      </c>
      <c r="J4299" s="641" t="s">
        <v>796</v>
      </c>
      <c r="K4299" s="643"/>
      <c r="L4299" s="643"/>
      <c r="M4299" s="644"/>
      <c r="N4299" s="643">
        <v>2</v>
      </c>
      <c r="O4299" s="643">
        <v>6</v>
      </c>
      <c r="P4299" s="686">
        <v>8256.0869178081866</v>
      </c>
    </row>
    <row r="4300" spans="1:16" ht="33.75" x14ac:dyDescent="0.2">
      <c r="A4300" s="637" t="s">
        <v>479</v>
      </c>
      <c r="B4300" s="638" t="s">
        <v>775</v>
      </c>
      <c r="C4300" s="638" t="s">
        <v>769</v>
      </c>
      <c r="D4300" s="639" t="s">
        <v>12259</v>
      </c>
      <c r="E4300" s="640">
        <v>2100</v>
      </c>
      <c r="F4300" s="638">
        <v>17827964</v>
      </c>
      <c r="G4300" s="639" t="s">
        <v>12284</v>
      </c>
      <c r="H4300" s="641" t="s">
        <v>12261</v>
      </c>
      <c r="I4300" s="642" t="s">
        <v>774</v>
      </c>
      <c r="J4300" s="641" t="s">
        <v>774</v>
      </c>
      <c r="K4300" s="643"/>
      <c r="L4300" s="643"/>
      <c r="M4300" s="644"/>
      <c r="N4300" s="643">
        <v>2</v>
      </c>
      <c r="O4300" s="643">
        <v>6</v>
      </c>
      <c r="P4300" s="686">
        <v>13399.286917808186</v>
      </c>
    </row>
    <row r="4301" spans="1:16" ht="22.5" x14ac:dyDescent="0.2">
      <c r="A4301" s="637" t="s">
        <v>479</v>
      </c>
      <c r="B4301" s="638" t="s">
        <v>775</v>
      </c>
      <c r="C4301" s="638" t="s">
        <v>769</v>
      </c>
      <c r="D4301" s="639" t="s">
        <v>1975</v>
      </c>
      <c r="E4301" s="640">
        <v>2000</v>
      </c>
      <c r="F4301" s="638">
        <v>29417830</v>
      </c>
      <c r="G4301" s="639" t="s">
        <v>12285</v>
      </c>
      <c r="H4301" s="641" t="s">
        <v>774</v>
      </c>
      <c r="I4301" s="642" t="s">
        <v>774</v>
      </c>
      <c r="J4301" s="641" t="s">
        <v>774</v>
      </c>
      <c r="K4301" s="643"/>
      <c r="L4301" s="643"/>
      <c r="M4301" s="644"/>
      <c r="N4301" s="643">
        <v>2</v>
      </c>
      <c r="O4301" s="643">
        <v>6</v>
      </c>
      <c r="P4301" s="686">
        <v>12799.286917808186</v>
      </c>
    </row>
    <row r="4302" spans="1:16" ht="22.5" x14ac:dyDescent="0.2">
      <c r="A4302" s="637" t="s">
        <v>479</v>
      </c>
      <c r="B4302" s="638" t="s">
        <v>775</v>
      </c>
      <c r="C4302" s="638" t="s">
        <v>769</v>
      </c>
      <c r="D4302" s="639" t="s">
        <v>915</v>
      </c>
      <c r="E4302" s="640">
        <v>5000</v>
      </c>
      <c r="F4302" s="638" t="s">
        <v>12286</v>
      </c>
      <c r="G4302" s="639" t="s">
        <v>12287</v>
      </c>
      <c r="H4302" s="641" t="s">
        <v>801</v>
      </c>
      <c r="I4302" s="642" t="s">
        <v>12253</v>
      </c>
      <c r="J4302" s="641" t="s">
        <v>8131</v>
      </c>
      <c r="K4302" s="643"/>
      <c r="L4302" s="643"/>
      <c r="M4302" s="644"/>
      <c r="N4302" s="643">
        <v>2</v>
      </c>
      <c r="O4302" s="643">
        <v>6</v>
      </c>
      <c r="P4302" s="686">
        <v>30799.286917808186</v>
      </c>
    </row>
    <row r="4303" spans="1:16" ht="22.5" x14ac:dyDescent="0.2">
      <c r="A4303" s="637" t="s">
        <v>479</v>
      </c>
      <c r="B4303" s="638" t="s">
        <v>775</v>
      </c>
      <c r="C4303" s="638" t="s">
        <v>769</v>
      </c>
      <c r="D4303" s="639" t="s">
        <v>12288</v>
      </c>
      <c r="E4303" s="640">
        <v>3800</v>
      </c>
      <c r="F4303" s="638">
        <v>46977594</v>
      </c>
      <c r="G4303" s="639" t="s">
        <v>12289</v>
      </c>
      <c r="H4303" s="641" t="s">
        <v>838</v>
      </c>
      <c r="I4303" s="642" t="s">
        <v>774</v>
      </c>
      <c r="J4303" s="641" t="s">
        <v>774</v>
      </c>
      <c r="K4303" s="643"/>
      <c r="L4303" s="643"/>
      <c r="M4303" s="644"/>
      <c r="N4303" s="643">
        <v>2</v>
      </c>
      <c r="O4303" s="643">
        <v>6</v>
      </c>
      <c r="P4303" s="686">
        <v>23599.286917808186</v>
      </c>
    </row>
    <row r="4304" spans="1:16" ht="33.75" x14ac:dyDescent="0.2">
      <c r="A4304" s="637" t="s">
        <v>479</v>
      </c>
      <c r="B4304" s="638" t="s">
        <v>775</v>
      </c>
      <c r="C4304" s="638" t="s">
        <v>769</v>
      </c>
      <c r="D4304" s="639" t="s">
        <v>12293</v>
      </c>
      <c r="E4304" s="640">
        <v>1300</v>
      </c>
      <c r="F4304" s="638" t="s">
        <v>12294</v>
      </c>
      <c r="G4304" s="639" t="s">
        <v>12295</v>
      </c>
      <c r="H4304" s="641" t="s">
        <v>12293</v>
      </c>
      <c r="I4304" s="642" t="s">
        <v>774</v>
      </c>
      <c r="J4304" s="641" t="s">
        <v>774</v>
      </c>
      <c r="K4304" s="643"/>
      <c r="L4304" s="643"/>
      <c r="M4304" s="644"/>
      <c r="N4304" s="643">
        <v>2</v>
      </c>
      <c r="O4304" s="643">
        <v>6</v>
      </c>
      <c r="P4304" s="686">
        <v>8599.2869178081874</v>
      </c>
    </row>
    <row r="4305" spans="1:16" ht="22.5" x14ac:dyDescent="0.2">
      <c r="A4305" s="637" t="s">
        <v>479</v>
      </c>
      <c r="B4305" s="638" t="s">
        <v>775</v>
      </c>
      <c r="C4305" s="638" t="s">
        <v>769</v>
      </c>
      <c r="D4305" s="639" t="s">
        <v>12296</v>
      </c>
      <c r="E4305" s="640">
        <v>6666.67</v>
      </c>
      <c r="F4305" s="638">
        <v>18161385</v>
      </c>
      <c r="G4305" s="639" t="s">
        <v>12297</v>
      </c>
      <c r="H4305" s="641" t="s">
        <v>1431</v>
      </c>
      <c r="I4305" s="642" t="s">
        <v>1431</v>
      </c>
      <c r="J4305" s="641" t="s">
        <v>4132</v>
      </c>
      <c r="K4305" s="643"/>
      <c r="L4305" s="643"/>
      <c r="M4305" s="644"/>
      <c r="N4305" s="643">
        <v>6</v>
      </c>
      <c r="O4305" s="643">
        <v>6</v>
      </c>
      <c r="P4305" s="686">
        <v>40799.306917808186</v>
      </c>
    </row>
    <row r="4306" spans="1:16" ht="22.5" x14ac:dyDescent="0.2">
      <c r="A4306" s="637" t="s">
        <v>479</v>
      </c>
      <c r="B4306" s="638" t="s">
        <v>775</v>
      </c>
      <c r="C4306" s="638" t="s">
        <v>769</v>
      </c>
      <c r="D4306" s="639" t="s">
        <v>12298</v>
      </c>
      <c r="E4306" s="640">
        <v>4444.4399999999996</v>
      </c>
      <c r="F4306" s="638" t="s">
        <v>12299</v>
      </c>
      <c r="G4306" s="639" t="s">
        <v>12300</v>
      </c>
      <c r="H4306" s="641" t="s">
        <v>2718</v>
      </c>
      <c r="I4306" s="642" t="s">
        <v>8017</v>
      </c>
      <c r="J4306" s="641" t="s">
        <v>8131</v>
      </c>
      <c r="K4306" s="643"/>
      <c r="L4306" s="643"/>
      <c r="M4306" s="644"/>
      <c r="N4306" s="643">
        <v>2</v>
      </c>
      <c r="O4306" s="643">
        <v>6</v>
      </c>
      <c r="P4306" s="686">
        <v>27465.926917808185</v>
      </c>
    </row>
    <row r="4307" spans="1:16" ht="22.5" x14ac:dyDescent="0.2">
      <c r="A4307" s="637" t="s">
        <v>479</v>
      </c>
      <c r="B4307" s="638" t="s">
        <v>775</v>
      </c>
      <c r="C4307" s="638" t="s">
        <v>769</v>
      </c>
      <c r="D4307" s="639" t="s">
        <v>911</v>
      </c>
      <c r="E4307" s="640">
        <v>6000</v>
      </c>
      <c r="F4307" s="638">
        <v>70069548</v>
      </c>
      <c r="G4307" s="639" t="s">
        <v>12301</v>
      </c>
      <c r="H4307" s="641" t="s">
        <v>842</v>
      </c>
      <c r="I4307" s="642" t="s">
        <v>7622</v>
      </c>
      <c r="J4307" s="641" t="s">
        <v>842</v>
      </c>
      <c r="K4307" s="643"/>
      <c r="L4307" s="643"/>
      <c r="M4307" s="644"/>
      <c r="N4307" s="643">
        <v>2</v>
      </c>
      <c r="O4307" s="643">
        <v>6</v>
      </c>
      <c r="P4307" s="686">
        <v>36799.286917808182</v>
      </c>
    </row>
    <row r="4308" spans="1:16" ht="33.75" x14ac:dyDescent="0.2">
      <c r="A4308" s="637" t="s">
        <v>479</v>
      </c>
      <c r="B4308" s="638" t="s">
        <v>775</v>
      </c>
      <c r="C4308" s="638" t="s">
        <v>769</v>
      </c>
      <c r="D4308" s="639" t="s">
        <v>12304</v>
      </c>
      <c r="E4308" s="640">
        <v>1000</v>
      </c>
      <c r="F4308" s="638" t="s">
        <v>12305</v>
      </c>
      <c r="G4308" s="639" t="s">
        <v>12306</v>
      </c>
      <c r="H4308" s="641" t="s">
        <v>796</v>
      </c>
      <c r="I4308" s="642" t="s">
        <v>796</v>
      </c>
      <c r="J4308" s="641" t="s">
        <v>796</v>
      </c>
      <c r="K4308" s="643"/>
      <c r="L4308" s="643"/>
      <c r="M4308" s="644"/>
      <c r="N4308" s="643">
        <v>2</v>
      </c>
      <c r="O4308" s="643">
        <v>6</v>
      </c>
      <c r="P4308" s="686">
        <v>6294.0869178081866</v>
      </c>
    </row>
    <row r="4309" spans="1:16" ht="22.5" x14ac:dyDescent="0.2">
      <c r="A4309" s="637" t="s">
        <v>479</v>
      </c>
      <c r="B4309" s="638" t="s">
        <v>775</v>
      </c>
      <c r="C4309" s="638" t="s">
        <v>769</v>
      </c>
      <c r="D4309" s="639" t="s">
        <v>12254</v>
      </c>
      <c r="E4309" s="640">
        <v>3800</v>
      </c>
      <c r="F4309" s="638">
        <v>45435574</v>
      </c>
      <c r="G4309" s="639" t="s">
        <v>12307</v>
      </c>
      <c r="H4309" s="641" t="s">
        <v>838</v>
      </c>
      <c r="I4309" s="642" t="s">
        <v>774</v>
      </c>
      <c r="J4309" s="641" t="s">
        <v>774</v>
      </c>
      <c r="K4309" s="643"/>
      <c r="L4309" s="643"/>
      <c r="M4309" s="644"/>
      <c r="N4309" s="643">
        <v>2</v>
      </c>
      <c r="O4309" s="643">
        <v>6</v>
      </c>
      <c r="P4309" s="686">
        <v>23599.286917808186</v>
      </c>
    </row>
    <row r="4310" spans="1:16" ht="67.5" x14ac:dyDescent="0.2">
      <c r="A4310" s="637" t="s">
        <v>479</v>
      </c>
      <c r="B4310" s="638" t="s">
        <v>775</v>
      </c>
      <c r="C4310" s="638" t="s">
        <v>769</v>
      </c>
      <c r="D4310" s="639" t="s">
        <v>12308</v>
      </c>
      <c r="E4310" s="640">
        <v>1000</v>
      </c>
      <c r="F4310" s="638" t="s">
        <v>12309</v>
      </c>
      <c r="G4310" s="639" t="s">
        <v>12310</v>
      </c>
      <c r="H4310" s="641" t="s">
        <v>796</v>
      </c>
      <c r="I4310" s="642" t="s">
        <v>796</v>
      </c>
      <c r="J4310" s="641" t="s">
        <v>796</v>
      </c>
      <c r="K4310" s="643"/>
      <c r="L4310" s="643"/>
      <c r="M4310" s="644"/>
      <c r="N4310" s="643">
        <v>2</v>
      </c>
      <c r="O4310" s="643">
        <v>6</v>
      </c>
      <c r="P4310" s="686">
        <v>6799.2869178081874</v>
      </c>
    </row>
    <row r="4311" spans="1:16" ht="22.5" x14ac:dyDescent="0.2">
      <c r="A4311" s="637" t="s">
        <v>479</v>
      </c>
      <c r="B4311" s="638" t="s">
        <v>775</v>
      </c>
      <c r="C4311" s="638" t="s">
        <v>769</v>
      </c>
      <c r="D4311" s="639" t="s">
        <v>7578</v>
      </c>
      <c r="E4311" s="640">
        <v>5000</v>
      </c>
      <c r="F4311" s="638" t="s">
        <v>12311</v>
      </c>
      <c r="G4311" s="639" t="s">
        <v>12312</v>
      </c>
      <c r="H4311" s="641" t="s">
        <v>7578</v>
      </c>
      <c r="I4311" s="642" t="s">
        <v>7578</v>
      </c>
      <c r="J4311" s="641" t="s">
        <v>8131</v>
      </c>
      <c r="K4311" s="643"/>
      <c r="L4311" s="643"/>
      <c r="M4311" s="644"/>
      <c r="N4311" s="643">
        <v>2</v>
      </c>
      <c r="O4311" s="643">
        <v>6</v>
      </c>
      <c r="P4311" s="686">
        <v>30799.286917808186</v>
      </c>
    </row>
    <row r="4312" spans="1:16" ht="22.5" x14ac:dyDescent="0.2">
      <c r="A4312" s="637" t="s">
        <v>479</v>
      </c>
      <c r="B4312" s="638" t="s">
        <v>775</v>
      </c>
      <c r="C4312" s="638" t="s">
        <v>769</v>
      </c>
      <c r="D4312" s="639" t="s">
        <v>12313</v>
      </c>
      <c r="E4312" s="640">
        <v>3800</v>
      </c>
      <c r="F4312" s="638">
        <v>74429855</v>
      </c>
      <c r="G4312" s="639" t="s">
        <v>12314</v>
      </c>
      <c r="H4312" s="641" t="s">
        <v>12274</v>
      </c>
      <c r="I4312" s="642" t="s">
        <v>12275</v>
      </c>
      <c r="J4312" s="641" t="s">
        <v>774</v>
      </c>
      <c r="K4312" s="643"/>
      <c r="L4312" s="643"/>
      <c r="M4312" s="644"/>
      <c r="N4312" s="643">
        <v>2</v>
      </c>
      <c r="O4312" s="643">
        <v>6</v>
      </c>
      <c r="P4312" s="686">
        <v>23599.286917808186</v>
      </c>
    </row>
    <row r="4313" spans="1:16" ht="67.5" x14ac:dyDescent="0.2">
      <c r="A4313" s="637" t="s">
        <v>479</v>
      </c>
      <c r="B4313" s="638" t="s">
        <v>775</v>
      </c>
      <c r="C4313" s="638" t="s">
        <v>769</v>
      </c>
      <c r="D4313" s="639" t="s">
        <v>12308</v>
      </c>
      <c r="E4313" s="640">
        <v>930</v>
      </c>
      <c r="F4313" s="638" t="s">
        <v>12315</v>
      </c>
      <c r="G4313" s="639" t="s">
        <v>12316</v>
      </c>
      <c r="H4313" s="641" t="s">
        <v>796</v>
      </c>
      <c r="I4313" s="642" t="s">
        <v>796</v>
      </c>
      <c r="J4313" s="641" t="s">
        <v>796</v>
      </c>
      <c r="K4313" s="643"/>
      <c r="L4313" s="643"/>
      <c r="M4313" s="644"/>
      <c r="N4313" s="643">
        <v>2</v>
      </c>
      <c r="O4313" s="643">
        <v>6</v>
      </c>
      <c r="P4313" s="686">
        <v>5836.2869178081874</v>
      </c>
    </row>
    <row r="4314" spans="1:16" ht="67.5" x14ac:dyDescent="0.2">
      <c r="A4314" s="637" t="s">
        <v>479</v>
      </c>
      <c r="B4314" s="638" t="s">
        <v>775</v>
      </c>
      <c r="C4314" s="638" t="s">
        <v>769</v>
      </c>
      <c r="D4314" s="639" t="s">
        <v>12317</v>
      </c>
      <c r="E4314" s="640">
        <v>2500</v>
      </c>
      <c r="F4314" s="638" t="s">
        <v>12318</v>
      </c>
      <c r="G4314" s="639" t="s">
        <v>12319</v>
      </c>
      <c r="H4314" s="641" t="s">
        <v>1019</v>
      </c>
      <c r="I4314" s="642" t="s">
        <v>774</v>
      </c>
      <c r="J4314" s="641" t="s">
        <v>774</v>
      </c>
      <c r="K4314" s="643"/>
      <c r="L4314" s="643"/>
      <c r="M4314" s="644"/>
      <c r="N4314" s="643">
        <v>2</v>
      </c>
      <c r="O4314" s="643">
        <v>6</v>
      </c>
      <c r="P4314" s="686">
        <v>15799.286917808186</v>
      </c>
    </row>
    <row r="4315" spans="1:16" ht="22.5" x14ac:dyDescent="0.2">
      <c r="A4315" s="637" t="s">
        <v>479</v>
      </c>
      <c r="B4315" s="638" t="s">
        <v>775</v>
      </c>
      <c r="C4315" s="638" t="s">
        <v>769</v>
      </c>
      <c r="D4315" s="639" t="s">
        <v>1438</v>
      </c>
      <c r="E4315" s="640">
        <v>5000</v>
      </c>
      <c r="F4315" s="638">
        <v>23884180</v>
      </c>
      <c r="G4315" s="639" t="s">
        <v>12320</v>
      </c>
      <c r="H4315" s="641" t="s">
        <v>7578</v>
      </c>
      <c r="I4315" s="642" t="s">
        <v>7622</v>
      </c>
      <c r="J4315" s="641" t="s">
        <v>7578</v>
      </c>
      <c r="K4315" s="643"/>
      <c r="L4315" s="643"/>
      <c r="M4315" s="644"/>
      <c r="N4315" s="643">
        <v>2</v>
      </c>
      <c r="O4315" s="643">
        <v>6</v>
      </c>
      <c r="P4315" s="686">
        <v>30799.286917808186</v>
      </c>
    </row>
    <row r="4316" spans="1:16" ht="22.5" x14ac:dyDescent="0.2">
      <c r="A4316" s="637" t="s">
        <v>479</v>
      </c>
      <c r="B4316" s="638" t="s">
        <v>775</v>
      </c>
      <c r="C4316" s="638" t="s">
        <v>769</v>
      </c>
      <c r="D4316" s="639" t="s">
        <v>12254</v>
      </c>
      <c r="E4316" s="640">
        <v>3800</v>
      </c>
      <c r="F4316" s="638">
        <v>40214151</v>
      </c>
      <c r="G4316" s="639" t="s">
        <v>12324</v>
      </c>
      <c r="H4316" s="641" t="s">
        <v>838</v>
      </c>
      <c r="I4316" s="642" t="s">
        <v>774</v>
      </c>
      <c r="J4316" s="641" t="s">
        <v>774</v>
      </c>
      <c r="K4316" s="643"/>
      <c r="L4316" s="643"/>
      <c r="M4316" s="644"/>
      <c r="N4316" s="643">
        <v>2</v>
      </c>
      <c r="O4316" s="643">
        <v>6</v>
      </c>
      <c r="P4316" s="686">
        <v>23599.286917808186</v>
      </c>
    </row>
    <row r="4317" spans="1:16" ht="22.5" x14ac:dyDescent="0.2">
      <c r="A4317" s="637" t="s">
        <v>479</v>
      </c>
      <c r="B4317" s="638" t="s">
        <v>775</v>
      </c>
      <c r="C4317" s="638" t="s">
        <v>769</v>
      </c>
      <c r="D4317" s="639" t="s">
        <v>12261</v>
      </c>
      <c r="E4317" s="640">
        <v>3800</v>
      </c>
      <c r="F4317" s="638" t="s">
        <v>12332</v>
      </c>
      <c r="G4317" s="639" t="s">
        <v>12333</v>
      </c>
      <c r="H4317" s="641" t="s">
        <v>12274</v>
      </c>
      <c r="I4317" s="642" t="s">
        <v>12275</v>
      </c>
      <c r="J4317" s="641" t="s">
        <v>774</v>
      </c>
      <c r="K4317" s="643"/>
      <c r="L4317" s="643"/>
      <c r="M4317" s="644"/>
      <c r="N4317" s="643">
        <v>2</v>
      </c>
      <c r="O4317" s="643">
        <v>6</v>
      </c>
      <c r="P4317" s="686">
        <v>23599.286917808186</v>
      </c>
    </row>
    <row r="4318" spans="1:16" ht="22.5" x14ac:dyDescent="0.2">
      <c r="A4318" s="637" t="s">
        <v>479</v>
      </c>
      <c r="B4318" s="638" t="s">
        <v>775</v>
      </c>
      <c r="C4318" s="638" t="s">
        <v>769</v>
      </c>
      <c r="D4318" s="639" t="s">
        <v>12334</v>
      </c>
      <c r="E4318" s="640">
        <v>2300</v>
      </c>
      <c r="F4318" s="638" t="s">
        <v>12335</v>
      </c>
      <c r="G4318" s="639" t="s">
        <v>12336</v>
      </c>
      <c r="H4318" s="641" t="s">
        <v>796</v>
      </c>
      <c r="I4318" s="642" t="s">
        <v>796</v>
      </c>
      <c r="J4318" s="641" t="s">
        <v>796</v>
      </c>
      <c r="K4318" s="643"/>
      <c r="L4318" s="643"/>
      <c r="M4318" s="644"/>
      <c r="N4318" s="643">
        <v>2</v>
      </c>
      <c r="O4318" s="643">
        <v>6</v>
      </c>
      <c r="P4318" s="686">
        <v>14599.286917808186</v>
      </c>
    </row>
    <row r="4319" spans="1:16" ht="22.5" x14ac:dyDescent="0.2">
      <c r="A4319" s="637" t="s">
        <v>479</v>
      </c>
      <c r="B4319" s="638" t="s">
        <v>775</v>
      </c>
      <c r="C4319" s="638" t="s">
        <v>769</v>
      </c>
      <c r="D4319" s="639" t="s">
        <v>1700</v>
      </c>
      <c r="E4319" s="640">
        <v>1300</v>
      </c>
      <c r="F4319" s="638" t="s">
        <v>12337</v>
      </c>
      <c r="G4319" s="639" t="s">
        <v>12338</v>
      </c>
      <c r="H4319" s="641" t="s">
        <v>796</v>
      </c>
      <c r="I4319" s="642" t="s">
        <v>796</v>
      </c>
      <c r="J4319" s="641" t="s">
        <v>796</v>
      </c>
      <c r="K4319" s="643"/>
      <c r="L4319" s="643"/>
      <c r="M4319" s="644"/>
      <c r="N4319" s="643">
        <v>2</v>
      </c>
      <c r="O4319" s="643">
        <v>6</v>
      </c>
      <c r="P4319" s="686">
        <v>8256.0869178081866</v>
      </c>
    </row>
    <row r="4320" spans="1:16" ht="22.5" x14ac:dyDescent="0.2">
      <c r="A4320" s="637" t="s">
        <v>479</v>
      </c>
      <c r="B4320" s="638" t="s">
        <v>775</v>
      </c>
      <c r="C4320" s="638" t="s">
        <v>769</v>
      </c>
      <c r="D4320" s="639" t="s">
        <v>805</v>
      </c>
      <c r="E4320" s="640">
        <v>5000</v>
      </c>
      <c r="F4320" s="638" t="s">
        <v>12339</v>
      </c>
      <c r="G4320" s="639" t="s">
        <v>12340</v>
      </c>
      <c r="H4320" s="641" t="s">
        <v>805</v>
      </c>
      <c r="I4320" s="642" t="s">
        <v>8017</v>
      </c>
      <c r="J4320" s="641" t="s">
        <v>8131</v>
      </c>
      <c r="K4320" s="643"/>
      <c r="L4320" s="643"/>
      <c r="M4320" s="644"/>
      <c r="N4320" s="643">
        <v>2</v>
      </c>
      <c r="O4320" s="643">
        <v>6</v>
      </c>
      <c r="P4320" s="686">
        <v>30799.286917808186</v>
      </c>
    </row>
    <row r="4321" spans="1:16" ht="33.75" x14ac:dyDescent="0.2">
      <c r="A4321" s="637" t="s">
        <v>479</v>
      </c>
      <c r="B4321" s="638" t="s">
        <v>775</v>
      </c>
      <c r="C4321" s="638" t="s">
        <v>769</v>
      </c>
      <c r="D4321" s="639" t="s">
        <v>846</v>
      </c>
      <c r="E4321" s="640">
        <v>5000</v>
      </c>
      <c r="F4321" s="638">
        <v>18120451</v>
      </c>
      <c r="G4321" s="639" t="s">
        <v>12341</v>
      </c>
      <c r="H4321" s="641" t="s">
        <v>846</v>
      </c>
      <c r="I4321" s="642" t="s">
        <v>846</v>
      </c>
      <c r="J4321" s="641" t="s">
        <v>8131</v>
      </c>
      <c r="K4321" s="643"/>
      <c r="L4321" s="643"/>
      <c r="M4321" s="644"/>
      <c r="N4321" s="643">
        <v>2</v>
      </c>
      <c r="O4321" s="643">
        <v>6</v>
      </c>
      <c r="P4321" s="686">
        <v>30799.286917808186</v>
      </c>
    </row>
    <row r="4322" spans="1:16" ht="22.5" x14ac:dyDescent="0.2">
      <c r="A4322" s="637" t="s">
        <v>479</v>
      </c>
      <c r="B4322" s="638" t="s">
        <v>775</v>
      </c>
      <c r="C4322" s="638" t="s">
        <v>769</v>
      </c>
      <c r="D4322" s="639" t="s">
        <v>12342</v>
      </c>
      <c r="E4322" s="640">
        <v>3800</v>
      </c>
      <c r="F4322" s="638" t="s">
        <v>12343</v>
      </c>
      <c r="G4322" s="639" t="s">
        <v>12344</v>
      </c>
      <c r="H4322" s="641" t="s">
        <v>838</v>
      </c>
      <c r="I4322" s="642" t="s">
        <v>774</v>
      </c>
      <c r="J4322" s="641" t="s">
        <v>774</v>
      </c>
      <c r="K4322" s="643"/>
      <c r="L4322" s="643"/>
      <c r="M4322" s="644"/>
      <c r="N4322" s="643">
        <v>2</v>
      </c>
      <c r="O4322" s="643">
        <v>6</v>
      </c>
      <c r="P4322" s="686">
        <v>23599.286917808186</v>
      </c>
    </row>
    <row r="4323" spans="1:16" ht="22.5" x14ac:dyDescent="0.2">
      <c r="A4323" s="637" t="s">
        <v>479</v>
      </c>
      <c r="B4323" s="638" t="s">
        <v>775</v>
      </c>
      <c r="C4323" s="638" t="s">
        <v>769</v>
      </c>
      <c r="D4323" s="639" t="s">
        <v>12345</v>
      </c>
      <c r="E4323" s="640">
        <v>2300</v>
      </c>
      <c r="F4323" s="638">
        <v>42639757</v>
      </c>
      <c r="G4323" s="639" t="s">
        <v>12346</v>
      </c>
      <c r="H4323" s="641" t="s">
        <v>12347</v>
      </c>
      <c r="I4323" s="642" t="s">
        <v>7622</v>
      </c>
      <c r="J4323" s="641" t="s">
        <v>12348</v>
      </c>
      <c r="K4323" s="643"/>
      <c r="L4323" s="643"/>
      <c r="M4323" s="644"/>
      <c r="N4323" s="643">
        <v>2</v>
      </c>
      <c r="O4323" s="643">
        <v>6</v>
      </c>
      <c r="P4323" s="686">
        <v>14599.286917808186</v>
      </c>
    </row>
    <row r="4324" spans="1:16" ht="22.5" x14ac:dyDescent="0.2">
      <c r="A4324" s="637" t="s">
        <v>479</v>
      </c>
      <c r="B4324" s="638" t="s">
        <v>775</v>
      </c>
      <c r="C4324" s="638" t="s">
        <v>769</v>
      </c>
      <c r="D4324" s="639" t="s">
        <v>1008</v>
      </c>
      <c r="E4324" s="640">
        <v>2300</v>
      </c>
      <c r="F4324" s="638">
        <v>41865748</v>
      </c>
      <c r="G4324" s="639" t="s">
        <v>12349</v>
      </c>
      <c r="H4324" s="641" t="s">
        <v>2781</v>
      </c>
      <c r="I4324" s="642" t="s">
        <v>12253</v>
      </c>
      <c r="J4324" s="641" t="s">
        <v>8131</v>
      </c>
      <c r="K4324" s="643"/>
      <c r="L4324" s="643"/>
      <c r="M4324" s="644"/>
      <c r="N4324" s="643">
        <v>2</v>
      </c>
      <c r="O4324" s="643">
        <v>6</v>
      </c>
      <c r="P4324" s="686">
        <v>14599.286917808186</v>
      </c>
    </row>
    <row r="4325" spans="1:16" ht="22.5" x14ac:dyDescent="0.2">
      <c r="A4325" s="637" t="s">
        <v>479</v>
      </c>
      <c r="B4325" s="638" t="s">
        <v>775</v>
      </c>
      <c r="C4325" s="638" t="s">
        <v>769</v>
      </c>
      <c r="D4325" s="639" t="s">
        <v>915</v>
      </c>
      <c r="E4325" s="640">
        <v>5000</v>
      </c>
      <c r="F4325" s="638" t="s">
        <v>12350</v>
      </c>
      <c r="G4325" s="639" t="s">
        <v>12351</v>
      </c>
      <c r="H4325" s="641" t="s">
        <v>801</v>
      </c>
      <c r="I4325" s="642" t="s">
        <v>12253</v>
      </c>
      <c r="J4325" s="641" t="s">
        <v>8131</v>
      </c>
      <c r="K4325" s="643"/>
      <c r="L4325" s="643"/>
      <c r="M4325" s="644"/>
      <c r="N4325" s="643">
        <v>2</v>
      </c>
      <c r="O4325" s="643">
        <v>6</v>
      </c>
      <c r="P4325" s="686">
        <v>30799.286917808186</v>
      </c>
    </row>
    <row r="4326" spans="1:16" ht="22.5" x14ac:dyDescent="0.2">
      <c r="A4326" s="637" t="s">
        <v>479</v>
      </c>
      <c r="B4326" s="638" t="s">
        <v>775</v>
      </c>
      <c r="C4326" s="638" t="s">
        <v>769</v>
      </c>
      <c r="D4326" s="639" t="s">
        <v>12352</v>
      </c>
      <c r="E4326" s="640">
        <v>7000</v>
      </c>
      <c r="F4326" s="638">
        <v>41370129</v>
      </c>
      <c r="G4326" s="639" t="s">
        <v>12353</v>
      </c>
      <c r="H4326" s="641" t="s">
        <v>850</v>
      </c>
      <c r="I4326" s="642" t="s">
        <v>12253</v>
      </c>
      <c r="J4326" s="641" t="s">
        <v>8131</v>
      </c>
      <c r="K4326" s="643"/>
      <c r="L4326" s="643"/>
      <c r="M4326" s="644"/>
      <c r="N4326" s="643">
        <v>1</v>
      </c>
      <c r="O4326" s="643">
        <v>3</v>
      </c>
      <c r="P4326" s="686">
        <v>21276.686917808187</v>
      </c>
    </row>
    <row r="4327" spans="1:16" ht="45" x14ac:dyDescent="0.2">
      <c r="A4327" s="637" t="s">
        <v>479</v>
      </c>
      <c r="B4327" s="638" t="s">
        <v>775</v>
      </c>
      <c r="C4327" s="638" t="s">
        <v>769</v>
      </c>
      <c r="D4327" s="639" t="s">
        <v>12352</v>
      </c>
      <c r="E4327" s="640">
        <v>13416.67</v>
      </c>
      <c r="F4327" s="638">
        <v>41370129</v>
      </c>
      <c r="G4327" s="639" t="s">
        <v>12575</v>
      </c>
      <c r="H4327" s="641" t="s">
        <v>850</v>
      </c>
      <c r="I4327" s="642" t="s">
        <v>12253</v>
      </c>
      <c r="J4327" s="641" t="s">
        <v>8131</v>
      </c>
      <c r="K4327" s="643"/>
      <c r="L4327" s="643"/>
      <c r="M4327" s="644"/>
      <c r="N4327" s="643"/>
      <c r="O4327" s="643">
        <v>1</v>
      </c>
      <c r="P4327" s="686">
        <v>13344.956917808187</v>
      </c>
    </row>
    <row r="4328" spans="1:16" ht="112.5" x14ac:dyDescent="0.2">
      <c r="A4328" s="637" t="s">
        <v>479</v>
      </c>
      <c r="B4328" s="638" t="s">
        <v>775</v>
      </c>
      <c r="C4328" s="638" t="s">
        <v>769</v>
      </c>
      <c r="D4328" s="639" t="s">
        <v>12354</v>
      </c>
      <c r="E4328" s="640">
        <v>1000</v>
      </c>
      <c r="F4328" s="638" t="s">
        <v>12355</v>
      </c>
      <c r="G4328" s="639" t="s">
        <v>12356</v>
      </c>
      <c r="H4328" s="641" t="s">
        <v>796</v>
      </c>
      <c r="I4328" s="642" t="s">
        <v>796</v>
      </c>
      <c r="J4328" s="641" t="s">
        <v>796</v>
      </c>
      <c r="K4328" s="643"/>
      <c r="L4328" s="643"/>
      <c r="M4328" s="644"/>
      <c r="N4328" s="643">
        <v>2</v>
      </c>
      <c r="O4328" s="643">
        <v>6</v>
      </c>
      <c r="P4328" s="686">
        <v>6294.0869178081866</v>
      </c>
    </row>
    <row r="4329" spans="1:16" ht="22.5" x14ac:dyDescent="0.2">
      <c r="A4329" s="637" t="s">
        <v>479</v>
      </c>
      <c r="B4329" s="638" t="s">
        <v>775</v>
      </c>
      <c r="C4329" s="638" t="s">
        <v>769</v>
      </c>
      <c r="D4329" s="639" t="s">
        <v>12357</v>
      </c>
      <c r="E4329" s="640">
        <v>1300</v>
      </c>
      <c r="F4329" s="638">
        <v>18861447</v>
      </c>
      <c r="G4329" s="639" t="s">
        <v>12358</v>
      </c>
      <c r="H4329" s="641" t="s">
        <v>796</v>
      </c>
      <c r="I4329" s="642"/>
      <c r="J4329" s="641" t="s">
        <v>796</v>
      </c>
      <c r="K4329" s="643"/>
      <c r="L4329" s="643"/>
      <c r="M4329" s="644"/>
      <c r="N4329" s="643">
        <v>2</v>
      </c>
      <c r="O4329" s="643">
        <v>6</v>
      </c>
      <c r="P4329" s="686">
        <v>8256.0869178081866</v>
      </c>
    </row>
    <row r="4330" spans="1:16" ht="22.5" x14ac:dyDescent="0.2">
      <c r="A4330" s="637" t="s">
        <v>479</v>
      </c>
      <c r="B4330" s="638" t="s">
        <v>775</v>
      </c>
      <c r="C4330" s="638" t="s">
        <v>769</v>
      </c>
      <c r="D4330" s="639" t="s">
        <v>12254</v>
      </c>
      <c r="E4330" s="640">
        <v>3800</v>
      </c>
      <c r="F4330" s="638">
        <v>22510784</v>
      </c>
      <c r="G4330" s="639" t="s">
        <v>12359</v>
      </c>
      <c r="H4330" s="641" t="s">
        <v>838</v>
      </c>
      <c r="I4330" s="642" t="s">
        <v>774</v>
      </c>
      <c r="J4330" s="641" t="s">
        <v>774</v>
      </c>
      <c r="K4330" s="643"/>
      <c r="L4330" s="643"/>
      <c r="M4330" s="644"/>
      <c r="N4330" s="643">
        <v>2</v>
      </c>
      <c r="O4330" s="643">
        <v>6</v>
      </c>
      <c r="P4330" s="686">
        <v>23599.286917808186</v>
      </c>
    </row>
    <row r="4331" spans="1:16" ht="22.5" x14ac:dyDescent="0.2">
      <c r="A4331" s="637" t="s">
        <v>479</v>
      </c>
      <c r="B4331" s="638" t="s">
        <v>775</v>
      </c>
      <c r="C4331" s="638" t="s">
        <v>769</v>
      </c>
      <c r="D4331" s="639" t="s">
        <v>12360</v>
      </c>
      <c r="E4331" s="640">
        <v>5500</v>
      </c>
      <c r="F4331" s="638">
        <v>18211833</v>
      </c>
      <c r="G4331" s="639" t="s">
        <v>12361</v>
      </c>
      <c r="H4331" s="641" t="s">
        <v>4132</v>
      </c>
      <c r="I4331" s="642" t="s">
        <v>7622</v>
      </c>
      <c r="J4331" s="641" t="s">
        <v>4132</v>
      </c>
      <c r="K4331" s="643"/>
      <c r="L4331" s="643"/>
      <c r="M4331" s="644"/>
      <c r="N4331" s="643">
        <v>2</v>
      </c>
      <c r="O4331" s="643">
        <v>6</v>
      </c>
      <c r="P4331" s="686">
        <v>33799.286917808182</v>
      </c>
    </row>
    <row r="4332" spans="1:16" ht="22.5" x14ac:dyDescent="0.2">
      <c r="A4332" s="637" t="s">
        <v>479</v>
      </c>
      <c r="B4332" s="638" t="s">
        <v>775</v>
      </c>
      <c r="C4332" s="638" t="s">
        <v>769</v>
      </c>
      <c r="D4332" s="639" t="s">
        <v>1008</v>
      </c>
      <c r="E4332" s="640">
        <v>3500</v>
      </c>
      <c r="F4332" s="638">
        <v>47867440</v>
      </c>
      <c r="G4332" s="639" t="s">
        <v>12365</v>
      </c>
      <c r="H4332" s="641" t="s">
        <v>2718</v>
      </c>
      <c r="I4332" s="642" t="s">
        <v>12366</v>
      </c>
      <c r="J4332" s="641" t="s">
        <v>8131</v>
      </c>
      <c r="K4332" s="643"/>
      <c r="L4332" s="643"/>
      <c r="M4332" s="644"/>
      <c r="N4332" s="643">
        <v>2</v>
      </c>
      <c r="O4332" s="643">
        <v>6</v>
      </c>
      <c r="P4332" s="686">
        <v>21799.286917808186</v>
      </c>
    </row>
    <row r="4333" spans="1:16" ht="22.5" x14ac:dyDescent="0.2">
      <c r="A4333" s="637" t="s">
        <v>479</v>
      </c>
      <c r="B4333" s="638" t="s">
        <v>775</v>
      </c>
      <c r="C4333" s="638" t="s">
        <v>769</v>
      </c>
      <c r="D4333" s="639" t="s">
        <v>12261</v>
      </c>
      <c r="E4333" s="640">
        <v>3800</v>
      </c>
      <c r="F4333" s="638" t="s">
        <v>12367</v>
      </c>
      <c r="G4333" s="639" t="s">
        <v>12368</v>
      </c>
      <c r="H4333" s="641" t="s">
        <v>12261</v>
      </c>
      <c r="I4333" s="642" t="s">
        <v>774</v>
      </c>
      <c r="J4333" s="641" t="s">
        <v>774</v>
      </c>
      <c r="K4333" s="643"/>
      <c r="L4333" s="643"/>
      <c r="M4333" s="644"/>
      <c r="N4333" s="643">
        <v>2</v>
      </c>
      <c r="O4333" s="643">
        <v>6</v>
      </c>
      <c r="P4333" s="686">
        <v>23599.286917808186</v>
      </c>
    </row>
    <row r="4334" spans="1:16" ht="22.5" x14ac:dyDescent="0.2">
      <c r="A4334" s="637" t="s">
        <v>479</v>
      </c>
      <c r="B4334" s="638" t="s">
        <v>775</v>
      </c>
      <c r="C4334" s="638" t="s">
        <v>769</v>
      </c>
      <c r="D4334" s="639" t="s">
        <v>12369</v>
      </c>
      <c r="E4334" s="640">
        <v>4400</v>
      </c>
      <c r="F4334" s="638">
        <v>40589299</v>
      </c>
      <c r="G4334" s="639" t="s">
        <v>12370</v>
      </c>
      <c r="H4334" s="641" t="s">
        <v>2781</v>
      </c>
      <c r="I4334" s="642" t="s">
        <v>12253</v>
      </c>
      <c r="J4334" s="641" t="s">
        <v>8131</v>
      </c>
      <c r="K4334" s="643"/>
      <c r="L4334" s="643"/>
      <c r="M4334" s="644"/>
      <c r="N4334" s="643">
        <v>2</v>
      </c>
      <c r="O4334" s="643">
        <v>6</v>
      </c>
      <c r="P4334" s="686">
        <v>27199.286917808186</v>
      </c>
    </row>
    <row r="4335" spans="1:16" ht="101.25" x14ac:dyDescent="0.2">
      <c r="A4335" s="637" t="s">
        <v>479</v>
      </c>
      <c r="B4335" s="638" t="s">
        <v>775</v>
      </c>
      <c r="C4335" s="638" t="s">
        <v>769</v>
      </c>
      <c r="D4335" s="639" t="s">
        <v>12371</v>
      </c>
      <c r="E4335" s="640">
        <v>930</v>
      </c>
      <c r="F4335" s="638" t="s">
        <v>12372</v>
      </c>
      <c r="G4335" s="639" t="s">
        <v>12373</v>
      </c>
      <c r="H4335" s="641" t="s">
        <v>796</v>
      </c>
      <c r="I4335" s="642" t="s">
        <v>796</v>
      </c>
      <c r="J4335" s="641" t="s">
        <v>796</v>
      </c>
      <c r="K4335" s="643"/>
      <c r="L4335" s="643"/>
      <c r="M4335" s="644"/>
      <c r="N4335" s="643">
        <v>2</v>
      </c>
      <c r="O4335" s="643">
        <v>6</v>
      </c>
      <c r="P4335" s="686">
        <v>5836.2869178081874</v>
      </c>
    </row>
    <row r="4336" spans="1:16" ht="22.5" x14ac:dyDescent="0.2">
      <c r="A4336" s="637" t="s">
        <v>479</v>
      </c>
      <c r="B4336" s="638" t="s">
        <v>775</v>
      </c>
      <c r="C4336" s="638" t="s">
        <v>769</v>
      </c>
      <c r="D4336" s="639" t="s">
        <v>1863</v>
      </c>
      <c r="E4336" s="640">
        <v>3000</v>
      </c>
      <c r="F4336" s="638">
        <v>43383692</v>
      </c>
      <c r="G4336" s="639" t="s">
        <v>12374</v>
      </c>
      <c r="H4336" s="641" t="s">
        <v>1863</v>
      </c>
      <c r="I4336" s="642" t="s">
        <v>8017</v>
      </c>
      <c r="J4336" s="641" t="s">
        <v>1863</v>
      </c>
      <c r="K4336" s="643"/>
      <c r="L4336" s="643"/>
      <c r="M4336" s="644"/>
      <c r="N4336" s="643">
        <v>2</v>
      </c>
      <c r="O4336" s="643">
        <v>6</v>
      </c>
      <c r="P4336" s="686">
        <v>18799.286917808186</v>
      </c>
    </row>
    <row r="4337" spans="1:16" ht="101.25" x14ac:dyDescent="0.2">
      <c r="A4337" s="637" t="s">
        <v>479</v>
      </c>
      <c r="B4337" s="638" t="s">
        <v>775</v>
      </c>
      <c r="C4337" s="638" t="s">
        <v>769</v>
      </c>
      <c r="D4337" s="639" t="s">
        <v>12375</v>
      </c>
      <c r="E4337" s="640">
        <v>1200</v>
      </c>
      <c r="F4337" s="638" t="s">
        <v>12376</v>
      </c>
      <c r="G4337" s="639" t="s">
        <v>12377</v>
      </c>
      <c r="H4337" s="641" t="s">
        <v>796</v>
      </c>
      <c r="I4337" s="642" t="s">
        <v>796</v>
      </c>
      <c r="J4337" s="641" t="s">
        <v>796</v>
      </c>
      <c r="K4337" s="643"/>
      <c r="L4337" s="643"/>
      <c r="M4337" s="644"/>
      <c r="N4337" s="643">
        <v>2</v>
      </c>
      <c r="O4337" s="643">
        <v>6</v>
      </c>
      <c r="P4337" s="686">
        <v>7602.0869178081866</v>
      </c>
    </row>
    <row r="4338" spans="1:16" ht="22.5" x14ac:dyDescent="0.2">
      <c r="A4338" s="637" t="s">
        <v>479</v>
      </c>
      <c r="B4338" s="638" t="s">
        <v>775</v>
      </c>
      <c r="C4338" s="638" t="s">
        <v>769</v>
      </c>
      <c r="D4338" s="639" t="s">
        <v>12261</v>
      </c>
      <c r="E4338" s="640">
        <v>3800</v>
      </c>
      <c r="F4338" s="638" t="s">
        <v>12378</v>
      </c>
      <c r="G4338" s="639" t="s">
        <v>12379</v>
      </c>
      <c r="H4338" s="641" t="s">
        <v>12274</v>
      </c>
      <c r="I4338" s="642" t="s">
        <v>12275</v>
      </c>
      <c r="J4338" s="641" t="s">
        <v>774</v>
      </c>
      <c r="K4338" s="643"/>
      <c r="L4338" s="643"/>
      <c r="M4338" s="644"/>
      <c r="N4338" s="643">
        <v>2</v>
      </c>
      <c r="O4338" s="643">
        <v>6</v>
      </c>
      <c r="P4338" s="686">
        <v>23599.286917808186</v>
      </c>
    </row>
    <row r="4339" spans="1:16" ht="22.5" x14ac:dyDescent="0.2">
      <c r="A4339" s="637" t="s">
        <v>479</v>
      </c>
      <c r="B4339" s="638" t="s">
        <v>775</v>
      </c>
      <c r="C4339" s="638" t="s">
        <v>769</v>
      </c>
      <c r="D4339" s="639" t="s">
        <v>12380</v>
      </c>
      <c r="E4339" s="640">
        <v>3800</v>
      </c>
      <c r="F4339" s="638">
        <v>42201212</v>
      </c>
      <c r="G4339" s="639" t="s">
        <v>12381</v>
      </c>
      <c r="H4339" s="641" t="s">
        <v>838</v>
      </c>
      <c r="I4339" s="642" t="s">
        <v>774</v>
      </c>
      <c r="J4339" s="641" t="s">
        <v>774</v>
      </c>
      <c r="K4339" s="643"/>
      <c r="L4339" s="643"/>
      <c r="M4339" s="644"/>
      <c r="N4339" s="643">
        <v>2</v>
      </c>
      <c r="O4339" s="643">
        <v>6</v>
      </c>
      <c r="P4339" s="686">
        <v>23599.286917808186</v>
      </c>
    </row>
    <row r="4340" spans="1:16" ht="22.5" x14ac:dyDescent="0.2">
      <c r="A4340" s="637" t="s">
        <v>479</v>
      </c>
      <c r="B4340" s="638" t="s">
        <v>775</v>
      </c>
      <c r="C4340" s="638" t="s">
        <v>769</v>
      </c>
      <c r="D4340" s="639" t="s">
        <v>1008</v>
      </c>
      <c r="E4340" s="640">
        <v>2300</v>
      </c>
      <c r="F4340" s="638">
        <v>41807365</v>
      </c>
      <c r="G4340" s="639" t="s">
        <v>12382</v>
      </c>
      <c r="H4340" s="641" t="s">
        <v>774</v>
      </c>
      <c r="I4340" s="642" t="s">
        <v>774</v>
      </c>
      <c r="J4340" s="641" t="s">
        <v>774</v>
      </c>
      <c r="K4340" s="643"/>
      <c r="L4340" s="643"/>
      <c r="M4340" s="644"/>
      <c r="N4340" s="643">
        <v>2</v>
      </c>
      <c r="O4340" s="643">
        <v>6</v>
      </c>
      <c r="P4340" s="686">
        <v>14599.286917808186</v>
      </c>
    </row>
    <row r="4341" spans="1:16" ht="22.5" x14ac:dyDescent="0.2">
      <c r="A4341" s="637" t="s">
        <v>479</v>
      </c>
      <c r="B4341" s="638" t="s">
        <v>775</v>
      </c>
      <c r="C4341" s="638" t="s">
        <v>769</v>
      </c>
      <c r="D4341" s="639" t="s">
        <v>12383</v>
      </c>
      <c r="E4341" s="640">
        <v>5000</v>
      </c>
      <c r="F4341" s="638">
        <v>23933077</v>
      </c>
      <c r="G4341" s="639" t="s">
        <v>12384</v>
      </c>
      <c r="H4341" s="641" t="s">
        <v>12383</v>
      </c>
      <c r="I4341" s="642" t="s">
        <v>7622</v>
      </c>
      <c r="J4341" s="641" t="s">
        <v>12385</v>
      </c>
      <c r="K4341" s="643"/>
      <c r="L4341" s="643"/>
      <c r="M4341" s="644"/>
      <c r="N4341" s="643">
        <v>1</v>
      </c>
      <c r="O4341" s="643">
        <v>1</v>
      </c>
      <c r="P4341" s="686">
        <v>4928.2869178081864</v>
      </c>
    </row>
    <row r="4342" spans="1:16" ht="45" x14ac:dyDescent="0.2">
      <c r="A4342" s="637" t="s">
        <v>479</v>
      </c>
      <c r="B4342" s="638" t="s">
        <v>775</v>
      </c>
      <c r="C4342" s="638" t="s">
        <v>769</v>
      </c>
      <c r="D4342" s="639" t="s">
        <v>12383</v>
      </c>
      <c r="E4342" s="640">
        <v>3458.33</v>
      </c>
      <c r="F4342" s="638">
        <v>23933077</v>
      </c>
      <c r="G4342" s="639" t="s">
        <v>12576</v>
      </c>
      <c r="H4342" s="641" t="s">
        <v>12383</v>
      </c>
      <c r="I4342" s="642" t="s">
        <v>7622</v>
      </c>
      <c r="J4342" s="641" t="s">
        <v>12385</v>
      </c>
      <c r="K4342" s="643"/>
      <c r="L4342" s="643"/>
      <c r="M4342" s="644"/>
      <c r="N4342" s="643"/>
      <c r="O4342" s="643">
        <v>1</v>
      </c>
      <c r="P4342" s="686">
        <v>3212.416917808187</v>
      </c>
    </row>
    <row r="4343" spans="1:16" ht="22.5" x14ac:dyDescent="0.2">
      <c r="A4343" s="637" t="s">
        <v>479</v>
      </c>
      <c r="B4343" s="638" t="s">
        <v>775</v>
      </c>
      <c r="C4343" s="638" t="s">
        <v>769</v>
      </c>
      <c r="D4343" s="639" t="s">
        <v>11270</v>
      </c>
      <c r="E4343" s="640">
        <v>1300</v>
      </c>
      <c r="F4343" s="638">
        <v>19336272</v>
      </c>
      <c r="G4343" s="639" t="s">
        <v>12386</v>
      </c>
      <c r="H4343" s="641" t="s">
        <v>11270</v>
      </c>
      <c r="I4343" s="642" t="s">
        <v>12387</v>
      </c>
      <c r="J4343" s="641" t="s">
        <v>796</v>
      </c>
      <c r="K4343" s="643"/>
      <c r="L4343" s="643"/>
      <c r="M4343" s="644"/>
      <c r="N4343" s="643">
        <v>2</v>
      </c>
      <c r="O4343" s="643">
        <v>6</v>
      </c>
      <c r="P4343" s="686">
        <v>8256.0869178081866</v>
      </c>
    </row>
    <row r="4344" spans="1:16" ht="22.5" x14ac:dyDescent="0.2">
      <c r="A4344" s="637" t="s">
        <v>479</v>
      </c>
      <c r="B4344" s="638" t="s">
        <v>775</v>
      </c>
      <c r="C4344" s="638" t="s">
        <v>769</v>
      </c>
      <c r="D4344" s="639" t="s">
        <v>11270</v>
      </c>
      <c r="E4344" s="640">
        <v>1300</v>
      </c>
      <c r="F4344" s="638">
        <v>41133292</v>
      </c>
      <c r="G4344" s="639" t="s">
        <v>12388</v>
      </c>
      <c r="H4344" s="641" t="s">
        <v>11270</v>
      </c>
      <c r="I4344" s="642" t="s">
        <v>12387</v>
      </c>
      <c r="J4344" s="641" t="s">
        <v>796</v>
      </c>
      <c r="K4344" s="643"/>
      <c r="L4344" s="643"/>
      <c r="M4344" s="644"/>
      <c r="N4344" s="643">
        <v>2</v>
      </c>
      <c r="O4344" s="643">
        <v>6</v>
      </c>
      <c r="P4344" s="686">
        <v>8256.0869178081866</v>
      </c>
    </row>
    <row r="4345" spans="1:16" ht="22.5" x14ac:dyDescent="0.2">
      <c r="A4345" s="637" t="s">
        <v>479</v>
      </c>
      <c r="B4345" s="638" t="s">
        <v>775</v>
      </c>
      <c r="C4345" s="638" t="s">
        <v>769</v>
      </c>
      <c r="D4345" s="639" t="s">
        <v>1700</v>
      </c>
      <c r="E4345" s="640">
        <v>1300</v>
      </c>
      <c r="F4345" s="638" t="s">
        <v>12389</v>
      </c>
      <c r="G4345" s="639" t="s">
        <v>12390</v>
      </c>
      <c r="H4345" s="641" t="s">
        <v>796</v>
      </c>
      <c r="I4345" s="642" t="s">
        <v>796</v>
      </c>
      <c r="J4345" s="641" t="s">
        <v>796</v>
      </c>
      <c r="K4345" s="643"/>
      <c r="L4345" s="643"/>
      <c r="M4345" s="644"/>
      <c r="N4345" s="643">
        <v>2</v>
      </c>
      <c r="O4345" s="643">
        <v>6</v>
      </c>
      <c r="P4345" s="686">
        <v>8256.0869178081866</v>
      </c>
    </row>
    <row r="4346" spans="1:16" ht="22.5" x14ac:dyDescent="0.2">
      <c r="A4346" s="637" t="s">
        <v>479</v>
      </c>
      <c r="B4346" s="638" t="s">
        <v>775</v>
      </c>
      <c r="C4346" s="638" t="s">
        <v>769</v>
      </c>
      <c r="D4346" s="639" t="s">
        <v>2182</v>
      </c>
      <c r="E4346" s="640">
        <v>14000</v>
      </c>
      <c r="F4346" s="638">
        <v>18150164</v>
      </c>
      <c r="G4346" s="639" t="s">
        <v>12391</v>
      </c>
      <c r="H4346" s="641" t="s">
        <v>915</v>
      </c>
      <c r="I4346" s="642" t="s">
        <v>915</v>
      </c>
      <c r="J4346" s="641" t="s">
        <v>12392</v>
      </c>
      <c r="K4346" s="643"/>
      <c r="L4346" s="643"/>
      <c r="M4346" s="644"/>
      <c r="N4346" s="643">
        <v>2</v>
      </c>
      <c r="O4346" s="643">
        <v>6</v>
      </c>
      <c r="P4346" s="686">
        <v>84799.286917808204</v>
      </c>
    </row>
    <row r="4347" spans="1:16" ht="33.75" x14ac:dyDescent="0.2">
      <c r="A4347" s="637" t="s">
        <v>479</v>
      </c>
      <c r="B4347" s="638" t="s">
        <v>775</v>
      </c>
      <c r="C4347" s="638" t="s">
        <v>769</v>
      </c>
      <c r="D4347" s="639" t="s">
        <v>12259</v>
      </c>
      <c r="E4347" s="640">
        <v>3800</v>
      </c>
      <c r="F4347" s="638">
        <v>32739549</v>
      </c>
      <c r="G4347" s="639" t="s">
        <v>12395</v>
      </c>
      <c r="H4347" s="641" t="s">
        <v>12261</v>
      </c>
      <c r="I4347" s="642" t="s">
        <v>774</v>
      </c>
      <c r="J4347" s="641" t="s">
        <v>774</v>
      </c>
      <c r="K4347" s="643"/>
      <c r="L4347" s="643"/>
      <c r="M4347" s="644"/>
      <c r="N4347" s="643">
        <v>2</v>
      </c>
      <c r="O4347" s="643">
        <v>6</v>
      </c>
      <c r="P4347" s="686">
        <v>23599.286917808186</v>
      </c>
    </row>
    <row r="4348" spans="1:16" ht="22.5" x14ac:dyDescent="0.2">
      <c r="A4348" s="637" t="s">
        <v>479</v>
      </c>
      <c r="B4348" s="638" t="s">
        <v>775</v>
      </c>
      <c r="C4348" s="638" t="s">
        <v>769</v>
      </c>
      <c r="D4348" s="639" t="s">
        <v>12254</v>
      </c>
      <c r="E4348" s="640">
        <v>3800</v>
      </c>
      <c r="F4348" s="638">
        <v>45994595</v>
      </c>
      <c r="G4348" s="639" t="s">
        <v>12399</v>
      </c>
      <c r="H4348" s="641" t="s">
        <v>838</v>
      </c>
      <c r="I4348" s="642" t="s">
        <v>774</v>
      </c>
      <c r="J4348" s="641" t="s">
        <v>774</v>
      </c>
      <c r="K4348" s="643"/>
      <c r="L4348" s="643"/>
      <c r="M4348" s="644"/>
      <c r="N4348" s="643">
        <v>2</v>
      </c>
      <c r="O4348" s="643">
        <v>6</v>
      </c>
      <c r="P4348" s="686">
        <v>23599.286917808186</v>
      </c>
    </row>
    <row r="4349" spans="1:16" ht="67.5" x14ac:dyDescent="0.2">
      <c r="A4349" s="637" t="s">
        <v>479</v>
      </c>
      <c r="B4349" s="638" t="s">
        <v>775</v>
      </c>
      <c r="C4349" s="638" t="s">
        <v>769</v>
      </c>
      <c r="D4349" s="639" t="s">
        <v>12400</v>
      </c>
      <c r="E4349" s="640">
        <v>1000</v>
      </c>
      <c r="F4349" s="638" t="s">
        <v>12401</v>
      </c>
      <c r="G4349" s="639" t="s">
        <v>12402</v>
      </c>
      <c r="H4349" s="641" t="s">
        <v>796</v>
      </c>
      <c r="I4349" s="642" t="s">
        <v>796</v>
      </c>
      <c r="J4349" s="641" t="s">
        <v>796</v>
      </c>
      <c r="K4349" s="643"/>
      <c r="L4349" s="643"/>
      <c r="M4349" s="644"/>
      <c r="N4349" s="643">
        <v>2</v>
      </c>
      <c r="O4349" s="643">
        <v>6</v>
      </c>
      <c r="P4349" s="686">
        <v>6294.0869178081866</v>
      </c>
    </row>
    <row r="4350" spans="1:16" ht="22.5" x14ac:dyDescent="0.2">
      <c r="A4350" s="637" t="s">
        <v>479</v>
      </c>
      <c r="B4350" s="638" t="s">
        <v>775</v>
      </c>
      <c r="C4350" s="638" t="s">
        <v>769</v>
      </c>
      <c r="D4350" s="639" t="s">
        <v>12254</v>
      </c>
      <c r="E4350" s="640">
        <v>3800</v>
      </c>
      <c r="F4350" s="638">
        <v>45796336</v>
      </c>
      <c r="G4350" s="639" t="s">
        <v>12403</v>
      </c>
      <c r="H4350" s="641" t="s">
        <v>838</v>
      </c>
      <c r="I4350" s="642" t="s">
        <v>774</v>
      </c>
      <c r="J4350" s="641" t="s">
        <v>774</v>
      </c>
      <c r="K4350" s="643"/>
      <c r="L4350" s="643"/>
      <c r="M4350" s="644"/>
      <c r="N4350" s="643">
        <v>2</v>
      </c>
      <c r="O4350" s="643">
        <v>6</v>
      </c>
      <c r="P4350" s="686">
        <v>23599.286917808186</v>
      </c>
    </row>
    <row r="4351" spans="1:16" ht="22.5" x14ac:dyDescent="0.2">
      <c r="A4351" s="637" t="s">
        <v>479</v>
      </c>
      <c r="B4351" s="638" t="s">
        <v>775</v>
      </c>
      <c r="C4351" s="638" t="s">
        <v>769</v>
      </c>
      <c r="D4351" s="639" t="s">
        <v>805</v>
      </c>
      <c r="E4351" s="640">
        <v>4000</v>
      </c>
      <c r="F4351" s="638">
        <v>41839550</v>
      </c>
      <c r="G4351" s="639" t="s">
        <v>12404</v>
      </c>
      <c r="H4351" s="641" t="s">
        <v>805</v>
      </c>
      <c r="I4351" s="642" t="s">
        <v>780</v>
      </c>
      <c r="J4351" s="641" t="s">
        <v>8131</v>
      </c>
      <c r="K4351" s="643"/>
      <c r="L4351" s="643"/>
      <c r="M4351" s="644"/>
      <c r="N4351" s="643">
        <v>2</v>
      </c>
      <c r="O4351" s="643">
        <v>6</v>
      </c>
      <c r="P4351" s="686">
        <v>24799.286917808186</v>
      </c>
    </row>
    <row r="4352" spans="1:16" ht="22.5" x14ac:dyDescent="0.2">
      <c r="A4352" s="637" t="s">
        <v>479</v>
      </c>
      <c r="B4352" s="638" t="s">
        <v>775</v>
      </c>
      <c r="C4352" s="638" t="s">
        <v>769</v>
      </c>
      <c r="D4352" s="639" t="s">
        <v>12405</v>
      </c>
      <c r="E4352" s="640">
        <v>5000</v>
      </c>
      <c r="F4352" s="638">
        <v>40043008</v>
      </c>
      <c r="G4352" s="639" t="s">
        <v>12406</v>
      </c>
      <c r="H4352" s="641" t="s">
        <v>12407</v>
      </c>
      <c r="I4352" s="642" t="s">
        <v>8017</v>
      </c>
      <c r="J4352" s="641" t="s">
        <v>8131</v>
      </c>
      <c r="K4352" s="643"/>
      <c r="L4352" s="643"/>
      <c r="M4352" s="644"/>
      <c r="N4352" s="643">
        <v>2</v>
      </c>
      <c r="O4352" s="643">
        <v>6</v>
      </c>
      <c r="P4352" s="686">
        <v>30799.286917808186</v>
      </c>
    </row>
    <row r="4353" spans="1:16" ht="33.75" x14ac:dyDescent="0.2">
      <c r="A4353" s="637" t="s">
        <v>479</v>
      </c>
      <c r="B4353" s="638" t="s">
        <v>775</v>
      </c>
      <c r="C4353" s="638" t="s">
        <v>769</v>
      </c>
      <c r="D4353" s="639" t="s">
        <v>12321</v>
      </c>
      <c r="E4353" s="640">
        <v>3000</v>
      </c>
      <c r="F4353" s="638">
        <v>41210302</v>
      </c>
      <c r="G4353" s="639" t="s">
        <v>12408</v>
      </c>
      <c r="H4353" s="641" t="s">
        <v>801</v>
      </c>
      <c r="I4353" s="642" t="s">
        <v>780</v>
      </c>
      <c r="J4353" s="641" t="s">
        <v>8131</v>
      </c>
      <c r="K4353" s="643"/>
      <c r="L4353" s="643"/>
      <c r="M4353" s="644"/>
      <c r="N4353" s="643">
        <v>2</v>
      </c>
      <c r="O4353" s="643">
        <v>6</v>
      </c>
      <c r="P4353" s="686">
        <v>18799.286917808186</v>
      </c>
    </row>
    <row r="4354" spans="1:16" ht="22.5" x14ac:dyDescent="0.2">
      <c r="A4354" s="637" t="s">
        <v>479</v>
      </c>
      <c r="B4354" s="638" t="s">
        <v>775</v>
      </c>
      <c r="C4354" s="638" t="s">
        <v>769</v>
      </c>
      <c r="D4354" s="639" t="s">
        <v>2118</v>
      </c>
      <c r="E4354" s="640">
        <v>5000</v>
      </c>
      <c r="F4354" s="638">
        <v>41693719</v>
      </c>
      <c r="G4354" s="639" t="s">
        <v>12409</v>
      </c>
      <c r="H4354" s="641" t="s">
        <v>862</v>
      </c>
      <c r="I4354" s="642" t="s">
        <v>7622</v>
      </c>
      <c r="J4354" s="641" t="s">
        <v>1863</v>
      </c>
      <c r="K4354" s="643"/>
      <c r="L4354" s="643"/>
      <c r="M4354" s="644"/>
      <c r="N4354" s="643">
        <v>2</v>
      </c>
      <c r="O4354" s="643">
        <v>6</v>
      </c>
      <c r="P4354" s="686">
        <v>30799.286917808186</v>
      </c>
    </row>
    <row r="4355" spans="1:16" ht="22.5" x14ac:dyDescent="0.2">
      <c r="A4355" s="637" t="s">
        <v>479</v>
      </c>
      <c r="B4355" s="638" t="s">
        <v>775</v>
      </c>
      <c r="C4355" s="638" t="s">
        <v>769</v>
      </c>
      <c r="D4355" s="639" t="s">
        <v>12290</v>
      </c>
      <c r="E4355" s="640">
        <v>6000</v>
      </c>
      <c r="F4355" s="638">
        <v>44042575</v>
      </c>
      <c r="G4355" s="639" t="s">
        <v>12411</v>
      </c>
      <c r="H4355" s="641" t="s">
        <v>842</v>
      </c>
      <c r="I4355" s="642" t="s">
        <v>7622</v>
      </c>
      <c r="J4355" s="641" t="s">
        <v>842</v>
      </c>
      <c r="K4355" s="643"/>
      <c r="L4355" s="643"/>
      <c r="M4355" s="644"/>
      <c r="N4355" s="643">
        <v>2</v>
      </c>
      <c r="O4355" s="643">
        <v>6</v>
      </c>
      <c r="P4355" s="686">
        <v>36799.286917808182</v>
      </c>
    </row>
    <row r="4356" spans="1:16" ht="22.5" x14ac:dyDescent="0.2">
      <c r="A4356" s="637" t="s">
        <v>479</v>
      </c>
      <c r="B4356" s="638" t="s">
        <v>775</v>
      </c>
      <c r="C4356" s="638" t="s">
        <v>769</v>
      </c>
      <c r="D4356" s="639" t="s">
        <v>11270</v>
      </c>
      <c r="E4356" s="640">
        <v>1300</v>
      </c>
      <c r="F4356" s="638" t="s">
        <v>12413</v>
      </c>
      <c r="G4356" s="639" t="s">
        <v>12414</v>
      </c>
      <c r="H4356" s="641" t="s">
        <v>11270</v>
      </c>
      <c r="I4356" s="642" t="s">
        <v>12387</v>
      </c>
      <c r="J4356" s="641" t="s">
        <v>796</v>
      </c>
      <c r="K4356" s="643"/>
      <c r="L4356" s="643"/>
      <c r="M4356" s="644"/>
      <c r="N4356" s="643">
        <v>2</v>
      </c>
      <c r="O4356" s="643">
        <v>6</v>
      </c>
      <c r="P4356" s="686">
        <v>8256.0869178081866</v>
      </c>
    </row>
    <row r="4357" spans="1:16" ht="22.5" x14ac:dyDescent="0.2">
      <c r="A4357" s="637" t="s">
        <v>479</v>
      </c>
      <c r="B4357" s="638" t="s">
        <v>775</v>
      </c>
      <c r="C4357" s="638" t="s">
        <v>769</v>
      </c>
      <c r="D4357" s="639" t="s">
        <v>805</v>
      </c>
      <c r="E4357" s="640">
        <v>3000</v>
      </c>
      <c r="F4357" s="638" t="s">
        <v>12418</v>
      </c>
      <c r="G4357" s="639" t="s">
        <v>12419</v>
      </c>
      <c r="H4357" s="641" t="s">
        <v>805</v>
      </c>
      <c r="I4357" s="642" t="s">
        <v>8017</v>
      </c>
      <c r="J4357" s="641" t="s">
        <v>8131</v>
      </c>
      <c r="K4357" s="643"/>
      <c r="L4357" s="643"/>
      <c r="M4357" s="644"/>
      <c r="N4357" s="643">
        <v>2</v>
      </c>
      <c r="O4357" s="643">
        <v>6</v>
      </c>
      <c r="P4357" s="686">
        <v>18799.286917808186</v>
      </c>
    </row>
    <row r="4358" spans="1:16" ht="22.5" x14ac:dyDescent="0.2">
      <c r="A4358" s="637" t="s">
        <v>479</v>
      </c>
      <c r="B4358" s="638" t="s">
        <v>775</v>
      </c>
      <c r="C4358" s="638" t="s">
        <v>769</v>
      </c>
      <c r="D4358" s="639" t="s">
        <v>12420</v>
      </c>
      <c r="E4358" s="640">
        <v>7300</v>
      </c>
      <c r="F4358" s="638" t="s">
        <v>12421</v>
      </c>
      <c r="G4358" s="639" t="s">
        <v>12422</v>
      </c>
      <c r="H4358" s="641" t="s">
        <v>2781</v>
      </c>
      <c r="I4358" s="642" t="s">
        <v>12253</v>
      </c>
      <c r="J4358" s="641" t="s">
        <v>8131</v>
      </c>
      <c r="K4358" s="643"/>
      <c r="L4358" s="643"/>
      <c r="M4358" s="644"/>
      <c r="N4358" s="643">
        <v>2</v>
      </c>
      <c r="O4358" s="643">
        <v>6</v>
      </c>
      <c r="P4358" s="686">
        <v>44599.286917808182</v>
      </c>
    </row>
    <row r="4359" spans="1:16" ht="22.5" x14ac:dyDescent="0.2">
      <c r="A4359" s="637" t="s">
        <v>479</v>
      </c>
      <c r="B4359" s="638" t="s">
        <v>775</v>
      </c>
      <c r="C4359" s="638" t="s">
        <v>769</v>
      </c>
      <c r="D4359" s="639"/>
      <c r="E4359" s="640">
        <v>4444.4399999999996</v>
      </c>
      <c r="F4359" s="638" t="s">
        <v>12423</v>
      </c>
      <c r="G4359" s="639" t="s">
        <v>12424</v>
      </c>
      <c r="H4359" s="641" t="s">
        <v>2718</v>
      </c>
      <c r="I4359" s="642" t="s">
        <v>8017</v>
      </c>
      <c r="J4359" s="641" t="s">
        <v>8131</v>
      </c>
      <c r="K4359" s="643"/>
      <c r="L4359" s="643"/>
      <c r="M4359" s="644"/>
      <c r="N4359" s="643">
        <v>2</v>
      </c>
      <c r="O4359" s="643">
        <v>6</v>
      </c>
      <c r="P4359" s="686">
        <v>27465.926917808185</v>
      </c>
    </row>
    <row r="4360" spans="1:16" ht="22.5" x14ac:dyDescent="0.2">
      <c r="A4360" s="637" t="s">
        <v>479</v>
      </c>
      <c r="B4360" s="638" t="s">
        <v>775</v>
      </c>
      <c r="C4360" s="638" t="s">
        <v>769</v>
      </c>
      <c r="D4360" s="639" t="s">
        <v>9319</v>
      </c>
      <c r="E4360" s="640">
        <v>1300</v>
      </c>
      <c r="F4360" s="638" t="s">
        <v>12425</v>
      </c>
      <c r="G4360" s="639" t="s">
        <v>12426</v>
      </c>
      <c r="H4360" s="641" t="s">
        <v>12427</v>
      </c>
      <c r="I4360" s="642"/>
      <c r="J4360" s="641" t="s">
        <v>796</v>
      </c>
      <c r="K4360" s="643"/>
      <c r="L4360" s="643"/>
      <c r="M4360" s="644"/>
      <c r="N4360" s="643">
        <v>2</v>
      </c>
      <c r="O4360" s="643">
        <v>6</v>
      </c>
      <c r="P4360" s="686">
        <v>8256.0869178081866</v>
      </c>
    </row>
    <row r="4361" spans="1:16" ht="33.75" x14ac:dyDescent="0.2">
      <c r="A4361" s="637" t="s">
        <v>479</v>
      </c>
      <c r="B4361" s="638" t="s">
        <v>775</v>
      </c>
      <c r="C4361" s="638" t="s">
        <v>769</v>
      </c>
      <c r="D4361" s="639" t="s">
        <v>12259</v>
      </c>
      <c r="E4361" s="640">
        <v>3800</v>
      </c>
      <c r="F4361" s="638">
        <v>44694786</v>
      </c>
      <c r="G4361" s="639" t="s">
        <v>12428</v>
      </c>
      <c r="H4361" s="641" t="s">
        <v>12261</v>
      </c>
      <c r="I4361" s="642" t="s">
        <v>774</v>
      </c>
      <c r="J4361" s="641" t="s">
        <v>774</v>
      </c>
      <c r="K4361" s="643"/>
      <c r="L4361" s="643"/>
      <c r="M4361" s="644"/>
      <c r="N4361" s="643">
        <v>2</v>
      </c>
      <c r="O4361" s="643">
        <v>6</v>
      </c>
      <c r="P4361" s="686">
        <v>23599.286917808186</v>
      </c>
    </row>
    <row r="4362" spans="1:16" ht="22.5" x14ac:dyDescent="0.2">
      <c r="A4362" s="637" t="s">
        <v>479</v>
      </c>
      <c r="B4362" s="638" t="s">
        <v>775</v>
      </c>
      <c r="C4362" s="638" t="s">
        <v>769</v>
      </c>
      <c r="D4362" s="639" t="s">
        <v>1008</v>
      </c>
      <c r="E4362" s="640">
        <v>2300</v>
      </c>
      <c r="F4362" s="638">
        <v>42843892</v>
      </c>
      <c r="G4362" s="639" t="s">
        <v>12429</v>
      </c>
      <c r="H4362" s="641" t="s">
        <v>1019</v>
      </c>
      <c r="I4362" s="642" t="s">
        <v>774</v>
      </c>
      <c r="J4362" s="641" t="s">
        <v>774</v>
      </c>
      <c r="K4362" s="643"/>
      <c r="L4362" s="643"/>
      <c r="M4362" s="644"/>
      <c r="N4362" s="643">
        <v>2</v>
      </c>
      <c r="O4362" s="643">
        <v>6</v>
      </c>
      <c r="P4362" s="686">
        <v>14599.286917808186</v>
      </c>
    </row>
    <row r="4363" spans="1:16" ht="22.5" x14ac:dyDescent="0.2">
      <c r="A4363" s="637" t="s">
        <v>479</v>
      </c>
      <c r="B4363" s="638" t="s">
        <v>775</v>
      </c>
      <c r="C4363" s="638" t="s">
        <v>769</v>
      </c>
      <c r="D4363" s="639" t="s">
        <v>12288</v>
      </c>
      <c r="E4363" s="640">
        <v>3800</v>
      </c>
      <c r="F4363" s="638" t="s">
        <v>12430</v>
      </c>
      <c r="G4363" s="639" t="s">
        <v>12431</v>
      </c>
      <c r="H4363" s="641" t="s">
        <v>838</v>
      </c>
      <c r="I4363" s="642" t="s">
        <v>774</v>
      </c>
      <c r="J4363" s="641" t="s">
        <v>774</v>
      </c>
      <c r="K4363" s="643"/>
      <c r="L4363" s="643"/>
      <c r="M4363" s="644"/>
      <c r="N4363" s="643">
        <v>2</v>
      </c>
      <c r="O4363" s="643">
        <v>6</v>
      </c>
      <c r="P4363" s="686">
        <v>23599.286917808186</v>
      </c>
    </row>
    <row r="4364" spans="1:16" ht="56.25" x14ac:dyDescent="0.2">
      <c r="A4364" s="637" t="s">
        <v>479</v>
      </c>
      <c r="B4364" s="638" t="s">
        <v>775</v>
      </c>
      <c r="C4364" s="638" t="s">
        <v>769</v>
      </c>
      <c r="D4364" s="639" t="s">
        <v>12432</v>
      </c>
      <c r="E4364" s="640">
        <v>1300</v>
      </c>
      <c r="F4364" s="638" t="s">
        <v>12433</v>
      </c>
      <c r="G4364" s="639" t="s">
        <v>12434</v>
      </c>
      <c r="H4364" s="641" t="s">
        <v>796</v>
      </c>
      <c r="I4364" s="642" t="s">
        <v>796</v>
      </c>
      <c r="J4364" s="641" t="s">
        <v>796</v>
      </c>
      <c r="K4364" s="643"/>
      <c r="L4364" s="643"/>
      <c r="M4364" s="644"/>
      <c r="N4364" s="643">
        <v>2</v>
      </c>
      <c r="O4364" s="643">
        <v>6</v>
      </c>
      <c r="P4364" s="686">
        <v>8256.0869178081866</v>
      </c>
    </row>
    <row r="4365" spans="1:16" ht="67.5" x14ac:dyDescent="0.2">
      <c r="A4365" s="637" t="s">
        <v>479</v>
      </c>
      <c r="B4365" s="638" t="s">
        <v>775</v>
      </c>
      <c r="C4365" s="638" t="s">
        <v>769</v>
      </c>
      <c r="D4365" s="639" t="s">
        <v>12435</v>
      </c>
      <c r="E4365" s="640">
        <v>1300</v>
      </c>
      <c r="F4365" s="638" t="s">
        <v>12436</v>
      </c>
      <c r="G4365" s="639" t="s">
        <v>12437</v>
      </c>
      <c r="H4365" s="641" t="s">
        <v>796</v>
      </c>
      <c r="I4365" s="642" t="s">
        <v>796</v>
      </c>
      <c r="J4365" s="641" t="s">
        <v>796</v>
      </c>
      <c r="K4365" s="643"/>
      <c r="L4365" s="643"/>
      <c r="M4365" s="644"/>
      <c r="N4365" s="643">
        <v>2</v>
      </c>
      <c r="O4365" s="643">
        <v>6</v>
      </c>
      <c r="P4365" s="686">
        <v>8256.0869178081866</v>
      </c>
    </row>
    <row r="4366" spans="1:16" ht="22.5" x14ac:dyDescent="0.2">
      <c r="A4366" s="637" t="s">
        <v>479</v>
      </c>
      <c r="B4366" s="638" t="s">
        <v>775</v>
      </c>
      <c r="C4366" s="638" t="s">
        <v>769</v>
      </c>
      <c r="D4366" s="639" t="s">
        <v>12313</v>
      </c>
      <c r="E4366" s="640">
        <v>3800</v>
      </c>
      <c r="F4366" s="638">
        <v>46933091</v>
      </c>
      <c r="G4366" s="639" t="s">
        <v>12438</v>
      </c>
      <c r="H4366" s="641" t="s">
        <v>12274</v>
      </c>
      <c r="I4366" s="642" t="s">
        <v>12275</v>
      </c>
      <c r="J4366" s="641" t="s">
        <v>774</v>
      </c>
      <c r="K4366" s="643"/>
      <c r="L4366" s="643"/>
      <c r="M4366" s="644"/>
      <c r="N4366" s="643">
        <v>2</v>
      </c>
      <c r="O4366" s="643">
        <v>6</v>
      </c>
      <c r="P4366" s="686">
        <v>23599.286917808186</v>
      </c>
    </row>
    <row r="4367" spans="1:16" ht="22.5" x14ac:dyDescent="0.2">
      <c r="A4367" s="637" t="s">
        <v>479</v>
      </c>
      <c r="B4367" s="638" t="s">
        <v>775</v>
      </c>
      <c r="C4367" s="638" t="s">
        <v>769</v>
      </c>
      <c r="D4367" s="639" t="s">
        <v>12439</v>
      </c>
      <c r="E4367" s="640">
        <v>5000</v>
      </c>
      <c r="F4367" s="638">
        <v>44161662</v>
      </c>
      <c r="G4367" s="639" t="s">
        <v>12440</v>
      </c>
      <c r="H4367" s="641" t="s">
        <v>801</v>
      </c>
      <c r="I4367" s="642" t="s">
        <v>7817</v>
      </c>
      <c r="J4367" s="641" t="s">
        <v>915</v>
      </c>
      <c r="K4367" s="643"/>
      <c r="L4367" s="643"/>
      <c r="M4367" s="644"/>
      <c r="N4367" s="643">
        <v>2</v>
      </c>
      <c r="O4367" s="643">
        <v>6</v>
      </c>
      <c r="P4367" s="686">
        <v>30799.286917808186</v>
      </c>
    </row>
    <row r="4368" spans="1:16" ht="78.75" x14ac:dyDescent="0.2">
      <c r="A4368" s="637" t="s">
        <v>479</v>
      </c>
      <c r="B4368" s="638" t="s">
        <v>775</v>
      </c>
      <c r="C4368" s="638" t="s">
        <v>769</v>
      </c>
      <c r="D4368" s="639" t="s">
        <v>12441</v>
      </c>
      <c r="E4368" s="640">
        <v>1000</v>
      </c>
      <c r="F4368" s="638" t="s">
        <v>12442</v>
      </c>
      <c r="G4368" s="639" t="s">
        <v>12443</v>
      </c>
      <c r="H4368" s="641" t="s">
        <v>796</v>
      </c>
      <c r="I4368" s="642" t="s">
        <v>796</v>
      </c>
      <c r="J4368" s="641" t="s">
        <v>796</v>
      </c>
      <c r="K4368" s="643"/>
      <c r="L4368" s="643"/>
      <c r="M4368" s="644"/>
      <c r="N4368" s="643">
        <v>2</v>
      </c>
      <c r="O4368" s="643">
        <v>6</v>
      </c>
      <c r="P4368" s="686">
        <v>6294.0869178081866</v>
      </c>
    </row>
    <row r="4369" spans="1:16" ht="22.5" x14ac:dyDescent="0.2">
      <c r="A4369" s="637" t="s">
        <v>479</v>
      </c>
      <c r="B4369" s="638" t="s">
        <v>775</v>
      </c>
      <c r="C4369" s="638" t="s">
        <v>769</v>
      </c>
      <c r="D4369" s="639" t="s">
        <v>12254</v>
      </c>
      <c r="E4369" s="640">
        <v>3800</v>
      </c>
      <c r="F4369" s="638">
        <v>42467799</v>
      </c>
      <c r="G4369" s="639" t="s">
        <v>12444</v>
      </c>
      <c r="H4369" s="641" t="s">
        <v>838</v>
      </c>
      <c r="I4369" s="642" t="s">
        <v>774</v>
      </c>
      <c r="J4369" s="641" t="s">
        <v>774</v>
      </c>
      <c r="K4369" s="643"/>
      <c r="L4369" s="643"/>
      <c r="M4369" s="644"/>
      <c r="N4369" s="643">
        <v>2</v>
      </c>
      <c r="O4369" s="643">
        <v>6</v>
      </c>
      <c r="P4369" s="686">
        <v>23599.286917808186</v>
      </c>
    </row>
    <row r="4370" spans="1:16" ht="22.5" x14ac:dyDescent="0.2">
      <c r="A4370" s="637" t="s">
        <v>479</v>
      </c>
      <c r="B4370" s="638" t="s">
        <v>775</v>
      </c>
      <c r="C4370" s="638" t="s">
        <v>769</v>
      </c>
      <c r="D4370" s="639" t="s">
        <v>12445</v>
      </c>
      <c r="E4370" s="640">
        <v>8444.44</v>
      </c>
      <c r="F4370" s="638" t="s">
        <v>12446</v>
      </c>
      <c r="G4370" s="639" t="s">
        <v>12447</v>
      </c>
      <c r="H4370" s="641" t="s">
        <v>842</v>
      </c>
      <c r="I4370" s="642" t="s">
        <v>12253</v>
      </c>
      <c r="J4370" s="641" t="s">
        <v>8131</v>
      </c>
      <c r="K4370" s="643"/>
      <c r="L4370" s="643"/>
      <c r="M4370" s="644"/>
      <c r="N4370" s="643">
        <v>2</v>
      </c>
      <c r="O4370" s="643">
        <v>6</v>
      </c>
      <c r="P4370" s="686">
        <v>51465.926917808196</v>
      </c>
    </row>
    <row r="4371" spans="1:16" ht="22.5" x14ac:dyDescent="0.2">
      <c r="A4371" s="637" t="s">
        <v>479</v>
      </c>
      <c r="B4371" s="638" t="s">
        <v>775</v>
      </c>
      <c r="C4371" s="638" t="s">
        <v>769</v>
      </c>
      <c r="D4371" s="639" t="s">
        <v>12254</v>
      </c>
      <c r="E4371" s="640">
        <v>3800</v>
      </c>
      <c r="F4371" s="638">
        <v>42351416</v>
      </c>
      <c r="G4371" s="639" t="s">
        <v>12448</v>
      </c>
      <c r="H4371" s="641" t="s">
        <v>838</v>
      </c>
      <c r="I4371" s="642" t="s">
        <v>774</v>
      </c>
      <c r="J4371" s="641" t="s">
        <v>774</v>
      </c>
      <c r="K4371" s="643"/>
      <c r="L4371" s="643"/>
      <c r="M4371" s="644"/>
      <c r="N4371" s="643">
        <v>2</v>
      </c>
      <c r="O4371" s="643">
        <v>6</v>
      </c>
      <c r="P4371" s="686">
        <v>23599.286917808186</v>
      </c>
    </row>
    <row r="4372" spans="1:16" ht="67.5" x14ac:dyDescent="0.2">
      <c r="A4372" s="637" t="s">
        <v>479</v>
      </c>
      <c r="B4372" s="638" t="s">
        <v>775</v>
      </c>
      <c r="C4372" s="638" t="s">
        <v>769</v>
      </c>
      <c r="D4372" s="639" t="s">
        <v>12449</v>
      </c>
      <c r="E4372" s="640">
        <v>1000</v>
      </c>
      <c r="F4372" s="638" t="s">
        <v>12450</v>
      </c>
      <c r="G4372" s="639" t="s">
        <v>12451</v>
      </c>
      <c r="H4372" s="641" t="s">
        <v>796</v>
      </c>
      <c r="I4372" s="642" t="s">
        <v>796</v>
      </c>
      <c r="J4372" s="641" t="s">
        <v>796</v>
      </c>
      <c r="K4372" s="643"/>
      <c r="L4372" s="643"/>
      <c r="M4372" s="644"/>
      <c r="N4372" s="643">
        <v>2</v>
      </c>
      <c r="O4372" s="643">
        <v>6</v>
      </c>
      <c r="P4372" s="686">
        <v>6294.0869178081866</v>
      </c>
    </row>
    <row r="4373" spans="1:16" ht="22.5" x14ac:dyDescent="0.2">
      <c r="A4373" s="637" t="s">
        <v>479</v>
      </c>
      <c r="B4373" s="638" t="s">
        <v>775</v>
      </c>
      <c r="C4373" s="638" t="s">
        <v>769</v>
      </c>
      <c r="D4373" s="639" t="s">
        <v>12313</v>
      </c>
      <c r="E4373" s="640">
        <v>3800</v>
      </c>
      <c r="F4373" s="638" t="s">
        <v>12452</v>
      </c>
      <c r="G4373" s="639" t="s">
        <v>12453</v>
      </c>
      <c r="H4373" s="641" t="s">
        <v>12274</v>
      </c>
      <c r="I4373" s="642" t="s">
        <v>12275</v>
      </c>
      <c r="J4373" s="641" t="s">
        <v>774</v>
      </c>
      <c r="K4373" s="643"/>
      <c r="L4373" s="643"/>
      <c r="M4373" s="644"/>
      <c r="N4373" s="643">
        <v>2</v>
      </c>
      <c r="O4373" s="643">
        <v>6</v>
      </c>
      <c r="P4373" s="686">
        <v>23599.286917808186</v>
      </c>
    </row>
    <row r="4374" spans="1:16" ht="22.5" x14ac:dyDescent="0.2">
      <c r="A4374" s="637" t="s">
        <v>479</v>
      </c>
      <c r="B4374" s="638" t="s">
        <v>775</v>
      </c>
      <c r="C4374" s="638" t="s">
        <v>769</v>
      </c>
      <c r="D4374" s="639" t="s">
        <v>805</v>
      </c>
      <c r="E4374" s="640">
        <v>4000</v>
      </c>
      <c r="F4374" s="638" t="s">
        <v>12454</v>
      </c>
      <c r="G4374" s="639" t="s">
        <v>12455</v>
      </c>
      <c r="H4374" s="641" t="s">
        <v>805</v>
      </c>
      <c r="I4374" s="642" t="s">
        <v>780</v>
      </c>
      <c r="J4374" s="641" t="s">
        <v>8131</v>
      </c>
      <c r="K4374" s="643"/>
      <c r="L4374" s="643"/>
      <c r="M4374" s="644"/>
      <c r="N4374" s="643">
        <v>2</v>
      </c>
      <c r="O4374" s="643">
        <v>6</v>
      </c>
      <c r="P4374" s="686">
        <v>24799.286917808186</v>
      </c>
    </row>
    <row r="4375" spans="1:16" ht="22.5" x14ac:dyDescent="0.2">
      <c r="A4375" s="637" t="s">
        <v>479</v>
      </c>
      <c r="B4375" s="638" t="s">
        <v>775</v>
      </c>
      <c r="C4375" s="638" t="s">
        <v>769</v>
      </c>
      <c r="D4375" s="639" t="s">
        <v>12456</v>
      </c>
      <c r="E4375" s="640">
        <v>8400</v>
      </c>
      <c r="F4375" s="638">
        <v>17934773</v>
      </c>
      <c r="G4375" s="639" t="s">
        <v>12457</v>
      </c>
      <c r="H4375" s="641" t="s">
        <v>1863</v>
      </c>
      <c r="I4375" s="642" t="s">
        <v>7622</v>
      </c>
      <c r="J4375" s="641" t="s">
        <v>1863</v>
      </c>
      <c r="K4375" s="643"/>
      <c r="L4375" s="643"/>
      <c r="M4375" s="644"/>
      <c r="N4375" s="643">
        <v>2</v>
      </c>
      <c r="O4375" s="643">
        <v>6</v>
      </c>
      <c r="P4375" s="686">
        <v>51199.286917808189</v>
      </c>
    </row>
    <row r="4376" spans="1:16" ht="22.5" x14ac:dyDescent="0.2">
      <c r="A4376" s="637" t="s">
        <v>479</v>
      </c>
      <c r="B4376" s="638" t="s">
        <v>775</v>
      </c>
      <c r="C4376" s="638" t="s">
        <v>769</v>
      </c>
      <c r="D4376" s="639" t="s">
        <v>12577</v>
      </c>
      <c r="E4376" s="640">
        <v>8500</v>
      </c>
      <c r="F4376" s="638">
        <v>17933895</v>
      </c>
      <c r="G4376" s="639" t="s">
        <v>12458</v>
      </c>
      <c r="H4376" s="641" t="s">
        <v>801</v>
      </c>
      <c r="I4376" s="642" t="s">
        <v>7817</v>
      </c>
      <c r="J4376" s="641" t="s">
        <v>801</v>
      </c>
      <c r="K4376" s="643"/>
      <c r="L4376" s="643"/>
      <c r="M4376" s="644"/>
      <c r="N4376" s="643">
        <v>1</v>
      </c>
      <c r="O4376" s="643">
        <v>4</v>
      </c>
      <c r="P4376" s="686">
        <v>34450.886917808188</v>
      </c>
    </row>
    <row r="4377" spans="1:16" ht="22.5" x14ac:dyDescent="0.2">
      <c r="A4377" s="637" t="s">
        <v>479</v>
      </c>
      <c r="B4377" s="638" t="s">
        <v>775</v>
      </c>
      <c r="C4377" s="638" t="s">
        <v>769</v>
      </c>
      <c r="D4377" s="639" t="s">
        <v>801</v>
      </c>
      <c r="E4377" s="640">
        <v>5000</v>
      </c>
      <c r="F4377" s="638">
        <v>17933895</v>
      </c>
      <c r="G4377" s="639" t="s">
        <v>12458</v>
      </c>
      <c r="H4377" s="641" t="s">
        <v>801</v>
      </c>
      <c r="I4377" s="642" t="s">
        <v>7817</v>
      </c>
      <c r="J4377" s="641" t="s">
        <v>801</v>
      </c>
      <c r="K4377" s="643"/>
      <c r="L4377" s="643"/>
      <c r="M4377" s="644"/>
      <c r="N4377" s="643">
        <v>1</v>
      </c>
      <c r="O4377" s="643">
        <v>1</v>
      </c>
      <c r="P4377" s="686">
        <v>4928.2869178081864</v>
      </c>
    </row>
    <row r="4378" spans="1:16" ht="33.75" x14ac:dyDescent="0.2">
      <c r="A4378" s="637" t="s">
        <v>479</v>
      </c>
      <c r="B4378" s="638" t="s">
        <v>775</v>
      </c>
      <c r="C4378" s="638" t="s">
        <v>769</v>
      </c>
      <c r="D4378" s="639" t="s">
        <v>801</v>
      </c>
      <c r="E4378" s="640">
        <v>10833.33</v>
      </c>
      <c r="F4378" s="638">
        <v>17933895</v>
      </c>
      <c r="G4378" s="639" t="s">
        <v>12578</v>
      </c>
      <c r="H4378" s="641" t="s">
        <v>801</v>
      </c>
      <c r="I4378" s="642" t="s">
        <v>7817</v>
      </c>
      <c r="J4378" s="641" t="s">
        <v>801</v>
      </c>
      <c r="K4378" s="643"/>
      <c r="L4378" s="643"/>
      <c r="M4378" s="644"/>
      <c r="N4378" s="643"/>
      <c r="O4378" s="643">
        <v>1</v>
      </c>
      <c r="P4378" s="686">
        <v>10587.416917808187</v>
      </c>
    </row>
    <row r="4379" spans="1:16" ht="22.5" x14ac:dyDescent="0.2">
      <c r="A4379" s="637" t="s">
        <v>479</v>
      </c>
      <c r="B4379" s="638" t="s">
        <v>775</v>
      </c>
      <c r="C4379" s="638" t="s">
        <v>769</v>
      </c>
      <c r="D4379" s="639" t="s">
        <v>12459</v>
      </c>
      <c r="E4379" s="640">
        <v>3000</v>
      </c>
      <c r="F4379" s="638">
        <v>23998859</v>
      </c>
      <c r="G4379" s="639" t="s">
        <v>12460</v>
      </c>
      <c r="H4379" s="641" t="s">
        <v>12461</v>
      </c>
      <c r="I4379" s="642" t="s">
        <v>7622</v>
      </c>
      <c r="J4379" s="641" t="s">
        <v>12462</v>
      </c>
      <c r="K4379" s="643"/>
      <c r="L4379" s="643"/>
      <c r="M4379" s="644"/>
      <c r="N4379" s="643">
        <v>2</v>
      </c>
      <c r="O4379" s="643">
        <v>6</v>
      </c>
      <c r="P4379" s="686">
        <v>18799.286917808186</v>
      </c>
    </row>
    <row r="4380" spans="1:16" ht="67.5" x14ac:dyDescent="0.2">
      <c r="A4380" s="637" t="s">
        <v>479</v>
      </c>
      <c r="B4380" s="638" t="s">
        <v>775</v>
      </c>
      <c r="C4380" s="638" t="s">
        <v>769</v>
      </c>
      <c r="D4380" s="639" t="s">
        <v>12463</v>
      </c>
      <c r="E4380" s="640">
        <v>1450</v>
      </c>
      <c r="F4380" s="638" t="s">
        <v>12464</v>
      </c>
      <c r="G4380" s="639" t="s">
        <v>12465</v>
      </c>
      <c r="H4380" s="641" t="s">
        <v>796</v>
      </c>
      <c r="I4380" s="642" t="s">
        <v>796</v>
      </c>
      <c r="J4380" s="641" t="s">
        <v>796</v>
      </c>
      <c r="K4380" s="643"/>
      <c r="L4380" s="643"/>
      <c r="M4380" s="644"/>
      <c r="N4380" s="643">
        <v>2</v>
      </c>
      <c r="O4380" s="643">
        <v>6</v>
      </c>
      <c r="P4380" s="686">
        <v>9237.0869178081866</v>
      </c>
    </row>
    <row r="4381" spans="1:16" ht="22.5" x14ac:dyDescent="0.2">
      <c r="A4381" s="637" t="s">
        <v>479</v>
      </c>
      <c r="B4381" s="638" t="s">
        <v>775</v>
      </c>
      <c r="C4381" s="638" t="s">
        <v>769</v>
      </c>
      <c r="D4381" s="639" t="s">
        <v>12293</v>
      </c>
      <c r="E4381" s="640">
        <v>1300</v>
      </c>
      <c r="F4381" s="638" t="s">
        <v>12467</v>
      </c>
      <c r="G4381" s="639" t="s">
        <v>12468</v>
      </c>
      <c r="H4381" s="641" t="s">
        <v>774</v>
      </c>
      <c r="I4381" s="642" t="s">
        <v>774</v>
      </c>
      <c r="J4381" s="641" t="s">
        <v>774</v>
      </c>
      <c r="K4381" s="643"/>
      <c r="L4381" s="643"/>
      <c r="M4381" s="644"/>
      <c r="N4381" s="643"/>
      <c r="O4381" s="643"/>
      <c r="P4381" s="686"/>
    </row>
    <row r="4382" spans="1:16" ht="45" x14ac:dyDescent="0.2">
      <c r="A4382" s="637" t="s">
        <v>479</v>
      </c>
      <c r="B4382" s="638" t="s">
        <v>775</v>
      </c>
      <c r="C4382" s="638" t="s">
        <v>769</v>
      </c>
      <c r="D4382" s="639" t="s">
        <v>12293</v>
      </c>
      <c r="E4382" s="640">
        <v>1570.83</v>
      </c>
      <c r="F4382" s="638" t="s">
        <v>12467</v>
      </c>
      <c r="G4382" s="639" t="s">
        <v>12579</v>
      </c>
      <c r="H4382" s="641" t="s">
        <v>774</v>
      </c>
      <c r="I4382" s="642" t="s">
        <v>774</v>
      </c>
      <c r="J4382" s="641" t="s">
        <v>774</v>
      </c>
      <c r="K4382" s="643"/>
      <c r="L4382" s="643"/>
      <c r="M4382" s="644"/>
      <c r="N4382" s="643"/>
      <c r="O4382" s="643">
        <v>1</v>
      </c>
      <c r="P4382" s="686">
        <v>1466.3169178081869</v>
      </c>
    </row>
    <row r="4383" spans="1:16" ht="78.75" x14ac:dyDescent="0.2">
      <c r="A4383" s="637" t="s">
        <v>479</v>
      </c>
      <c r="B4383" s="638" t="s">
        <v>775</v>
      </c>
      <c r="C4383" s="638" t="s">
        <v>769</v>
      </c>
      <c r="D4383" s="639" t="s">
        <v>12469</v>
      </c>
      <c r="E4383" s="640">
        <v>1800</v>
      </c>
      <c r="F4383" s="638" t="s">
        <v>12470</v>
      </c>
      <c r="G4383" s="639" t="s">
        <v>12471</v>
      </c>
      <c r="H4383" s="641" t="s">
        <v>1019</v>
      </c>
      <c r="I4383" s="642" t="s">
        <v>774</v>
      </c>
      <c r="J4383" s="641" t="s">
        <v>774</v>
      </c>
      <c r="K4383" s="643"/>
      <c r="L4383" s="643"/>
      <c r="M4383" s="644"/>
      <c r="N4383" s="643">
        <v>2</v>
      </c>
      <c r="O4383" s="643">
        <v>6</v>
      </c>
      <c r="P4383" s="686">
        <v>11599.286917808187</v>
      </c>
    </row>
    <row r="4384" spans="1:16" ht="22.5" x14ac:dyDescent="0.2">
      <c r="A4384" s="637" t="s">
        <v>479</v>
      </c>
      <c r="B4384" s="638" t="s">
        <v>775</v>
      </c>
      <c r="C4384" s="638" t="s">
        <v>769</v>
      </c>
      <c r="D4384" s="639" t="s">
        <v>12254</v>
      </c>
      <c r="E4384" s="640">
        <v>3800</v>
      </c>
      <c r="F4384" s="638">
        <v>46470730</v>
      </c>
      <c r="G4384" s="639" t="s">
        <v>12472</v>
      </c>
      <c r="H4384" s="641" t="s">
        <v>838</v>
      </c>
      <c r="I4384" s="642" t="s">
        <v>774</v>
      </c>
      <c r="J4384" s="641" t="s">
        <v>774</v>
      </c>
      <c r="K4384" s="643"/>
      <c r="L4384" s="643"/>
      <c r="M4384" s="644"/>
      <c r="N4384" s="643">
        <v>2</v>
      </c>
      <c r="O4384" s="643">
        <v>6</v>
      </c>
      <c r="P4384" s="686">
        <v>23599.286917808186</v>
      </c>
    </row>
    <row r="4385" spans="1:16" ht="22.5" x14ac:dyDescent="0.2">
      <c r="A4385" s="637" t="s">
        <v>479</v>
      </c>
      <c r="B4385" s="638" t="s">
        <v>775</v>
      </c>
      <c r="C4385" s="638" t="s">
        <v>769</v>
      </c>
      <c r="D4385" s="639" t="s">
        <v>12473</v>
      </c>
      <c r="E4385" s="640">
        <v>3800</v>
      </c>
      <c r="F4385" s="638" t="s">
        <v>12474</v>
      </c>
      <c r="G4385" s="639" t="s">
        <v>12475</v>
      </c>
      <c r="H4385" s="641" t="s">
        <v>838</v>
      </c>
      <c r="I4385" s="642" t="s">
        <v>774</v>
      </c>
      <c r="J4385" s="641" t="s">
        <v>774</v>
      </c>
      <c r="K4385" s="643"/>
      <c r="L4385" s="643"/>
      <c r="M4385" s="644"/>
      <c r="N4385" s="643">
        <v>2</v>
      </c>
      <c r="O4385" s="643">
        <v>6</v>
      </c>
      <c r="P4385" s="686">
        <v>23599.286917808186</v>
      </c>
    </row>
    <row r="4386" spans="1:16" ht="22.5" x14ac:dyDescent="0.2">
      <c r="A4386" s="637" t="s">
        <v>479</v>
      </c>
      <c r="B4386" s="638" t="s">
        <v>775</v>
      </c>
      <c r="C4386" s="638" t="s">
        <v>769</v>
      </c>
      <c r="D4386" s="639" t="s">
        <v>797</v>
      </c>
      <c r="E4386" s="640">
        <v>1300</v>
      </c>
      <c r="F4386" s="638" t="s">
        <v>12476</v>
      </c>
      <c r="G4386" s="639" t="s">
        <v>12477</v>
      </c>
      <c r="H4386" s="641" t="s">
        <v>797</v>
      </c>
      <c r="I4386" s="642" t="s">
        <v>774</v>
      </c>
      <c r="J4386" s="641" t="s">
        <v>774</v>
      </c>
      <c r="K4386" s="643"/>
      <c r="L4386" s="643"/>
      <c r="M4386" s="644"/>
      <c r="N4386" s="643">
        <v>2</v>
      </c>
      <c r="O4386" s="643">
        <v>6</v>
      </c>
      <c r="P4386" s="686">
        <v>8256.0869178081866</v>
      </c>
    </row>
    <row r="4387" spans="1:16" ht="22.5" x14ac:dyDescent="0.2">
      <c r="A4387" s="637" t="s">
        <v>479</v>
      </c>
      <c r="B4387" s="638" t="s">
        <v>775</v>
      </c>
      <c r="C4387" s="638" t="s">
        <v>769</v>
      </c>
      <c r="D4387" s="639" t="s">
        <v>12254</v>
      </c>
      <c r="E4387" s="640">
        <v>3800</v>
      </c>
      <c r="F4387" s="638">
        <v>43402870</v>
      </c>
      <c r="G4387" s="639" t="s">
        <v>12478</v>
      </c>
      <c r="H4387" s="641" t="s">
        <v>838</v>
      </c>
      <c r="I4387" s="642" t="s">
        <v>774</v>
      </c>
      <c r="J4387" s="641" t="s">
        <v>774</v>
      </c>
      <c r="K4387" s="643"/>
      <c r="L4387" s="643"/>
      <c r="M4387" s="644"/>
      <c r="N4387" s="643">
        <v>2</v>
      </c>
      <c r="O4387" s="643">
        <v>6</v>
      </c>
      <c r="P4387" s="686">
        <v>23599.286917808186</v>
      </c>
    </row>
    <row r="4388" spans="1:16" ht="33.75" x14ac:dyDescent="0.2">
      <c r="A4388" s="637" t="s">
        <v>479</v>
      </c>
      <c r="B4388" s="638" t="s">
        <v>775</v>
      </c>
      <c r="C4388" s="638" t="s">
        <v>769</v>
      </c>
      <c r="D4388" s="639" t="s">
        <v>12313</v>
      </c>
      <c r="E4388" s="640">
        <v>3800</v>
      </c>
      <c r="F4388" s="638">
        <v>70661205</v>
      </c>
      <c r="G4388" s="639" t="s">
        <v>12483</v>
      </c>
      <c r="H4388" s="641" t="s">
        <v>12274</v>
      </c>
      <c r="I4388" s="642" t="s">
        <v>12275</v>
      </c>
      <c r="J4388" s="641" t="s">
        <v>774</v>
      </c>
      <c r="K4388" s="643"/>
      <c r="L4388" s="643"/>
      <c r="M4388" s="644"/>
      <c r="N4388" s="643">
        <v>2</v>
      </c>
      <c r="O4388" s="643">
        <v>6</v>
      </c>
      <c r="P4388" s="686">
        <v>23599.286917808186</v>
      </c>
    </row>
    <row r="4389" spans="1:16" ht="22.5" x14ac:dyDescent="0.2">
      <c r="A4389" s="637" t="s">
        <v>479</v>
      </c>
      <c r="B4389" s="638" t="s">
        <v>775</v>
      </c>
      <c r="C4389" s="638" t="s">
        <v>769</v>
      </c>
      <c r="D4389" s="639" t="s">
        <v>12484</v>
      </c>
      <c r="E4389" s="640">
        <v>3800</v>
      </c>
      <c r="F4389" s="638" t="s">
        <v>12485</v>
      </c>
      <c r="G4389" s="639" t="s">
        <v>12486</v>
      </c>
      <c r="H4389" s="641" t="s">
        <v>838</v>
      </c>
      <c r="I4389" s="642" t="s">
        <v>774</v>
      </c>
      <c r="J4389" s="641" t="s">
        <v>774</v>
      </c>
      <c r="K4389" s="643"/>
      <c r="L4389" s="643"/>
      <c r="M4389" s="644"/>
      <c r="N4389" s="643">
        <v>2</v>
      </c>
      <c r="O4389" s="643">
        <v>6</v>
      </c>
      <c r="P4389" s="686">
        <v>23599.286917808186</v>
      </c>
    </row>
    <row r="4390" spans="1:16" ht="33.75" x14ac:dyDescent="0.2">
      <c r="A4390" s="637" t="s">
        <v>479</v>
      </c>
      <c r="B4390" s="638" t="s">
        <v>775</v>
      </c>
      <c r="C4390" s="638" t="s">
        <v>769</v>
      </c>
      <c r="D4390" s="639" t="s">
        <v>12254</v>
      </c>
      <c r="E4390" s="640">
        <v>3800</v>
      </c>
      <c r="F4390" s="638">
        <v>46587649</v>
      </c>
      <c r="G4390" s="639" t="s">
        <v>12487</v>
      </c>
      <c r="H4390" s="641" t="s">
        <v>838</v>
      </c>
      <c r="I4390" s="642" t="s">
        <v>774</v>
      </c>
      <c r="J4390" s="641" t="s">
        <v>774</v>
      </c>
      <c r="K4390" s="643"/>
      <c r="L4390" s="643"/>
      <c r="M4390" s="644"/>
      <c r="N4390" s="643">
        <v>2</v>
      </c>
      <c r="O4390" s="643">
        <v>6</v>
      </c>
      <c r="P4390" s="686">
        <v>23599.286917808186</v>
      </c>
    </row>
    <row r="4391" spans="1:16" ht="22.5" x14ac:dyDescent="0.2">
      <c r="A4391" s="637" t="s">
        <v>479</v>
      </c>
      <c r="B4391" s="638" t="s">
        <v>775</v>
      </c>
      <c r="C4391" s="638" t="s">
        <v>769</v>
      </c>
      <c r="D4391" s="639" t="s">
        <v>1975</v>
      </c>
      <c r="E4391" s="640">
        <v>2000</v>
      </c>
      <c r="F4391" s="638">
        <v>17832221</v>
      </c>
      <c r="G4391" s="639" t="s">
        <v>12488</v>
      </c>
      <c r="H4391" s="641" t="s">
        <v>774</v>
      </c>
      <c r="I4391" s="642" t="s">
        <v>774</v>
      </c>
      <c r="J4391" s="641" t="s">
        <v>774</v>
      </c>
      <c r="K4391" s="643"/>
      <c r="L4391" s="643"/>
      <c r="M4391" s="644"/>
      <c r="N4391" s="643">
        <v>2</v>
      </c>
      <c r="O4391" s="643">
        <v>6</v>
      </c>
      <c r="P4391" s="686">
        <v>12799.286917808186</v>
      </c>
    </row>
    <row r="4392" spans="1:16" ht="33.75" x14ac:dyDescent="0.2">
      <c r="A4392" s="637" t="s">
        <v>479</v>
      </c>
      <c r="B4392" s="638" t="s">
        <v>775</v>
      </c>
      <c r="C4392" s="638" t="s">
        <v>769</v>
      </c>
      <c r="D4392" s="639" t="s">
        <v>12489</v>
      </c>
      <c r="E4392" s="640">
        <v>3000</v>
      </c>
      <c r="F4392" s="638">
        <v>41410644</v>
      </c>
      <c r="G4392" s="639" t="s">
        <v>12490</v>
      </c>
      <c r="H4392" s="641" t="s">
        <v>842</v>
      </c>
      <c r="I4392" s="642" t="s">
        <v>780</v>
      </c>
      <c r="J4392" s="641" t="s">
        <v>8131</v>
      </c>
      <c r="K4392" s="643"/>
      <c r="L4392" s="643"/>
      <c r="M4392" s="644"/>
      <c r="N4392" s="643">
        <v>2</v>
      </c>
      <c r="O4392" s="643">
        <v>6</v>
      </c>
      <c r="P4392" s="686">
        <v>18799.286917808186</v>
      </c>
    </row>
    <row r="4393" spans="1:16" ht="22.5" x14ac:dyDescent="0.2">
      <c r="A4393" s="637" t="s">
        <v>479</v>
      </c>
      <c r="B4393" s="638" t="s">
        <v>775</v>
      </c>
      <c r="C4393" s="638" t="s">
        <v>769</v>
      </c>
      <c r="D4393" s="639" t="s">
        <v>9319</v>
      </c>
      <c r="E4393" s="640">
        <v>1300</v>
      </c>
      <c r="F4393" s="638">
        <v>18012051</v>
      </c>
      <c r="G4393" s="639" t="s">
        <v>12491</v>
      </c>
      <c r="H4393" s="641" t="s">
        <v>12492</v>
      </c>
      <c r="I4393" s="642" t="s">
        <v>774</v>
      </c>
      <c r="J4393" s="641" t="s">
        <v>774</v>
      </c>
      <c r="K4393" s="643"/>
      <c r="L4393" s="643"/>
      <c r="M4393" s="644"/>
      <c r="N4393" s="643">
        <v>2</v>
      </c>
      <c r="O4393" s="643">
        <v>6</v>
      </c>
      <c r="P4393" s="686">
        <v>8256.0869178081866</v>
      </c>
    </row>
    <row r="4394" spans="1:16" ht="33.75" x14ac:dyDescent="0.2">
      <c r="A4394" s="637" t="s">
        <v>479</v>
      </c>
      <c r="B4394" s="638" t="s">
        <v>775</v>
      </c>
      <c r="C4394" s="638" t="s">
        <v>769</v>
      </c>
      <c r="D4394" s="639" t="s">
        <v>12496</v>
      </c>
      <c r="E4394" s="640">
        <v>4000</v>
      </c>
      <c r="F4394" s="638">
        <v>43610293</v>
      </c>
      <c r="G4394" s="639" t="s">
        <v>12497</v>
      </c>
      <c r="H4394" s="641" t="s">
        <v>915</v>
      </c>
      <c r="I4394" s="642" t="s">
        <v>7622</v>
      </c>
      <c r="J4394" s="641" t="s">
        <v>8131</v>
      </c>
      <c r="K4394" s="643"/>
      <c r="L4394" s="643"/>
      <c r="M4394" s="644"/>
      <c r="N4394" s="643">
        <v>2</v>
      </c>
      <c r="O4394" s="643">
        <v>6</v>
      </c>
      <c r="P4394" s="686">
        <v>24799.286917808186</v>
      </c>
    </row>
    <row r="4395" spans="1:16" ht="33.75" x14ac:dyDescent="0.2">
      <c r="A4395" s="637" t="s">
        <v>479</v>
      </c>
      <c r="B4395" s="638" t="s">
        <v>775</v>
      </c>
      <c r="C4395" s="638" t="s">
        <v>769</v>
      </c>
      <c r="D4395" s="639" t="s">
        <v>12498</v>
      </c>
      <c r="E4395" s="640">
        <v>1000</v>
      </c>
      <c r="F4395" s="638" t="s">
        <v>12499</v>
      </c>
      <c r="G4395" s="639" t="s">
        <v>12500</v>
      </c>
      <c r="H4395" s="641" t="s">
        <v>796</v>
      </c>
      <c r="I4395" s="642" t="s">
        <v>796</v>
      </c>
      <c r="J4395" s="641" t="s">
        <v>796</v>
      </c>
      <c r="K4395" s="643"/>
      <c r="L4395" s="643"/>
      <c r="M4395" s="644"/>
      <c r="N4395" s="643">
        <v>2</v>
      </c>
      <c r="O4395" s="643">
        <v>6</v>
      </c>
      <c r="P4395" s="686">
        <v>6294.0869178081866</v>
      </c>
    </row>
    <row r="4396" spans="1:16" ht="22.5" x14ac:dyDescent="0.2">
      <c r="A4396" s="637" t="s">
        <v>479</v>
      </c>
      <c r="B4396" s="638" t="s">
        <v>775</v>
      </c>
      <c r="C4396" s="638" t="s">
        <v>769</v>
      </c>
      <c r="D4396" s="639" t="s">
        <v>12501</v>
      </c>
      <c r="E4396" s="640">
        <v>2800</v>
      </c>
      <c r="F4396" s="638">
        <v>41511397</v>
      </c>
      <c r="G4396" s="639" t="s">
        <v>12502</v>
      </c>
      <c r="H4396" s="641" t="s">
        <v>774</v>
      </c>
      <c r="I4396" s="642" t="s">
        <v>774</v>
      </c>
      <c r="J4396" s="641" t="s">
        <v>774</v>
      </c>
      <c r="K4396" s="643"/>
      <c r="L4396" s="643"/>
      <c r="M4396" s="644"/>
      <c r="N4396" s="643">
        <v>2</v>
      </c>
      <c r="O4396" s="643">
        <v>6</v>
      </c>
      <c r="P4396" s="686">
        <v>17599.286917808186</v>
      </c>
    </row>
    <row r="4397" spans="1:16" ht="67.5" x14ac:dyDescent="0.2">
      <c r="A4397" s="637" t="s">
        <v>479</v>
      </c>
      <c r="B4397" s="638" t="s">
        <v>775</v>
      </c>
      <c r="C4397" s="638" t="s">
        <v>769</v>
      </c>
      <c r="D4397" s="639" t="s">
        <v>12503</v>
      </c>
      <c r="E4397" s="640">
        <v>930</v>
      </c>
      <c r="F4397" s="638">
        <v>17992485</v>
      </c>
      <c r="G4397" s="639" t="s">
        <v>12504</v>
      </c>
      <c r="H4397" s="641" t="s">
        <v>796</v>
      </c>
      <c r="I4397" s="642" t="s">
        <v>796</v>
      </c>
      <c r="J4397" s="641" t="s">
        <v>796</v>
      </c>
      <c r="K4397" s="643"/>
      <c r="L4397" s="643"/>
      <c r="M4397" s="644"/>
      <c r="N4397" s="643">
        <v>2</v>
      </c>
      <c r="O4397" s="643">
        <v>6</v>
      </c>
      <c r="P4397" s="686">
        <v>5836.2869178081874</v>
      </c>
    </row>
    <row r="4398" spans="1:16" ht="22.5" x14ac:dyDescent="0.2">
      <c r="A4398" s="637" t="s">
        <v>479</v>
      </c>
      <c r="B4398" s="638" t="s">
        <v>775</v>
      </c>
      <c r="C4398" s="638" t="s">
        <v>769</v>
      </c>
      <c r="D4398" s="639" t="s">
        <v>1008</v>
      </c>
      <c r="E4398" s="640">
        <v>2000</v>
      </c>
      <c r="F4398" s="638">
        <v>42029472</v>
      </c>
      <c r="G4398" s="639" t="s">
        <v>12505</v>
      </c>
      <c r="H4398" s="641" t="s">
        <v>1008</v>
      </c>
      <c r="I4398" s="642" t="s">
        <v>1008</v>
      </c>
      <c r="J4398" s="641" t="s">
        <v>774</v>
      </c>
      <c r="K4398" s="643"/>
      <c r="L4398" s="643"/>
      <c r="M4398" s="644"/>
      <c r="N4398" s="643">
        <v>2</v>
      </c>
      <c r="O4398" s="643">
        <v>6</v>
      </c>
      <c r="P4398" s="686">
        <v>12799.286917808186</v>
      </c>
    </row>
    <row r="4399" spans="1:16" ht="22.5" x14ac:dyDescent="0.2">
      <c r="A4399" s="637" t="s">
        <v>479</v>
      </c>
      <c r="B4399" s="638" t="s">
        <v>775</v>
      </c>
      <c r="C4399" s="638" t="s">
        <v>769</v>
      </c>
      <c r="D4399" s="639" t="s">
        <v>12506</v>
      </c>
      <c r="E4399" s="640">
        <v>1300</v>
      </c>
      <c r="F4399" s="638">
        <v>17800507</v>
      </c>
      <c r="G4399" s="639" t="s">
        <v>12507</v>
      </c>
      <c r="H4399" s="641" t="s">
        <v>796</v>
      </c>
      <c r="I4399" s="642" t="s">
        <v>796</v>
      </c>
      <c r="J4399" s="641" t="s">
        <v>796</v>
      </c>
      <c r="K4399" s="643"/>
      <c r="L4399" s="643"/>
      <c r="M4399" s="644"/>
      <c r="N4399" s="643">
        <v>2</v>
      </c>
      <c r="O4399" s="643">
        <v>6</v>
      </c>
      <c r="P4399" s="686">
        <v>8256.0869178081866</v>
      </c>
    </row>
    <row r="4400" spans="1:16" ht="22.5" x14ac:dyDescent="0.2">
      <c r="A4400" s="637" t="s">
        <v>479</v>
      </c>
      <c r="B4400" s="638" t="s">
        <v>775</v>
      </c>
      <c r="C4400" s="638" t="s">
        <v>769</v>
      </c>
      <c r="D4400" s="639" t="s">
        <v>12508</v>
      </c>
      <c r="E4400" s="640">
        <v>4000</v>
      </c>
      <c r="F4400" s="638">
        <v>17809954</v>
      </c>
      <c r="G4400" s="639" t="s">
        <v>12509</v>
      </c>
      <c r="H4400" s="641" t="s">
        <v>1863</v>
      </c>
      <c r="I4400" s="642" t="s">
        <v>7622</v>
      </c>
      <c r="J4400" s="641" t="s">
        <v>1863</v>
      </c>
      <c r="K4400" s="643"/>
      <c r="L4400" s="643"/>
      <c r="M4400" s="644"/>
      <c r="N4400" s="643">
        <v>2</v>
      </c>
      <c r="O4400" s="643">
        <v>6</v>
      </c>
      <c r="P4400" s="686">
        <v>24799.286917808186</v>
      </c>
    </row>
    <row r="4401" spans="1:16" ht="22.5" x14ac:dyDescent="0.2">
      <c r="A4401" s="637" t="s">
        <v>479</v>
      </c>
      <c r="B4401" s="638" t="s">
        <v>775</v>
      </c>
      <c r="C4401" s="638" t="s">
        <v>769</v>
      </c>
      <c r="D4401" s="639" t="s">
        <v>12254</v>
      </c>
      <c r="E4401" s="640">
        <v>3800</v>
      </c>
      <c r="F4401" s="638">
        <v>18212992</v>
      </c>
      <c r="G4401" s="639" t="s">
        <v>12511</v>
      </c>
      <c r="H4401" s="641" t="s">
        <v>838</v>
      </c>
      <c r="I4401" s="642" t="s">
        <v>774</v>
      </c>
      <c r="J4401" s="641" t="s">
        <v>774</v>
      </c>
      <c r="K4401" s="643"/>
      <c r="L4401" s="643"/>
      <c r="M4401" s="644"/>
      <c r="N4401" s="643">
        <v>2</v>
      </c>
      <c r="O4401" s="643">
        <v>6</v>
      </c>
      <c r="P4401" s="686">
        <v>23599.286917808186</v>
      </c>
    </row>
    <row r="4402" spans="1:16" ht="33.75" x14ac:dyDescent="0.2">
      <c r="A4402" s="637" t="s">
        <v>479</v>
      </c>
      <c r="B4402" s="638" t="s">
        <v>775</v>
      </c>
      <c r="C4402" s="638" t="s">
        <v>769</v>
      </c>
      <c r="D4402" s="639" t="s">
        <v>12254</v>
      </c>
      <c r="E4402" s="640">
        <v>3800</v>
      </c>
      <c r="F4402" s="638">
        <v>72919756</v>
      </c>
      <c r="G4402" s="639" t="s">
        <v>12512</v>
      </c>
      <c r="H4402" s="641" t="s">
        <v>838</v>
      </c>
      <c r="I4402" s="642" t="s">
        <v>774</v>
      </c>
      <c r="J4402" s="641" t="s">
        <v>774</v>
      </c>
      <c r="K4402" s="643"/>
      <c r="L4402" s="643"/>
      <c r="M4402" s="644"/>
      <c r="N4402" s="643">
        <v>2</v>
      </c>
      <c r="O4402" s="643">
        <v>6</v>
      </c>
      <c r="P4402" s="686">
        <v>23599.286917808186</v>
      </c>
    </row>
    <row r="4403" spans="1:16" ht="56.25" x14ac:dyDescent="0.2">
      <c r="A4403" s="637" t="s">
        <v>479</v>
      </c>
      <c r="B4403" s="638" t="s">
        <v>775</v>
      </c>
      <c r="C4403" s="638" t="s">
        <v>769</v>
      </c>
      <c r="D4403" s="639" t="s">
        <v>12513</v>
      </c>
      <c r="E4403" s="640">
        <v>3000</v>
      </c>
      <c r="F4403" s="638">
        <v>42534494</v>
      </c>
      <c r="G4403" s="639" t="s">
        <v>12514</v>
      </c>
      <c r="H4403" s="641" t="s">
        <v>1019</v>
      </c>
      <c r="I4403" s="642" t="s">
        <v>774</v>
      </c>
      <c r="J4403" s="641" t="s">
        <v>774</v>
      </c>
      <c r="K4403" s="643"/>
      <c r="L4403" s="643"/>
      <c r="M4403" s="644"/>
      <c r="N4403" s="643">
        <v>2</v>
      </c>
      <c r="O4403" s="643">
        <v>6</v>
      </c>
      <c r="P4403" s="686">
        <v>18799.286917808186</v>
      </c>
    </row>
    <row r="4404" spans="1:16" ht="22.5" x14ac:dyDescent="0.2">
      <c r="A4404" s="637" t="s">
        <v>479</v>
      </c>
      <c r="B4404" s="638" t="s">
        <v>775</v>
      </c>
      <c r="C4404" s="638" t="s">
        <v>769</v>
      </c>
      <c r="D4404" s="639" t="s">
        <v>12515</v>
      </c>
      <c r="E4404" s="640">
        <v>6500</v>
      </c>
      <c r="F4404" s="638">
        <v>41939823</v>
      </c>
      <c r="G4404" s="639" t="s">
        <v>12516</v>
      </c>
      <c r="H4404" s="641" t="s">
        <v>850</v>
      </c>
      <c r="I4404" s="642" t="s">
        <v>12253</v>
      </c>
      <c r="J4404" s="641" t="s">
        <v>8131</v>
      </c>
      <c r="K4404" s="643"/>
      <c r="L4404" s="643"/>
      <c r="M4404" s="644"/>
      <c r="N4404" s="643">
        <v>2</v>
      </c>
      <c r="O4404" s="643">
        <v>6</v>
      </c>
      <c r="P4404" s="686">
        <v>39799.286917808182</v>
      </c>
    </row>
    <row r="4405" spans="1:16" ht="22.5" x14ac:dyDescent="0.2">
      <c r="A4405" s="637" t="s">
        <v>479</v>
      </c>
      <c r="B4405" s="638" t="s">
        <v>775</v>
      </c>
      <c r="C4405" s="638" t="s">
        <v>769</v>
      </c>
      <c r="D4405" s="639" t="s">
        <v>12362</v>
      </c>
      <c r="E4405" s="640">
        <v>1500</v>
      </c>
      <c r="F4405" s="638">
        <v>45700510</v>
      </c>
      <c r="G4405" s="639" t="s">
        <v>12517</v>
      </c>
      <c r="H4405" s="641" t="s">
        <v>12518</v>
      </c>
      <c r="I4405" s="642" t="s">
        <v>774</v>
      </c>
      <c r="J4405" s="641" t="s">
        <v>774</v>
      </c>
      <c r="K4405" s="643"/>
      <c r="L4405" s="643"/>
      <c r="M4405" s="644"/>
      <c r="N4405" s="643">
        <v>2</v>
      </c>
      <c r="O4405" s="643">
        <v>6</v>
      </c>
      <c r="P4405" s="686">
        <v>9564.0869178081866</v>
      </c>
    </row>
    <row r="4406" spans="1:16" ht="56.25" x14ac:dyDescent="0.2">
      <c r="A4406" s="637" t="s">
        <v>479</v>
      </c>
      <c r="B4406" s="638" t="s">
        <v>775</v>
      </c>
      <c r="C4406" s="638" t="s">
        <v>769</v>
      </c>
      <c r="D4406" s="639" t="s">
        <v>12519</v>
      </c>
      <c r="E4406" s="640">
        <v>3500</v>
      </c>
      <c r="F4406" s="638" t="s">
        <v>12520</v>
      </c>
      <c r="G4406" s="639" t="s">
        <v>12521</v>
      </c>
      <c r="H4406" s="641" t="s">
        <v>4452</v>
      </c>
      <c r="I4406" s="642" t="s">
        <v>12253</v>
      </c>
      <c r="J4406" s="641" t="s">
        <v>8131</v>
      </c>
      <c r="K4406" s="643"/>
      <c r="L4406" s="643"/>
      <c r="M4406" s="644"/>
      <c r="N4406" s="643">
        <v>2</v>
      </c>
      <c r="O4406" s="643">
        <v>6</v>
      </c>
      <c r="P4406" s="686">
        <v>21799.286917808186</v>
      </c>
    </row>
    <row r="4407" spans="1:16" ht="22.5" x14ac:dyDescent="0.2">
      <c r="A4407" s="637" t="s">
        <v>479</v>
      </c>
      <c r="B4407" s="638" t="s">
        <v>775</v>
      </c>
      <c r="C4407" s="638" t="s">
        <v>769</v>
      </c>
      <c r="D4407" s="639" t="s">
        <v>12522</v>
      </c>
      <c r="E4407" s="640">
        <v>5000</v>
      </c>
      <c r="F4407" s="638">
        <v>45316372</v>
      </c>
      <c r="G4407" s="639" t="s">
        <v>12523</v>
      </c>
      <c r="H4407" s="641" t="s">
        <v>12524</v>
      </c>
      <c r="I4407" s="642" t="s">
        <v>7622</v>
      </c>
      <c r="J4407" s="641" t="s">
        <v>8131</v>
      </c>
      <c r="K4407" s="643"/>
      <c r="L4407" s="643"/>
      <c r="M4407" s="644"/>
      <c r="N4407" s="643">
        <v>2</v>
      </c>
      <c r="O4407" s="643">
        <v>6</v>
      </c>
      <c r="P4407" s="686">
        <v>30799.286917808186</v>
      </c>
    </row>
    <row r="4408" spans="1:16" ht="22.5" x14ac:dyDescent="0.2">
      <c r="A4408" s="637" t="s">
        <v>479</v>
      </c>
      <c r="B4408" s="638" t="s">
        <v>775</v>
      </c>
      <c r="C4408" s="638" t="s">
        <v>769</v>
      </c>
      <c r="D4408" s="639" t="s">
        <v>2718</v>
      </c>
      <c r="E4408" s="640">
        <v>9000</v>
      </c>
      <c r="F4408" s="638">
        <v>17872344</v>
      </c>
      <c r="G4408" s="639" t="s">
        <v>12525</v>
      </c>
      <c r="H4408" s="641" t="s">
        <v>842</v>
      </c>
      <c r="I4408" s="642" t="s">
        <v>7622</v>
      </c>
      <c r="J4408" s="641" t="s">
        <v>8131</v>
      </c>
      <c r="K4408" s="643"/>
      <c r="L4408" s="643"/>
      <c r="M4408" s="644"/>
      <c r="N4408" s="643">
        <v>2</v>
      </c>
      <c r="O4408" s="643">
        <v>6</v>
      </c>
      <c r="P4408" s="686">
        <v>54799.286917808189</v>
      </c>
    </row>
    <row r="4409" spans="1:16" ht="22.5" x14ac:dyDescent="0.2">
      <c r="A4409" s="637" t="s">
        <v>479</v>
      </c>
      <c r="B4409" s="638" t="s">
        <v>775</v>
      </c>
      <c r="C4409" s="638" t="s">
        <v>769</v>
      </c>
      <c r="D4409" s="639" t="s">
        <v>846</v>
      </c>
      <c r="E4409" s="640">
        <v>4000</v>
      </c>
      <c r="F4409" s="638">
        <v>19097575</v>
      </c>
      <c r="G4409" s="639" t="s">
        <v>12529</v>
      </c>
      <c r="H4409" s="641" t="s">
        <v>846</v>
      </c>
      <c r="I4409" s="642" t="s">
        <v>7622</v>
      </c>
      <c r="J4409" s="641" t="s">
        <v>846</v>
      </c>
      <c r="K4409" s="643"/>
      <c r="L4409" s="643"/>
      <c r="M4409" s="644"/>
      <c r="N4409" s="643">
        <v>2</v>
      </c>
      <c r="O4409" s="643">
        <v>6</v>
      </c>
      <c r="P4409" s="686">
        <v>24799.286917808186</v>
      </c>
    </row>
    <row r="4410" spans="1:16" ht="22.5" x14ac:dyDescent="0.2">
      <c r="A4410" s="637" t="s">
        <v>479</v>
      </c>
      <c r="B4410" s="638" t="s">
        <v>775</v>
      </c>
      <c r="C4410" s="638" t="s">
        <v>769</v>
      </c>
      <c r="D4410" s="639" t="s">
        <v>12473</v>
      </c>
      <c r="E4410" s="640">
        <v>3800</v>
      </c>
      <c r="F4410" s="638">
        <v>108250677</v>
      </c>
      <c r="G4410" s="639" t="s">
        <v>12530</v>
      </c>
      <c r="H4410" s="641" t="s">
        <v>838</v>
      </c>
      <c r="I4410" s="642" t="s">
        <v>774</v>
      </c>
      <c r="J4410" s="641" t="s">
        <v>774</v>
      </c>
      <c r="K4410" s="643"/>
      <c r="L4410" s="643"/>
      <c r="M4410" s="644"/>
      <c r="N4410" s="643">
        <v>2</v>
      </c>
      <c r="O4410" s="643">
        <v>6</v>
      </c>
      <c r="P4410" s="686">
        <v>23599.286917808186</v>
      </c>
    </row>
    <row r="4411" spans="1:16" ht="22.5" x14ac:dyDescent="0.2">
      <c r="A4411" s="637" t="s">
        <v>479</v>
      </c>
      <c r="B4411" s="638" t="s">
        <v>775</v>
      </c>
      <c r="C4411" s="638" t="s">
        <v>769</v>
      </c>
      <c r="D4411" s="639" t="s">
        <v>12473</v>
      </c>
      <c r="E4411" s="640">
        <v>3800</v>
      </c>
      <c r="F4411" s="638">
        <v>72980566</v>
      </c>
      <c r="G4411" s="639" t="s">
        <v>12531</v>
      </c>
      <c r="H4411" s="641" t="s">
        <v>838</v>
      </c>
      <c r="I4411" s="642" t="s">
        <v>774</v>
      </c>
      <c r="J4411" s="641" t="s">
        <v>774</v>
      </c>
      <c r="K4411" s="643"/>
      <c r="L4411" s="643"/>
      <c r="M4411" s="644"/>
      <c r="N4411" s="643">
        <v>2</v>
      </c>
      <c r="O4411" s="643">
        <v>6</v>
      </c>
      <c r="P4411" s="686">
        <v>23599.286917808186</v>
      </c>
    </row>
    <row r="4412" spans="1:16" ht="22.5" x14ac:dyDescent="0.2">
      <c r="A4412" s="637" t="s">
        <v>479</v>
      </c>
      <c r="B4412" s="638" t="s">
        <v>775</v>
      </c>
      <c r="C4412" s="638" t="s">
        <v>769</v>
      </c>
      <c r="D4412" s="639" t="s">
        <v>12473</v>
      </c>
      <c r="E4412" s="640">
        <v>3800</v>
      </c>
      <c r="F4412" s="638">
        <v>72948021</v>
      </c>
      <c r="G4412" s="639" t="s">
        <v>12535</v>
      </c>
      <c r="H4412" s="641" t="s">
        <v>838</v>
      </c>
      <c r="I4412" s="642" t="s">
        <v>774</v>
      </c>
      <c r="J4412" s="641" t="s">
        <v>774</v>
      </c>
      <c r="K4412" s="643"/>
      <c r="L4412" s="643"/>
      <c r="M4412" s="644"/>
      <c r="N4412" s="643">
        <v>2</v>
      </c>
      <c r="O4412" s="643">
        <v>6</v>
      </c>
      <c r="P4412" s="686">
        <v>23599.286917808186</v>
      </c>
    </row>
    <row r="4413" spans="1:16" ht="22.5" x14ac:dyDescent="0.2">
      <c r="A4413" s="637" t="s">
        <v>479</v>
      </c>
      <c r="B4413" s="638" t="s">
        <v>775</v>
      </c>
      <c r="C4413" s="638" t="s">
        <v>769</v>
      </c>
      <c r="D4413" s="639" t="s">
        <v>11270</v>
      </c>
      <c r="E4413" s="640">
        <v>1300</v>
      </c>
      <c r="F4413" s="638">
        <v>18840318</v>
      </c>
      <c r="G4413" s="639" t="s">
        <v>12536</v>
      </c>
      <c r="H4413" s="641" t="s">
        <v>11270</v>
      </c>
      <c r="I4413" s="642" t="s">
        <v>796</v>
      </c>
      <c r="J4413" s="641" t="s">
        <v>796</v>
      </c>
      <c r="K4413" s="643"/>
      <c r="L4413" s="643"/>
      <c r="M4413" s="644"/>
      <c r="N4413" s="643">
        <v>2</v>
      </c>
      <c r="O4413" s="643">
        <v>6</v>
      </c>
      <c r="P4413" s="686">
        <v>8256.0869178081866</v>
      </c>
    </row>
    <row r="4414" spans="1:16" ht="22.5" x14ac:dyDescent="0.2">
      <c r="A4414" s="637" t="s">
        <v>479</v>
      </c>
      <c r="B4414" s="638" t="s">
        <v>775</v>
      </c>
      <c r="C4414" s="638" t="s">
        <v>769</v>
      </c>
      <c r="D4414" s="639" t="s">
        <v>12484</v>
      </c>
      <c r="E4414" s="640">
        <v>3800</v>
      </c>
      <c r="F4414" s="638">
        <v>44671085</v>
      </c>
      <c r="G4414" s="639" t="s">
        <v>12537</v>
      </c>
      <c r="H4414" s="641" t="s">
        <v>838</v>
      </c>
      <c r="I4414" s="642" t="s">
        <v>774</v>
      </c>
      <c r="J4414" s="641" t="s">
        <v>774</v>
      </c>
      <c r="K4414" s="643"/>
      <c r="L4414" s="643"/>
      <c r="M4414" s="644"/>
      <c r="N4414" s="643">
        <v>2</v>
      </c>
      <c r="O4414" s="643">
        <v>6</v>
      </c>
      <c r="P4414" s="686">
        <v>23599.286917808186</v>
      </c>
    </row>
    <row r="4415" spans="1:16" ht="22.5" x14ac:dyDescent="0.2">
      <c r="A4415" s="637" t="s">
        <v>479</v>
      </c>
      <c r="B4415" s="638" t="s">
        <v>775</v>
      </c>
      <c r="C4415" s="638" t="s">
        <v>769</v>
      </c>
      <c r="D4415" s="639" t="s">
        <v>805</v>
      </c>
      <c r="E4415" s="640">
        <v>3000</v>
      </c>
      <c r="F4415" s="638" t="s">
        <v>12538</v>
      </c>
      <c r="G4415" s="639" t="s">
        <v>12539</v>
      </c>
      <c r="H4415" s="641" t="s">
        <v>805</v>
      </c>
      <c r="I4415" s="642" t="s">
        <v>8017</v>
      </c>
      <c r="J4415" s="641" t="s">
        <v>8131</v>
      </c>
      <c r="K4415" s="643"/>
      <c r="L4415" s="643"/>
      <c r="M4415" s="644"/>
      <c r="N4415" s="643">
        <v>1</v>
      </c>
      <c r="O4415" s="643">
        <v>1</v>
      </c>
      <c r="P4415" s="686">
        <v>2928.2869178081869</v>
      </c>
    </row>
    <row r="4416" spans="1:16" ht="45" x14ac:dyDescent="0.2">
      <c r="A4416" s="637" t="s">
        <v>479</v>
      </c>
      <c r="B4416" s="638" t="s">
        <v>775</v>
      </c>
      <c r="C4416" s="638" t="s">
        <v>769</v>
      </c>
      <c r="D4416" s="639" t="s">
        <v>805</v>
      </c>
      <c r="E4416" s="640">
        <v>4150</v>
      </c>
      <c r="F4416" s="638" t="s">
        <v>12538</v>
      </c>
      <c r="G4416" s="639" t="s">
        <v>12580</v>
      </c>
      <c r="H4416" s="641" t="s">
        <v>805</v>
      </c>
      <c r="I4416" s="642" t="s">
        <v>8017</v>
      </c>
      <c r="J4416" s="641" t="s">
        <v>8131</v>
      </c>
      <c r="K4416" s="643"/>
      <c r="L4416" s="643"/>
      <c r="M4416" s="644"/>
      <c r="N4416" s="643"/>
      <c r="O4416" s="643">
        <v>1</v>
      </c>
      <c r="P4416" s="686">
        <v>3904.0869178081871</v>
      </c>
    </row>
    <row r="4417" spans="1:16" ht="22.5" x14ac:dyDescent="0.2">
      <c r="A4417" s="637" t="s">
        <v>479</v>
      </c>
      <c r="B4417" s="638" t="s">
        <v>775</v>
      </c>
      <c r="C4417" s="638" t="s">
        <v>769</v>
      </c>
      <c r="D4417" s="639" t="s">
        <v>12254</v>
      </c>
      <c r="E4417" s="640">
        <v>3800</v>
      </c>
      <c r="F4417" s="638">
        <v>70982213</v>
      </c>
      <c r="G4417" s="639" t="s">
        <v>12540</v>
      </c>
      <c r="H4417" s="641" t="s">
        <v>838</v>
      </c>
      <c r="I4417" s="642" t="s">
        <v>774</v>
      </c>
      <c r="J4417" s="641" t="s">
        <v>774</v>
      </c>
      <c r="K4417" s="643"/>
      <c r="L4417" s="643"/>
      <c r="M4417" s="644"/>
      <c r="N4417" s="643">
        <v>2</v>
      </c>
      <c r="O4417" s="643">
        <v>6</v>
      </c>
      <c r="P4417" s="686">
        <v>23599.286917808186</v>
      </c>
    </row>
    <row r="4418" spans="1:16" ht="67.5" x14ac:dyDescent="0.2">
      <c r="A4418" s="637" t="s">
        <v>479</v>
      </c>
      <c r="B4418" s="638" t="s">
        <v>775</v>
      </c>
      <c r="C4418" s="638" t="s">
        <v>769</v>
      </c>
      <c r="D4418" s="639" t="s">
        <v>12308</v>
      </c>
      <c r="E4418" s="640">
        <v>1000</v>
      </c>
      <c r="F4418" s="638" t="s">
        <v>12541</v>
      </c>
      <c r="G4418" s="639" t="s">
        <v>12542</v>
      </c>
      <c r="H4418" s="641" t="s">
        <v>796</v>
      </c>
      <c r="I4418" s="642" t="s">
        <v>796</v>
      </c>
      <c r="J4418" s="641" t="s">
        <v>796</v>
      </c>
      <c r="K4418" s="643"/>
      <c r="L4418" s="643"/>
      <c r="M4418" s="644"/>
      <c r="N4418" s="643">
        <v>2</v>
      </c>
      <c r="O4418" s="643">
        <v>6</v>
      </c>
      <c r="P4418" s="686">
        <v>6294.0869178081866</v>
      </c>
    </row>
    <row r="4419" spans="1:16" ht="22.5" x14ac:dyDescent="0.2">
      <c r="A4419" s="637" t="s">
        <v>479</v>
      </c>
      <c r="B4419" s="638" t="s">
        <v>775</v>
      </c>
      <c r="C4419" s="638" t="s">
        <v>769</v>
      </c>
      <c r="D4419" s="639" t="s">
        <v>12545</v>
      </c>
      <c r="E4419" s="640">
        <v>8444.44</v>
      </c>
      <c r="F4419" s="638">
        <v>17908464</v>
      </c>
      <c r="G4419" s="639" t="s">
        <v>12546</v>
      </c>
      <c r="H4419" s="641" t="s">
        <v>957</v>
      </c>
      <c r="I4419" s="642" t="s">
        <v>8017</v>
      </c>
      <c r="J4419" s="641" t="s">
        <v>8131</v>
      </c>
      <c r="K4419" s="643"/>
      <c r="L4419" s="643"/>
      <c r="M4419" s="644"/>
      <c r="N4419" s="643">
        <v>2</v>
      </c>
      <c r="O4419" s="643">
        <v>6</v>
      </c>
      <c r="P4419" s="686">
        <v>51465.926917808196</v>
      </c>
    </row>
    <row r="4420" spans="1:16" ht="22.5" x14ac:dyDescent="0.2">
      <c r="A4420" s="637" t="s">
        <v>479</v>
      </c>
      <c r="B4420" s="638" t="s">
        <v>775</v>
      </c>
      <c r="C4420" s="638" t="s">
        <v>769</v>
      </c>
      <c r="D4420" s="639" t="s">
        <v>12254</v>
      </c>
      <c r="E4420" s="640">
        <v>3800</v>
      </c>
      <c r="F4420" s="638">
        <v>18094902</v>
      </c>
      <c r="G4420" s="639" t="s">
        <v>12547</v>
      </c>
      <c r="H4420" s="641" t="s">
        <v>838</v>
      </c>
      <c r="I4420" s="642" t="s">
        <v>774</v>
      </c>
      <c r="J4420" s="641" t="s">
        <v>774</v>
      </c>
      <c r="K4420" s="643"/>
      <c r="L4420" s="643"/>
      <c r="M4420" s="644"/>
      <c r="N4420" s="643">
        <v>2</v>
      </c>
      <c r="O4420" s="643">
        <v>6</v>
      </c>
      <c r="P4420" s="686">
        <v>23599.286917808186</v>
      </c>
    </row>
    <row r="4421" spans="1:16" ht="22.5" x14ac:dyDescent="0.2">
      <c r="A4421" s="637" t="s">
        <v>479</v>
      </c>
      <c r="B4421" s="638" t="s">
        <v>775</v>
      </c>
      <c r="C4421" s="638" t="s">
        <v>769</v>
      </c>
      <c r="D4421" s="639" t="s">
        <v>12548</v>
      </c>
      <c r="E4421" s="640">
        <v>3800</v>
      </c>
      <c r="F4421" s="638">
        <v>41948861</v>
      </c>
      <c r="G4421" s="639" t="s">
        <v>12549</v>
      </c>
      <c r="H4421" s="641" t="s">
        <v>838</v>
      </c>
      <c r="I4421" s="642" t="s">
        <v>774</v>
      </c>
      <c r="J4421" s="641" t="s">
        <v>774</v>
      </c>
      <c r="K4421" s="643"/>
      <c r="L4421" s="643"/>
      <c r="M4421" s="644"/>
      <c r="N4421" s="643">
        <v>2</v>
      </c>
      <c r="O4421" s="643">
        <v>6</v>
      </c>
      <c r="P4421" s="686">
        <v>23599.286917808186</v>
      </c>
    </row>
    <row r="4422" spans="1:16" ht="33.75" x14ac:dyDescent="0.2">
      <c r="A4422" s="637" t="s">
        <v>479</v>
      </c>
      <c r="B4422" s="638" t="s">
        <v>775</v>
      </c>
      <c r="C4422" s="638" t="s">
        <v>769</v>
      </c>
      <c r="D4422" s="639" t="s">
        <v>12550</v>
      </c>
      <c r="E4422" s="640">
        <v>930</v>
      </c>
      <c r="F4422" s="638" t="s">
        <v>12551</v>
      </c>
      <c r="G4422" s="639" t="s">
        <v>12552</v>
      </c>
      <c r="H4422" s="641" t="s">
        <v>796</v>
      </c>
      <c r="I4422" s="642" t="s">
        <v>796</v>
      </c>
      <c r="J4422" s="641" t="s">
        <v>796</v>
      </c>
      <c r="K4422" s="643"/>
      <c r="L4422" s="643"/>
      <c r="M4422" s="644"/>
      <c r="N4422" s="643">
        <v>2</v>
      </c>
      <c r="O4422" s="643">
        <v>6</v>
      </c>
      <c r="P4422" s="686">
        <v>5836.2869178081874</v>
      </c>
    </row>
    <row r="4423" spans="1:16" ht="33.75" x14ac:dyDescent="0.2">
      <c r="A4423" s="637" t="s">
        <v>479</v>
      </c>
      <c r="B4423" s="638" t="s">
        <v>775</v>
      </c>
      <c r="C4423" s="638" t="s">
        <v>769</v>
      </c>
      <c r="D4423" s="639" t="s">
        <v>12259</v>
      </c>
      <c r="E4423" s="640">
        <v>3800</v>
      </c>
      <c r="F4423" s="638">
        <v>43613676</v>
      </c>
      <c r="G4423" s="639" t="s">
        <v>12553</v>
      </c>
      <c r="H4423" s="641" t="s">
        <v>12261</v>
      </c>
      <c r="I4423" s="642" t="s">
        <v>774</v>
      </c>
      <c r="J4423" s="641" t="s">
        <v>774</v>
      </c>
      <c r="K4423" s="643"/>
      <c r="L4423" s="643"/>
      <c r="M4423" s="644"/>
      <c r="N4423" s="643">
        <v>2</v>
      </c>
      <c r="O4423" s="643">
        <v>6</v>
      </c>
      <c r="P4423" s="686">
        <v>23599.286917808186</v>
      </c>
    </row>
    <row r="4424" spans="1:16" ht="78.75" x14ac:dyDescent="0.2">
      <c r="A4424" s="637" t="s">
        <v>479</v>
      </c>
      <c r="B4424" s="638" t="s">
        <v>775</v>
      </c>
      <c r="C4424" s="638" t="s">
        <v>769</v>
      </c>
      <c r="D4424" s="639" t="s">
        <v>12554</v>
      </c>
      <c r="E4424" s="640">
        <v>930</v>
      </c>
      <c r="F4424" s="638" t="s">
        <v>12555</v>
      </c>
      <c r="G4424" s="639" t="s">
        <v>12556</v>
      </c>
      <c r="H4424" s="641" t="s">
        <v>796</v>
      </c>
      <c r="I4424" s="642" t="s">
        <v>796</v>
      </c>
      <c r="J4424" s="641" t="s">
        <v>796</v>
      </c>
      <c r="K4424" s="643"/>
      <c r="L4424" s="643"/>
      <c r="M4424" s="644"/>
      <c r="N4424" s="643">
        <v>2</v>
      </c>
      <c r="O4424" s="643">
        <v>6</v>
      </c>
      <c r="P4424" s="686">
        <v>5836.2869178081874</v>
      </c>
    </row>
    <row r="4425" spans="1:16" ht="22.5" x14ac:dyDescent="0.2">
      <c r="A4425" s="637" t="s">
        <v>479</v>
      </c>
      <c r="B4425" s="638" t="s">
        <v>775</v>
      </c>
      <c r="C4425" s="638" t="s">
        <v>769</v>
      </c>
      <c r="D4425" s="639" t="s">
        <v>12254</v>
      </c>
      <c r="E4425" s="640">
        <v>3800</v>
      </c>
      <c r="F4425" s="638">
        <v>42703974</v>
      </c>
      <c r="G4425" s="639" t="s">
        <v>12557</v>
      </c>
      <c r="H4425" s="641" t="s">
        <v>838</v>
      </c>
      <c r="I4425" s="642" t="s">
        <v>774</v>
      </c>
      <c r="J4425" s="641" t="s">
        <v>774</v>
      </c>
      <c r="K4425" s="643"/>
      <c r="L4425" s="643"/>
      <c r="M4425" s="644"/>
      <c r="N4425" s="643">
        <v>2</v>
      </c>
      <c r="O4425" s="643">
        <v>6</v>
      </c>
      <c r="P4425" s="686">
        <v>23599.286917808186</v>
      </c>
    </row>
    <row r="4426" spans="1:16" ht="135" x14ac:dyDescent="0.2">
      <c r="A4426" s="637" t="s">
        <v>479</v>
      </c>
      <c r="B4426" s="638" t="s">
        <v>775</v>
      </c>
      <c r="C4426" s="638" t="s">
        <v>769</v>
      </c>
      <c r="D4426" s="639" t="s">
        <v>12558</v>
      </c>
      <c r="E4426" s="640">
        <v>2850</v>
      </c>
      <c r="F4426" s="638" t="s">
        <v>12559</v>
      </c>
      <c r="G4426" s="639" t="s">
        <v>12560</v>
      </c>
      <c r="H4426" s="641" t="s">
        <v>805</v>
      </c>
      <c r="I4426" s="642" t="s">
        <v>8017</v>
      </c>
      <c r="J4426" s="641" t="s">
        <v>8131</v>
      </c>
      <c r="K4426" s="643"/>
      <c r="L4426" s="643"/>
      <c r="M4426" s="644"/>
      <c r="N4426" s="643">
        <v>2</v>
      </c>
      <c r="O4426" s="643">
        <v>6</v>
      </c>
      <c r="P4426" s="686">
        <v>17899.286917808186</v>
      </c>
    </row>
    <row r="4427" spans="1:16" ht="45" x14ac:dyDescent="0.2">
      <c r="A4427" s="637" t="s">
        <v>479</v>
      </c>
      <c r="B4427" s="638" t="s">
        <v>775</v>
      </c>
      <c r="C4427" s="638" t="s">
        <v>769</v>
      </c>
      <c r="D4427" s="639" t="s">
        <v>911</v>
      </c>
      <c r="E4427" s="640">
        <v>31085.17</v>
      </c>
      <c r="F4427" s="638">
        <v>18138952</v>
      </c>
      <c r="G4427" s="639" t="s">
        <v>12581</v>
      </c>
      <c r="H4427" s="641" t="s">
        <v>842</v>
      </c>
      <c r="I4427" s="642" t="s">
        <v>7622</v>
      </c>
      <c r="J4427" s="641" t="s">
        <v>842</v>
      </c>
      <c r="K4427" s="643"/>
      <c r="L4427" s="643"/>
      <c r="M4427" s="644"/>
      <c r="N4427" s="643"/>
      <c r="O4427" s="643">
        <v>1</v>
      </c>
      <c r="P4427" s="686">
        <v>31013.456917808187</v>
      </c>
    </row>
    <row r="4428" spans="1:16" ht="22.5" x14ac:dyDescent="0.2">
      <c r="A4428" s="637" t="s">
        <v>479</v>
      </c>
      <c r="B4428" s="638" t="s">
        <v>775</v>
      </c>
      <c r="C4428" s="638" t="s">
        <v>769</v>
      </c>
      <c r="D4428" s="639" t="s">
        <v>12562</v>
      </c>
      <c r="E4428" s="640">
        <v>2500</v>
      </c>
      <c r="F4428" s="638">
        <v>18121225</v>
      </c>
      <c r="G4428" s="639" t="s">
        <v>12563</v>
      </c>
      <c r="H4428" s="641" t="s">
        <v>1019</v>
      </c>
      <c r="I4428" s="642" t="s">
        <v>774</v>
      </c>
      <c r="J4428" s="641" t="s">
        <v>774</v>
      </c>
      <c r="K4428" s="643"/>
      <c r="L4428" s="643"/>
      <c r="M4428" s="644"/>
      <c r="N4428" s="643">
        <v>2</v>
      </c>
      <c r="O4428" s="643">
        <v>6</v>
      </c>
      <c r="P4428" s="686">
        <v>15799.286917808186</v>
      </c>
    </row>
    <row r="4429" spans="1:16" ht="22.5" x14ac:dyDescent="0.2">
      <c r="A4429" s="637" t="s">
        <v>479</v>
      </c>
      <c r="B4429" s="638" t="s">
        <v>775</v>
      </c>
      <c r="C4429" s="638" t="s">
        <v>769</v>
      </c>
      <c r="D4429" s="639" t="s">
        <v>12380</v>
      </c>
      <c r="E4429" s="640">
        <v>3800</v>
      </c>
      <c r="F4429" s="638" t="s">
        <v>12564</v>
      </c>
      <c r="G4429" s="639" t="s">
        <v>12565</v>
      </c>
      <c r="H4429" s="641" t="s">
        <v>838</v>
      </c>
      <c r="I4429" s="642" t="s">
        <v>774</v>
      </c>
      <c r="J4429" s="641" t="s">
        <v>774</v>
      </c>
      <c r="K4429" s="643"/>
      <c r="L4429" s="643"/>
      <c r="M4429" s="644"/>
      <c r="N4429" s="643">
        <v>2</v>
      </c>
      <c r="O4429" s="643">
        <v>6</v>
      </c>
      <c r="P4429" s="686">
        <v>23599.286917808186</v>
      </c>
    </row>
    <row r="4430" spans="1:16" ht="67.5" x14ac:dyDescent="0.2">
      <c r="A4430" s="637" t="s">
        <v>479</v>
      </c>
      <c r="B4430" s="638" t="s">
        <v>775</v>
      </c>
      <c r="C4430" s="638" t="s">
        <v>769</v>
      </c>
      <c r="D4430" s="639" t="s">
        <v>12566</v>
      </c>
      <c r="E4430" s="640">
        <v>1000</v>
      </c>
      <c r="F4430" s="638" t="s">
        <v>12567</v>
      </c>
      <c r="G4430" s="639" t="s">
        <v>12568</v>
      </c>
      <c r="H4430" s="641" t="s">
        <v>796</v>
      </c>
      <c r="I4430" s="642" t="s">
        <v>796</v>
      </c>
      <c r="J4430" s="641" t="s">
        <v>796</v>
      </c>
      <c r="K4430" s="643"/>
      <c r="L4430" s="643"/>
      <c r="M4430" s="644"/>
      <c r="N4430" s="643">
        <v>2</v>
      </c>
      <c r="O4430" s="643">
        <v>6</v>
      </c>
      <c r="P4430" s="686">
        <v>6294.0869178081866</v>
      </c>
    </row>
    <row r="4431" spans="1:16" ht="22.5" x14ac:dyDescent="0.2">
      <c r="A4431" s="637" t="s">
        <v>479</v>
      </c>
      <c r="B4431" s="638" t="s">
        <v>775</v>
      </c>
      <c r="C4431" s="638" t="s">
        <v>769</v>
      </c>
      <c r="D4431" s="639" t="s">
        <v>12360</v>
      </c>
      <c r="E4431" s="640">
        <v>6500</v>
      </c>
      <c r="F4431" s="638">
        <v>18021928</v>
      </c>
      <c r="G4431" s="639" t="s">
        <v>12569</v>
      </c>
      <c r="H4431" s="641" t="s">
        <v>3445</v>
      </c>
      <c r="I4431" s="642" t="s">
        <v>12253</v>
      </c>
      <c r="J4431" s="641" t="s">
        <v>8131</v>
      </c>
      <c r="K4431" s="643"/>
      <c r="L4431" s="643"/>
      <c r="M4431" s="644"/>
      <c r="N4431" s="643">
        <v>2</v>
      </c>
      <c r="O4431" s="643">
        <v>6</v>
      </c>
      <c r="P4431" s="686">
        <v>39799.286917808182</v>
      </c>
    </row>
    <row r="4432" spans="1:16" ht="22.5" x14ac:dyDescent="0.2">
      <c r="A4432" s="637" t="s">
        <v>479</v>
      </c>
      <c r="B4432" s="638" t="s">
        <v>775</v>
      </c>
      <c r="C4432" s="638" t="s">
        <v>769</v>
      </c>
      <c r="D4432" s="639" t="s">
        <v>1008</v>
      </c>
      <c r="E4432" s="640">
        <v>3000</v>
      </c>
      <c r="F4432" s="638" t="s">
        <v>12570</v>
      </c>
      <c r="G4432" s="639" t="s">
        <v>12571</v>
      </c>
      <c r="H4432" s="641" t="s">
        <v>842</v>
      </c>
      <c r="I4432" s="642" t="s">
        <v>7622</v>
      </c>
      <c r="J4432" s="641" t="s">
        <v>842</v>
      </c>
      <c r="K4432" s="643"/>
      <c r="L4432" s="643"/>
      <c r="M4432" s="644"/>
      <c r="N4432" s="643">
        <v>2</v>
      </c>
      <c r="O4432" s="643">
        <v>6</v>
      </c>
      <c r="P4432" s="686">
        <v>18799.286917808186</v>
      </c>
    </row>
    <row r="4433" spans="1:16" ht="22.5" x14ac:dyDescent="0.2">
      <c r="A4433" s="637" t="s">
        <v>479</v>
      </c>
      <c r="B4433" s="638" t="s">
        <v>775</v>
      </c>
      <c r="C4433" s="638" t="s">
        <v>769</v>
      </c>
      <c r="D4433" s="639" t="s">
        <v>7640</v>
      </c>
      <c r="E4433" s="640">
        <v>6000</v>
      </c>
      <c r="F4433" s="638">
        <v>17861911</v>
      </c>
      <c r="G4433" s="639" t="s">
        <v>12572</v>
      </c>
      <c r="H4433" s="641" t="s">
        <v>2970</v>
      </c>
      <c r="I4433" s="642" t="s">
        <v>12253</v>
      </c>
      <c r="J4433" s="641" t="s">
        <v>8131</v>
      </c>
      <c r="K4433" s="643"/>
      <c r="L4433" s="643"/>
      <c r="M4433" s="644"/>
      <c r="N4433" s="643">
        <v>2</v>
      </c>
      <c r="O4433" s="643">
        <v>6</v>
      </c>
      <c r="P4433" s="686">
        <v>36799.286917808182</v>
      </c>
    </row>
    <row r="4434" spans="1:16" ht="22.5" x14ac:dyDescent="0.2">
      <c r="A4434" s="637" t="s">
        <v>479</v>
      </c>
      <c r="B4434" s="638" t="s">
        <v>775</v>
      </c>
      <c r="C4434" s="638" t="s">
        <v>769</v>
      </c>
      <c r="D4434" s="639" t="s">
        <v>12573</v>
      </c>
      <c r="E4434" s="640">
        <v>6000</v>
      </c>
      <c r="F4434" s="638">
        <v>18216697</v>
      </c>
      <c r="G4434" s="639" t="s">
        <v>12574</v>
      </c>
      <c r="H4434" s="641" t="s">
        <v>12573</v>
      </c>
      <c r="I4434" s="642" t="s">
        <v>12573</v>
      </c>
      <c r="J4434" s="641" t="s">
        <v>8131</v>
      </c>
      <c r="K4434" s="643"/>
      <c r="L4434" s="643"/>
      <c r="M4434" s="644"/>
      <c r="N4434" s="643">
        <v>2</v>
      </c>
      <c r="O4434" s="643">
        <v>6</v>
      </c>
      <c r="P4434" s="686">
        <v>36799.286917808182</v>
      </c>
    </row>
    <row r="4435" spans="1:16" ht="22.5" x14ac:dyDescent="0.2">
      <c r="A4435" s="637" t="s">
        <v>483</v>
      </c>
      <c r="B4435" s="638" t="s">
        <v>775</v>
      </c>
      <c r="C4435" s="638" t="s">
        <v>769</v>
      </c>
      <c r="D4435" s="639" t="s">
        <v>12582</v>
      </c>
      <c r="E4435" s="640">
        <v>5000</v>
      </c>
      <c r="F4435" s="638" t="s">
        <v>12583</v>
      </c>
      <c r="G4435" s="639" t="s">
        <v>12584</v>
      </c>
      <c r="H4435" s="641" t="s">
        <v>8380</v>
      </c>
      <c r="I4435" s="642" t="s">
        <v>8190</v>
      </c>
      <c r="J4435" s="641"/>
      <c r="K4435" s="643">
        <v>3</v>
      </c>
      <c r="L4435" s="643">
        <v>6</v>
      </c>
      <c r="M4435" s="644">
        <v>25952.202311111141</v>
      </c>
      <c r="N4435" s="643">
        <v>2</v>
      </c>
      <c r="O4435" s="643">
        <v>6</v>
      </c>
      <c r="P4435" s="686">
        <v>33214.488019480545</v>
      </c>
    </row>
    <row r="4436" spans="1:16" ht="33.75" x14ac:dyDescent="0.2">
      <c r="A4436" s="637" t="s">
        <v>483</v>
      </c>
      <c r="B4436" s="638" t="s">
        <v>775</v>
      </c>
      <c r="C4436" s="638" t="s">
        <v>769</v>
      </c>
      <c r="D4436" s="639" t="s">
        <v>12585</v>
      </c>
      <c r="E4436" s="640">
        <v>1000</v>
      </c>
      <c r="F4436" s="638" t="s">
        <v>12586</v>
      </c>
      <c r="G4436" s="639" t="s">
        <v>12587</v>
      </c>
      <c r="H4436" s="641" t="s">
        <v>12588</v>
      </c>
      <c r="I4436" s="642" t="s">
        <v>8292</v>
      </c>
      <c r="J4436" s="641"/>
      <c r="K4436" s="643">
        <v>1</v>
      </c>
      <c r="L4436" s="643">
        <v>0.7059200000000001</v>
      </c>
      <c r="M4436" s="644">
        <v>697.65231111114542</v>
      </c>
      <c r="N4436" s="643"/>
      <c r="O4436" s="643"/>
      <c r="P4436" s="686"/>
    </row>
    <row r="4437" spans="1:16" ht="33.75" x14ac:dyDescent="0.2">
      <c r="A4437" s="637" t="s">
        <v>483</v>
      </c>
      <c r="B4437" s="638" t="s">
        <v>775</v>
      </c>
      <c r="C4437" s="638" t="s">
        <v>769</v>
      </c>
      <c r="D4437" s="639" t="s">
        <v>12589</v>
      </c>
      <c r="E4437" s="640">
        <v>1200</v>
      </c>
      <c r="F4437" s="638" t="s">
        <v>12590</v>
      </c>
      <c r="G4437" s="639" t="s">
        <v>12591</v>
      </c>
      <c r="H4437" s="641" t="s">
        <v>12588</v>
      </c>
      <c r="I4437" s="642" t="s">
        <v>8292</v>
      </c>
      <c r="J4437" s="641"/>
      <c r="K4437" s="643">
        <v>4</v>
      </c>
      <c r="L4437" s="643">
        <v>12</v>
      </c>
      <c r="M4437" s="644">
        <v>15598.312311111145</v>
      </c>
      <c r="N4437" s="643">
        <v>2</v>
      </c>
      <c r="O4437" s="643">
        <v>6</v>
      </c>
      <c r="P4437" s="686">
        <v>7850.9180194805449</v>
      </c>
    </row>
    <row r="4438" spans="1:16" ht="22.5" x14ac:dyDescent="0.2">
      <c r="A4438" s="637" t="s">
        <v>483</v>
      </c>
      <c r="B4438" s="638" t="s">
        <v>775</v>
      </c>
      <c r="C4438" s="638" t="s">
        <v>769</v>
      </c>
      <c r="D4438" s="639" t="s">
        <v>12592</v>
      </c>
      <c r="E4438" s="640">
        <v>4000</v>
      </c>
      <c r="F4438" s="638" t="s">
        <v>12593</v>
      </c>
      <c r="G4438" s="639" t="s">
        <v>12594</v>
      </c>
      <c r="H4438" s="641" t="s">
        <v>8210</v>
      </c>
      <c r="I4438" s="642" t="s">
        <v>8190</v>
      </c>
      <c r="J4438" s="641"/>
      <c r="K4438" s="643">
        <v>1</v>
      </c>
      <c r="L4438" s="643">
        <v>3</v>
      </c>
      <c r="M4438" s="644">
        <v>8918.5323111111447</v>
      </c>
      <c r="N4438" s="643">
        <v>1</v>
      </c>
      <c r="O4438" s="643">
        <v>1</v>
      </c>
      <c r="P4438" s="686">
        <v>786.61801948054517</v>
      </c>
    </row>
    <row r="4439" spans="1:16" ht="33.75" x14ac:dyDescent="0.2">
      <c r="A4439" s="637" t="s">
        <v>483</v>
      </c>
      <c r="B4439" s="638" t="s">
        <v>775</v>
      </c>
      <c r="C4439" s="638" t="s">
        <v>769</v>
      </c>
      <c r="D4439" s="639" t="s">
        <v>12595</v>
      </c>
      <c r="E4439" s="640">
        <v>5000</v>
      </c>
      <c r="F4439" s="638" t="s">
        <v>12596</v>
      </c>
      <c r="G4439" s="639" t="s">
        <v>12597</v>
      </c>
      <c r="H4439" s="641" t="s">
        <v>12598</v>
      </c>
      <c r="I4439" s="642" t="s">
        <v>8190</v>
      </c>
      <c r="J4439" s="641"/>
      <c r="K4439" s="643">
        <v>4</v>
      </c>
      <c r="L4439" s="643">
        <v>12</v>
      </c>
      <c r="M4439" s="644">
        <v>61785.862311111152</v>
      </c>
      <c r="N4439" s="643">
        <v>2</v>
      </c>
      <c r="O4439" s="643">
        <v>6</v>
      </c>
      <c r="P4439" s="686">
        <v>31047.818019480546</v>
      </c>
    </row>
    <row r="4440" spans="1:16" ht="22.5" x14ac:dyDescent="0.2">
      <c r="A4440" s="637" t="s">
        <v>483</v>
      </c>
      <c r="B4440" s="638" t="s">
        <v>775</v>
      </c>
      <c r="C4440" s="638" t="s">
        <v>769</v>
      </c>
      <c r="D4440" s="639" t="s">
        <v>12599</v>
      </c>
      <c r="E4440" s="640">
        <v>2500</v>
      </c>
      <c r="F4440" s="638" t="s">
        <v>12600</v>
      </c>
      <c r="G4440" s="639" t="s">
        <v>12601</v>
      </c>
      <c r="H4440" s="641" t="s">
        <v>12602</v>
      </c>
      <c r="I4440" s="642" t="s">
        <v>8190</v>
      </c>
      <c r="J4440" s="641"/>
      <c r="K4440" s="643">
        <v>4</v>
      </c>
      <c r="L4440" s="643">
        <v>12</v>
      </c>
      <c r="M4440" s="644">
        <v>31848.022311111141</v>
      </c>
      <c r="N4440" s="643">
        <v>2</v>
      </c>
      <c r="O4440" s="643">
        <v>6</v>
      </c>
      <c r="P4440" s="686">
        <v>15986.008019480543</v>
      </c>
    </row>
    <row r="4441" spans="1:16" ht="22.5" x14ac:dyDescent="0.2">
      <c r="A4441" s="637" t="s">
        <v>483</v>
      </c>
      <c r="B4441" s="638" t="s">
        <v>775</v>
      </c>
      <c r="C4441" s="638" t="s">
        <v>769</v>
      </c>
      <c r="D4441" s="639" t="s">
        <v>12603</v>
      </c>
      <c r="E4441" s="640">
        <v>1000</v>
      </c>
      <c r="F4441" s="638" t="s">
        <v>12604</v>
      </c>
      <c r="G4441" s="639" t="s">
        <v>12605</v>
      </c>
      <c r="H4441" s="641" t="s">
        <v>12588</v>
      </c>
      <c r="I4441" s="642" t="s">
        <v>8292</v>
      </c>
      <c r="J4441" s="641"/>
      <c r="K4441" s="643">
        <v>2</v>
      </c>
      <c r="L4441" s="643">
        <v>6</v>
      </c>
      <c r="M4441" s="644">
        <v>7125.9023111111455</v>
      </c>
      <c r="N4441" s="643"/>
      <c r="O4441" s="643"/>
      <c r="P4441" s="686"/>
    </row>
    <row r="4442" spans="1:16" ht="45" x14ac:dyDescent="0.2">
      <c r="A4442" s="637" t="s">
        <v>483</v>
      </c>
      <c r="B4442" s="638" t="s">
        <v>775</v>
      </c>
      <c r="C4442" s="638" t="s">
        <v>769</v>
      </c>
      <c r="D4442" s="639" t="s">
        <v>12606</v>
      </c>
      <c r="E4442" s="640">
        <v>3000</v>
      </c>
      <c r="F4442" s="638" t="s">
        <v>12607</v>
      </c>
      <c r="G4442" s="639" t="s">
        <v>12608</v>
      </c>
      <c r="H4442" s="641" t="s">
        <v>12588</v>
      </c>
      <c r="I4442" s="642" t="s">
        <v>8184</v>
      </c>
      <c r="J4442" s="641"/>
      <c r="K4442" s="643">
        <v>4</v>
      </c>
      <c r="L4442" s="643">
        <v>12</v>
      </c>
      <c r="M4442" s="644">
        <v>37952.53231111115</v>
      </c>
      <c r="N4442" s="643">
        <v>2</v>
      </c>
      <c r="O4442" s="643">
        <v>6</v>
      </c>
      <c r="P4442" s="686">
        <v>19047.818019480546</v>
      </c>
    </row>
    <row r="4443" spans="1:16" ht="33.75" x14ac:dyDescent="0.2">
      <c r="A4443" s="637" t="s">
        <v>483</v>
      </c>
      <c r="B4443" s="638" t="s">
        <v>775</v>
      </c>
      <c r="C4443" s="638" t="s">
        <v>769</v>
      </c>
      <c r="D4443" s="639" t="s">
        <v>12609</v>
      </c>
      <c r="E4443" s="640">
        <v>1500</v>
      </c>
      <c r="F4443" s="638" t="s">
        <v>12610</v>
      </c>
      <c r="G4443" s="639" t="s">
        <v>12611</v>
      </c>
      <c r="H4443" s="641" t="s">
        <v>12588</v>
      </c>
      <c r="I4443" s="642" t="s">
        <v>8184</v>
      </c>
      <c r="J4443" s="641"/>
      <c r="K4443" s="643">
        <v>4</v>
      </c>
      <c r="L4443" s="643">
        <v>12</v>
      </c>
      <c r="M4443" s="644">
        <v>19902.532311111143</v>
      </c>
      <c r="N4443" s="643">
        <v>2</v>
      </c>
      <c r="O4443" s="643">
        <v>6</v>
      </c>
      <c r="P4443" s="686">
        <v>9355.1180194805456</v>
      </c>
    </row>
    <row r="4444" spans="1:16" ht="22.5" x14ac:dyDescent="0.2">
      <c r="A4444" s="637" t="s">
        <v>483</v>
      </c>
      <c r="B4444" s="638" t="s">
        <v>775</v>
      </c>
      <c r="C4444" s="638" t="s">
        <v>769</v>
      </c>
      <c r="D4444" s="639" t="s">
        <v>12612</v>
      </c>
      <c r="E4444" s="640">
        <v>1000</v>
      </c>
      <c r="F4444" s="638" t="s">
        <v>12613</v>
      </c>
      <c r="G4444" s="639" t="s">
        <v>12614</v>
      </c>
      <c r="H4444" s="641" t="s">
        <v>12588</v>
      </c>
      <c r="I4444" s="642" t="s">
        <v>8292</v>
      </c>
      <c r="J4444" s="641"/>
      <c r="K4444" s="643">
        <v>4</v>
      </c>
      <c r="L4444" s="643">
        <v>12</v>
      </c>
      <c r="M4444" s="644">
        <v>11491.732311111145</v>
      </c>
      <c r="N4444" s="643">
        <v>2</v>
      </c>
      <c r="O4444" s="643">
        <v>6</v>
      </c>
      <c r="P4444" s="686">
        <v>6542.9180194805449</v>
      </c>
    </row>
    <row r="4445" spans="1:16" ht="22.5" x14ac:dyDescent="0.2">
      <c r="A4445" s="637" t="s">
        <v>483</v>
      </c>
      <c r="B4445" s="638" t="s">
        <v>775</v>
      </c>
      <c r="C4445" s="638" t="s">
        <v>769</v>
      </c>
      <c r="D4445" s="639" t="s">
        <v>12615</v>
      </c>
      <c r="E4445" s="640">
        <v>4000</v>
      </c>
      <c r="F4445" s="638" t="s">
        <v>12616</v>
      </c>
      <c r="G4445" s="639" t="s">
        <v>12617</v>
      </c>
      <c r="H4445" s="641" t="s">
        <v>12618</v>
      </c>
      <c r="I4445" s="642" t="s">
        <v>8190</v>
      </c>
      <c r="J4445" s="641"/>
      <c r="K4445" s="643">
        <v>4</v>
      </c>
      <c r="L4445" s="643">
        <v>11</v>
      </c>
      <c r="M4445" s="644">
        <v>41139.132311111149</v>
      </c>
      <c r="N4445" s="643">
        <v>2</v>
      </c>
      <c r="O4445" s="643">
        <v>6</v>
      </c>
      <c r="P4445" s="686">
        <v>25047.818019480546</v>
      </c>
    </row>
    <row r="4446" spans="1:16" ht="33.75" x14ac:dyDescent="0.2">
      <c r="A4446" s="637" t="s">
        <v>483</v>
      </c>
      <c r="B4446" s="638" t="s">
        <v>775</v>
      </c>
      <c r="C4446" s="638" t="s">
        <v>769</v>
      </c>
      <c r="D4446" s="639" t="s">
        <v>12619</v>
      </c>
      <c r="E4446" s="640">
        <v>1000</v>
      </c>
      <c r="F4446" s="638" t="s">
        <v>12620</v>
      </c>
      <c r="G4446" s="639" t="s">
        <v>12621</v>
      </c>
      <c r="H4446" s="641" t="s">
        <v>12588</v>
      </c>
      <c r="I4446" s="642" t="s">
        <v>8292</v>
      </c>
      <c r="J4446" s="641"/>
      <c r="K4446" s="643">
        <v>4</v>
      </c>
      <c r="L4446" s="643">
        <v>12</v>
      </c>
      <c r="M4446" s="644">
        <v>13671.732311111145</v>
      </c>
      <c r="N4446" s="643">
        <v>2</v>
      </c>
      <c r="O4446" s="643">
        <v>6</v>
      </c>
      <c r="P4446" s="686">
        <v>6542.9180194805449</v>
      </c>
    </row>
    <row r="4447" spans="1:16" ht="45" x14ac:dyDescent="0.2">
      <c r="A4447" s="637" t="s">
        <v>483</v>
      </c>
      <c r="B4447" s="638" t="s">
        <v>775</v>
      </c>
      <c r="C4447" s="638" t="s">
        <v>769</v>
      </c>
      <c r="D4447" s="639" t="s">
        <v>12622</v>
      </c>
      <c r="E4447" s="640">
        <v>1500</v>
      </c>
      <c r="F4447" s="638" t="s">
        <v>12623</v>
      </c>
      <c r="G4447" s="639" t="s">
        <v>12624</v>
      </c>
      <c r="H4447" s="641" t="s">
        <v>12588</v>
      </c>
      <c r="I4447" s="642" t="s">
        <v>8184</v>
      </c>
      <c r="J4447" s="641"/>
      <c r="K4447" s="643">
        <v>4</v>
      </c>
      <c r="L4447" s="643">
        <v>12</v>
      </c>
      <c r="M4447" s="644">
        <v>19952.532311111143</v>
      </c>
      <c r="N4447" s="643">
        <v>2</v>
      </c>
      <c r="O4447" s="643">
        <v>6</v>
      </c>
      <c r="P4447" s="686">
        <v>9812.9180194805449</v>
      </c>
    </row>
    <row r="4448" spans="1:16" ht="45" x14ac:dyDescent="0.2">
      <c r="A4448" s="637" t="s">
        <v>483</v>
      </c>
      <c r="B4448" s="638" t="s">
        <v>775</v>
      </c>
      <c r="C4448" s="638" t="s">
        <v>769</v>
      </c>
      <c r="D4448" s="639" t="s">
        <v>12625</v>
      </c>
      <c r="E4448" s="640">
        <v>1500</v>
      </c>
      <c r="F4448" s="638" t="s">
        <v>12626</v>
      </c>
      <c r="G4448" s="639" t="s">
        <v>12627</v>
      </c>
      <c r="H4448" s="641" t="s">
        <v>12588</v>
      </c>
      <c r="I4448" s="642" t="s">
        <v>8184</v>
      </c>
      <c r="J4448" s="641"/>
      <c r="K4448" s="643">
        <v>4</v>
      </c>
      <c r="L4448" s="643">
        <v>12</v>
      </c>
      <c r="M4448" s="644">
        <v>19952.532311111143</v>
      </c>
      <c r="N4448" s="643">
        <v>1</v>
      </c>
      <c r="O4448" s="643">
        <v>3</v>
      </c>
      <c r="P4448" s="686">
        <v>4094.1180194805452</v>
      </c>
    </row>
    <row r="4449" spans="1:16" ht="22.5" x14ac:dyDescent="0.2">
      <c r="A4449" s="637" t="s">
        <v>483</v>
      </c>
      <c r="B4449" s="638" t="s">
        <v>775</v>
      </c>
      <c r="C4449" s="638" t="s">
        <v>769</v>
      </c>
      <c r="D4449" s="639" t="s">
        <v>12628</v>
      </c>
      <c r="E4449" s="640">
        <v>3000</v>
      </c>
      <c r="F4449" s="638" t="s">
        <v>12629</v>
      </c>
      <c r="G4449" s="639" t="s">
        <v>12630</v>
      </c>
      <c r="H4449" s="641" t="s">
        <v>12631</v>
      </c>
      <c r="I4449" s="642" t="s">
        <v>8190</v>
      </c>
      <c r="J4449" s="641"/>
      <c r="K4449" s="643">
        <v>4</v>
      </c>
      <c r="L4449" s="643">
        <v>12</v>
      </c>
      <c r="M4449" s="644">
        <v>37952.53231111115</v>
      </c>
      <c r="N4449" s="643">
        <v>2</v>
      </c>
      <c r="O4449" s="643">
        <v>6</v>
      </c>
      <c r="P4449" s="686">
        <v>19047.818019480546</v>
      </c>
    </row>
    <row r="4450" spans="1:16" ht="22.5" x14ac:dyDescent="0.2">
      <c r="A4450" s="637" t="s">
        <v>483</v>
      </c>
      <c r="B4450" s="638" t="s">
        <v>775</v>
      </c>
      <c r="C4450" s="638" t="s">
        <v>769</v>
      </c>
      <c r="D4450" s="639" t="s">
        <v>12632</v>
      </c>
      <c r="E4450" s="640">
        <v>1500</v>
      </c>
      <c r="F4450" s="638" t="s">
        <v>12633</v>
      </c>
      <c r="G4450" s="639" t="s">
        <v>12634</v>
      </c>
      <c r="H4450" s="641" t="s">
        <v>12588</v>
      </c>
      <c r="I4450" s="642" t="s">
        <v>8292</v>
      </c>
      <c r="J4450" s="641"/>
      <c r="K4450" s="643"/>
      <c r="L4450" s="643"/>
      <c r="M4450" s="644"/>
      <c r="N4450" s="643">
        <v>2</v>
      </c>
      <c r="O4450" s="643">
        <v>5</v>
      </c>
      <c r="P4450" s="686">
        <v>6379.4180194805449</v>
      </c>
    </row>
    <row r="4451" spans="1:16" ht="45" x14ac:dyDescent="0.2">
      <c r="A4451" s="637" t="s">
        <v>483</v>
      </c>
      <c r="B4451" s="638" t="s">
        <v>775</v>
      </c>
      <c r="C4451" s="638" t="s">
        <v>769</v>
      </c>
      <c r="D4451" s="639" t="s">
        <v>12635</v>
      </c>
      <c r="E4451" s="640">
        <v>7000</v>
      </c>
      <c r="F4451" s="638" t="s">
        <v>12636</v>
      </c>
      <c r="G4451" s="639" t="s">
        <v>12637</v>
      </c>
      <c r="H4451" s="641" t="s">
        <v>8380</v>
      </c>
      <c r="I4451" s="642" t="s">
        <v>8190</v>
      </c>
      <c r="J4451" s="641"/>
      <c r="K4451" s="643">
        <v>3</v>
      </c>
      <c r="L4451" s="643">
        <v>9</v>
      </c>
      <c r="M4451" s="644">
        <v>56828.522311111141</v>
      </c>
      <c r="N4451" s="643"/>
      <c r="O4451" s="643"/>
      <c r="P4451" s="686"/>
    </row>
    <row r="4452" spans="1:16" ht="45" x14ac:dyDescent="0.2">
      <c r="A4452" s="637" t="s">
        <v>483</v>
      </c>
      <c r="B4452" s="638" t="s">
        <v>775</v>
      </c>
      <c r="C4452" s="638" t="s">
        <v>769</v>
      </c>
      <c r="D4452" s="639" t="s">
        <v>12622</v>
      </c>
      <c r="E4452" s="640">
        <v>1500</v>
      </c>
      <c r="F4452" s="638" t="s">
        <v>12638</v>
      </c>
      <c r="G4452" s="639" t="s">
        <v>12639</v>
      </c>
      <c r="H4452" s="641" t="s">
        <v>12588</v>
      </c>
      <c r="I4452" s="642" t="s">
        <v>8184</v>
      </c>
      <c r="J4452" s="641"/>
      <c r="K4452" s="643">
        <v>4</v>
      </c>
      <c r="L4452" s="643">
        <v>12</v>
      </c>
      <c r="M4452" s="644">
        <v>19633.782311111143</v>
      </c>
      <c r="N4452" s="643">
        <v>2</v>
      </c>
      <c r="O4452" s="643">
        <v>6</v>
      </c>
      <c r="P4452" s="686">
        <v>9758.4180194805449</v>
      </c>
    </row>
    <row r="4453" spans="1:16" ht="22.5" x14ac:dyDescent="0.2">
      <c r="A4453" s="637" t="s">
        <v>483</v>
      </c>
      <c r="B4453" s="638" t="s">
        <v>775</v>
      </c>
      <c r="C4453" s="638" t="s">
        <v>769</v>
      </c>
      <c r="D4453" s="639" t="s">
        <v>12640</v>
      </c>
      <c r="E4453" s="640">
        <v>1250</v>
      </c>
      <c r="F4453" s="638" t="s">
        <v>12641</v>
      </c>
      <c r="G4453" s="639" t="s">
        <v>12642</v>
      </c>
      <c r="H4453" s="641" t="s">
        <v>12588</v>
      </c>
      <c r="I4453" s="642" t="s">
        <v>8292</v>
      </c>
      <c r="J4453" s="641"/>
      <c r="K4453" s="643">
        <v>1</v>
      </c>
      <c r="L4453" s="643">
        <v>3</v>
      </c>
      <c r="M4453" s="644">
        <v>3063.8823111111456</v>
      </c>
      <c r="N4453" s="643">
        <v>1</v>
      </c>
      <c r="O4453" s="643">
        <v>1</v>
      </c>
      <c r="P4453" s="686">
        <v>277.58801948054514</v>
      </c>
    </row>
    <row r="4454" spans="1:16" ht="33.75" x14ac:dyDescent="0.2">
      <c r="A4454" s="637" t="s">
        <v>483</v>
      </c>
      <c r="B4454" s="638" t="s">
        <v>775</v>
      </c>
      <c r="C4454" s="638" t="s">
        <v>769</v>
      </c>
      <c r="D4454" s="639" t="s">
        <v>12643</v>
      </c>
      <c r="E4454" s="640">
        <v>1200</v>
      </c>
      <c r="F4454" s="638" t="s">
        <v>12644</v>
      </c>
      <c r="G4454" s="639" t="s">
        <v>12645</v>
      </c>
      <c r="H4454" s="641" t="s">
        <v>12588</v>
      </c>
      <c r="I4454" s="642" t="s">
        <v>8292</v>
      </c>
      <c r="J4454" s="641"/>
      <c r="K4454" s="643">
        <v>2</v>
      </c>
      <c r="L4454" s="643">
        <v>6</v>
      </c>
      <c r="M4454" s="644">
        <v>6093.1323111111451</v>
      </c>
      <c r="N4454" s="643"/>
      <c r="O4454" s="643"/>
      <c r="P4454" s="686"/>
    </row>
    <row r="4455" spans="1:16" ht="22.5" x14ac:dyDescent="0.2">
      <c r="A4455" s="637" t="s">
        <v>483</v>
      </c>
      <c r="B4455" s="638" t="s">
        <v>775</v>
      </c>
      <c r="C4455" s="638" t="s">
        <v>769</v>
      </c>
      <c r="D4455" s="639" t="s">
        <v>12640</v>
      </c>
      <c r="E4455" s="640">
        <v>1250</v>
      </c>
      <c r="F4455" s="638" t="s">
        <v>12646</v>
      </c>
      <c r="G4455" s="639" t="s">
        <v>12647</v>
      </c>
      <c r="H4455" s="641" t="s">
        <v>12588</v>
      </c>
      <c r="I4455" s="642" t="s">
        <v>8292</v>
      </c>
      <c r="J4455" s="641"/>
      <c r="K4455" s="643">
        <v>1</v>
      </c>
      <c r="L4455" s="643">
        <v>2</v>
      </c>
      <c r="M4455" s="644">
        <v>1646.8023111111454</v>
      </c>
      <c r="N4455" s="643"/>
      <c r="O4455" s="643"/>
      <c r="P4455" s="686"/>
    </row>
    <row r="4456" spans="1:16" ht="33.75" x14ac:dyDescent="0.2">
      <c r="A4456" s="637" t="s">
        <v>483</v>
      </c>
      <c r="B4456" s="638" t="s">
        <v>775</v>
      </c>
      <c r="C4456" s="638" t="s">
        <v>769</v>
      </c>
      <c r="D4456" s="639" t="s">
        <v>12648</v>
      </c>
      <c r="E4456" s="640">
        <v>2100</v>
      </c>
      <c r="F4456" s="638" t="s">
        <v>12649</v>
      </c>
      <c r="G4456" s="639" t="s">
        <v>12650</v>
      </c>
      <c r="H4456" s="641" t="s">
        <v>8331</v>
      </c>
      <c r="I4456" s="642" t="s">
        <v>8184</v>
      </c>
      <c r="J4456" s="641"/>
      <c r="K4456" s="643">
        <v>4</v>
      </c>
      <c r="L4456" s="643">
        <v>12</v>
      </c>
      <c r="M4456" s="644">
        <v>27152.532311111143</v>
      </c>
      <c r="N4456" s="643">
        <v>2</v>
      </c>
      <c r="O4456" s="643">
        <v>6</v>
      </c>
      <c r="P4456" s="686">
        <v>13647.818019480545</v>
      </c>
    </row>
    <row r="4457" spans="1:16" ht="22.5" x14ac:dyDescent="0.2">
      <c r="A4457" s="637" t="s">
        <v>483</v>
      </c>
      <c r="B4457" s="638" t="s">
        <v>775</v>
      </c>
      <c r="C4457" s="638" t="s">
        <v>769</v>
      </c>
      <c r="D4457" s="639" t="s">
        <v>12651</v>
      </c>
      <c r="E4457" s="640">
        <v>1000</v>
      </c>
      <c r="F4457" s="638" t="s">
        <v>12652</v>
      </c>
      <c r="G4457" s="639" t="s">
        <v>12653</v>
      </c>
      <c r="H4457" s="641" t="s">
        <v>12588</v>
      </c>
      <c r="I4457" s="642" t="s">
        <v>8292</v>
      </c>
      <c r="J4457" s="641"/>
      <c r="K4457" s="643">
        <v>1</v>
      </c>
      <c r="L4457" s="643">
        <v>1.2125899999999998</v>
      </c>
      <c r="M4457" s="644">
        <v>1204.3223111111452</v>
      </c>
      <c r="N4457" s="643"/>
      <c r="O4457" s="643"/>
      <c r="P4457" s="686"/>
    </row>
    <row r="4458" spans="1:16" ht="45" x14ac:dyDescent="0.2">
      <c r="A4458" s="637" t="s">
        <v>483</v>
      </c>
      <c r="B4458" s="638" t="s">
        <v>775</v>
      </c>
      <c r="C4458" s="638" t="s">
        <v>769</v>
      </c>
      <c r="D4458" s="639" t="s">
        <v>12654</v>
      </c>
      <c r="E4458" s="640">
        <v>3500</v>
      </c>
      <c r="F4458" s="638" t="s">
        <v>12655</v>
      </c>
      <c r="G4458" s="639" t="s">
        <v>12656</v>
      </c>
      <c r="H4458" s="641" t="s">
        <v>12657</v>
      </c>
      <c r="I4458" s="642" t="s">
        <v>8190</v>
      </c>
      <c r="J4458" s="641"/>
      <c r="K4458" s="643">
        <v>1</v>
      </c>
      <c r="L4458" s="643">
        <v>2</v>
      </c>
      <c r="M4458" s="644">
        <v>5468.5323111111456</v>
      </c>
      <c r="N4458" s="643"/>
      <c r="O4458" s="643"/>
      <c r="P4458" s="686"/>
    </row>
    <row r="4459" spans="1:16" ht="22.5" x14ac:dyDescent="0.2">
      <c r="A4459" s="637" t="s">
        <v>483</v>
      </c>
      <c r="B4459" s="638" t="s">
        <v>775</v>
      </c>
      <c r="C4459" s="638" t="s">
        <v>769</v>
      </c>
      <c r="D4459" s="639" t="s">
        <v>12612</v>
      </c>
      <c r="E4459" s="640">
        <v>1000</v>
      </c>
      <c r="F4459" s="638" t="s">
        <v>12658</v>
      </c>
      <c r="G4459" s="639" t="s">
        <v>12659</v>
      </c>
      <c r="H4459" s="641" t="s">
        <v>12588</v>
      </c>
      <c r="I4459" s="642" t="s">
        <v>8292</v>
      </c>
      <c r="J4459" s="641"/>
      <c r="K4459" s="643"/>
      <c r="L4459" s="643"/>
      <c r="M4459" s="644">
        <v>508.76231111114532</v>
      </c>
      <c r="N4459" s="643">
        <v>2</v>
      </c>
      <c r="O4459" s="643">
        <v>6</v>
      </c>
      <c r="P4459" s="686">
        <v>7015.2480194805448</v>
      </c>
    </row>
    <row r="4460" spans="1:16" ht="33.75" x14ac:dyDescent="0.2">
      <c r="A4460" s="637" t="s">
        <v>483</v>
      </c>
      <c r="B4460" s="638" t="s">
        <v>775</v>
      </c>
      <c r="C4460" s="638" t="s">
        <v>769</v>
      </c>
      <c r="D4460" s="639" t="s">
        <v>12660</v>
      </c>
      <c r="E4460" s="640">
        <v>1000</v>
      </c>
      <c r="F4460" s="638" t="s">
        <v>12661</v>
      </c>
      <c r="G4460" s="639" t="s">
        <v>12662</v>
      </c>
      <c r="H4460" s="641" t="s">
        <v>12588</v>
      </c>
      <c r="I4460" s="642" t="s">
        <v>8292</v>
      </c>
      <c r="J4460" s="641"/>
      <c r="K4460" s="643">
        <v>4</v>
      </c>
      <c r="L4460" s="643">
        <v>12</v>
      </c>
      <c r="M4460" s="644">
        <v>13671.732311111145</v>
      </c>
      <c r="N4460" s="643">
        <v>2</v>
      </c>
      <c r="O4460" s="643">
        <v>6</v>
      </c>
      <c r="P4460" s="686">
        <v>6542.9180194805449</v>
      </c>
    </row>
    <row r="4461" spans="1:16" ht="33.75" x14ac:dyDescent="0.2">
      <c r="A4461" s="637" t="s">
        <v>483</v>
      </c>
      <c r="B4461" s="638" t="s">
        <v>775</v>
      </c>
      <c r="C4461" s="638" t="s">
        <v>769</v>
      </c>
      <c r="D4461" s="639" t="s">
        <v>12663</v>
      </c>
      <c r="E4461" s="640">
        <v>1000</v>
      </c>
      <c r="F4461" s="638" t="s">
        <v>12664</v>
      </c>
      <c r="G4461" s="639" t="s">
        <v>12665</v>
      </c>
      <c r="H4461" s="641" t="s">
        <v>12588</v>
      </c>
      <c r="I4461" s="642" t="s">
        <v>8292</v>
      </c>
      <c r="J4461" s="641"/>
      <c r="K4461" s="643">
        <v>4</v>
      </c>
      <c r="L4461" s="643">
        <v>12</v>
      </c>
      <c r="M4461" s="644">
        <v>13562.742311111146</v>
      </c>
      <c r="N4461" s="643">
        <v>2</v>
      </c>
      <c r="O4461" s="643">
        <v>6</v>
      </c>
      <c r="P4461" s="686">
        <v>6470.9780194805444</v>
      </c>
    </row>
    <row r="4462" spans="1:16" ht="22.5" x14ac:dyDescent="0.2">
      <c r="A4462" s="637" t="s">
        <v>483</v>
      </c>
      <c r="B4462" s="638" t="s">
        <v>775</v>
      </c>
      <c r="C4462" s="638" t="s">
        <v>769</v>
      </c>
      <c r="D4462" s="639" t="s">
        <v>12640</v>
      </c>
      <c r="E4462" s="640">
        <v>1250</v>
      </c>
      <c r="F4462" s="638" t="s">
        <v>12666</v>
      </c>
      <c r="G4462" s="639" t="s">
        <v>12667</v>
      </c>
      <c r="H4462" s="641" t="s">
        <v>12588</v>
      </c>
      <c r="I4462" s="642" t="s">
        <v>8292</v>
      </c>
      <c r="J4462" s="641"/>
      <c r="K4462" s="643">
        <v>1</v>
      </c>
      <c r="L4462" s="643">
        <v>2</v>
      </c>
      <c r="M4462" s="644">
        <v>2146.2623111111452</v>
      </c>
      <c r="N4462" s="643">
        <v>2</v>
      </c>
      <c r="O4462" s="643">
        <v>6</v>
      </c>
      <c r="P4462" s="686">
        <v>7905.4180194805449</v>
      </c>
    </row>
    <row r="4463" spans="1:16" ht="22.5" x14ac:dyDescent="0.2">
      <c r="A4463" s="637" t="s">
        <v>483</v>
      </c>
      <c r="B4463" s="638" t="s">
        <v>775</v>
      </c>
      <c r="C4463" s="638" t="s">
        <v>769</v>
      </c>
      <c r="D4463" s="639" t="s">
        <v>12640</v>
      </c>
      <c r="E4463" s="640">
        <v>1250</v>
      </c>
      <c r="F4463" s="638" t="s">
        <v>12668</v>
      </c>
      <c r="G4463" s="639" t="s">
        <v>12669</v>
      </c>
      <c r="H4463" s="641" t="s">
        <v>12588</v>
      </c>
      <c r="I4463" s="642" t="s">
        <v>8292</v>
      </c>
      <c r="J4463" s="641"/>
      <c r="K4463" s="643">
        <v>1</v>
      </c>
      <c r="L4463" s="643">
        <v>2</v>
      </c>
      <c r="M4463" s="644">
        <v>1521.8023111111454</v>
      </c>
      <c r="N4463" s="643">
        <v>2</v>
      </c>
      <c r="O4463" s="643">
        <v>6</v>
      </c>
      <c r="P4463" s="686">
        <v>8041.6680194805449</v>
      </c>
    </row>
    <row r="4464" spans="1:16" ht="45" x14ac:dyDescent="0.2">
      <c r="A4464" s="637" t="s">
        <v>483</v>
      </c>
      <c r="B4464" s="638" t="s">
        <v>775</v>
      </c>
      <c r="C4464" s="638" t="s">
        <v>769</v>
      </c>
      <c r="D4464" s="639" t="s">
        <v>12622</v>
      </c>
      <c r="E4464" s="640">
        <v>1500</v>
      </c>
      <c r="F4464" s="638" t="s">
        <v>12670</v>
      </c>
      <c r="G4464" s="639" t="s">
        <v>12671</v>
      </c>
      <c r="H4464" s="641" t="s">
        <v>12588</v>
      </c>
      <c r="I4464" s="642" t="s">
        <v>8184</v>
      </c>
      <c r="J4464" s="641"/>
      <c r="K4464" s="643">
        <v>4</v>
      </c>
      <c r="L4464" s="643">
        <v>12</v>
      </c>
      <c r="M4464" s="644">
        <v>19802.532311111143</v>
      </c>
      <c r="N4464" s="643">
        <v>2</v>
      </c>
      <c r="O4464" s="643">
        <v>6</v>
      </c>
      <c r="P4464" s="686">
        <v>9758.4180194805449</v>
      </c>
    </row>
    <row r="4465" spans="1:16" ht="45" x14ac:dyDescent="0.2">
      <c r="A4465" s="637" t="s">
        <v>483</v>
      </c>
      <c r="B4465" s="638" t="s">
        <v>775</v>
      </c>
      <c r="C4465" s="638" t="s">
        <v>769</v>
      </c>
      <c r="D4465" s="639" t="s">
        <v>12672</v>
      </c>
      <c r="E4465" s="640">
        <v>4000</v>
      </c>
      <c r="F4465" s="638" t="s">
        <v>12673</v>
      </c>
      <c r="G4465" s="639" t="s">
        <v>12674</v>
      </c>
      <c r="H4465" s="641" t="s">
        <v>8380</v>
      </c>
      <c r="I4465" s="642" t="s">
        <v>8190</v>
      </c>
      <c r="J4465" s="641"/>
      <c r="K4465" s="643">
        <v>4</v>
      </c>
      <c r="L4465" s="643">
        <v>12</v>
      </c>
      <c r="M4465" s="644">
        <v>49714.202311111148</v>
      </c>
      <c r="N4465" s="643">
        <v>2</v>
      </c>
      <c r="O4465" s="643">
        <v>6</v>
      </c>
      <c r="P4465" s="686">
        <v>25015.868019480546</v>
      </c>
    </row>
    <row r="4466" spans="1:16" ht="33.75" x14ac:dyDescent="0.2">
      <c r="A4466" s="637" t="s">
        <v>483</v>
      </c>
      <c r="B4466" s="638" t="s">
        <v>775</v>
      </c>
      <c r="C4466" s="638" t="s">
        <v>769</v>
      </c>
      <c r="D4466" s="639" t="s">
        <v>12675</v>
      </c>
      <c r="E4466" s="640">
        <v>1000</v>
      </c>
      <c r="F4466" s="638" t="s">
        <v>12676</v>
      </c>
      <c r="G4466" s="639" t="s">
        <v>12677</v>
      </c>
      <c r="H4466" s="641" t="s">
        <v>12588</v>
      </c>
      <c r="I4466" s="642" t="s">
        <v>8292</v>
      </c>
      <c r="J4466" s="641"/>
      <c r="K4466" s="643">
        <v>2</v>
      </c>
      <c r="L4466" s="643">
        <v>4</v>
      </c>
      <c r="M4466" s="644">
        <v>3662.2023111111457</v>
      </c>
      <c r="N4466" s="643"/>
      <c r="O4466" s="643"/>
      <c r="P4466" s="686"/>
    </row>
    <row r="4467" spans="1:16" ht="33.75" x14ac:dyDescent="0.2">
      <c r="A4467" s="637" t="s">
        <v>483</v>
      </c>
      <c r="B4467" s="638" t="s">
        <v>775</v>
      </c>
      <c r="C4467" s="638" t="s">
        <v>769</v>
      </c>
      <c r="D4467" s="639" t="s">
        <v>12678</v>
      </c>
      <c r="E4467" s="640">
        <v>4000</v>
      </c>
      <c r="F4467" s="638" t="s">
        <v>12679</v>
      </c>
      <c r="G4467" s="639" t="s">
        <v>12680</v>
      </c>
      <c r="H4467" s="641" t="s">
        <v>8380</v>
      </c>
      <c r="I4467" s="642" t="s">
        <v>8190</v>
      </c>
      <c r="J4467" s="641"/>
      <c r="K4467" s="643">
        <v>2</v>
      </c>
      <c r="L4467" s="643">
        <v>4</v>
      </c>
      <c r="M4467" s="644">
        <v>15956.442311111146</v>
      </c>
      <c r="N4467" s="643"/>
      <c r="O4467" s="643"/>
      <c r="P4467" s="686"/>
    </row>
    <row r="4468" spans="1:16" ht="22.5" x14ac:dyDescent="0.2">
      <c r="A4468" s="637" t="s">
        <v>483</v>
      </c>
      <c r="B4468" s="638" t="s">
        <v>775</v>
      </c>
      <c r="C4468" s="638" t="s">
        <v>769</v>
      </c>
      <c r="D4468" s="639" t="s">
        <v>12640</v>
      </c>
      <c r="E4468" s="640">
        <v>1250</v>
      </c>
      <c r="F4468" s="638" t="s">
        <v>12681</v>
      </c>
      <c r="G4468" s="639" t="s">
        <v>12682</v>
      </c>
      <c r="H4468" s="641" t="s">
        <v>12588</v>
      </c>
      <c r="I4468" s="642" t="s">
        <v>8292</v>
      </c>
      <c r="J4468" s="641"/>
      <c r="K4468" s="643">
        <v>1</v>
      </c>
      <c r="L4468" s="643">
        <v>3</v>
      </c>
      <c r="M4468" s="644">
        <v>3063.8823111111456</v>
      </c>
      <c r="N4468" s="643">
        <v>2</v>
      </c>
      <c r="O4468" s="643">
        <v>6</v>
      </c>
      <c r="P4468" s="686">
        <v>7573.3080194805443</v>
      </c>
    </row>
    <row r="4469" spans="1:16" ht="22.5" x14ac:dyDescent="0.2">
      <c r="A4469" s="637" t="s">
        <v>483</v>
      </c>
      <c r="B4469" s="638" t="s">
        <v>775</v>
      </c>
      <c r="C4469" s="638" t="s">
        <v>769</v>
      </c>
      <c r="D4469" s="639" t="s">
        <v>12640</v>
      </c>
      <c r="E4469" s="640">
        <v>1250</v>
      </c>
      <c r="F4469" s="638" t="s">
        <v>12683</v>
      </c>
      <c r="G4469" s="639" t="s">
        <v>12684</v>
      </c>
      <c r="H4469" s="641" t="s">
        <v>12588</v>
      </c>
      <c r="I4469" s="642" t="s">
        <v>8292</v>
      </c>
      <c r="J4469" s="641"/>
      <c r="K4469" s="643">
        <v>1</v>
      </c>
      <c r="L4469" s="643">
        <v>3</v>
      </c>
      <c r="M4469" s="644">
        <v>3063.8823111111456</v>
      </c>
      <c r="N4469" s="643">
        <v>2</v>
      </c>
      <c r="O4469" s="643">
        <v>6</v>
      </c>
      <c r="P4469" s="686">
        <v>8087.088019480545</v>
      </c>
    </row>
    <row r="4470" spans="1:16" ht="22.5" x14ac:dyDescent="0.2">
      <c r="A4470" s="637" t="s">
        <v>483</v>
      </c>
      <c r="B4470" s="638" t="s">
        <v>775</v>
      </c>
      <c r="C4470" s="638" t="s">
        <v>769</v>
      </c>
      <c r="D4470" s="639" t="s">
        <v>12685</v>
      </c>
      <c r="E4470" s="640">
        <v>5000</v>
      </c>
      <c r="F4470" s="638" t="s">
        <v>12686</v>
      </c>
      <c r="G4470" s="639" t="s">
        <v>12687</v>
      </c>
      <c r="H4470" s="641" t="s">
        <v>12598</v>
      </c>
      <c r="I4470" s="642" t="s">
        <v>8190</v>
      </c>
      <c r="J4470" s="641"/>
      <c r="K4470" s="643">
        <v>3</v>
      </c>
      <c r="L4470" s="643">
        <v>8</v>
      </c>
      <c r="M4470" s="644">
        <v>36085.53231111115</v>
      </c>
      <c r="N4470" s="643"/>
      <c r="O4470" s="643"/>
      <c r="P4470" s="686"/>
    </row>
    <row r="4471" spans="1:16" ht="33.75" x14ac:dyDescent="0.2">
      <c r="A4471" s="637" t="s">
        <v>483</v>
      </c>
      <c r="B4471" s="638" t="s">
        <v>775</v>
      </c>
      <c r="C4471" s="638" t="s">
        <v>769</v>
      </c>
      <c r="D4471" s="639" t="s">
        <v>12688</v>
      </c>
      <c r="E4471" s="640">
        <v>3000</v>
      </c>
      <c r="F4471" s="638" t="s">
        <v>12689</v>
      </c>
      <c r="G4471" s="639" t="s">
        <v>12690</v>
      </c>
      <c r="H4471" s="641" t="s">
        <v>12588</v>
      </c>
      <c r="I4471" s="642" t="s">
        <v>8184</v>
      </c>
      <c r="J4471" s="641"/>
      <c r="K4471" s="643">
        <v>4</v>
      </c>
      <c r="L4471" s="643">
        <v>12</v>
      </c>
      <c r="M4471" s="644">
        <v>37952.53231111115</v>
      </c>
      <c r="N4471" s="643">
        <v>2</v>
      </c>
      <c r="O4471" s="643">
        <v>6</v>
      </c>
      <c r="P4471" s="686">
        <v>19047.818019480546</v>
      </c>
    </row>
    <row r="4472" spans="1:16" ht="33.75" x14ac:dyDescent="0.2">
      <c r="A4472" s="637" t="s">
        <v>483</v>
      </c>
      <c r="B4472" s="638" t="s">
        <v>775</v>
      </c>
      <c r="C4472" s="638" t="s">
        <v>769</v>
      </c>
      <c r="D4472" s="639" t="s">
        <v>12691</v>
      </c>
      <c r="E4472" s="640">
        <v>6000</v>
      </c>
      <c r="F4472" s="638" t="s">
        <v>12692</v>
      </c>
      <c r="G4472" s="639" t="s">
        <v>12693</v>
      </c>
      <c r="H4472" s="641" t="s">
        <v>8318</v>
      </c>
      <c r="I4472" s="642" t="s">
        <v>8190</v>
      </c>
      <c r="J4472" s="641"/>
      <c r="K4472" s="643">
        <v>4</v>
      </c>
      <c r="L4472" s="643">
        <v>12</v>
      </c>
      <c r="M4472" s="644">
        <v>73736.692311111154</v>
      </c>
      <c r="N4472" s="643">
        <v>2</v>
      </c>
      <c r="O4472" s="643">
        <v>6</v>
      </c>
      <c r="P4472" s="686">
        <v>36969.068019480546</v>
      </c>
    </row>
    <row r="4473" spans="1:16" ht="22.5" x14ac:dyDescent="0.2">
      <c r="A4473" s="637" t="s">
        <v>483</v>
      </c>
      <c r="B4473" s="638" t="s">
        <v>775</v>
      </c>
      <c r="C4473" s="638" t="s">
        <v>769</v>
      </c>
      <c r="D4473" s="639" t="s">
        <v>12640</v>
      </c>
      <c r="E4473" s="640">
        <v>1250</v>
      </c>
      <c r="F4473" s="638" t="s">
        <v>12694</v>
      </c>
      <c r="G4473" s="639" t="s">
        <v>12695</v>
      </c>
      <c r="H4473" s="641" t="s">
        <v>12588</v>
      </c>
      <c r="I4473" s="642" t="s">
        <v>8292</v>
      </c>
      <c r="J4473" s="641"/>
      <c r="K4473" s="643">
        <v>1</v>
      </c>
      <c r="L4473" s="643">
        <v>3</v>
      </c>
      <c r="M4473" s="644">
        <v>3063.8823111111456</v>
      </c>
      <c r="N4473" s="643">
        <v>2</v>
      </c>
      <c r="O4473" s="643">
        <v>6</v>
      </c>
      <c r="P4473" s="686">
        <v>7842.9680194805451</v>
      </c>
    </row>
    <row r="4474" spans="1:16" ht="22.5" x14ac:dyDescent="0.2">
      <c r="A4474" s="637" t="s">
        <v>483</v>
      </c>
      <c r="B4474" s="638" t="s">
        <v>775</v>
      </c>
      <c r="C4474" s="638" t="s">
        <v>769</v>
      </c>
      <c r="D4474" s="639" t="s">
        <v>12696</v>
      </c>
      <c r="E4474" s="640">
        <v>1000</v>
      </c>
      <c r="F4474" s="638" t="s">
        <v>12697</v>
      </c>
      <c r="G4474" s="639" t="s">
        <v>12698</v>
      </c>
      <c r="H4474" s="641" t="s">
        <v>12588</v>
      </c>
      <c r="I4474" s="642" t="s">
        <v>8292</v>
      </c>
      <c r="J4474" s="641"/>
      <c r="K4474" s="643">
        <v>3</v>
      </c>
      <c r="L4474" s="643">
        <v>9</v>
      </c>
      <c r="M4474" s="644">
        <v>9242.552311111147</v>
      </c>
      <c r="N4474" s="643"/>
      <c r="O4474" s="643"/>
      <c r="P4474" s="686"/>
    </row>
    <row r="4475" spans="1:16" ht="22.5" x14ac:dyDescent="0.2">
      <c r="A4475" s="637" t="s">
        <v>483</v>
      </c>
      <c r="B4475" s="638" t="s">
        <v>775</v>
      </c>
      <c r="C4475" s="638" t="s">
        <v>769</v>
      </c>
      <c r="D4475" s="639" t="s">
        <v>12699</v>
      </c>
      <c r="E4475" s="640">
        <v>1000</v>
      </c>
      <c r="F4475" s="638" t="s">
        <v>12700</v>
      </c>
      <c r="G4475" s="639" t="s">
        <v>12701</v>
      </c>
      <c r="H4475" s="641" t="s">
        <v>12588</v>
      </c>
      <c r="I4475" s="642" t="s">
        <v>8292</v>
      </c>
      <c r="J4475" s="641"/>
      <c r="K4475" s="643">
        <v>4</v>
      </c>
      <c r="L4475" s="643">
        <v>10</v>
      </c>
      <c r="M4475" s="644">
        <v>9597.8723111111449</v>
      </c>
      <c r="N4475" s="643">
        <v>2</v>
      </c>
      <c r="O4475" s="643">
        <v>6</v>
      </c>
      <c r="P4475" s="686">
        <v>6124.0180194805453</v>
      </c>
    </row>
    <row r="4476" spans="1:16" ht="33.75" x14ac:dyDescent="0.2">
      <c r="A4476" s="637" t="s">
        <v>483</v>
      </c>
      <c r="B4476" s="638" t="s">
        <v>775</v>
      </c>
      <c r="C4476" s="638" t="s">
        <v>769</v>
      </c>
      <c r="D4476" s="639" t="s">
        <v>12702</v>
      </c>
      <c r="E4476" s="640">
        <v>4000</v>
      </c>
      <c r="F4476" s="638" t="s">
        <v>12703</v>
      </c>
      <c r="G4476" s="639" t="s">
        <v>12704</v>
      </c>
      <c r="H4476" s="641" t="s">
        <v>12598</v>
      </c>
      <c r="I4476" s="642" t="s">
        <v>8190</v>
      </c>
      <c r="J4476" s="641"/>
      <c r="K4476" s="643">
        <v>4</v>
      </c>
      <c r="L4476" s="643">
        <v>12</v>
      </c>
      <c r="M4476" s="644">
        <v>48885.862311111152</v>
      </c>
      <c r="N4476" s="643">
        <v>2</v>
      </c>
      <c r="O4476" s="643">
        <v>6</v>
      </c>
      <c r="P4476" s="686">
        <v>25047.818019480546</v>
      </c>
    </row>
    <row r="4477" spans="1:16" ht="33.75" x14ac:dyDescent="0.2">
      <c r="A4477" s="637" t="s">
        <v>483</v>
      </c>
      <c r="B4477" s="638" t="s">
        <v>775</v>
      </c>
      <c r="C4477" s="638" t="s">
        <v>769</v>
      </c>
      <c r="D4477" s="639" t="s">
        <v>12705</v>
      </c>
      <c r="E4477" s="640">
        <v>5000</v>
      </c>
      <c r="F4477" s="638" t="s">
        <v>12706</v>
      </c>
      <c r="G4477" s="639" t="s">
        <v>12707</v>
      </c>
      <c r="H4477" s="641" t="s">
        <v>8380</v>
      </c>
      <c r="I4477" s="642" t="s">
        <v>8190</v>
      </c>
      <c r="J4477" s="641"/>
      <c r="K4477" s="643">
        <v>4</v>
      </c>
      <c r="L4477" s="643">
        <v>12</v>
      </c>
      <c r="M4477" s="644">
        <v>64792.402311111146</v>
      </c>
      <c r="N4477" s="643">
        <v>1</v>
      </c>
      <c r="O4477" s="643">
        <v>3</v>
      </c>
      <c r="P4477" s="686">
        <v>13192.038019480546</v>
      </c>
    </row>
    <row r="4478" spans="1:16" ht="56.25" x14ac:dyDescent="0.2">
      <c r="A4478" s="637" t="s">
        <v>483</v>
      </c>
      <c r="B4478" s="638" t="s">
        <v>775</v>
      </c>
      <c r="C4478" s="638" t="s">
        <v>769</v>
      </c>
      <c r="D4478" s="639" t="s">
        <v>12708</v>
      </c>
      <c r="E4478" s="640">
        <v>2000</v>
      </c>
      <c r="F4478" s="638" t="s">
        <v>12709</v>
      </c>
      <c r="G4478" s="639" t="s">
        <v>12710</v>
      </c>
      <c r="H4478" s="641" t="s">
        <v>12588</v>
      </c>
      <c r="I4478" s="642" t="s">
        <v>8292</v>
      </c>
      <c r="J4478" s="641"/>
      <c r="K4478" s="643">
        <v>4</v>
      </c>
      <c r="L4478" s="643">
        <v>12</v>
      </c>
      <c r="M4478" s="644">
        <v>25877.532311111143</v>
      </c>
      <c r="N4478" s="643">
        <v>2</v>
      </c>
      <c r="O4478" s="643">
        <v>6</v>
      </c>
      <c r="P4478" s="686">
        <v>13047.818019480545</v>
      </c>
    </row>
    <row r="4479" spans="1:16" ht="33.75" x14ac:dyDescent="0.2">
      <c r="A4479" s="637" t="s">
        <v>483</v>
      </c>
      <c r="B4479" s="638" t="s">
        <v>775</v>
      </c>
      <c r="C4479" s="638" t="s">
        <v>769</v>
      </c>
      <c r="D4479" s="639" t="s">
        <v>12711</v>
      </c>
      <c r="E4479" s="640">
        <v>1500</v>
      </c>
      <c r="F4479" s="638" t="s">
        <v>12712</v>
      </c>
      <c r="G4479" s="639" t="s">
        <v>12713</v>
      </c>
      <c r="H4479" s="641" t="s">
        <v>12588</v>
      </c>
      <c r="I4479" s="642" t="s">
        <v>8184</v>
      </c>
      <c r="J4479" s="641"/>
      <c r="K4479" s="643">
        <v>4</v>
      </c>
      <c r="L4479" s="643">
        <v>12</v>
      </c>
      <c r="M4479" s="644">
        <v>19883.782311111143</v>
      </c>
      <c r="N4479" s="643">
        <v>2</v>
      </c>
      <c r="O4479" s="643">
        <v>6</v>
      </c>
      <c r="P4479" s="686">
        <v>9812.9180194805449</v>
      </c>
    </row>
    <row r="4480" spans="1:16" ht="45" x14ac:dyDescent="0.2">
      <c r="A4480" s="637" t="s">
        <v>483</v>
      </c>
      <c r="B4480" s="638" t="s">
        <v>775</v>
      </c>
      <c r="C4480" s="638" t="s">
        <v>769</v>
      </c>
      <c r="D4480" s="639" t="s">
        <v>12714</v>
      </c>
      <c r="E4480" s="640">
        <v>1500</v>
      </c>
      <c r="F4480" s="638" t="s">
        <v>12715</v>
      </c>
      <c r="G4480" s="639" t="s">
        <v>12716</v>
      </c>
      <c r="H4480" s="641" t="s">
        <v>12588</v>
      </c>
      <c r="I4480" s="642" t="s">
        <v>8184</v>
      </c>
      <c r="J4480" s="641"/>
      <c r="K4480" s="643">
        <v>1</v>
      </c>
      <c r="L4480" s="643">
        <v>3</v>
      </c>
      <c r="M4480" s="644">
        <v>3769.2623111111452</v>
      </c>
      <c r="N4480" s="643"/>
      <c r="O4480" s="643"/>
      <c r="P4480" s="686"/>
    </row>
    <row r="4481" spans="1:16" ht="22.5" x14ac:dyDescent="0.2">
      <c r="A4481" s="637" t="s">
        <v>483</v>
      </c>
      <c r="B4481" s="638" t="s">
        <v>775</v>
      </c>
      <c r="C4481" s="638" t="s">
        <v>769</v>
      </c>
      <c r="D4481" s="639" t="s">
        <v>12717</v>
      </c>
      <c r="E4481" s="640">
        <v>1000</v>
      </c>
      <c r="F4481" s="638" t="s">
        <v>12718</v>
      </c>
      <c r="G4481" s="639" t="s">
        <v>12719</v>
      </c>
      <c r="H4481" s="641" t="s">
        <v>12588</v>
      </c>
      <c r="I4481" s="642" t="s">
        <v>8292</v>
      </c>
      <c r="J4481" s="641"/>
      <c r="K4481" s="643">
        <v>4</v>
      </c>
      <c r="L4481" s="643">
        <v>12</v>
      </c>
      <c r="M4481" s="644">
        <v>12928.842311111146</v>
      </c>
      <c r="N4481" s="643">
        <v>2</v>
      </c>
      <c r="O4481" s="643">
        <v>6</v>
      </c>
      <c r="P4481" s="686">
        <v>6397.588019480545</v>
      </c>
    </row>
    <row r="4482" spans="1:16" ht="33.75" x14ac:dyDescent="0.2">
      <c r="A4482" s="637" t="s">
        <v>483</v>
      </c>
      <c r="B4482" s="638" t="s">
        <v>775</v>
      </c>
      <c r="C4482" s="638" t="s">
        <v>769</v>
      </c>
      <c r="D4482" s="639" t="s">
        <v>12720</v>
      </c>
      <c r="E4482" s="640">
        <v>1800</v>
      </c>
      <c r="F4482" s="638" t="s">
        <v>12721</v>
      </c>
      <c r="G4482" s="639" t="s">
        <v>12722</v>
      </c>
      <c r="H4482" s="641" t="s">
        <v>12588</v>
      </c>
      <c r="I4482" s="642" t="s">
        <v>8184</v>
      </c>
      <c r="J4482" s="641"/>
      <c r="K4482" s="643">
        <v>4</v>
      </c>
      <c r="L4482" s="643">
        <v>12</v>
      </c>
      <c r="M4482" s="644">
        <v>23552.532311111143</v>
      </c>
      <c r="N4482" s="643">
        <v>2</v>
      </c>
      <c r="O4482" s="643">
        <v>6</v>
      </c>
      <c r="P4482" s="686">
        <v>11774.918019480545</v>
      </c>
    </row>
    <row r="4483" spans="1:16" ht="33.75" x14ac:dyDescent="0.2">
      <c r="A4483" s="637" t="s">
        <v>483</v>
      </c>
      <c r="B4483" s="638" t="s">
        <v>775</v>
      </c>
      <c r="C4483" s="638" t="s">
        <v>769</v>
      </c>
      <c r="D4483" s="639" t="s">
        <v>12723</v>
      </c>
      <c r="E4483" s="640">
        <v>1500</v>
      </c>
      <c r="F4483" s="638" t="s">
        <v>12724</v>
      </c>
      <c r="G4483" s="639" t="s">
        <v>12725</v>
      </c>
      <c r="H4483" s="641" t="s">
        <v>12726</v>
      </c>
      <c r="I4483" s="642" t="s">
        <v>8184</v>
      </c>
      <c r="J4483" s="641"/>
      <c r="K4483" s="643">
        <v>4</v>
      </c>
      <c r="L4483" s="643">
        <v>12</v>
      </c>
      <c r="M4483" s="644">
        <v>19952.532311111143</v>
      </c>
      <c r="N4483" s="643">
        <v>2</v>
      </c>
      <c r="O4483" s="643">
        <v>6</v>
      </c>
      <c r="P4483" s="686">
        <v>9812.9180194805449</v>
      </c>
    </row>
    <row r="4484" spans="1:16" ht="33.75" x14ac:dyDescent="0.2">
      <c r="A4484" s="637" t="s">
        <v>483</v>
      </c>
      <c r="B4484" s="638" t="s">
        <v>775</v>
      </c>
      <c r="C4484" s="638" t="s">
        <v>769</v>
      </c>
      <c r="D4484" s="639" t="s">
        <v>12727</v>
      </c>
      <c r="E4484" s="640">
        <v>1200</v>
      </c>
      <c r="F4484" s="638" t="s">
        <v>12728</v>
      </c>
      <c r="G4484" s="639" t="s">
        <v>12729</v>
      </c>
      <c r="H4484" s="641" t="s">
        <v>12588</v>
      </c>
      <c r="I4484" s="642" t="s">
        <v>8292</v>
      </c>
      <c r="J4484" s="641"/>
      <c r="K4484" s="643">
        <v>4</v>
      </c>
      <c r="L4484" s="643">
        <v>12</v>
      </c>
      <c r="M4484" s="644">
        <v>16096.982311111145</v>
      </c>
      <c r="N4484" s="643">
        <v>1</v>
      </c>
      <c r="O4484" s="643">
        <v>3</v>
      </c>
      <c r="P4484" s="686">
        <v>3032.6180194805452</v>
      </c>
    </row>
    <row r="4485" spans="1:16" ht="22.5" x14ac:dyDescent="0.2">
      <c r="A4485" s="637" t="s">
        <v>483</v>
      </c>
      <c r="B4485" s="638" t="s">
        <v>775</v>
      </c>
      <c r="C4485" s="638" t="s">
        <v>769</v>
      </c>
      <c r="D4485" s="639" t="s">
        <v>12730</v>
      </c>
      <c r="E4485" s="640">
        <v>1100</v>
      </c>
      <c r="F4485" s="638" t="s">
        <v>12731</v>
      </c>
      <c r="G4485" s="639" t="s">
        <v>12732</v>
      </c>
      <c r="H4485" s="641" t="s">
        <v>12588</v>
      </c>
      <c r="I4485" s="642" t="s">
        <v>8292</v>
      </c>
      <c r="J4485" s="641"/>
      <c r="K4485" s="643">
        <v>4</v>
      </c>
      <c r="L4485" s="643">
        <v>12</v>
      </c>
      <c r="M4485" s="644">
        <v>14979.732311111145</v>
      </c>
      <c r="N4485" s="643">
        <v>2</v>
      </c>
      <c r="O4485" s="643">
        <v>6</v>
      </c>
      <c r="P4485" s="686">
        <v>7196.9180194805449</v>
      </c>
    </row>
    <row r="4486" spans="1:16" ht="22.5" x14ac:dyDescent="0.2">
      <c r="A4486" s="637" t="s">
        <v>483</v>
      </c>
      <c r="B4486" s="638" t="s">
        <v>775</v>
      </c>
      <c r="C4486" s="638" t="s">
        <v>769</v>
      </c>
      <c r="D4486" s="639" t="s">
        <v>12733</v>
      </c>
      <c r="E4486" s="640">
        <v>1100</v>
      </c>
      <c r="F4486" s="638" t="s">
        <v>12734</v>
      </c>
      <c r="G4486" s="639" t="s">
        <v>12735</v>
      </c>
      <c r="H4486" s="641" t="s">
        <v>12588</v>
      </c>
      <c r="I4486" s="642" t="s">
        <v>8292</v>
      </c>
      <c r="J4486" s="641"/>
      <c r="K4486" s="643">
        <v>4</v>
      </c>
      <c r="L4486" s="643">
        <v>12</v>
      </c>
      <c r="M4486" s="644">
        <v>14495.112311111145</v>
      </c>
      <c r="N4486" s="643">
        <v>2</v>
      </c>
      <c r="O4486" s="643">
        <v>6</v>
      </c>
      <c r="P4486" s="686">
        <v>6917.1580194805447</v>
      </c>
    </row>
    <row r="4487" spans="1:16" ht="45" x14ac:dyDescent="0.2">
      <c r="A4487" s="637" t="s">
        <v>483</v>
      </c>
      <c r="B4487" s="638" t="s">
        <v>775</v>
      </c>
      <c r="C4487" s="638" t="s">
        <v>769</v>
      </c>
      <c r="D4487" s="639" t="s">
        <v>12736</v>
      </c>
      <c r="E4487" s="640">
        <v>1800</v>
      </c>
      <c r="F4487" s="638" t="s">
        <v>12737</v>
      </c>
      <c r="G4487" s="639" t="s">
        <v>12738</v>
      </c>
      <c r="H4487" s="641" t="s">
        <v>12588</v>
      </c>
      <c r="I4487" s="642" t="s">
        <v>8184</v>
      </c>
      <c r="J4487" s="641"/>
      <c r="K4487" s="643">
        <v>4</v>
      </c>
      <c r="L4487" s="643">
        <v>12</v>
      </c>
      <c r="M4487" s="644">
        <v>23432.532311111143</v>
      </c>
      <c r="N4487" s="643">
        <v>2</v>
      </c>
      <c r="O4487" s="643">
        <v>6</v>
      </c>
      <c r="P4487" s="686">
        <v>11774.918019480545</v>
      </c>
    </row>
    <row r="4488" spans="1:16" ht="22.5" x14ac:dyDescent="0.2">
      <c r="A4488" s="637" t="s">
        <v>483</v>
      </c>
      <c r="B4488" s="638" t="s">
        <v>775</v>
      </c>
      <c r="C4488" s="638" t="s">
        <v>769</v>
      </c>
      <c r="D4488" s="639" t="s">
        <v>12739</v>
      </c>
      <c r="E4488" s="640">
        <v>1000</v>
      </c>
      <c r="F4488" s="638" t="s">
        <v>12740</v>
      </c>
      <c r="G4488" s="639" t="s">
        <v>12741</v>
      </c>
      <c r="H4488" s="641" t="s">
        <v>12588</v>
      </c>
      <c r="I4488" s="642" t="s">
        <v>8292</v>
      </c>
      <c r="J4488" s="641"/>
      <c r="K4488" s="643">
        <v>4</v>
      </c>
      <c r="L4488" s="643">
        <v>12</v>
      </c>
      <c r="M4488" s="644">
        <v>13492.772311111146</v>
      </c>
      <c r="N4488" s="643">
        <v>2</v>
      </c>
      <c r="O4488" s="643">
        <v>6</v>
      </c>
      <c r="P4488" s="686">
        <v>6542.9180194805449</v>
      </c>
    </row>
    <row r="4489" spans="1:16" ht="33.75" x14ac:dyDescent="0.2">
      <c r="A4489" s="637" t="s">
        <v>483</v>
      </c>
      <c r="B4489" s="638" t="s">
        <v>775</v>
      </c>
      <c r="C4489" s="638" t="s">
        <v>769</v>
      </c>
      <c r="D4489" s="639" t="s">
        <v>12742</v>
      </c>
      <c r="E4489" s="640">
        <v>1500</v>
      </c>
      <c r="F4489" s="638" t="s">
        <v>12743</v>
      </c>
      <c r="G4489" s="639" t="s">
        <v>12744</v>
      </c>
      <c r="H4489" s="641" t="s">
        <v>12588</v>
      </c>
      <c r="I4489" s="642" t="s">
        <v>8184</v>
      </c>
      <c r="J4489" s="641"/>
      <c r="K4489" s="643">
        <v>4</v>
      </c>
      <c r="L4489" s="643">
        <v>12</v>
      </c>
      <c r="M4489" s="644">
        <v>19222.832311111142</v>
      </c>
      <c r="N4489" s="643">
        <v>1</v>
      </c>
      <c r="O4489" s="643">
        <v>2</v>
      </c>
      <c r="P4489" s="686">
        <v>2306.2380194805455</v>
      </c>
    </row>
    <row r="4490" spans="1:16" ht="56.25" x14ac:dyDescent="0.2">
      <c r="A4490" s="637" t="s">
        <v>483</v>
      </c>
      <c r="B4490" s="638" t="s">
        <v>775</v>
      </c>
      <c r="C4490" s="638" t="s">
        <v>769</v>
      </c>
      <c r="D4490" s="639" t="s">
        <v>12745</v>
      </c>
      <c r="E4490" s="640">
        <v>2000</v>
      </c>
      <c r="F4490" s="638" t="s">
        <v>12746</v>
      </c>
      <c r="G4490" s="639" t="s">
        <v>12747</v>
      </c>
      <c r="H4490" s="641" t="s">
        <v>12588</v>
      </c>
      <c r="I4490" s="642" t="s">
        <v>8292</v>
      </c>
      <c r="J4490" s="641"/>
      <c r="K4490" s="643">
        <v>4</v>
      </c>
      <c r="L4490" s="643">
        <v>12</v>
      </c>
      <c r="M4490" s="644">
        <v>25952.532311111143</v>
      </c>
      <c r="N4490" s="643">
        <v>2</v>
      </c>
      <c r="O4490" s="643">
        <v>6</v>
      </c>
      <c r="P4490" s="686">
        <v>13047.818019480545</v>
      </c>
    </row>
    <row r="4491" spans="1:16" ht="22.5" x14ac:dyDescent="0.2">
      <c r="A4491" s="637" t="s">
        <v>483</v>
      </c>
      <c r="B4491" s="638" t="s">
        <v>775</v>
      </c>
      <c r="C4491" s="638" t="s">
        <v>769</v>
      </c>
      <c r="D4491" s="639" t="s">
        <v>12748</v>
      </c>
      <c r="E4491" s="640">
        <v>1200</v>
      </c>
      <c r="F4491" s="638" t="s">
        <v>12749</v>
      </c>
      <c r="G4491" s="639" t="s">
        <v>12750</v>
      </c>
      <c r="H4491" s="641" t="s">
        <v>12588</v>
      </c>
      <c r="I4491" s="642" t="s">
        <v>8292</v>
      </c>
      <c r="J4491" s="641"/>
      <c r="K4491" s="643">
        <v>4</v>
      </c>
      <c r="L4491" s="643">
        <v>12</v>
      </c>
      <c r="M4491" s="644">
        <v>16287.732311111145</v>
      </c>
      <c r="N4491" s="643">
        <v>2</v>
      </c>
      <c r="O4491" s="643">
        <v>6</v>
      </c>
      <c r="P4491" s="686">
        <v>7850.9180194805449</v>
      </c>
    </row>
    <row r="4492" spans="1:16" ht="22.5" x14ac:dyDescent="0.2">
      <c r="A4492" s="637" t="s">
        <v>483</v>
      </c>
      <c r="B4492" s="638" t="s">
        <v>775</v>
      </c>
      <c r="C4492" s="638" t="s">
        <v>769</v>
      </c>
      <c r="D4492" s="639" t="s">
        <v>12751</v>
      </c>
      <c r="E4492" s="640">
        <v>1000</v>
      </c>
      <c r="F4492" s="638" t="s">
        <v>12752</v>
      </c>
      <c r="G4492" s="639" t="s">
        <v>12753</v>
      </c>
      <c r="H4492" s="641" t="s">
        <v>12588</v>
      </c>
      <c r="I4492" s="642" t="s">
        <v>8292</v>
      </c>
      <c r="J4492" s="641"/>
      <c r="K4492" s="643">
        <v>4</v>
      </c>
      <c r="L4492" s="643">
        <v>12</v>
      </c>
      <c r="M4492" s="644">
        <v>13671.732311111145</v>
      </c>
      <c r="N4492" s="643">
        <v>2</v>
      </c>
      <c r="O4492" s="643">
        <v>6</v>
      </c>
      <c r="P4492" s="686">
        <v>6542.9180194805449</v>
      </c>
    </row>
    <row r="4493" spans="1:16" ht="22.5" x14ac:dyDescent="0.2">
      <c r="A4493" s="637" t="s">
        <v>483</v>
      </c>
      <c r="B4493" s="638" t="s">
        <v>775</v>
      </c>
      <c r="C4493" s="638" t="s">
        <v>769</v>
      </c>
      <c r="D4493" s="639" t="s">
        <v>12754</v>
      </c>
      <c r="E4493" s="640">
        <v>1000</v>
      </c>
      <c r="F4493" s="638" t="s">
        <v>12755</v>
      </c>
      <c r="G4493" s="639" t="s">
        <v>12756</v>
      </c>
      <c r="H4493" s="641" t="s">
        <v>12588</v>
      </c>
      <c r="I4493" s="642" t="s">
        <v>8292</v>
      </c>
      <c r="J4493" s="641"/>
      <c r="K4493" s="643">
        <v>4</v>
      </c>
      <c r="L4493" s="643">
        <v>12</v>
      </c>
      <c r="M4493" s="644">
        <v>13671.732311111145</v>
      </c>
      <c r="N4493" s="643">
        <v>2</v>
      </c>
      <c r="O4493" s="643">
        <v>6</v>
      </c>
      <c r="P4493" s="686">
        <v>6542.9180194805449</v>
      </c>
    </row>
    <row r="4494" spans="1:16" ht="67.5" x14ac:dyDescent="0.2">
      <c r="A4494" s="637" t="s">
        <v>483</v>
      </c>
      <c r="B4494" s="638" t="s">
        <v>775</v>
      </c>
      <c r="C4494" s="638" t="s">
        <v>769</v>
      </c>
      <c r="D4494" s="639" t="s">
        <v>12757</v>
      </c>
      <c r="E4494" s="640">
        <v>7000</v>
      </c>
      <c r="F4494" s="638" t="s">
        <v>12758</v>
      </c>
      <c r="G4494" s="639" t="s">
        <v>12759</v>
      </c>
      <c r="H4494" s="641" t="s">
        <v>12760</v>
      </c>
      <c r="I4494" s="642" t="s">
        <v>8190</v>
      </c>
      <c r="J4494" s="641"/>
      <c r="K4494" s="643">
        <v>4</v>
      </c>
      <c r="L4494" s="643">
        <v>12</v>
      </c>
      <c r="M4494" s="644">
        <v>85532.54231111116</v>
      </c>
      <c r="N4494" s="643">
        <v>2</v>
      </c>
      <c r="O4494" s="643">
        <v>6</v>
      </c>
      <c r="P4494" s="686">
        <v>42935.518019480543</v>
      </c>
    </row>
    <row r="4495" spans="1:16" ht="33.75" x14ac:dyDescent="0.2">
      <c r="A4495" s="637" t="s">
        <v>483</v>
      </c>
      <c r="B4495" s="638" t="s">
        <v>775</v>
      </c>
      <c r="C4495" s="638" t="s">
        <v>769</v>
      </c>
      <c r="D4495" s="639" t="s">
        <v>12761</v>
      </c>
      <c r="E4495" s="640">
        <v>1500</v>
      </c>
      <c r="F4495" s="638" t="s">
        <v>12762</v>
      </c>
      <c r="G4495" s="639" t="s">
        <v>12763</v>
      </c>
      <c r="H4495" s="641" t="s">
        <v>12588</v>
      </c>
      <c r="I4495" s="642" t="s">
        <v>8184</v>
      </c>
      <c r="J4495" s="641"/>
      <c r="K4495" s="643">
        <v>3</v>
      </c>
      <c r="L4495" s="643">
        <v>9</v>
      </c>
      <c r="M4495" s="644">
        <v>12060.902311111146</v>
      </c>
      <c r="N4495" s="643"/>
      <c r="O4495" s="643"/>
      <c r="P4495" s="686"/>
    </row>
    <row r="4496" spans="1:16" ht="22.5" x14ac:dyDescent="0.2">
      <c r="A4496" s="637" t="s">
        <v>483</v>
      </c>
      <c r="B4496" s="638" t="s">
        <v>775</v>
      </c>
      <c r="C4496" s="638" t="s">
        <v>769</v>
      </c>
      <c r="D4496" s="639" t="s">
        <v>12640</v>
      </c>
      <c r="E4496" s="640">
        <v>1250</v>
      </c>
      <c r="F4496" s="638" t="s">
        <v>12764</v>
      </c>
      <c r="G4496" s="639" t="s">
        <v>12765</v>
      </c>
      <c r="H4496" s="641" t="s">
        <v>12588</v>
      </c>
      <c r="I4496" s="642" t="s">
        <v>8292</v>
      </c>
      <c r="J4496" s="641"/>
      <c r="K4496" s="643">
        <v>1</v>
      </c>
      <c r="L4496" s="643">
        <v>1</v>
      </c>
      <c r="M4496" s="644">
        <v>742.10231111114535</v>
      </c>
      <c r="N4496" s="643"/>
      <c r="O4496" s="643"/>
      <c r="P4496" s="686"/>
    </row>
    <row r="4497" spans="1:16" ht="33.75" x14ac:dyDescent="0.2">
      <c r="A4497" s="637" t="s">
        <v>483</v>
      </c>
      <c r="B4497" s="638" t="s">
        <v>775</v>
      </c>
      <c r="C4497" s="638" t="s">
        <v>769</v>
      </c>
      <c r="D4497" s="639" t="s">
        <v>12766</v>
      </c>
      <c r="E4497" s="640">
        <v>4000</v>
      </c>
      <c r="F4497" s="638" t="s">
        <v>12767</v>
      </c>
      <c r="G4497" s="639" t="s">
        <v>12768</v>
      </c>
      <c r="H4497" s="641" t="s">
        <v>12769</v>
      </c>
      <c r="I4497" s="642" t="s">
        <v>8190</v>
      </c>
      <c r="J4497" s="641"/>
      <c r="K4497" s="643">
        <v>4</v>
      </c>
      <c r="L4497" s="643">
        <v>12</v>
      </c>
      <c r="M4497" s="644">
        <v>49952.53231111115</v>
      </c>
      <c r="N4497" s="643">
        <v>2</v>
      </c>
      <c r="O4497" s="643">
        <v>6</v>
      </c>
      <c r="P4497" s="686">
        <v>25047.818019480546</v>
      </c>
    </row>
    <row r="4498" spans="1:16" ht="22.5" x14ac:dyDescent="0.2">
      <c r="A4498" s="637" t="s">
        <v>483</v>
      </c>
      <c r="B4498" s="638" t="s">
        <v>775</v>
      </c>
      <c r="C4498" s="638" t="s">
        <v>769</v>
      </c>
      <c r="D4498" s="639" t="s">
        <v>12770</v>
      </c>
      <c r="E4498" s="640">
        <v>6200</v>
      </c>
      <c r="F4498" s="638" t="s">
        <v>12771</v>
      </c>
      <c r="G4498" s="639" t="s">
        <v>12772</v>
      </c>
      <c r="H4498" s="641" t="s">
        <v>8193</v>
      </c>
      <c r="I4498" s="642" t="s">
        <v>8190</v>
      </c>
      <c r="J4498" s="641"/>
      <c r="K4498" s="643">
        <v>4</v>
      </c>
      <c r="L4498" s="643">
        <v>12</v>
      </c>
      <c r="M4498" s="644">
        <v>49945.872311111147</v>
      </c>
      <c r="N4498" s="643">
        <v>2</v>
      </c>
      <c r="O4498" s="643">
        <v>6</v>
      </c>
      <c r="P4498" s="686">
        <v>33627.818019480546</v>
      </c>
    </row>
    <row r="4499" spans="1:16" ht="33.75" x14ac:dyDescent="0.2">
      <c r="A4499" s="637" t="s">
        <v>483</v>
      </c>
      <c r="B4499" s="638" t="s">
        <v>775</v>
      </c>
      <c r="C4499" s="638" t="s">
        <v>769</v>
      </c>
      <c r="D4499" s="639" t="s">
        <v>12773</v>
      </c>
      <c r="E4499" s="640">
        <v>2200</v>
      </c>
      <c r="F4499" s="638" t="s">
        <v>12774</v>
      </c>
      <c r="G4499" s="639" t="s">
        <v>12775</v>
      </c>
      <c r="H4499" s="641" t="s">
        <v>12776</v>
      </c>
      <c r="I4499" s="642" t="s">
        <v>8190</v>
      </c>
      <c r="J4499" s="641"/>
      <c r="K4499" s="643">
        <v>2</v>
      </c>
      <c r="L4499" s="643">
        <v>4</v>
      </c>
      <c r="M4499" s="644">
        <v>7030.0723111111447</v>
      </c>
      <c r="N4499" s="643"/>
      <c r="O4499" s="643"/>
      <c r="P4499" s="686"/>
    </row>
    <row r="4500" spans="1:16" ht="22.5" x14ac:dyDescent="0.2">
      <c r="A4500" s="637" t="s">
        <v>483</v>
      </c>
      <c r="B4500" s="638" t="s">
        <v>775</v>
      </c>
      <c r="C4500" s="638" t="s">
        <v>769</v>
      </c>
      <c r="D4500" s="639" t="s">
        <v>12777</v>
      </c>
      <c r="E4500" s="640">
        <v>1500</v>
      </c>
      <c r="F4500" s="638" t="s">
        <v>12778</v>
      </c>
      <c r="G4500" s="639" t="s">
        <v>12779</v>
      </c>
      <c r="H4500" s="641" t="s">
        <v>12588</v>
      </c>
      <c r="I4500" s="642" t="s">
        <v>8184</v>
      </c>
      <c r="J4500" s="641"/>
      <c r="K4500" s="643">
        <v>1</v>
      </c>
      <c r="L4500" s="643">
        <v>3</v>
      </c>
      <c r="M4500" s="644">
        <v>5084.3823111111451</v>
      </c>
      <c r="N4500" s="643"/>
      <c r="O4500" s="643"/>
      <c r="P4500" s="686"/>
    </row>
    <row r="4501" spans="1:16" ht="22.5" x14ac:dyDescent="0.2">
      <c r="A4501" s="637" t="s">
        <v>483</v>
      </c>
      <c r="B4501" s="638" t="s">
        <v>775</v>
      </c>
      <c r="C4501" s="638" t="s">
        <v>769</v>
      </c>
      <c r="D4501" s="639" t="s">
        <v>12780</v>
      </c>
      <c r="E4501" s="640">
        <v>4000</v>
      </c>
      <c r="F4501" s="638" t="s">
        <v>12781</v>
      </c>
      <c r="G4501" s="639" t="s">
        <v>12782</v>
      </c>
      <c r="H4501" s="641" t="s">
        <v>12783</v>
      </c>
      <c r="I4501" s="642" t="s">
        <v>8190</v>
      </c>
      <c r="J4501" s="641"/>
      <c r="K4501" s="643">
        <v>4</v>
      </c>
      <c r="L4501" s="643">
        <v>10</v>
      </c>
      <c r="M4501" s="644">
        <v>37446.492311111149</v>
      </c>
      <c r="N4501" s="643">
        <v>2</v>
      </c>
      <c r="O4501" s="643">
        <v>6</v>
      </c>
      <c r="P4501" s="686">
        <v>24920.598019480545</v>
      </c>
    </row>
    <row r="4502" spans="1:16" ht="45" x14ac:dyDescent="0.2">
      <c r="A4502" s="637" t="s">
        <v>483</v>
      </c>
      <c r="B4502" s="638" t="s">
        <v>775</v>
      </c>
      <c r="C4502" s="638" t="s">
        <v>769</v>
      </c>
      <c r="D4502" s="639" t="s">
        <v>12784</v>
      </c>
      <c r="E4502" s="640">
        <v>4500</v>
      </c>
      <c r="F4502" s="638" t="s">
        <v>12785</v>
      </c>
      <c r="G4502" s="639" t="s">
        <v>12786</v>
      </c>
      <c r="H4502" s="641" t="s">
        <v>12588</v>
      </c>
      <c r="I4502" s="642" t="s">
        <v>8190</v>
      </c>
      <c r="J4502" s="641"/>
      <c r="K4502" s="643">
        <v>4</v>
      </c>
      <c r="L4502" s="643">
        <v>12</v>
      </c>
      <c r="M4502" s="644">
        <v>55952.53231111115</v>
      </c>
      <c r="N4502" s="643">
        <v>2</v>
      </c>
      <c r="O4502" s="643">
        <v>6</v>
      </c>
      <c r="P4502" s="686">
        <v>28047.818019480546</v>
      </c>
    </row>
    <row r="4503" spans="1:16" ht="45" x14ac:dyDescent="0.2">
      <c r="A4503" s="637" t="s">
        <v>483</v>
      </c>
      <c r="B4503" s="638" t="s">
        <v>775</v>
      </c>
      <c r="C4503" s="638" t="s">
        <v>769</v>
      </c>
      <c r="D4503" s="639" t="s">
        <v>12787</v>
      </c>
      <c r="E4503" s="640">
        <v>1100</v>
      </c>
      <c r="F4503" s="638" t="s">
        <v>12788</v>
      </c>
      <c r="G4503" s="639" t="s">
        <v>12789</v>
      </c>
      <c r="H4503" s="641" t="s">
        <v>12588</v>
      </c>
      <c r="I4503" s="642" t="s">
        <v>8292</v>
      </c>
      <c r="J4503" s="641"/>
      <c r="K4503" s="643">
        <v>4</v>
      </c>
      <c r="L4503" s="643">
        <v>12</v>
      </c>
      <c r="M4503" s="644">
        <v>14939.762311111146</v>
      </c>
      <c r="N4503" s="643">
        <v>2</v>
      </c>
      <c r="O4503" s="643">
        <v>6</v>
      </c>
      <c r="P4503" s="686">
        <v>7196.9180194805449</v>
      </c>
    </row>
    <row r="4504" spans="1:16" ht="22.5" x14ac:dyDescent="0.2">
      <c r="A4504" s="637" t="s">
        <v>483</v>
      </c>
      <c r="B4504" s="638" t="s">
        <v>775</v>
      </c>
      <c r="C4504" s="638" t="s">
        <v>769</v>
      </c>
      <c r="D4504" s="639" t="s">
        <v>12790</v>
      </c>
      <c r="E4504" s="640">
        <v>4500</v>
      </c>
      <c r="F4504" s="638" t="s">
        <v>12791</v>
      </c>
      <c r="G4504" s="639" t="s">
        <v>12792</v>
      </c>
      <c r="H4504" s="641" t="s">
        <v>12793</v>
      </c>
      <c r="I4504" s="642" t="s">
        <v>8184</v>
      </c>
      <c r="J4504" s="641"/>
      <c r="K4504" s="643">
        <v>4</v>
      </c>
      <c r="L4504" s="643">
        <v>12</v>
      </c>
      <c r="M4504" s="644">
        <v>55778.762311111153</v>
      </c>
      <c r="N4504" s="643">
        <v>2</v>
      </c>
      <c r="O4504" s="643">
        <v>6</v>
      </c>
      <c r="P4504" s="686">
        <v>27965.008019480545</v>
      </c>
    </row>
    <row r="4505" spans="1:16" ht="33.75" x14ac:dyDescent="0.2">
      <c r="A4505" s="637" t="s">
        <v>483</v>
      </c>
      <c r="B4505" s="638" t="s">
        <v>775</v>
      </c>
      <c r="C4505" s="638" t="s">
        <v>769</v>
      </c>
      <c r="D4505" s="639" t="s">
        <v>12794</v>
      </c>
      <c r="E4505" s="640">
        <v>2000</v>
      </c>
      <c r="F4505" s="638" t="s">
        <v>12795</v>
      </c>
      <c r="G4505" s="639" t="s">
        <v>12796</v>
      </c>
      <c r="H4505" s="641" t="s">
        <v>12588</v>
      </c>
      <c r="I4505" s="642" t="s">
        <v>8184</v>
      </c>
      <c r="J4505" s="641"/>
      <c r="K4505" s="643">
        <v>4</v>
      </c>
      <c r="L4505" s="643">
        <v>12</v>
      </c>
      <c r="M4505" s="644">
        <v>25952.532311111143</v>
      </c>
      <c r="N4505" s="643">
        <v>2</v>
      </c>
      <c r="O4505" s="643">
        <v>6</v>
      </c>
      <c r="P4505" s="686">
        <v>13047.818019480545</v>
      </c>
    </row>
    <row r="4506" spans="1:16" ht="33.75" x14ac:dyDescent="0.2">
      <c r="A4506" s="637" t="s">
        <v>483</v>
      </c>
      <c r="B4506" s="638" t="s">
        <v>775</v>
      </c>
      <c r="C4506" s="638" t="s">
        <v>769</v>
      </c>
      <c r="D4506" s="639" t="s">
        <v>12797</v>
      </c>
      <c r="E4506" s="640">
        <v>1000</v>
      </c>
      <c r="F4506" s="638" t="s">
        <v>12798</v>
      </c>
      <c r="G4506" s="639" t="s">
        <v>12799</v>
      </c>
      <c r="H4506" s="641" t="s">
        <v>12588</v>
      </c>
      <c r="I4506" s="642" t="s">
        <v>8292</v>
      </c>
      <c r="J4506" s="641"/>
      <c r="K4506" s="643">
        <v>4</v>
      </c>
      <c r="L4506" s="643">
        <v>12</v>
      </c>
      <c r="M4506" s="644">
        <v>13671.732311111145</v>
      </c>
      <c r="N4506" s="643">
        <v>2</v>
      </c>
      <c r="O4506" s="643">
        <v>6</v>
      </c>
      <c r="P4506" s="686">
        <v>6542.9180194805449</v>
      </c>
    </row>
    <row r="4507" spans="1:16" ht="33.75" x14ac:dyDescent="0.2">
      <c r="A4507" s="637" t="s">
        <v>483</v>
      </c>
      <c r="B4507" s="638" t="s">
        <v>775</v>
      </c>
      <c r="C4507" s="638" t="s">
        <v>769</v>
      </c>
      <c r="D4507" s="639" t="s">
        <v>12800</v>
      </c>
      <c r="E4507" s="640">
        <v>1000</v>
      </c>
      <c r="F4507" s="638" t="s">
        <v>12801</v>
      </c>
      <c r="G4507" s="639" t="s">
        <v>12802</v>
      </c>
      <c r="H4507" s="641" t="s">
        <v>12588</v>
      </c>
      <c r="I4507" s="642" t="s">
        <v>8292</v>
      </c>
      <c r="J4507" s="641"/>
      <c r="K4507" s="643">
        <v>4</v>
      </c>
      <c r="L4507" s="643">
        <v>12</v>
      </c>
      <c r="M4507" s="644">
        <v>13671.732311111145</v>
      </c>
      <c r="N4507" s="643">
        <v>2</v>
      </c>
      <c r="O4507" s="643">
        <v>6</v>
      </c>
      <c r="P4507" s="686">
        <v>6542.9180194805449</v>
      </c>
    </row>
    <row r="4508" spans="1:16" ht="33.75" x14ac:dyDescent="0.2">
      <c r="A4508" s="637" t="s">
        <v>483</v>
      </c>
      <c r="B4508" s="638" t="s">
        <v>775</v>
      </c>
      <c r="C4508" s="638" t="s">
        <v>769</v>
      </c>
      <c r="D4508" s="639" t="s">
        <v>12803</v>
      </c>
      <c r="E4508" s="640">
        <v>1000</v>
      </c>
      <c r="F4508" s="638" t="s">
        <v>12804</v>
      </c>
      <c r="G4508" s="639" t="s">
        <v>12805</v>
      </c>
      <c r="H4508" s="641" t="s">
        <v>12588</v>
      </c>
      <c r="I4508" s="642" t="s">
        <v>8292</v>
      </c>
      <c r="J4508" s="641"/>
      <c r="K4508" s="643">
        <v>4</v>
      </c>
      <c r="L4508" s="643">
        <v>12</v>
      </c>
      <c r="M4508" s="644">
        <v>13671.732311111145</v>
      </c>
      <c r="N4508" s="643">
        <v>2</v>
      </c>
      <c r="O4508" s="643">
        <v>6</v>
      </c>
      <c r="P4508" s="686">
        <v>6542.9180194805449</v>
      </c>
    </row>
    <row r="4509" spans="1:16" ht="33.75" x14ac:dyDescent="0.2">
      <c r="A4509" s="637" t="s">
        <v>483</v>
      </c>
      <c r="B4509" s="638" t="s">
        <v>775</v>
      </c>
      <c r="C4509" s="638" t="s">
        <v>769</v>
      </c>
      <c r="D4509" s="639" t="s">
        <v>12806</v>
      </c>
      <c r="E4509" s="640">
        <v>5000</v>
      </c>
      <c r="F4509" s="638" t="s">
        <v>12807</v>
      </c>
      <c r="G4509" s="639" t="s">
        <v>12808</v>
      </c>
      <c r="H4509" s="641" t="s">
        <v>12809</v>
      </c>
      <c r="I4509" s="642" t="s">
        <v>8190</v>
      </c>
      <c r="J4509" s="641"/>
      <c r="K4509" s="643">
        <v>4</v>
      </c>
      <c r="L4509" s="643">
        <v>12</v>
      </c>
      <c r="M4509" s="644">
        <v>64577.53231111115</v>
      </c>
      <c r="N4509" s="643">
        <v>2</v>
      </c>
      <c r="O4509" s="643">
        <v>6</v>
      </c>
      <c r="P4509" s="686">
        <v>31047.818019480546</v>
      </c>
    </row>
    <row r="4510" spans="1:16" ht="22.5" x14ac:dyDescent="0.2">
      <c r="A4510" s="637" t="s">
        <v>483</v>
      </c>
      <c r="B4510" s="638" t="s">
        <v>775</v>
      </c>
      <c r="C4510" s="638" t="s">
        <v>769</v>
      </c>
      <c r="D4510" s="639" t="s">
        <v>12751</v>
      </c>
      <c r="E4510" s="640">
        <v>1000</v>
      </c>
      <c r="F4510" s="638" t="s">
        <v>12810</v>
      </c>
      <c r="G4510" s="639" t="s">
        <v>12811</v>
      </c>
      <c r="H4510" s="641" t="s">
        <v>12588</v>
      </c>
      <c r="I4510" s="642" t="s">
        <v>8292</v>
      </c>
      <c r="J4510" s="641"/>
      <c r="K4510" s="643">
        <v>4</v>
      </c>
      <c r="L4510" s="643">
        <v>12</v>
      </c>
      <c r="M4510" s="644">
        <v>13671.732311111145</v>
      </c>
      <c r="N4510" s="643">
        <v>2</v>
      </c>
      <c r="O4510" s="643">
        <v>6</v>
      </c>
      <c r="P4510" s="686">
        <v>6542.9180194805449</v>
      </c>
    </row>
    <row r="4511" spans="1:16" ht="33.75" x14ac:dyDescent="0.2">
      <c r="A4511" s="637" t="s">
        <v>483</v>
      </c>
      <c r="B4511" s="638" t="s">
        <v>775</v>
      </c>
      <c r="C4511" s="638" t="s">
        <v>769</v>
      </c>
      <c r="D4511" s="639" t="s">
        <v>12812</v>
      </c>
      <c r="E4511" s="640">
        <v>1000</v>
      </c>
      <c r="F4511" s="638" t="s">
        <v>12813</v>
      </c>
      <c r="G4511" s="639" t="s">
        <v>12814</v>
      </c>
      <c r="H4511" s="641" t="s">
        <v>12588</v>
      </c>
      <c r="I4511" s="642" t="s">
        <v>8292</v>
      </c>
      <c r="J4511" s="641"/>
      <c r="K4511" s="643">
        <v>4</v>
      </c>
      <c r="L4511" s="643">
        <v>12</v>
      </c>
      <c r="M4511" s="644">
        <v>13493.442311111146</v>
      </c>
      <c r="N4511" s="643">
        <v>1</v>
      </c>
      <c r="O4511" s="643">
        <v>1</v>
      </c>
      <c r="P4511" s="686">
        <v>892.17801948054512</v>
      </c>
    </row>
    <row r="4512" spans="1:16" ht="33.75" x14ac:dyDescent="0.2">
      <c r="A4512" s="637" t="s">
        <v>483</v>
      </c>
      <c r="B4512" s="638" t="s">
        <v>775</v>
      </c>
      <c r="C4512" s="638" t="s">
        <v>769</v>
      </c>
      <c r="D4512" s="639" t="s">
        <v>12812</v>
      </c>
      <c r="E4512" s="640">
        <v>1000</v>
      </c>
      <c r="F4512" s="638" t="s">
        <v>12815</v>
      </c>
      <c r="G4512" s="639" t="s">
        <v>12816</v>
      </c>
      <c r="H4512" s="641" t="s">
        <v>12588</v>
      </c>
      <c r="I4512" s="642" t="s">
        <v>8292</v>
      </c>
      <c r="J4512" s="641"/>
      <c r="K4512" s="643">
        <v>4</v>
      </c>
      <c r="L4512" s="643">
        <v>12</v>
      </c>
      <c r="M4512" s="644">
        <v>13671.732311111145</v>
      </c>
      <c r="N4512" s="643">
        <v>2</v>
      </c>
      <c r="O4512" s="643">
        <v>6</v>
      </c>
      <c r="P4512" s="686">
        <v>6542.9180194805449</v>
      </c>
    </row>
    <row r="4513" spans="1:16" ht="33.75" x14ac:dyDescent="0.2">
      <c r="A4513" s="637" t="s">
        <v>483</v>
      </c>
      <c r="B4513" s="638" t="s">
        <v>775</v>
      </c>
      <c r="C4513" s="638" t="s">
        <v>769</v>
      </c>
      <c r="D4513" s="639" t="s">
        <v>12812</v>
      </c>
      <c r="E4513" s="640">
        <v>1000</v>
      </c>
      <c r="F4513" s="638" t="s">
        <v>12817</v>
      </c>
      <c r="G4513" s="639" t="s">
        <v>12818</v>
      </c>
      <c r="H4513" s="641" t="s">
        <v>12588</v>
      </c>
      <c r="I4513" s="642" t="s">
        <v>8292</v>
      </c>
      <c r="J4513" s="641"/>
      <c r="K4513" s="643">
        <v>4</v>
      </c>
      <c r="L4513" s="643">
        <v>12</v>
      </c>
      <c r="M4513" s="644">
        <v>13658.112311111146</v>
      </c>
      <c r="N4513" s="643">
        <v>2</v>
      </c>
      <c r="O4513" s="643">
        <v>6</v>
      </c>
      <c r="P4513" s="686">
        <v>6542.9180194805449</v>
      </c>
    </row>
    <row r="4514" spans="1:16" ht="22.5" x14ac:dyDescent="0.2">
      <c r="A4514" s="637" t="s">
        <v>483</v>
      </c>
      <c r="B4514" s="638" t="s">
        <v>775</v>
      </c>
      <c r="C4514" s="638" t="s">
        <v>769</v>
      </c>
      <c r="D4514" s="639" t="s">
        <v>12640</v>
      </c>
      <c r="E4514" s="640">
        <v>1000</v>
      </c>
      <c r="F4514" s="638" t="s">
        <v>12819</v>
      </c>
      <c r="G4514" s="639" t="s">
        <v>12820</v>
      </c>
      <c r="H4514" s="641" t="s">
        <v>12588</v>
      </c>
      <c r="I4514" s="642" t="s">
        <v>8292</v>
      </c>
      <c r="J4514" s="641"/>
      <c r="K4514" s="643">
        <v>4</v>
      </c>
      <c r="L4514" s="643">
        <v>10</v>
      </c>
      <c r="M4514" s="644">
        <v>9662.7323111111455</v>
      </c>
      <c r="N4514" s="643"/>
      <c r="O4514" s="643"/>
      <c r="P4514" s="686"/>
    </row>
    <row r="4515" spans="1:16" ht="33.75" x14ac:dyDescent="0.2">
      <c r="A4515" s="637" t="s">
        <v>483</v>
      </c>
      <c r="B4515" s="638" t="s">
        <v>775</v>
      </c>
      <c r="C4515" s="638" t="s">
        <v>769</v>
      </c>
      <c r="D4515" s="639" t="s">
        <v>12723</v>
      </c>
      <c r="E4515" s="640">
        <v>1500</v>
      </c>
      <c r="F4515" s="638" t="s">
        <v>12821</v>
      </c>
      <c r="G4515" s="639" t="s">
        <v>12822</v>
      </c>
      <c r="H4515" s="641" t="s">
        <v>9985</v>
      </c>
      <c r="I4515" s="642" t="s">
        <v>8184</v>
      </c>
      <c r="J4515" s="641"/>
      <c r="K4515" s="643">
        <v>4</v>
      </c>
      <c r="L4515" s="643">
        <v>12</v>
      </c>
      <c r="M4515" s="644">
        <v>19952.532311111143</v>
      </c>
      <c r="N4515" s="643">
        <v>2</v>
      </c>
      <c r="O4515" s="643">
        <v>6</v>
      </c>
      <c r="P4515" s="686">
        <v>9812.9180194805449</v>
      </c>
    </row>
    <row r="4516" spans="1:16" ht="22.5" x14ac:dyDescent="0.2">
      <c r="A4516" s="637" t="s">
        <v>483</v>
      </c>
      <c r="B4516" s="638" t="s">
        <v>775</v>
      </c>
      <c r="C4516" s="638" t="s">
        <v>769</v>
      </c>
      <c r="D4516" s="639" t="s">
        <v>12823</v>
      </c>
      <c r="E4516" s="640">
        <v>3500</v>
      </c>
      <c r="F4516" s="638" t="s">
        <v>12824</v>
      </c>
      <c r="G4516" s="639" t="s">
        <v>12825</v>
      </c>
      <c r="H4516" s="641" t="s">
        <v>12826</v>
      </c>
      <c r="I4516" s="642" t="s">
        <v>8190</v>
      </c>
      <c r="J4516" s="641"/>
      <c r="K4516" s="643">
        <v>4</v>
      </c>
      <c r="L4516" s="643">
        <v>11</v>
      </c>
      <c r="M4516" s="644">
        <v>38239.132311111149</v>
      </c>
      <c r="N4516" s="643">
        <v>2</v>
      </c>
      <c r="O4516" s="643">
        <v>6</v>
      </c>
      <c r="P4516" s="686">
        <v>22047.818019480546</v>
      </c>
    </row>
    <row r="4517" spans="1:16" ht="33.75" x14ac:dyDescent="0.2">
      <c r="A4517" s="637" t="s">
        <v>483</v>
      </c>
      <c r="B4517" s="638" t="s">
        <v>775</v>
      </c>
      <c r="C4517" s="638" t="s">
        <v>769</v>
      </c>
      <c r="D4517" s="639" t="s">
        <v>12711</v>
      </c>
      <c r="E4517" s="640">
        <v>1500</v>
      </c>
      <c r="F4517" s="638" t="s">
        <v>12827</v>
      </c>
      <c r="G4517" s="639" t="s">
        <v>12828</v>
      </c>
      <c r="H4517" s="641" t="s">
        <v>12588</v>
      </c>
      <c r="I4517" s="642" t="s">
        <v>8184</v>
      </c>
      <c r="J4517" s="641"/>
      <c r="K4517" s="643">
        <v>4</v>
      </c>
      <c r="L4517" s="643">
        <v>12</v>
      </c>
      <c r="M4517" s="644">
        <v>19902.532311111143</v>
      </c>
      <c r="N4517" s="643">
        <v>2</v>
      </c>
      <c r="O4517" s="643">
        <v>6</v>
      </c>
      <c r="P4517" s="686">
        <v>9812.9180194805449</v>
      </c>
    </row>
    <row r="4518" spans="1:16" ht="56.25" x14ac:dyDescent="0.2">
      <c r="A4518" s="637" t="s">
        <v>483</v>
      </c>
      <c r="B4518" s="638" t="s">
        <v>775</v>
      </c>
      <c r="C4518" s="638" t="s">
        <v>769</v>
      </c>
      <c r="D4518" s="639" t="s">
        <v>12829</v>
      </c>
      <c r="E4518" s="640">
        <v>1800</v>
      </c>
      <c r="F4518" s="638" t="s">
        <v>12830</v>
      </c>
      <c r="G4518" s="639" t="s">
        <v>12831</v>
      </c>
      <c r="H4518" s="641" t="s">
        <v>12832</v>
      </c>
      <c r="I4518" s="642" t="s">
        <v>8184</v>
      </c>
      <c r="J4518" s="641"/>
      <c r="K4518" s="643">
        <v>4</v>
      </c>
      <c r="L4518" s="643">
        <v>11</v>
      </c>
      <c r="M4518" s="644">
        <v>19392.432311111144</v>
      </c>
      <c r="N4518" s="643">
        <v>2</v>
      </c>
      <c r="O4518" s="643">
        <v>6</v>
      </c>
      <c r="P4518" s="686">
        <v>11774.918019480545</v>
      </c>
    </row>
    <row r="4519" spans="1:16" ht="33.75" x14ac:dyDescent="0.2">
      <c r="A4519" s="637" t="s">
        <v>483</v>
      </c>
      <c r="B4519" s="638" t="s">
        <v>775</v>
      </c>
      <c r="C4519" s="638" t="s">
        <v>769</v>
      </c>
      <c r="D4519" s="639" t="s">
        <v>12812</v>
      </c>
      <c r="E4519" s="640">
        <v>1000</v>
      </c>
      <c r="F4519" s="638" t="s">
        <v>12833</v>
      </c>
      <c r="G4519" s="639" t="s">
        <v>12834</v>
      </c>
      <c r="H4519" s="641" t="s">
        <v>12588</v>
      </c>
      <c r="I4519" s="642" t="s">
        <v>8292</v>
      </c>
      <c r="J4519" s="641"/>
      <c r="K4519" s="643">
        <v>4</v>
      </c>
      <c r="L4519" s="643">
        <v>12</v>
      </c>
      <c r="M4519" s="644">
        <v>13635.402311111146</v>
      </c>
      <c r="N4519" s="643">
        <v>2</v>
      </c>
      <c r="O4519" s="643">
        <v>6</v>
      </c>
      <c r="P4519" s="686">
        <v>6542.9180194805449</v>
      </c>
    </row>
    <row r="4520" spans="1:16" ht="33.75" x14ac:dyDescent="0.2">
      <c r="A4520" s="637" t="s">
        <v>483</v>
      </c>
      <c r="B4520" s="638" t="s">
        <v>775</v>
      </c>
      <c r="C4520" s="638" t="s">
        <v>769</v>
      </c>
      <c r="D4520" s="639" t="s">
        <v>12663</v>
      </c>
      <c r="E4520" s="640">
        <v>1000</v>
      </c>
      <c r="F4520" s="638" t="s">
        <v>12835</v>
      </c>
      <c r="G4520" s="639" t="s">
        <v>12836</v>
      </c>
      <c r="H4520" s="641" t="s">
        <v>12588</v>
      </c>
      <c r="I4520" s="642" t="s">
        <v>8292</v>
      </c>
      <c r="J4520" s="641"/>
      <c r="K4520" s="643">
        <v>4</v>
      </c>
      <c r="L4520" s="643">
        <v>12</v>
      </c>
      <c r="M4520" s="644">
        <v>13671.732311111145</v>
      </c>
      <c r="N4520" s="643">
        <v>2</v>
      </c>
      <c r="O4520" s="643">
        <v>6</v>
      </c>
      <c r="P4520" s="686">
        <v>6542.9180194805449</v>
      </c>
    </row>
    <row r="4521" spans="1:16" ht="22.5" x14ac:dyDescent="0.2">
      <c r="A4521" s="637" t="s">
        <v>483</v>
      </c>
      <c r="B4521" s="638" t="s">
        <v>775</v>
      </c>
      <c r="C4521" s="638" t="s">
        <v>769</v>
      </c>
      <c r="D4521" s="639" t="s">
        <v>12837</v>
      </c>
      <c r="E4521" s="640">
        <v>1000</v>
      </c>
      <c r="F4521" s="638" t="s">
        <v>12838</v>
      </c>
      <c r="G4521" s="639" t="s">
        <v>12839</v>
      </c>
      <c r="H4521" s="641" t="s">
        <v>12588</v>
      </c>
      <c r="I4521" s="642" t="s">
        <v>8292</v>
      </c>
      <c r="J4521" s="641"/>
      <c r="K4521" s="643">
        <v>4</v>
      </c>
      <c r="L4521" s="643">
        <v>12</v>
      </c>
      <c r="M4521" s="644">
        <v>13671.732311111145</v>
      </c>
      <c r="N4521" s="643">
        <v>2</v>
      </c>
      <c r="O4521" s="643">
        <v>6</v>
      </c>
      <c r="P4521" s="686">
        <v>6542.9180194805449</v>
      </c>
    </row>
    <row r="4522" spans="1:16" ht="22.5" x14ac:dyDescent="0.2">
      <c r="A4522" s="637" t="s">
        <v>483</v>
      </c>
      <c r="B4522" s="638" t="s">
        <v>775</v>
      </c>
      <c r="C4522" s="638" t="s">
        <v>769</v>
      </c>
      <c r="D4522" s="639" t="s">
        <v>12840</v>
      </c>
      <c r="E4522" s="640">
        <v>1100</v>
      </c>
      <c r="F4522" s="638" t="s">
        <v>12841</v>
      </c>
      <c r="G4522" s="639" t="s">
        <v>12842</v>
      </c>
      <c r="H4522" s="641" t="s">
        <v>12588</v>
      </c>
      <c r="I4522" s="642" t="s">
        <v>8292</v>
      </c>
      <c r="J4522" s="641"/>
      <c r="K4522" s="643">
        <v>4</v>
      </c>
      <c r="L4522" s="643">
        <v>12</v>
      </c>
      <c r="M4522" s="644">
        <v>14979.732311111145</v>
      </c>
      <c r="N4522" s="643">
        <v>2</v>
      </c>
      <c r="O4522" s="643">
        <v>6</v>
      </c>
      <c r="P4522" s="686">
        <v>7196.9180194805449</v>
      </c>
    </row>
    <row r="4523" spans="1:16" ht="22.5" x14ac:dyDescent="0.2">
      <c r="A4523" s="637" t="s">
        <v>483</v>
      </c>
      <c r="B4523" s="638" t="s">
        <v>775</v>
      </c>
      <c r="C4523" s="638" t="s">
        <v>769</v>
      </c>
      <c r="D4523" s="639" t="s">
        <v>12843</v>
      </c>
      <c r="E4523" s="640">
        <v>1100</v>
      </c>
      <c r="F4523" s="638" t="s">
        <v>12844</v>
      </c>
      <c r="G4523" s="639" t="s">
        <v>12845</v>
      </c>
      <c r="H4523" s="641" t="s">
        <v>12588</v>
      </c>
      <c r="I4523" s="642" t="s">
        <v>8292</v>
      </c>
      <c r="J4523" s="641"/>
      <c r="K4523" s="643">
        <v>4</v>
      </c>
      <c r="L4523" s="643">
        <v>12</v>
      </c>
      <c r="M4523" s="644">
        <v>14979.732311111145</v>
      </c>
      <c r="N4523" s="643">
        <v>2</v>
      </c>
      <c r="O4523" s="643">
        <v>6</v>
      </c>
      <c r="P4523" s="686">
        <v>7196.9180194805449</v>
      </c>
    </row>
    <row r="4524" spans="1:16" ht="45" x14ac:dyDescent="0.2">
      <c r="A4524" s="637" t="s">
        <v>483</v>
      </c>
      <c r="B4524" s="638" t="s">
        <v>775</v>
      </c>
      <c r="C4524" s="638" t="s">
        <v>769</v>
      </c>
      <c r="D4524" s="639" t="s">
        <v>12846</v>
      </c>
      <c r="E4524" s="640">
        <v>7100</v>
      </c>
      <c r="F4524" s="638" t="s">
        <v>12847</v>
      </c>
      <c r="G4524" s="639" t="s">
        <v>12848</v>
      </c>
      <c r="H4524" s="641" t="s">
        <v>8380</v>
      </c>
      <c r="I4524" s="642" t="s">
        <v>8190</v>
      </c>
      <c r="J4524" s="641"/>
      <c r="K4524" s="643">
        <v>4</v>
      </c>
      <c r="L4524" s="643">
        <v>12</v>
      </c>
      <c r="M4524" s="644">
        <v>87152.53231111115</v>
      </c>
      <c r="N4524" s="643">
        <v>2</v>
      </c>
      <c r="O4524" s="643">
        <v>6</v>
      </c>
      <c r="P4524" s="686">
        <v>43647.818019480546</v>
      </c>
    </row>
    <row r="4525" spans="1:16" ht="33.75" x14ac:dyDescent="0.2">
      <c r="A4525" s="637" t="s">
        <v>483</v>
      </c>
      <c r="B4525" s="638" t="s">
        <v>775</v>
      </c>
      <c r="C4525" s="638" t="s">
        <v>769</v>
      </c>
      <c r="D4525" s="639" t="s">
        <v>12849</v>
      </c>
      <c r="E4525" s="640">
        <v>1000</v>
      </c>
      <c r="F4525" s="638" t="s">
        <v>12850</v>
      </c>
      <c r="G4525" s="639" t="s">
        <v>12851</v>
      </c>
      <c r="H4525" s="641" t="s">
        <v>12588</v>
      </c>
      <c r="I4525" s="642" t="s">
        <v>8292</v>
      </c>
      <c r="J4525" s="641"/>
      <c r="K4525" s="643">
        <v>1</v>
      </c>
      <c r="L4525" s="643">
        <v>0.61703999999999992</v>
      </c>
      <c r="M4525" s="644">
        <v>608.77231111114531</v>
      </c>
      <c r="N4525" s="643"/>
      <c r="O4525" s="643"/>
      <c r="P4525" s="686"/>
    </row>
    <row r="4526" spans="1:16" ht="22.5" x14ac:dyDescent="0.2">
      <c r="A4526" s="637" t="s">
        <v>483</v>
      </c>
      <c r="B4526" s="638" t="s">
        <v>775</v>
      </c>
      <c r="C4526" s="638" t="s">
        <v>769</v>
      </c>
      <c r="D4526" s="639" t="s">
        <v>12852</v>
      </c>
      <c r="E4526" s="640">
        <v>1300</v>
      </c>
      <c r="F4526" s="638" t="s">
        <v>12853</v>
      </c>
      <c r="G4526" s="639" t="s">
        <v>12854</v>
      </c>
      <c r="H4526" s="641" t="s">
        <v>12588</v>
      </c>
      <c r="I4526" s="642" t="s">
        <v>8292</v>
      </c>
      <c r="J4526" s="641"/>
      <c r="K4526" s="643">
        <v>4</v>
      </c>
      <c r="L4526" s="643">
        <v>12</v>
      </c>
      <c r="M4526" s="644">
        <v>17361.762311111142</v>
      </c>
      <c r="N4526" s="643">
        <v>2</v>
      </c>
      <c r="O4526" s="643">
        <v>6</v>
      </c>
      <c r="P4526" s="686">
        <v>8504.9180194805449</v>
      </c>
    </row>
    <row r="4527" spans="1:16" ht="22.5" x14ac:dyDescent="0.2">
      <c r="A4527" s="637" t="s">
        <v>483</v>
      </c>
      <c r="B4527" s="638" t="s">
        <v>775</v>
      </c>
      <c r="C4527" s="638" t="s">
        <v>769</v>
      </c>
      <c r="D4527" s="639" t="s">
        <v>12748</v>
      </c>
      <c r="E4527" s="640">
        <v>1200</v>
      </c>
      <c r="F4527" s="638" t="s">
        <v>12855</v>
      </c>
      <c r="G4527" s="639" t="s">
        <v>12856</v>
      </c>
      <c r="H4527" s="641" t="s">
        <v>12793</v>
      </c>
      <c r="I4527" s="642" t="s">
        <v>8292</v>
      </c>
      <c r="J4527" s="641"/>
      <c r="K4527" s="643">
        <v>4</v>
      </c>
      <c r="L4527" s="643">
        <v>12</v>
      </c>
      <c r="M4527" s="644">
        <v>16287.732311111145</v>
      </c>
      <c r="N4527" s="643">
        <v>2</v>
      </c>
      <c r="O4527" s="643">
        <v>6</v>
      </c>
      <c r="P4527" s="686">
        <v>7850.9180194805449</v>
      </c>
    </row>
    <row r="4528" spans="1:16" ht="22.5" x14ac:dyDescent="0.2">
      <c r="A4528" s="637" t="s">
        <v>483</v>
      </c>
      <c r="B4528" s="638" t="s">
        <v>775</v>
      </c>
      <c r="C4528" s="638" t="s">
        <v>769</v>
      </c>
      <c r="D4528" s="639" t="s">
        <v>12696</v>
      </c>
      <c r="E4528" s="640">
        <v>1000</v>
      </c>
      <c r="F4528" s="638" t="s">
        <v>12857</v>
      </c>
      <c r="G4528" s="639" t="s">
        <v>12858</v>
      </c>
      <c r="H4528" s="641" t="s">
        <v>12588</v>
      </c>
      <c r="I4528" s="642" t="s">
        <v>8292</v>
      </c>
      <c r="J4528" s="641"/>
      <c r="K4528" s="643">
        <v>3</v>
      </c>
      <c r="L4528" s="643">
        <v>8</v>
      </c>
      <c r="M4528" s="644">
        <v>7690.1123111111456</v>
      </c>
      <c r="N4528" s="643"/>
      <c r="O4528" s="643"/>
      <c r="P4528" s="686"/>
    </row>
    <row r="4529" spans="1:16" ht="22.5" x14ac:dyDescent="0.2">
      <c r="A4529" s="637" t="s">
        <v>483</v>
      </c>
      <c r="B4529" s="638" t="s">
        <v>775</v>
      </c>
      <c r="C4529" s="638" t="s">
        <v>769</v>
      </c>
      <c r="D4529" s="639" t="s">
        <v>12696</v>
      </c>
      <c r="E4529" s="640">
        <v>1250</v>
      </c>
      <c r="F4529" s="638" t="s">
        <v>12859</v>
      </c>
      <c r="G4529" s="639" t="s">
        <v>12860</v>
      </c>
      <c r="H4529" s="641" t="s">
        <v>12588</v>
      </c>
      <c r="I4529" s="642" t="s">
        <v>8292</v>
      </c>
      <c r="J4529" s="641"/>
      <c r="K4529" s="643">
        <v>1</v>
      </c>
      <c r="L4529" s="643">
        <v>3</v>
      </c>
      <c r="M4529" s="644">
        <v>3018.4723111111457</v>
      </c>
      <c r="N4529" s="643">
        <v>2</v>
      </c>
      <c r="O4529" s="643">
        <v>6</v>
      </c>
      <c r="P4529" s="686">
        <v>7996.258019480545</v>
      </c>
    </row>
    <row r="4530" spans="1:16" ht="22.5" x14ac:dyDescent="0.2">
      <c r="A4530" s="637" t="s">
        <v>483</v>
      </c>
      <c r="B4530" s="638" t="s">
        <v>775</v>
      </c>
      <c r="C4530" s="638" t="s">
        <v>769</v>
      </c>
      <c r="D4530" s="639" t="s">
        <v>12696</v>
      </c>
      <c r="E4530" s="640">
        <v>1250</v>
      </c>
      <c r="F4530" s="638" t="s">
        <v>12861</v>
      </c>
      <c r="G4530" s="639" t="s">
        <v>12862</v>
      </c>
      <c r="H4530" s="641" t="s">
        <v>12588</v>
      </c>
      <c r="I4530" s="642" t="s">
        <v>8292</v>
      </c>
      <c r="J4530" s="641"/>
      <c r="K4530" s="643">
        <v>1</v>
      </c>
      <c r="L4530" s="643">
        <v>3</v>
      </c>
      <c r="M4530" s="644">
        <v>3063.8823111111456</v>
      </c>
      <c r="N4530" s="643">
        <v>2</v>
      </c>
      <c r="O4530" s="643">
        <v>6</v>
      </c>
      <c r="P4530" s="686">
        <v>7634.1180194805447</v>
      </c>
    </row>
    <row r="4531" spans="1:16" ht="33.75" x14ac:dyDescent="0.2">
      <c r="A4531" s="637" t="s">
        <v>483</v>
      </c>
      <c r="B4531" s="638" t="s">
        <v>775</v>
      </c>
      <c r="C4531" s="638" t="s">
        <v>769</v>
      </c>
      <c r="D4531" s="639" t="s">
        <v>12863</v>
      </c>
      <c r="E4531" s="640">
        <v>1200</v>
      </c>
      <c r="F4531" s="638" t="s">
        <v>12864</v>
      </c>
      <c r="G4531" s="639" t="s">
        <v>12865</v>
      </c>
      <c r="H4531" s="641" t="s">
        <v>12588</v>
      </c>
      <c r="I4531" s="642" t="s">
        <v>8292</v>
      </c>
      <c r="J4531" s="641"/>
      <c r="K4531" s="643">
        <v>4</v>
      </c>
      <c r="L4531" s="643">
        <v>12</v>
      </c>
      <c r="M4531" s="644">
        <v>16200.532311111145</v>
      </c>
      <c r="N4531" s="643">
        <v>2</v>
      </c>
      <c r="O4531" s="643">
        <v>6</v>
      </c>
      <c r="P4531" s="686">
        <v>7850.9180194805449</v>
      </c>
    </row>
    <row r="4532" spans="1:16" ht="22.5" x14ac:dyDescent="0.2">
      <c r="A4532" s="637" t="s">
        <v>483</v>
      </c>
      <c r="B4532" s="638" t="s">
        <v>775</v>
      </c>
      <c r="C4532" s="638" t="s">
        <v>769</v>
      </c>
      <c r="D4532" s="639" t="s">
        <v>12751</v>
      </c>
      <c r="E4532" s="640">
        <v>1000</v>
      </c>
      <c r="F4532" s="638" t="s">
        <v>12866</v>
      </c>
      <c r="G4532" s="639" t="s">
        <v>12867</v>
      </c>
      <c r="H4532" s="641" t="s">
        <v>12588</v>
      </c>
      <c r="I4532" s="642" t="s">
        <v>8292</v>
      </c>
      <c r="J4532" s="641"/>
      <c r="K4532" s="643">
        <v>4</v>
      </c>
      <c r="L4532" s="643">
        <v>12</v>
      </c>
      <c r="M4532" s="644">
        <v>13529.102311111146</v>
      </c>
      <c r="N4532" s="643">
        <v>1</v>
      </c>
      <c r="O4532" s="643">
        <v>3</v>
      </c>
      <c r="P4532" s="686">
        <v>2182.9180194805454</v>
      </c>
    </row>
    <row r="4533" spans="1:16" ht="22.5" x14ac:dyDescent="0.2">
      <c r="A4533" s="637" t="s">
        <v>483</v>
      </c>
      <c r="B4533" s="638" t="s">
        <v>775</v>
      </c>
      <c r="C4533" s="638" t="s">
        <v>769</v>
      </c>
      <c r="D4533" s="639" t="s">
        <v>12868</v>
      </c>
      <c r="E4533" s="640">
        <v>1250</v>
      </c>
      <c r="F4533" s="638" t="s">
        <v>12869</v>
      </c>
      <c r="G4533" s="639" t="s">
        <v>12870</v>
      </c>
      <c r="H4533" s="641" t="s">
        <v>12588</v>
      </c>
      <c r="I4533" s="642" t="s">
        <v>8292</v>
      </c>
      <c r="J4533" s="641"/>
      <c r="K4533" s="643">
        <v>1</v>
      </c>
      <c r="L4533" s="643">
        <v>2</v>
      </c>
      <c r="M4533" s="644">
        <v>2051.6823111111453</v>
      </c>
      <c r="N4533" s="643">
        <v>2</v>
      </c>
      <c r="O4533" s="643">
        <v>6</v>
      </c>
      <c r="P4533" s="686">
        <v>7814.5780194805448</v>
      </c>
    </row>
    <row r="4534" spans="1:16" ht="22.5" x14ac:dyDescent="0.2">
      <c r="A4534" s="637" t="s">
        <v>483</v>
      </c>
      <c r="B4534" s="638" t="s">
        <v>775</v>
      </c>
      <c r="C4534" s="638" t="s">
        <v>769</v>
      </c>
      <c r="D4534" s="639" t="s">
        <v>12871</v>
      </c>
      <c r="E4534" s="640">
        <v>1000</v>
      </c>
      <c r="F4534" s="638" t="s">
        <v>12872</v>
      </c>
      <c r="G4534" s="639" t="s">
        <v>12873</v>
      </c>
      <c r="H4534" s="641" t="s">
        <v>12588</v>
      </c>
      <c r="I4534" s="642" t="s">
        <v>8292</v>
      </c>
      <c r="J4534" s="641"/>
      <c r="K4534" s="643">
        <v>4</v>
      </c>
      <c r="L4534" s="643">
        <v>12</v>
      </c>
      <c r="M4534" s="644">
        <v>13671.732311111145</v>
      </c>
      <c r="N4534" s="643">
        <v>2</v>
      </c>
      <c r="O4534" s="643">
        <v>6</v>
      </c>
      <c r="P4534" s="686">
        <v>6542.9180194805449</v>
      </c>
    </row>
    <row r="4535" spans="1:16" ht="33.75" x14ac:dyDescent="0.2">
      <c r="A4535" s="637" t="s">
        <v>483</v>
      </c>
      <c r="B4535" s="638" t="s">
        <v>775</v>
      </c>
      <c r="C4535" s="638" t="s">
        <v>769</v>
      </c>
      <c r="D4535" s="639" t="s">
        <v>12874</v>
      </c>
      <c r="E4535" s="640">
        <v>1000</v>
      </c>
      <c r="F4535" s="638" t="s">
        <v>12875</v>
      </c>
      <c r="G4535" s="639" t="s">
        <v>12876</v>
      </c>
      <c r="H4535" s="641" t="s">
        <v>12588</v>
      </c>
      <c r="I4535" s="642" t="s">
        <v>8292</v>
      </c>
      <c r="J4535" s="641"/>
      <c r="K4535" s="643"/>
      <c r="L4535" s="643"/>
      <c r="M4535" s="644"/>
      <c r="N4535" s="643">
        <v>2</v>
      </c>
      <c r="O4535" s="643">
        <v>6</v>
      </c>
      <c r="P4535" s="686">
        <v>5313.2880194805448</v>
      </c>
    </row>
    <row r="4536" spans="1:16" ht="33.75" x14ac:dyDescent="0.2">
      <c r="A4536" s="637" t="s">
        <v>483</v>
      </c>
      <c r="B4536" s="638" t="s">
        <v>775</v>
      </c>
      <c r="C4536" s="638" t="s">
        <v>769</v>
      </c>
      <c r="D4536" s="639" t="s">
        <v>12877</v>
      </c>
      <c r="E4536" s="640">
        <v>4000</v>
      </c>
      <c r="F4536" s="638" t="s">
        <v>12878</v>
      </c>
      <c r="G4536" s="639" t="s">
        <v>12879</v>
      </c>
      <c r="H4536" s="641" t="s">
        <v>8199</v>
      </c>
      <c r="I4536" s="642" t="s">
        <v>8184</v>
      </c>
      <c r="J4536" s="641"/>
      <c r="K4536" s="643">
        <v>2</v>
      </c>
      <c r="L4536" s="643">
        <v>4</v>
      </c>
      <c r="M4536" s="644">
        <v>15678.662311111146</v>
      </c>
      <c r="N4536" s="643">
        <v>2</v>
      </c>
      <c r="O4536" s="643">
        <v>6</v>
      </c>
      <c r="P4536" s="686">
        <v>25047.818019480546</v>
      </c>
    </row>
    <row r="4537" spans="1:16" ht="45" x14ac:dyDescent="0.2">
      <c r="A4537" s="637" t="s">
        <v>483</v>
      </c>
      <c r="B4537" s="638" t="s">
        <v>775</v>
      </c>
      <c r="C4537" s="638" t="s">
        <v>769</v>
      </c>
      <c r="D4537" s="639" t="s">
        <v>12880</v>
      </c>
      <c r="E4537" s="640">
        <v>3000</v>
      </c>
      <c r="F4537" s="638" t="s">
        <v>12881</v>
      </c>
      <c r="G4537" s="639" t="s">
        <v>12882</v>
      </c>
      <c r="H4537" s="641" t="s">
        <v>12118</v>
      </c>
      <c r="I4537" s="642" t="s">
        <v>8190</v>
      </c>
      <c r="J4537" s="641"/>
      <c r="K4537" s="643">
        <v>4</v>
      </c>
      <c r="L4537" s="643">
        <v>12</v>
      </c>
      <c r="M4537" s="644">
        <v>37649.60231111115</v>
      </c>
      <c r="N4537" s="643">
        <v>2</v>
      </c>
      <c r="O4537" s="643">
        <v>6</v>
      </c>
      <c r="P4537" s="686">
        <v>18941.778019480545</v>
      </c>
    </row>
    <row r="4538" spans="1:16" ht="45" x14ac:dyDescent="0.2">
      <c r="A4538" s="637" t="s">
        <v>483</v>
      </c>
      <c r="B4538" s="638" t="s">
        <v>775</v>
      </c>
      <c r="C4538" s="638" t="s">
        <v>769</v>
      </c>
      <c r="D4538" s="639" t="s">
        <v>12883</v>
      </c>
      <c r="E4538" s="640">
        <v>3000</v>
      </c>
      <c r="F4538" s="638" t="s">
        <v>12884</v>
      </c>
      <c r="G4538" s="639" t="s">
        <v>12885</v>
      </c>
      <c r="H4538" s="641" t="s">
        <v>8416</v>
      </c>
      <c r="I4538" s="642" t="s">
        <v>8190</v>
      </c>
      <c r="J4538" s="641"/>
      <c r="K4538" s="643">
        <v>1</v>
      </c>
      <c r="L4538" s="643">
        <v>3</v>
      </c>
      <c r="M4538" s="644">
        <v>10266.552311111145</v>
      </c>
      <c r="N4538" s="643"/>
      <c r="O4538" s="643"/>
      <c r="P4538" s="686"/>
    </row>
    <row r="4539" spans="1:16" ht="22.5" x14ac:dyDescent="0.2">
      <c r="A4539" s="637" t="s">
        <v>483</v>
      </c>
      <c r="B4539" s="638" t="s">
        <v>775</v>
      </c>
      <c r="C4539" s="638" t="s">
        <v>769</v>
      </c>
      <c r="D4539" s="639" t="s">
        <v>12699</v>
      </c>
      <c r="E4539" s="640">
        <v>1000</v>
      </c>
      <c r="F4539" s="638" t="s">
        <v>12886</v>
      </c>
      <c r="G4539" s="639" t="s">
        <v>12887</v>
      </c>
      <c r="H4539" s="641" t="s">
        <v>12588</v>
      </c>
      <c r="I4539" s="642" t="s">
        <v>8292</v>
      </c>
      <c r="J4539" s="641"/>
      <c r="K4539" s="643">
        <v>1</v>
      </c>
      <c r="L4539" s="643">
        <v>0.59239999999999993</v>
      </c>
      <c r="M4539" s="644">
        <v>584.13231111114533</v>
      </c>
      <c r="N4539" s="643"/>
      <c r="O4539" s="643"/>
      <c r="P4539" s="686"/>
    </row>
    <row r="4540" spans="1:16" ht="33.75" x14ac:dyDescent="0.2">
      <c r="A4540" s="637" t="s">
        <v>483</v>
      </c>
      <c r="B4540" s="638" t="s">
        <v>775</v>
      </c>
      <c r="C4540" s="638" t="s">
        <v>769</v>
      </c>
      <c r="D4540" s="639" t="s">
        <v>12888</v>
      </c>
      <c r="E4540" s="640">
        <v>1000</v>
      </c>
      <c r="F4540" s="638" t="s">
        <v>12889</v>
      </c>
      <c r="G4540" s="639" t="s">
        <v>12890</v>
      </c>
      <c r="H4540" s="641" t="s">
        <v>12588</v>
      </c>
      <c r="I4540" s="642" t="s">
        <v>8292</v>
      </c>
      <c r="J4540" s="641"/>
      <c r="K4540" s="643">
        <v>4</v>
      </c>
      <c r="L4540" s="643">
        <v>12</v>
      </c>
      <c r="M4540" s="644">
        <v>13671.732311111145</v>
      </c>
      <c r="N4540" s="643">
        <v>2</v>
      </c>
      <c r="O4540" s="643">
        <v>6</v>
      </c>
      <c r="P4540" s="686">
        <v>6542.9180194805449</v>
      </c>
    </row>
    <row r="4541" spans="1:16" ht="22.5" x14ac:dyDescent="0.2">
      <c r="A4541" s="637" t="s">
        <v>483</v>
      </c>
      <c r="B4541" s="638" t="s">
        <v>775</v>
      </c>
      <c r="C4541" s="638" t="s">
        <v>769</v>
      </c>
      <c r="D4541" s="639" t="s">
        <v>12603</v>
      </c>
      <c r="E4541" s="640">
        <v>1250</v>
      </c>
      <c r="F4541" s="638" t="s">
        <v>12891</v>
      </c>
      <c r="G4541" s="639" t="s">
        <v>12892</v>
      </c>
      <c r="H4541" s="641" t="s">
        <v>12588</v>
      </c>
      <c r="I4541" s="642" t="s">
        <v>8292</v>
      </c>
      <c r="J4541" s="641"/>
      <c r="K4541" s="643">
        <v>1</v>
      </c>
      <c r="L4541" s="643">
        <v>1</v>
      </c>
      <c r="M4541" s="644">
        <v>242.10231111114535</v>
      </c>
      <c r="N4541" s="643"/>
      <c r="O4541" s="643"/>
      <c r="P4541" s="686"/>
    </row>
    <row r="4542" spans="1:16" ht="33.75" x14ac:dyDescent="0.2">
      <c r="A4542" s="637" t="s">
        <v>483</v>
      </c>
      <c r="B4542" s="638" t="s">
        <v>775</v>
      </c>
      <c r="C4542" s="638" t="s">
        <v>769</v>
      </c>
      <c r="D4542" s="639" t="s">
        <v>12893</v>
      </c>
      <c r="E4542" s="640">
        <v>1000</v>
      </c>
      <c r="F4542" s="638" t="s">
        <v>12894</v>
      </c>
      <c r="G4542" s="639" t="s">
        <v>12895</v>
      </c>
      <c r="H4542" s="641" t="s">
        <v>12588</v>
      </c>
      <c r="I4542" s="642" t="s">
        <v>8292</v>
      </c>
      <c r="J4542" s="641"/>
      <c r="K4542" s="643">
        <v>4</v>
      </c>
      <c r="L4542" s="643">
        <v>12</v>
      </c>
      <c r="M4542" s="644">
        <v>13671.732311111145</v>
      </c>
      <c r="N4542" s="643">
        <v>2</v>
      </c>
      <c r="O4542" s="643">
        <v>6</v>
      </c>
      <c r="P4542" s="686">
        <v>6542.9180194805449</v>
      </c>
    </row>
    <row r="4543" spans="1:16" ht="33.75" x14ac:dyDescent="0.2">
      <c r="A4543" s="637" t="s">
        <v>483</v>
      </c>
      <c r="B4543" s="638" t="s">
        <v>775</v>
      </c>
      <c r="C4543" s="638" t="s">
        <v>769</v>
      </c>
      <c r="D4543" s="639" t="s">
        <v>12589</v>
      </c>
      <c r="E4543" s="640">
        <v>1200</v>
      </c>
      <c r="F4543" s="638" t="s">
        <v>12896</v>
      </c>
      <c r="G4543" s="639" t="s">
        <v>12897</v>
      </c>
      <c r="H4543" s="641" t="s">
        <v>12588</v>
      </c>
      <c r="I4543" s="642" t="s">
        <v>8292</v>
      </c>
      <c r="J4543" s="641"/>
      <c r="K4543" s="643">
        <v>4</v>
      </c>
      <c r="L4543" s="643">
        <v>12</v>
      </c>
      <c r="M4543" s="644">
        <v>16287.732311111145</v>
      </c>
      <c r="N4543" s="643">
        <v>2</v>
      </c>
      <c r="O4543" s="643">
        <v>6</v>
      </c>
      <c r="P4543" s="686">
        <v>7850.9180194805449</v>
      </c>
    </row>
    <row r="4544" spans="1:16" ht="22.5" x14ac:dyDescent="0.2">
      <c r="A4544" s="637" t="s">
        <v>483</v>
      </c>
      <c r="B4544" s="638" t="s">
        <v>775</v>
      </c>
      <c r="C4544" s="638" t="s">
        <v>769</v>
      </c>
      <c r="D4544" s="639" t="s">
        <v>12612</v>
      </c>
      <c r="E4544" s="640">
        <v>1000</v>
      </c>
      <c r="F4544" s="638" t="s">
        <v>12898</v>
      </c>
      <c r="G4544" s="639" t="s">
        <v>12899</v>
      </c>
      <c r="H4544" s="641" t="s">
        <v>12588</v>
      </c>
      <c r="I4544" s="642" t="s">
        <v>8292</v>
      </c>
      <c r="J4544" s="641"/>
      <c r="K4544" s="643">
        <v>4</v>
      </c>
      <c r="L4544" s="643">
        <v>12</v>
      </c>
      <c r="M4544" s="644">
        <v>12108.762311111146</v>
      </c>
      <c r="N4544" s="643">
        <v>1</v>
      </c>
      <c r="O4544" s="643">
        <v>3</v>
      </c>
      <c r="P4544" s="686">
        <v>2311.0580194805452</v>
      </c>
    </row>
    <row r="4545" spans="1:16" ht="22.5" x14ac:dyDescent="0.2">
      <c r="A4545" s="637" t="s">
        <v>483</v>
      </c>
      <c r="B4545" s="638" t="s">
        <v>775</v>
      </c>
      <c r="C4545" s="638" t="s">
        <v>769</v>
      </c>
      <c r="D4545" s="639" t="s">
        <v>12640</v>
      </c>
      <c r="E4545" s="640">
        <v>1250</v>
      </c>
      <c r="F4545" s="638" t="s">
        <v>12900</v>
      </c>
      <c r="G4545" s="639" t="s">
        <v>12901</v>
      </c>
      <c r="H4545" s="641" t="s">
        <v>12588</v>
      </c>
      <c r="I4545" s="642" t="s">
        <v>8292</v>
      </c>
      <c r="J4545" s="641"/>
      <c r="K4545" s="643">
        <v>1</v>
      </c>
      <c r="L4545" s="643">
        <v>3</v>
      </c>
      <c r="M4545" s="644">
        <v>3022.2123111111455</v>
      </c>
      <c r="N4545" s="643">
        <v>2</v>
      </c>
      <c r="O4545" s="643">
        <v>6</v>
      </c>
      <c r="P4545" s="686">
        <v>8087.088019480545</v>
      </c>
    </row>
    <row r="4546" spans="1:16" ht="45" x14ac:dyDescent="0.2">
      <c r="A4546" s="637" t="s">
        <v>483</v>
      </c>
      <c r="B4546" s="638" t="s">
        <v>775</v>
      </c>
      <c r="C4546" s="638" t="s">
        <v>769</v>
      </c>
      <c r="D4546" s="639" t="s">
        <v>12902</v>
      </c>
      <c r="E4546" s="640">
        <v>1500</v>
      </c>
      <c r="F4546" s="638" t="s">
        <v>12903</v>
      </c>
      <c r="G4546" s="639" t="s">
        <v>12904</v>
      </c>
      <c r="H4546" s="641" t="s">
        <v>12588</v>
      </c>
      <c r="I4546" s="642" t="s">
        <v>8184</v>
      </c>
      <c r="J4546" s="641"/>
      <c r="K4546" s="643">
        <v>4</v>
      </c>
      <c r="L4546" s="643">
        <v>12</v>
      </c>
      <c r="M4546" s="644">
        <v>19527.532311111143</v>
      </c>
      <c r="N4546" s="643">
        <v>2</v>
      </c>
      <c r="O4546" s="643">
        <v>6</v>
      </c>
      <c r="P4546" s="686">
        <v>9812.9180194805449</v>
      </c>
    </row>
    <row r="4547" spans="1:16" ht="45" x14ac:dyDescent="0.2">
      <c r="A4547" s="637" t="s">
        <v>483</v>
      </c>
      <c r="B4547" s="638" t="s">
        <v>775</v>
      </c>
      <c r="C4547" s="638" t="s">
        <v>769</v>
      </c>
      <c r="D4547" s="639" t="s">
        <v>12905</v>
      </c>
      <c r="E4547" s="640">
        <v>2500</v>
      </c>
      <c r="F4547" s="638" t="s">
        <v>12906</v>
      </c>
      <c r="G4547" s="639" t="s">
        <v>12907</v>
      </c>
      <c r="H4547" s="641" t="s">
        <v>12908</v>
      </c>
      <c r="I4547" s="642" t="s">
        <v>8292</v>
      </c>
      <c r="J4547" s="641"/>
      <c r="K4547" s="643">
        <v>4</v>
      </c>
      <c r="L4547" s="643">
        <v>12</v>
      </c>
      <c r="M4547" s="644">
        <v>31952.532311111143</v>
      </c>
      <c r="N4547" s="643">
        <v>2</v>
      </c>
      <c r="O4547" s="643">
        <v>6</v>
      </c>
      <c r="P4547" s="686">
        <v>16047.818019480545</v>
      </c>
    </row>
    <row r="4548" spans="1:16" ht="22.5" x14ac:dyDescent="0.2">
      <c r="A4548" s="637" t="s">
        <v>483</v>
      </c>
      <c r="B4548" s="638" t="s">
        <v>775</v>
      </c>
      <c r="C4548" s="638" t="s">
        <v>769</v>
      </c>
      <c r="D4548" s="639" t="s">
        <v>12909</v>
      </c>
      <c r="E4548" s="640">
        <v>3000</v>
      </c>
      <c r="F4548" s="638" t="s">
        <v>12910</v>
      </c>
      <c r="G4548" s="639" t="s">
        <v>12911</v>
      </c>
      <c r="H4548" s="641" t="s">
        <v>12912</v>
      </c>
      <c r="I4548" s="642" t="s">
        <v>8184</v>
      </c>
      <c r="J4548" s="641"/>
      <c r="K4548" s="643">
        <v>4</v>
      </c>
      <c r="L4548" s="643">
        <v>12</v>
      </c>
      <c r="M4548" s="644">
        <v>37952.53231111115</v>
      </c>
      <c r="N4548" s="643">
        <v>2</v>
      </c>
      <c r="O4548" s="643">
        <v>6</v>
      </c>
      <c r="P4548" s="686">
        <v>19047.818019480546</v>
      </c>
    </row>
    <row r="4549" spans="1:16" ht="33.75" x14ac:dyDescent="0.2">
      <c r="A4549" s="637" t="s">
        <v>483</v>
      </c>
      <c r="B4549" s="638" t="s">
        <v>775</v>
      </c>
      <c r="C4549" s="638" t="s">
        <v>769</v>
      </c>
      <c r="D4549" s="639" t="s">
        <v>12723</v>
      </c>
      <c r="E4549" s="640">
        <v>1500</v>
      </c>
      <c r="F4549" s="638" t="s">
        <v>12913</v>
      </c>
      <c r="G4549" s="639" t="s">
        <v>12914</v>
      </c>
      <c r="H4549" s="641" t="s">
        <v>12588</v>
      </c>
      <c r="I4549" s="642" t="s">
        <v>8184</v>
      </c>
      <c r="J4549" s="641"/>
      <c r="K4549" s="643">
        <v>4</v>
      </c>
      <c r="L4549" s="643">
        <v>12</v>
      </c>
      <c r="M4549" s="644">
        <v>19952.532311111143</v>
      </c>
      <c r="N4549" s="643">
        <v>2</v>
      </c>
      <c r="O4549" s="643">
        <v>6</v>
      </c>
      <c r="P4549" s="686">
        <v>9812.9180194805449</v>
      </c>
    </row>
    <row r="4550" spans="1:16" ht="22.5" x14ac:dyDescent="0.2">
      <c r="A4550" s="637" t="s">
        <v>483</v>
      </c>
      <c r="B4550" s="638" t="s">
        <v>775</v>
      </c>
      <c r="C4550" s="638" t="s">
        <v>769</v>
      </c>
      <c r="D4550" s="639" t="s">
        <v>12915</v>
      </c>
      <c r="E4550" s="640">
        <v>2000</v>
      </c>
      <c r="F4550" s="638" t="s">
        <v>12916</v>
      </c>
      <c r="G4550" s="639" t="s">
        <v>12917</v>
      </c>
      <c r="H4550" s="641" t="s">
        <v>12918</v>
      </c>
      <c r="I4550" s="642" t="s">
        <v>8292</v>
      </c>
      <c r="J4550" s="641"/>
      <c r="K4550" s="643">
        <v>4</v>
      </c>
      <c r="L4550" s="643">
        <v>12</v>
      </c>
      <c r="M4550" s="644">
        <v>25902.532311111143</v>
      </c>
      <c r="N4550" s="643">
        <v>2</v>
      </c>
      <c r="O4550" s="643">
        <v>6</v>
      </c>
      <c r="P4550" s="686">
        <v>13047.818019480545</v>
      </c>
    </row>
    <row r="4551" spans="1:16" ht="33.75" x14ac:dyDescent="0.2">
      <c r="A4551" s="637" t="s">
        <v>483</v>
      </c>
      <c r="B4551" s="638" t="s">
        <v>775</v>
      </c>
      <c r="C4551" s="638" t="s">
        <v>769</v>
      </c>
      <c r="D4551" s="639" t="s">
        <v>12812</v>
      </c>
      <c r="E4551" s="640">
        <v>1000</v>
      </c>
      <c r="F4551" s="638" t="s">
        <v>12919</v>
      </c>
      <c r="G4551" s="639" t="s">
        <v>12920</v>
      </c>
      <c r="H4551" s="641" t="s">
        <v>12588</v>
      </c>
      <c r="I4551" s="642" t="s">
        <v>8292</v>
      </c>
      <c r="J4551" s="641"/>
      <c r="K4551" s="643">
        <v>4</v>
      </c>
      <c r="L4551" s="643">
        <v>12</v>
      </c>
      <c r="M4551" s="644">
        <v>13671.732311111145</v>
      </c>
      <c r="N4551" s="643">
        <v>2</v>
      </c>
      <c r="O4551" s="643">
        <v>6</v>
      </c>
      <c r="P4551" s="686">
        <v>6542.9180194805449</v>
      </c>
    </row>
    <row r="4552" spans="1:16" ht="22.5" x14ac:dyDescent="0.2">
      <c r="A4552" s="637" t="s">
        <v>483</v>
      </c>
      <c r="B4552" s="638" t="s">
        <v>775</v>
      </c>
      <c r="C4552" s="638" t="s">
        <v>769</v>
      </c>
      <c r="D4552" s="639" t="s">
        <v>12921</v>
      </c>
      <c r="E4552" s="640">
        <v>1000</v>
      </c>
      <c r="F4552" s="638" t="s">
        <v>12922</v>
      </c>
      <c r="G4552" s="639" t="s">
        <v>12923</v>
      </c>
      <c r="H4552" s="641" t="s">
        <v>12588</v>
      </c>
      <c r="I4552" s="642" t="s">
        <v>8292</v>
      </c>
      <c r="J4552" s="641"/>
      <c r="K4552" s="643"/>
      <c r="L4552" s="643"/>
      <c r="M4552" s="644">
        <v>742.10231111114535</v>
      </c>
      <c r="N4552" s="643">
        <v>2</v>
      </c>
      <c r="O4552" s="643">
        <v>6</v>
      </c>
      <c r="P4552" s="686">
        <v>7269.588019480545</v>
      </c>
    </row>
    <row r="4553" spans="1:16" ht="33.75" x14ac:dyDescent="0.2">
      <c r="A4553" s="637" t="s">
        <v>483</v>
      </c>
      <c r="B4553" s="638" t="s">
        <v>775</v>
      </c>
      <c r="C4553" s="638" t="s">
        <v>769</v>
      </c>
      <c r="D4553" s="639" t="s">
        <v>12589</v>
      </c>
      <c r="E4553" s="640">
        <v>1200</v>
      </c>
      <c r="F4553" s="638" t="s">
        <v>12924</v>
      </c>
      <c r="G4553" s="639" t="s">
        <v>12925</v>
      </c>
      <c r="H4553" s="641" t="s">
        <v>12588</v>
      </c>
      <c r="I4553" s="642" t="s">
        <v>8292</v>
      </c>
      <c r="J4553" s="641"/>
      <c r="K4553" s="643">
        <v>4</v>
      </c>
      <c r="L4553" s="643">
        <v>12</v>
      </c>
      <c r="M4553" s="644">
        <v>16053.382311111145</v>
      </c>
      <c r="N4553" s="643">
        <v>2</v>
      </c>
      <c r="O4553" s="643">
        <v>6</v>
      </c>
      <c r="P4553" s="686">
        <v>7763.7180194805451</v>
      </c>
    </row>
    <row r="4554" spans="1:16" ht="45" x14ac:dyDescent="0.2">
      <c r="A4554" s="637" t="s">
        <v>483</v>
      </c>
      <c r="B4554" s="638" t="s">
        <v>775</v>
      </c>
      <c r="C4554" s="638" t="s">
        <v>769</v>
      </c>
      <c r="D4554" s="639" t="s">
        <v>12926</v>
      </c>
      <c r="E4554" s="640">
        <v>2500</v>
      </c>
      <c r="F4554" s="638" t="s">
        <v>12927</v>
      </c>
      <c r="G4554" s="639" t="s">
        <v>12928</v>
      </c>
      <c r="H4554" s="641" t="s">
        <v>12929</v>
      </c>
      <c r="I4554" s="642" t="s">
        <v>8292</v>
      </c>
      <c r="J4554" s="641"/>
      <c r="K4554" s="643">
        <v>4</v>
      </c>
      <c r="L4554" s="643">
        <v>12</v>
      </c>
      <c r="M4554" s="644">
        <v>31952.532311111143</v>
      </c>
      <c r="N4554" s="643">
        <v>2</v>
      </c>
      <c r="O4554" s="643">
        <v>6</v>
      </c>
      <c r="P4554" s="686">
        <v>16047.818019480545</v>
      </c>
    </row>
    <row r="4555" spans="1:16" ht="33.75" x14ac:dyDescent="0.2">
      <c r="A4555" s="637" t="s">
        <v>483</v>
      </c>
      <c r="B4555" s="638" t="s">
        <v>775</v>
      </c>
      <c r="C4555" s="638" t="s">
        <v>769</v>
      </c>
      <c r="D4555" s="639" t="s">
        <v>12589</v>
      </c>
      <c r="E4555" s="640">
        <v>1200</v>
      </c>
      <c r="F4555" s="638" t="s">
        <v>12930</v>
      </c>
      <c r="G4555" s="639" t="s">
        <v>12931</v>
      </c>
      <c r="H4555" s="641" t="s">
        <v>12588</v>
      </c>
      <c r="I4555" s="642" t="s">
        <v>8292</v>
      </c>
      <c r="J4555" s="641"/>
      <c r="K4555" s="643">
        <v>4</v>
      </c>
      <c r="L4555" s="643">
        <v>12</v>
      </c>
      <c r="M4555" s="644">
        <v>16047.932311111146</v>
      </c>
      <c r="N4555" s="643">
        <v>2</v>
      </c>
      <c r="O4555" s="643">
        <v>6</v>
      </c>
      <c r="P4555" s="686">
        <v>7807.3180194805445</v>
      </c>
    </row>
    <row r="4556" spans="1:16" ht="22.5" x14ac:dyDescent="0.2">
      <c r="A4556" s="637" t="s">
        <v>483</v>
      </c>
      <c r="B4556" s="638" t="s">
        <v>775</v>
      </c>
      <c r="C4556" s="638" t="s">
        <v>769</v>
      </c>
      <c r="D4556" s="639" t="s">
        <v>12739</v>
      </c>
      <c r="E4556" s="640">
        <v>1000</v>
      </c>
      <c r="F4556" s="638" t="s">
        <v>12932</v>
      </c>
      <c r="G4556" s="639" t="s">
        <v>12933</v>
      </c>
      <c r="H4556" s="641" t="s">
        <v>12588</v>
      </c>
      <c r="I4556" s="642" t="s">
        <v>8292</v>
      </c>
      <c r="J4556" s="641"/>
      <c r="K4556" s="643">
        <v>4</v>
      </c>
      <c r="L4556" s="643">
        <v>12</v>
      </c>
      <c r="M4556" s="644">
        <v>12718.772311111146</v>
      </c>
      <c r="N4556" s="643">
        <v>2</v>
      </c>
      <c r="O4556" s="643">
        <v>6</v>
      </c>
      <c r="P4556" s="686">
        <v>6470.2480194805448</v>
      </c>
    </row>
    <row r="4557" spans="1:16" ht="45" x14ac:dyDescent="0.2">
      <c r="A4557" s="637" t="s">
        <v>483</v>
      </c>
      <c r="B4557" s="638" t="s">
        <v>775</v>
      </c>
      <c r="C4557" s="638" t="s">
        <v>769</v>
      </c>
      <c r="D4557" s="639" t="s">
        <v>12934</v>
      </c>
      <c r="E4557" s="640">
        <v>2100</v>
      </c>
      <c r="F4557" s="638" t="s">
        <v>12935</v>
      </c>
      <c r="G4557" s="639" t="s">
        <v>12936</v>
      </c>
      <c r="H4557" s="641" t="s">
        <v>12588</v>
      </c>
      <c r="I4557" s="642" t="s">
        <v>8190</v>
      </c>
      <c r="J4557" s="641"/>
      <c r="K4557" s="643">
        <v>4</v>
      </c>
      <c r="L4557" s="643">
        <v>12</v>
      </c>
      <c r="M4557" s="644">
        <v>27152.532311111143</v>
      </c>
      <c r="N4557" s="643">
        <v>2</v>
      </c>
      <c r="O4557" s="643">
        <v>6</v>
      </c>
      <c r="P4557" s="686">
        <v>13647.818019480545</v>
      </c>
    </row>
    <row r="4558" spans="1:16" ht="45" x14ac:dyDescent="0.2">
      <c r="A4558" s="637" t="s">
        <v>483</v>
      </c>
      <c r="B4558" s="638" t="s">
        <v>775</v>
      </c>
      <c r="C4558" s="638" t="s">
        <v>769</v>
      </c>
      <c r="D4558" s="639" t="s">
        <v>12714</v>
      </c>
      <c r="E4558" s="640">
        <v>1500</v>
      </c>
      <c r="F4558" s="638" t="s">
        <v>12937</v>
      </c>
      <c r="G4558" s="639" t="s">
        <v>12938</v>
      </c>
      <c r="H4558" s="641" t="s">
        <v>12588</v>
      </c>
      <c r="I4558" s="642" t="s">
        <v>8184</v>
      </c>
      <c r="J4558" s="641"/>
      <c r="K4558" s="643">
        <v>4</v>
      </c>
      <c r="L4558" s="643">
        <v>12</v>
      </c>
      <c r="M4558" s="644">
        <v>19952.532311111143</v>
      </c>
      <c r="N4558" s="643">
        <v>2</v>
      </c>
      <c r="O4558" s="643">
        <v>6</v>
      </c>
      <c r="P4558" s="686">
        <v>9812.9180194805449</v>
      </c>
    </row>
    <row r="4559" spans="1:16" ht="22.5" x14ac:dyDescent="0.2">
      <c r="A4559" s="637" t="s">
        <v>483</v>
      </c>
      <c r="B4559" s="638" t="s">
        <v>775</v>
      </c>
      <c r="C4559" s="638" t="s">
        <v>769</v>
      </c>
      <c r="D4559" s="639" t="s">
        <v>12640</v>
      </c>
      <c r="E4559" s="640">
        <v>1000</v>
      </c>
      <c r="F4559" s="638" t="s">
        <v>12939</v>
      </c>
      <c r="G4559" s="639" t="s">
        <v>12940</v>
      </c>
      <c r="H4559" s="641" t="s">
        <v>12588</v>
      </c>
      <c r="I4559" s="642" t="s">
        <v>8292</v>
      </c>
      <c r="J4559" s="641"/>
      <c r="K4559" s="643">
        <v>1</v>
      </c>
      <c r="L4559" s="643">
        <v>2</v>
      </c>
      <c r="M4559" s="644">
        <v>1896.7323111111452</v>
      </c>
      <c r="N4559" s="643"/>
      <c r="O4559" s="643"/>
      <c r="P4559" s="686"/>
    </row>
    <row r="4560" spans="1:16" ht="22.5" x14ac:dyDescent="0.2">
      <c r="A4560" s="637" t="s">
        <v>483</v>
      </c>
      <c r="B4560" s="638" t="s">
        <v>775</v>
      </c>
      <c r="C4560" s="638" t="s">
        <v>769</v>
      </c>
      <c r="D4560" s="639" t="s">
        <v>12603</v>
      </c>
      <c r="E4560" s="640">
        <v>1000</v>
      </c>
      <c r="F4560" s="638" t="s">
        <v>12941</v>
      </c>
      <c r="G4560" s="639" t="s">
        <v>12942</v>
      </c>
      <c r="H4560" s="641" t="s">
        <v>12588</v>
      </c>
      <c r="I4560" s="642" t="s">
        <v>8292</v>
      </c>
      <c r="J4560" s="641"/>
      <c r="K4560" s="643">
        <v>3</v>
      </c>
      <c r="L4560" s="643">
        <v>9</v>
      </c>
      <c r="M4560" s="644">
        <v>8610.8723111111449</v>
      </c>
      <c r="N4560" s="643"/>
      <c r="O4560" s="643"/>
      <c r="P4560" s="686"/>
    </row>
    <row r="4561" spans="1:16" ht="22.5" x14ac:dyDescent="0.2">
      <c r="A4561" s="637" t="s">
        <v>483</v>
      </c>
      <c r="B4561" s="638" t="s">
        <v>775</v>
      </c>
      <c r="C4561" s="638" t="s">
        <v>769</v>
      </c>
      <c r="D4561" s="639" t="s">
        <v>12943</v>
      </c>
      <c r="E4561" s="640">
        <v>1000</v>
      </c>
      <c r="F4561" s="638" t="s">
        <v>12944</v>
      </c>
      <c r="G4561" s="639" t="s">
        <v>12945</v>
      </c>
      <c r="H4561" s="641" t="s">
        <v>12588</v>
      </c>
      <c r="I4561" s="642" t="s">
        <v>8292</v>
      </c>
      <c r="J4561" s="641"/>
      <c r="K4561" s="643">
        <v>4</v>
      </c>
      <c r="L4561" s="643">
        <v>12</v>
      </c>
      <c r="M4561" s="644">
        <v>13671.732311111145</v>
      </c>
      <c r="N4561" s="643">
        <v>2</v>
      </c>
      <c r="O4561" s="643">
        <v>6</v>
      </c>
      <c r="P4561" s="686">
        <v>6542.9180194805449</v>
      </c>
    </row>
    <row r="4562" spans="1:16" ht="33.75" x14ac:dyDescent="0.2">
      <c r="A4562" s="637" t="s">
        <v>483</v>
      </c>
      <c r="B4562" s="638" t="s">
        <v>775</v>
      </c>
      <c r="C4562" s="638" t="s">
        <v>769</v>
      </c>
      <c r="D4562" s="639" t="s">
        <v>12946</v>
      </c>
      <c r="E4562" s="640">
        <v>3000</v>
      </c>
      <c r="F4562" s="638" t="s">
        <v>12947</v>
      </c>
      <c r="G4562" s="639" t="s">
        <v>12948</v>
      </c>
      <c r="H4562" s="641" t="s">
        <v>12949</v>
      </c>
      <c r="I4562" s="642" t="s">
        <v>8184</v>
      </c>
      <c r="J4562" s="641"/>
      <c r="K4562" s="643">
        <v>4</v>
      </c>
      <c r="L4562" s="643">
        <v>12</v>
      </c>
      <c r="M4562" s="644">
        <v>37800.012311111153</v>
      </c>
      <c r="N4562" s="643">
        <v>2</v>
      </c>
      <c r="O4562" s="643">
        <v>6</v>
      </c>
      <c r="P4562" s="686">
        <v>19004.068019480546</v>
      </c>
    </row>
    <row r="4563" spans="1:16" ht="22.5" x14ac:dyDescent="0.2">
      <c r="A4563" s="637" t="s">
        <v>483</v>
      </c>
      <c r="B4563" s="638" t="s">
        <v>775</v>
      </c>
      <c r="C4563" s="638" t="s">
        <v>769</v>
      </c>
      <c r="D4563" s="639" t="s">
        <v>12950</v>
      </c>
      <c r="E4563" s="640">
        <v>1000</v>
      </c>
      <c r="F4563" s="638" t="s">
        <v>12951</v>
      </c>
      <c r="G4563" s="639" t="s">
        <v>12952</v>
      </c>
      <c r="H4563" s="641" t="s">
        <v>12588</v>
      </c>
      <c r="I4563" s="642" t="s">
        <v>8292</v>
      </c>
      <c r="J4563" s="641"/>
      <c r="K4563" s="643">
        <v>2</v>
      </c>
      <c r="L4563" s="643">
        <v>6</v>
      </c>
      <c r="M4563" s="644">
        <v>5018.9323111111453</v>
      </c>
      <c r="N4563" s="643"/>
      <c r="O4563" s="643"/>
      <c r="P4563" s="686"/>
    </row>
    <row r="4564" spans="1:16" ht="45" x14ac:dyDescent="0.2">
      <c r="A4564" s="637" t="s">
        <v>483</v>
      </c>
      <c r="B4564" s="638" t="s">
        <v>775</v>
      </c>
      <c r="C4564" s="638" t="s">
        <v>769</v>
      </c>
      <c r="D4564" s="639" t="s">
        <v>12953</v>
      </c>
      <c r="E4564" s="640">
        <v>2500</v>
      </c>
      <c r="F4564" s="638" t="s">
        <v>12954</v>
      </c>
      <c r="G4564" s="639" t="s">
        <v>12955</v>
      </c>
      <c r="H4564" s="641" t="s">
        <v>9000</v>
      </c>
      <c r="I4564" s="642" t="s">
        <v>8184</v>
      </c>
      <c r="J4564" s="641"/>
      <c r="K4564" s="643">
        <v>4</v>
      </c>
      <c r="L4564" s="643">
        <v>12</v>
      </c>
      <c r="M4564" s="644">
        <v>31952.532311111143</v>
      </c>
      <c r="N4564" s="643">
        <v>2</v>
      </c>
      <c r="O4564" s="643">
        <v>6</v>
      </c>
      <c r="P4564" s="686">
        <v>16047.818019480545</v>
      </c>
    </row>
    <row r="4565" spans="1:16" ht="33.75" x14ac:dyDescent="0.2">
      <c r="A4565" s="637" t="s">
        <v>483</v>
      </c>
      <c r="B4565" s="638" t="s">
        <v>775</v>
      </c>
      <c r="C4565" s="638" t="s">
        <v>769</v>
      </c>
      <c r="D4565" s="639" t="s">
        <v>12956</v>
      </c>
      <c r="E4565" s="640">
        <v>9500</v>
      </c>
      <c r="F4565" s="638" t="s">
        <v>12957</v>
      </c>
      <c r="G4565" s="639" t="s">
        <v>12958</v>
      </c>
      <c r="H4565" s="641" t="s">
        <v>8384</v>
      </c>
      <c r="I4565" s="642" t="s">
        <v>8190</v>
      </c>
      <c r="J4565" s="641"/>
      <c r="K4565" s="643">
        <v>4</v>
      </c>
      <c r="L4565" s="643">
        <v>12</v>
      </c>
      <c r="M4565" s="644">
        <v>73952.53231111115</v>
      </c>
      <c r="N4565" s="643">
        <v>2</v>
      </c>
      <c r="O4565" s="643">
        <v>6</v>
      </c>
      <c r="P4565" s="686">
        <v>50697.818019480546</v>
      </c>
    </row>
    <row r="4566" spans="1:16" ht="33.75" x14ac:dyDescent="0.2">
      <c r="A4566" s="637" t="s">
        <v>483</v>
      </c>
      <c r="B4566" s="638" t="s">
        <v>775</v>
      </c>
      <c r="C4566" s="638" t="s">
        <v>769</v>
      </c>
      <c r="D4566" s="639" t="s">
        <v>12959</v>
      </c>
      <c r="E4566" s="640">
        <v>1000</v>
      </c>
      <c r="F4566" s="638" t="s">
        <v>12960</v>
      </c>
      <c r="G4566" s="639" t="s">
        <v>12961</v>
      </c>
      <c r="H4566" s="641" t="s">
        <v>12588</v>
      </c>
      <c r="I4566" s="642" t="s">
        <v>8292</v>
      </c>
      <c r="J4566" s="641"/>
      <c r="K4566" s="643">
        <v>4</v>
      </c>
      <c r="L4566" s="643">
        <v>12</v>
      </c>
      <c r="M4566" s="644">
        <v>13671.732311111145</v>
      </c>
      <c r="N4566" s="643">
        <v>2</v>
      </c>
      <c r="O4566" s="643">
        <v>6</v>
      </c>
      <c r="P4566" s="686">
        <v>6542.9180194805449</v>
      </c>
    </row>
    <row r="4567" spans="1:16" ht="22.5" x14ac:dyDescent="0.2">
      <c r="A4567" s="637" t="s">
        <v>483</v>
      </c>
      <c r="B4567" s="638" t="s">
        <v>775</v>
      </c>
      <c r="C4567" s="638" t="s">
        <v>769</v>
      </c>
      <c r="D4567" s="639" t="s">
        <v>12612</v>
      </c>
      <c r="E4567" s="640">
        <v>1000</v>
      </c>
      <c r="F4567" s="638" t="s">
        <v>12962</v>
      </c>
      <c r="G4567" s="639" t="s">
        <v>12963</v>
      </c>
      <c r="H4567" s="641" t="s">
        <v>12588</v>
      </c>
      <c r="I4567" s="642" t="s">
        <v>8292</v>
      </c>
      <c r="J4567" s="641"/>
      <c r="K4567" s="643"/>
      <c r="L4567" s="643"/>
      <c r="M4567" s="644">
        <v>742.10231111114535</v>
      </c>
      <c r="N4567" s="643">
        <v>2</v>
      </c>
      <c r="O4567" s="643">
        <v>6</v>
      </c>
      <c r="P4567" s="686">
        <v>7269.588019480545</v>
      </c>
    </row>
    <row r="4568" spans="1:16" ht="22.5" x14ac:dyDescent="0.2">
      <c r="A4568" s="637" t="s">
        <v>483</v>
      </c>
      <c r="B4568" s="638" t="s">
        <v>775</v>
      </c>
      <c r="C4568" s="638" t="s">
        <v>769</v>
      </c>
      <c r="D4568" s="639" t="s">
        <v>12651</v>
      </c>
      <c r="E4568" s="640">
        <v>1000</v>
      </c>
      <c r="F4568" s="638" t="s">
        <v>12964</v>
      </c>
      <c r="G4568" s="639" t="s">
        <v>12965</v>
      </c>
      <c r="H4568" s="641" t="s">
        <v>12588</v>
      </c>
      <c r="I4568" s="642" t="s">
        <v>8292</v>
      </c>
      <c r="J4568" s="641"/>
      <c r="K4568" s="643">
        <v>4</v>
      </c>
      <c r="L4568" s="643">
        <v>12</v>
      </c>
      <c r="M4568" s="644">
        <v>13492.502311111146</v>
      </c>
      <c r="N4568" s="643">
        <v>2</v>
      </c>
      <c r="O4568" s="643">
        <v>6</v>
      </c>
      <c r="P4568" s="686">
        <v>6542.9180194805449</v>
      </c>
    </row>
    <row r="4569" spans="1:16" ht="45" x14ac:dyDescent="0.2">
      <c r="A4569" s="637" t="s">
        <v>483</v>
      </c>
      <c r="B4569" s="638" t="s">
        <v>775</v>
      </c>
      <c r="C4569" s="638" t="s">
        <v>769</v>
      </c>
      <c r="D4569" s="639" t="s">
        <v>12966</v>
      </c>
      <c r="E4569" s="640">
        <v>1500</v>
      </c>
      <c r="F4569" s="638" t="s">
        <v>12967</v>
      </c>
      <c r="G4569" s="639" t="s">
        <v>12968</v>
      </c>
      <c r="H4569" s="641" t="s">
        <v>12588</v>
      </c>
      <c r="I4569" s="642" t="s">
        <v>8184</v>
      </c>
      <c r="J4569" s="641"/>
      <c r="K4569" s="643">
        <v>4</v>
      </c>
      <c r="L4569" s="643">
        <v>12</v>
      </c>
      <c r="M4569" s="644">
        <v>19952.532311111143</v>
      </c>
      <c r="N4569" s="643">
        <v>2</v>
      </c>
      <c r="O4569" s="643">
        <v>6</v>
      </c>
      <c r="P4569" s="686">
        <v>9812.9180194805449</v>
      </c>
    </row>
    <row r="4570" spans="1:16" ht="45" x14ac:dyDescent="0.2">
      <c r="A4570" s="637" t="s">
        <v>483</v>
      </c>
      <c r="B4570" s="638" t="s">
        <v>775</v>
      </c>
      <c r="C4570" s="638" t="s">
        <v>769</v>
      </c>
      <c r="D4570" s="639" t="s">
        <v>12969</v>
      </c>
      <c r="E4570" s="640">
        <v>2500</v>
      </c>
      <c r="F4570" s="638" t="s">
        <v>12970</v>
      </c>
      <c r="G4570" s="639" t="s">
        <v>12971</v>
      </c>
      <c r="H4570" s="641" t="s">
        <v>12588</v>
      </c>
      <c r="I4570" s="642" t="s">
        <v>8292</v>
      </c>
      <c r="J4570" s="641"/>
      <c r="K4570" s="643">
        <v>4</v>
      </c>
      <c r="L4570" s="643">
        <v>11</v>
      </c>
      <c r="M4570" s="644">
        <v>27906.562311111145</v>
      </c>
      <c r="N4570" s="643">
        <v>2</v>
      </c>
      <c r="O4570" s="643">
        <v>6</v>
      </c>
      <c r="P4570" s="686">
        <v>16047.818019480545</v>
      </c>
    </row>
    <row r="4571" spans="1:16" ht="22.5" x14ac:dyDescent="0.2">
      <c r="A4571" s="637" t="s">
        <v>483</v>
      </c>
      <c r="B4571" s="638" t="s">
        <v>775</v>
      </c>
      <c r="C4571" s="638" t="s">
        <v>769</v>
      </c>
      <c r="D4571" s="639" t="s">
        <v>12972</v>
      </c>
      <c r="E4571" s="640">
        <v>1800</v>
      </c>
      <c r="F4571" s="638" t="s">
        <v>12973</v>
      </c>
      <c r="G4571" s="639" t="s">
        <v>12974</v>
      </c>
      <c r="H4571" s="641" t="s">
        <v>12975</v>
      </c>
      <c r="I4571" s="642" t="s">
        <v>8184</v>
      </c>
      <c r="J4571" s="641"/>
      <c r="K4571" s="643">
        <v>4</v>
      </c>
      <c r="L4571" s="643">
        <v>12</v>
      </c>
      <c r="M4571" s="644">
        <v>23552.532311111143</v>
      </c>
      <c r="N4571" s="643">
        <v>2</v>
      </c>
      <c r="O4571" s="643">
        <v>6</v>
      </c>
      <c r="P4571" s="686">
        <v>11774.918019480545</v>
      </c>
    </row>
    <row r="4572" spans="1:16" ht="22.5" x14ac:dyDescent="0.2">
      <c r="A4572" s="637" t="s">
        <v>483</v>
      </c>
      <c r="B4572" s="638" t="s">
        <v>775</v>
      </c>
      <c r="C4572" s="638" t="s">
        <v>769</v>
      </c>
      <c r="D4572" s="639" t="s">
        <v>12972</v>
      </c>
      <c r="E4572" s="640">
        <v>1800</v>
      </c>
      <c r="F4572" s="638" t="s">
        <v>12976</v>
      </c>
      <c r="G4572" s="639" t="s">
        <v>12977</v>
      </c>
      <c r="H4572" s="641" t="s">
        <v>12975</v>
      </c>
      <c r="I4572" s="642" t="s">
        <v>8190</v>
      </c>
      <c r="J4572" s="641"/>
      <c r="K4572" s="643">
        <v>4</v>
      </c>
      <c r="L4572" s="643">
        <v>12</v>
      </c>
      <c r="M4572" s="644">
        <v>23552.532311111143</v>
      </c>
      <c r="N4572" s="643">
        <v>2</v>
      </c>
      <c r="O4572" s="643">
        <v>6</v>
      </c>
      <c r="P4572" s="686">
        <v>11774.918019480545</v>
      </c>
    </row>
    <row r="4573" spans="1:16" ht="22.5" x14ac:dyDescent="0.2">
      <c r="A4573" s="637" t="s">
        <v>483</v>
      </c>
      <c r="B4573" s="638" t="s">
        <v>775</v>
      </c>
      <c r="C4573" s="638" t="s">
        <v>769</v>
      </c>
      <c r="D4573" s="639" t="s">
        <v>12612</v>
      </c>
      <c r="E4573" s="640">
        <v>1000</v>
      </c>
      <c r="F4573" s="638" t="s">
        <v>12978</v>
      </c>
      <c r="G4573" s="639" t="s">
        <v>12979</v>
      </c>
      <c r="H4573" s="641" t="s">
        <v>12588</v>
      </c>
      <c r="I4573" s="642" t="s">
        <v>8292</v>
      </c>
      <c r="J4573" s="641"/>
      <c r="K4573" s="643">
        <v>4</v>
      </c>
      <c r="L4573" s="643">
        <v>11</v>
      </c>
      <c r="M4573" s="644">
        <v>10301.732311111145</v>
      </c>
      <c r="N4573" s="643">
        <v>2</v>
      </c>
      <c r="O4573" s="643">
        <v>6</v>
      </c>
      <c r="P4573" s="686">
        <v>6542.9180194805449</v>
      </c>
    </row>
    <row r="4574" spans="1:16" ht="33.75" x14ac:dyDescent="0.2">
      <c r="A4574" s="637" t="s">
        <v>483</v>
      </c>
      <c r="B4574" s="638" t="s">
        <v>775</v>
      </c>
      <c r="C4574" s="638" t="s">
        <v>769</v>
      </c>
      <c r="D4574" s="639" t="s">
        <v>12980</v>
      </c>
      <c r="E4574" s="640">
        <v>1000</v>
      </c>
      <c r="F4574" s="638" t="s">
        <v>12981</v>
      </c>
      <c r="G4574" s="639" t="s">
        <v>12982</v>
      </c>
      <c r="H4574" s="641" t="s">
        <v>12588</v>
      </c>
      <c r="I4574" s="642" t="s">
        <v>8292</v>
      </c>
      <c r="J4574" s="641"/>
      <c r="K4574" s="643">
        <v>3</v>
      </c>
      <c r="L4574" s="643">
        <v>7</v>
      </c>
      <c r="M4574" s="644">
        <v>6736.9123111111458</v>
      </c>
      <c r="N4574" s="643">
        <v>2</v>
      </c>
      <c r="O4574" s="643">
        <v>5</v>
      </c>
      <c r="P4574" s="686">
        <v>4256.6180194805447</v>
      </c>
    </row>
    <row r="4575" spans="1:16" ht="22.5" x14ac:dyDescent="0.2">
      <c r="A4575" s="637" t="s">
        <v>483</v>
      </c>
      <c r="B4575" s="638" t="s">
        <v>775</v>
      </c>
      <c r="C4575" s="638" t="s">
        <v>769</v>
      </c>
      <c r="D4575" s="639" t="s">
        <v>12751</v>
      </c>
      <c r="E4575" s="640">
        <v>1000</v>
      </c>
      <c r="F4575" s="638" t="s">
        <v>12983</v>
      </c>
      <c r="G4575" s="639" t="s">
        <v>12984</v>
      </c>
      <c r="H4575" s="641" t="s">
        <v>12588</v>
      </c>
      <c r="I4575" s="642" t="s">
        <v>8292</v>
      </c>
      <c r="J4575" s="641"/>
      <c r="K4575" s="643">
        <v>4</v>
      </c>
      <c r="L4575" s="643">
        <v>12</v>
      </c>
      <c r="M4575" s="644">
        <v>13671.732311111145</v>
      </c>
      <c r="N4575" s="643">
        <v>2</v>
      </c>
      <c r="O4575" s="643">
        <v>6</v>
      </c>
      <c r="P4575" s="686">
        <v>6542.9180194805449</v>
      </c>
    </row>
    <row r="4576" spans="1:16" ht="22.5" x14ac:dyDescent="0.2">
      <c r="A4576" s="637" t="s">
        <v>483</v>
      </c>
      <c r="B4576" s="638" t="s">
        <v>775</v>
      </c>
      <c r="C4576" s="638" t="s">
        <v>769</v>
      </c>
      <c r="D4576" s="639" t="s">
        <v>12871</v>
      </c>
      <c r="E4576" s="640">
        <v>1000</v>
      </c>
      <c r="F4576" s="638" t="s">
        <v>12985</v>
      </c>
      <c r="G4576" s="639" t="s">
        <v>12986</v>
      </c>
      <c r="H4576" s="641" t="s">
        <v>12588</v>
      </c>
      <c r="I4576" s="642" t="s">
        <v>8292</v>
      </c>
      <c r="J4576" s="641"/>
      <c r="K4576" s="643">
        <v>4</v>
      </c>
      <c r="L4576" s="643">
        <v>12</v>
      </c>
      <c r="M4576" s="644">
        <v>13671.732311111145</v>
      </c>
      <c r="N4576" s="643">
        <v>2</v>
      </c>
      <c r="O4576" s="643">
        <v>6</v>
      </c>
      <c r="P4576" s="686">
        <v>6542.9180194805449</v>
      </c>
    </row>
    <row r="4577" spans="1:16" ht="22.5" x14ac:dyDescent="0.2">
      <c r="A4577" s="637" t="s">
        <v>483</v>
      </c>
      <c r="B4577" s="638" t="s">
        <v>775</v>
      </c>
      <c r="C4577" s="638" t="s">
        <v>769</v>
      </c>
      <c r="D4577" s="639" t="s">
        <v>12987</v>
      </c>
      <c r="E4577" s="640">
        <v>2500</v>
      </c>
      <c r="F4577" s="638" t="s">
        <v>12988</v>
      </c>
      <c r="G4577" s="639" t="s">
        <v>12989</v>
      </c>
      <c r="H4577" s="641" t="s">
        <v>12990</v>
      </c>
      <c r="I4577" s="642" t="s">
        <v>8184</v>
      </c>
      <c r="J4577" s="641"/>
      <c r="K4577" s="643">
        <v>3</v>
      </c>
      <c r="L4577" s="643">
        <v>7</v>
      </c>
      <c r="M4577" s="644">
        <v>17039.532311111143</v>
      </c>
      <c r="N4577" s="643"/>
      <c r="O4577" s="643"/>
      <c r="P4577" s="686"/>
    </row>
    <row r="4578" spans="1:16" ht="33.75" x14ac:dyDescent="0.2">
      <c r="A4578" s="637" t="s">
        <v>483</v>
      </c>
      <c r="B4578" s="638" t="s">
        <v>775</v>
      </c>
      <c r="C4578" s="638" t="s">
        <v>769</v>
      </c>
      <c r="D4578" s="639" t="s">
        <v>12991</v>
      </c>
      <c r="E4578" s="640">
        <v>1000</v>
      </c>
      <c r="F4578" s="638" t="s">
        <v>12992</v>
      </c>
      <c r="G4578" s="639" t="s">
        <v>12993</v>
      </c>
      <c r="H4578" s="641" t="s">
        <v>12588</v>
      </c>
      <c r="I4578" s="642" t="s">
        <v>8292</v>
      </c>
      <c r="J4578" s="641"/>
      <c r="K4578" s="643">
        <v>4</v>
      </c>
      <c r="L4578" s="643">
        <v>12</v>
      </c>
      <c r="M4578" s="644">
        <v>13635.402311111146</v>
      </c>
      <c r="N4578" s="643">
        <v>2</v>
      </c>
      <c r="O4578" s="643">
        <v>6</v>
      </c>
      <c r="P4578" s="686">
        <v>6542.9180194805449</v>
      </c>
    </row>
    <row r="4579" spans="1:16" ht="33.75" x14ac:dyDescent="0.2">
      <c r="A4579" s="637" t="s">
        <v>483</v>
      </c>
      <c r="B4579" s="638" t="s">
        <v>775</v>
      </c>
      <c r="C4579" s="638" t="s">
        <v>769</v>
      </c>
      <c r="D4579" s="639" t="s">
        <v>12994</v>
      </c>
      <c r="E4579" s="640">
        <v>6800</v>
      </c>
      <c r="F4579" s="638" t="s">
        <v>12995</v>
      </c>
      <c r="G4579" s="639" t="s">
        <v>12996</v>
      </c>
      <c r="H4579" s="641" t="s">
        <v>8193</v>
      </c>
      <c r="I4579" s="642" t="s">
        <v>8190</v>
      </c>
      <c r="J4579" s="641"/>
      <c r="K4579" s="643">
        <v>4</v>
      </c>
      <c r="L4579" s="643">
        <v>12</v>
      </c>
      <c r="M4579" s="644">
        <v>83481.232311111147</v>
      </c>
      <c r="N4579" s="643">
        <v>2</v>
      </c>
      <c r="O4579" s="643">
        <v>6</v>
      </c>
      <c r="P4579" s="686">
        <v>41843.568019480546</v>
      </c>
    </row>
    <row r="4580" spans="1:16" ht="33.75" x14ac:dyDescent="0.2">
      <c r="A4580" s="637" t="s">
        <v>483</v>
      </c>
      <c r="B4580" s="638" t="s">
        <v>775</v>
      </c>
      <c r="C4580" s="638" t="s">
        <v>769</v>
      </c>
      <c r="D4580" s="639" t="s">
        <v>12997</v>
      </c>
      <c r="E4580" s="640">
        <v>2500</v>
      </c>
      <c r="F4580" s="638" t="s">
        <v>12998</v>
      </c>
      <c r="G4580" s="639" t="s">
        <v>12999</v>
      </c>
      <c r="H4580" s="641" t="s">
        <v>12588</v>
      </c>
      <c r="I4580" s="642" t="s">
        <v>8184</v>
      </c>
      <c r="J4580" s="641"/>
      <c r="K4580" s="643">
        <v>4</v>
      </c>
      <c r="L4580" s="643">
        <v>12</v>
      </c>
      <c r="M4580" s="644">
        <v>30254.322311111144</v>
      </c>
      <c r="N4580" s="643">
        <v>2</v>
      </c>
      <c r="O4580" s="643">
        <v>6</v>
      </c>
      <c r="P4580" s="686">
        <v>16047.818019480545</v>
      </c>
    </row>
    <row r="4581" spans="1:16" ht="22.5" x14ac:dyDescent="0.2">
      <c r="A4581" s="637" t="s">
        <v>483</v>
      </c>
      <c r="B4581" s="638" t="s">
        <v>775</v>
      </c>
      <c r="C4581" s="638" t="s">
        <v>769</v>
      </c>
      <c r="D4581" s="639" t="s">
        <v>13000</v>
      </c>
      <c r="E4581" s="640">
        <v>7000</v>
      </c>
      <c r="F4581" s="638" t="s">
        <v>13001</v>
      </c>
      <c r="G4581" s="639" t="s">
        <v>13002</v>
      </c>
      <c r="H4581" s="641" t="s">
        <v>13003</v>
      </c>
      <c r="I4581" s="642" t="s">
        <v>8190</v>
      </c>
      <c r="J4581" s="641"/>
      <c r="K4581" s="643">
        <v>2</v>
      </c>
      <c r="L4581" s="643">
        <v>4</v>
      </c>
      <c r="M4581" s="644">
        <v>23195.332311111142</v>
      </c>
      <c r="N4581" s="643"/>
      <c r="O4581" s="643"/>
      <c r="P4581" s="686"/>
    </row>
    <row r="4582" spans="1:16" ht="33.75" x14ac:dyDescent="0.2">
      <c r="A4582" s="637" t="s">
        <v>483</v>
      </c>
      <c r="B4582" s="638" t="s">
        <v>775</v>
      </c>
      <c r="C4582" s="638" t="s">
        <v>769</v>
      </c>
      <c r="D4582" s="639" t="s">
        <v>12663</v>
      </c>
      <c r="E4582" s="640">
        <v>1000</v>
      </c>
      <c r="F4582" s="638" t="s">
        <v>13004</v>
      </c>
      <c r="G4582" s="639" t="s">
        <v>13005</v>
      </c>
      <c r="H4582" s="641" t="s">
        <v>12588</v>
      </c>
      <c r="I4582" s="642" t="s">
        <v>8292</v>
      </c>
      <c r="J4582" s="641"/>
      <c r="K4582" s="643">
        <v>3</v>
      </c>
      <c r="L4582" s="643">
        <v>9</v>
      </c>
      <c r="M4582" s="644">
        <v>8266.1323111111451</v>
      </c>
      <c r="N4582" s="643">
        <v>2</v>
      </c>
      <c r="O4582" s="643">
        <v>6</v>
      </c>
      <c r="P4582" s="686">
        <v>6542.9180194805449</v>
      </c>
    </row>
    <row r="4583" spans="1:16" ht="22.5" x14ac:dyDescent="0.2">
      <c r="A4583" s="637" t="s">
        <v>483</v>
      </c>
      <c r="B4583" s="638" t="s">
        <v>775</v>
      </c>
      <c r="C4583" s="638" t="s">
        <v>769</v>
      </c>
      <c r="D4583" s="639" t="s">
        <v>12651</v>
      </c>
      <c r="E4583" s="640">
        <v>1000</v>
      </c>
      <c r="F4583" s="638" t="s">
        <v>13006</v>
      </c>
      <c r="G4583" s="639" t="s">
        <v>13007</v>
      </c>
      <c r="H4583" s="641" t="s">
        <v>12588</v>
      </c>
      <c r="I4583" s="642" t="s">
        <v>8292</v>
      </c>
      <c r="J4583" s="641"/>
      <c r="K4583" s="643">
        <v>1</v>
      </c>
      <c r="L4583" s="643">
        <v>1.2929300000000001</v>
      </c>
      <c r="M4583" s="644">
        <v>1284.6653111111452</v>
      </c>
      <c r="N4583" s="643"/>
      <c r="O4583" s="643"/>
      <c r="P4583" s="686"/>
    </row>
    <row r="4584" spans="1:16" ht="45" x14ac:dyDescent="0.2">
      <c r="A4584" s="637" t="s">
        <v>483</v>
      </c>
      <c r="B4584" s="638" t="s">
        <v>775</v>
      </c>
      <c r="C4584" s="638" t="s">
        <v>769</v>
      </c>
      <c r="D4584" s="639" t="s">
        <v>13008</v>
      </c>
      <c r="E4584" s="640">
        <v>1000</v>
      </c>
      <c r="F4584" s="638" t="s">
        <v>13009</v>
      </c>
      <c r="G4584" s="639" t="s">
        <v>13010</v>
      </c>
      <c r="H4584" s="641" t="s">
        <v>12588</v>
      </c>
      <c r="I4584" s="642" t="s">
        <v>8292</v>
      </c>
      <c r="J4584" s="641"/>
      <c r="K4584" s="643">
        <v>1</v>
      </c>
      <c r="L4584" s="643">
        <v>2</v>
      </c>
      <c r="M4584" s="644">
        <v>2466.5523111111452</v>
      </c>
      <c r="N4584" s="643"/>
      <c r="O4584" s="643"/>
      <c r="P4584" s="686"/>
    </row>
    <row r="4585" spans="1:16" ht="33.75" x14ac:dyDescent="0.2">
      <c r="A4585" s="637" t="s">
        <v>483</v>
      </c>
      <c r="B4585" s="638" t="s">
        <v>775</v>
      </c>
      <c r="C4585" s="638" t="s">
        <v>769</v>
      </c>
      <c r="D4585" s="639" t="s">
        <v>12959</v>
      </c>
      <c r="E4585" s="640">
        <v>1000</v>
      </c>
      <c r="F4585" s="638" t="s">
        <v>13011</v>
      </c>
      <c r="G4585" s="639" t="s">
        <v>13012</v>
      </c>
      <c r="H4585" s="641" t="s">
        <v>12588</v>
      </c>
      <c r="I4585" s="642" t="s">
        <v>8292</v>
      </c>
      <c r="J4585" s="641"/>
      <c r="K4585" s="643">
        <v>4</v>
      </c>
      <c r="L4585" s="643">
        <v>12</v>
      </c>
      <c r="M4585" s="644">
        <v>13599.062311111145</v>
      </c>
      <c r="N4585" s="643">
        <v>2</v>
      </c>
      <c r="O4585" s="643">
        <v>6</v>
      </c>
      <c r="P4585" s="686">
        <v>6542.9180194805449</v>
      </c>
    </row>
    <row r="4586" spans="1:16" ht="33.75" x14ac:dyDescent="0.2">
      <c r="A4586" s="637" t="s">
        <v>483</v>
      </c>
      <c r="B4586" s="638" t="s">
        <v>775</v>
      </c>
      <c r="C4586" s="638" t="s">
        <v>769</v>
      </c>
      <c r="D4586" s="639" t="s">
        <v>13013</v>
      </c>
      <c r="E4586" s="640">
        <v>4000</v>
      </c>
      <c r="F4586" s="638" t="s">
        <v>13014</v>
      </c>
      <c r="G4586" s="639" t="s">
        <v>13015</v>
      </c>
      <c r="H4586" s="641" t="s">
        <v>12598</v>
      </c>
      <c r="I4586" s="642" t="s">
        <v>8190</v>
      </c>
      <c r="J4586" s="641"/>
      <c r="K4586" s="643">
        <v>4</v>
      </c>
      <c r="L4586" s="643">
        <v>12</v>
      </c>
      <c r="M4586" s="644">
        <v>48619.202311111148</v>
      </c>
      <c r="N4586" s="643">
        <v>2</v>
      </c>
      <c r="O4586" s="643">
        <v>6</v>
      </c>
      <c r="P4586" s="686">
        <v>25047.818019480546</v>
      </c>
    </row>
    <row r="4587" spans="1:16" ht="33.75" x14ac:dyDescent="0.2">
      <c r="A4587" s="637" t="s">
        <v>483</v>
      </c>
      <c r="B4587" s="638" t="s">
        <v>775</v>
      </c>
      <c r="C4587" s="638" t="s">
        <v>769</v>
      </c>
      <c r="D4587" s="639" t="s">
        <v>12663</v>
      </c>
      <c r="E4587" s="640">
        <v>1000</v>
      </c>
      <c r="F4587" s="638" t="s">
        <v>13016</v>
      </c>
      <c r="G4587" s="639" t="s">
        <v>13017</v>
      </c>
      <c r="H4587" s="641" t="s">
        <v>12588</v>
      </c>
      <c r="I4587" s="642" t="s">
        <v>8292</v>
      </c>
      <c r="J4587" s="641"/>
      <c r="K4587" s="643">
        <v>4</v>
      </c>
      <c r="L4587" s="643">
        <v>12</v>
      </c>
      <c r="M4587" s="644">
        <v>13671.732311111145</v>
      </c>
      <c r="N4587" s="643">
        <v>2</v>
      </c>
      <c r="O4587" s="643">
        <v>6</v>
      </c>
      <c r="P4587" s="686">
        <v>6542.9180194805449</v>
      </c>
    </row>
    <row r="4588" spans="1:16" ht="22.5" x14ac:dyDescent="0.2">
      <c r="A4588" s="637" t="s">
        <v>483</v>
      </c>
      <c r="B4588" s="638" t="s">
        <v>775</v>
      </c>
      <c r="C4588" s="638" t="s">
        <v>769</v>
      </c>
      <c r="D4588" s="639" t="s">
        <v>12754</v>
      </c>
      <c r="E4588" s="640">
        <v>1000</v>
      </c>
      <c r="F4588" s="638" t="s">
        <v>13018</v>
      </c>
      <c r="G4588" s="639" t="s">
        <v>13019</v>
      </c>
      <c r="H4588" s="641" t="s">
        <v>12588</v>
      </c>
      <c r="I4588" s="642" t="s">
        <v>8292</v>
      </c>
      <c r="J4588" s="641"/>
      <c r="K4588" s="643">
        <v>4</v>
      </c>
      <c r="L4588" s="643">
        <v>12</v>
      </c>
      <c r="M4588" s="644">
        <v>13417.482311111145</v>
      </c>
      <c r="N4588" s="643">
        <v>1</v>
      </c>
      <c r="O4588" s="643">
        <v>2</v>
      </c>
      <c r="P4588" s="686">
        <v>1543.068019480545</v>
      </c>
    </row>
    <row r="4589" spans="1:16" ht="33.75" x14ac:dyDescent="0.2">
      <c r="A4589" s="637" t="s">
        <v>483</v>
      </c>
      <c r="B4589" s="638" t="s">
        <v>775</v>
      </c>
      <c r="C4589" s="638" t="s">
        <v>769</v>
      </c>
      <c r="D4589" s="639" t="s">
        <v>12723</v>
      </c>
      <c r="E4589" s="640">
        <v>1500</v>
      </c>
      <c r="F4589" s="638" t="s">
        <v>13020</v>
      </c>
      <c r="G4589" s="639" t="s">
        <v>13021</v>
      </c>
      <c r="H4589" s="641" t="s">
        <v>13022</v>
      </c>
      <c r="I4589" s="642" t="s">
        <v>8184</v>
      </c>
      <c r="J4589" s="641"/>
      <c r="K4589" s="643">
        <v>4</v>
      </c>
      <c r="L4589" s="643">
        <v>12</v>
      </c>
      <c r="M4589" s="644">
        <v>19952.532311111143</v>
      </c>
      <c r="N4589" s="643">
        <v>2</v>
      </c>
      <c r="O4589" s="643">
        <v>6</v>
      </c>
      <c r="P4589" s="686">
        <v>9812.9180194805449</v>
      </c>
    </row>
    <row r="4590" spans="1:16" ht="22.5" x14ac:dyDescent="0.2">
      <c r="A4590" s="637" t="s">
        <v>483</v>
      </c>
      <c r="B4590" s="638" t="s">
        <v>775</v>
      </c>
      <c r="C4590" s="638" t="s">
        <v>769</v>
      </c>
      <c r="D4590" s="639" t="s">
        <v>12751</v>
      </c>
      <c r="E4590" s="640">
        <v>1000</v>
      </c>
      <c r="F4590" s="638" t="s">
        <v>13023</v>
      </c>
      <c r="G4590" s="639" t="s">
        <v>13024</v>
      </c>
      <c r="H4590" s="641" t="s">
        <v>12588</v>
      </c>
      <c r="I4590" s="642" t="s">
        <v>8292</v>
      </c>
      <c r="J4590" s="641"/>
      <c r="K4590" s="643">
        <v>4</v>
      </c>
      <c r="L4590" s="643">
        <v>12</v>
      </c>
      <c r="M4590" s="644">
        <v>13671.732311111145</v>
      </c>
      <c r="N4590" s="643">
        <v>2</v>
      </c>
      <c r="O4590" s="643">
        <v>6</v>
      </c>
      <c r="P4590" s="686">
        <v>6542.9180194805449</v>
      </c>
    </row>
    <row r="4591" spans="1:16" ht="33.75" x14ac:dyDescent="0.2">
      <c r="A4591" s="637" t="s">
        <v>483</v>
      </c>
      <c r="B4591" s="638" t="s">
        <v>775</v>
      </c>
      <c r="C4591" s="638" t="s">
        <v>769</v>
      </c>
      <c r="D4591" s="639" t="s">
        <v>12589</v>
      </c>
      <c r="E4591" s="640">
        <v>1200</v>
      </c>
      <c r="F4591" s="638" t="s">
        <v>13025</v>
      </c>
      <c r="G4591" s="639" t="s">
        <v>13026</v>
      </c>
      <c r="H4591" s="641" t="s">
        <v>12588</v>
      </c>
      <c r="I4591" s="642" t="s">
        <v>8292</v>
      </c>
      <c r="J4591" s="641"/>
      <c r="K4591" s="643">
        <v>4</v>
      </c>
      <c r="L4591" s="643">
        <v>12</v>
      </c>
      <c r="M4591" s="644">
        <v>16268.662311111146</v>
      </c>
      <c r="N4591" s="643">
        <v>2</v>
      </c>
      <c r="O4591" s="643">
        <v>6</v>
      </c>
      <c r="P4591" s="686">
        <v>7850.9180194805449</v>
      </c>
    </row>
    <row r="4592" spans="1:16" ht="22.5" x14ac:dyDescent="0.2">
      <c r="A4592" s="637" t="s">
        <v>483</v>
      </c>
      <c r="B4592" s="638" t="s">
        <v>775</v>
      </c>
      <c r="C4592" s="638" t="s">
        <v>769</v>
      </c>
      <c r="D4592" s="639" t="s">
        <v>12871</v>
      </c>
      <c r="E4592" s="640">
        <v>1000</v>
      </c>
      <c r="F4592" s="638" t="s">
        <v>13027</v>
      </c>
      <c r="G4592" s="639" t="s">
        <v>13028</v>
      </c>
      <c r="H4592" s="641" t="s">
        <v>12588</v>
      </c>
      <c r="I4592" s="642" t="s">
        <v>8292</v>
      </c>
      <c r="J4592" s="641"/>
      <c r="K4592" s="643">
        <v>4</v>
      </c>
      <c r="L4592" s="643">
        <v>12</v>
      </c>
      <c r="M4592" s="644">
        <v>11161.832311111146</v>
      </c>
      <c r="N4592" s="643">
        <v>2</v>
      </c>
      <c r="O4592" s="643">
        <v>6</v>
      </c>
      <c r="P4592" s="686">
        <v>6506.588019480545</v>
      </c>
    </row>
    <row r="4593" spans="1:16" ht="22.5" x14ac:dyDescent="0.2">
      <c r="A4593" s="637" t="s">
        <v>483</v>
      </c>
      <c r="B4593" s="638" t="s">
        <v>775</v>
      </c>
      <c r="C4593" s="638" t="s">
        <v>769</v>
      </c>
      <c r="D4593" s="639" t="s">
        <v>13029</v>
      </c>
      <c r="E4593" s="640">
        <v>6200</v>
      </c>
      <c r="F4593" s="638" t="s">
        <v>13030</v>
      </c>
      <c r="G4593" s="639" t="s">
        <v>13031</v>
      </c>
      <c r="H4593" s="641" t="s">
        <v>8193</v>
      </c>
      <c r="I4593" s="642" t="s">
        <v>8190</v>
      </c>
      <c r="J4593" s="641"/>
      <c r="K4593" s="643">
        <v>4</v>
      </c>
      <c r="L4593" s="643">
        <v>12</v>
      </c>
      <c r="M4593" s="644">
        <v>76284.932311111144</v>
      </c>
      <c r="N4593" s="643">
        <v>2</v>
      </c>
      <c r="O4593" s="643">
        <v>6</v>
      </c>
      <c r="P4593" s="686">
        <v>38214.668019480545</v>
      </c>
    </row>
    <row r="4594" spans="1:16" ht="33.75" x14ac:dyDescent="0.2">
      <c r="A4594" s="637" t="s">
        <v>483</v>
      </c>
      <c r="B4594" s="638" t="s">
        <v>775</v>
      </c>
      <c r="C4594" s="638" t="s">
        <v>769</v>
      </c>
      <c r="D4594" s="639" t="s">
        <v>12663</v>
      </c>
      <c r="E4594" s="640">
        <v>1000</v>
      </c>
      <c r="F4594" s="638" t="s">
        <v>13032</v>
      </c>
      <c r="G4594" s="639" t="s">
        <v>13033</v>
      </c>
      <c r="H4594" s="641" t="s">
        <v>12588</v>
      </c>
      <c r="I4594" s="642" t="s">
        <v>8292</v>
      </c>
      <c r="J4594" s="641"/>
      <c r="K4594" s="643">
        <v>2</v>
      </c>
      <c r="L4594" s="643">
        <v>6</v>
      </c>
      <c r="M4594" s="644">
        <v>5344.1323111111451</v>
      </c>
      <c r="N4594" s="643"/>
      <c r="O4594" s="643"/>
      <c r="P4594" s="686"/>
    </row>
    <row r="4595" spans="1:16" ht="45" x14ac:dyDescent="0.2">
      <c r="A4595" s="637" t="s">
        <v>483</v>
      </c>
      <c r="B4595" s="638" t="s">
        <v>775</v>
      </c>
      <c r="C4595" s="638" t="s">
        <v>769</v>
      </c>
      <c r="D4595" s="639" t="s">
        <v>13034</v>
      </c>
      <c r="E4595" s="640">
        <v>1500</v>
      </c>
      <c r="F4595" s="638" t="s">
        <v>13035</v>
      </c>
      <c r="G4595" s="639" t="s">
        <v>13036</v>
      </c>
      <c r="H4595" s="641" t="s">
        <v>12588</v>
      </c>
      <c r="I4595" s="642" t="s">
        <v>8184</v>
      </c>
      <c r="J4595" s="641"/>
      <c r="K4595" s="643">
        <v>4</v>
      </c>
      <c r="L4595" s="643">
        <v>12</v>
      </c>
      <c r="M4595" s="644">
        <v>19952.532311111143</v>
      </c>
      <c r="N4595" s="643">
        <v>2</v>
      </c>
      <c r="O4595" s="643">
        <v>6</v>
      </c>
      <c r="P4595" s="686">
        <v>9812.9180194805449</v>
      </c>
    </row>
    <row r="4596" spans="1:16" ht="33.75" x14ac:dyDescent="0.2">
      <c r="A4596" s="637" t="s">
        <v>483</v>
      </c>
      <c r="B4596" s="638" t="s">
        <v>775</v>
      </c>
      <c r="C4596" s="638" t="s">
        <v>769</v>
      </c>
      <c r="D4596" s="639" t="s">
        <v>13037</v>
      </c>
      <c r="E4596" s="640">
        <v>1000</v>
      </c>
      <c r="F4596" s="638" t="s">
        <v>13038</v>
      </c>
      <c r="G4596" s="639" t="s">
        <v>13039</v>
      </c>
      <c r="H4596" s="641" t="s">
        <v>12588</v>
      </c>
      <c r="I4596" s="642" t="s">
        <v>8292</v>
      </c>
      <c r="J4596" s="641"/>
      <c r="K4596" s="643">
        <v>4</v>
      </c>
      <c r="L4596" s="643">
        <v>12</v>
      </c>
      <c r="M4596" s="644">
        <v>13671.732311111145</v>
      </c>
      <c r="N4596" s="643">
        <v>2</v>
      </c>
      <c r="O4596" s="643">
        <v>6</v>
      </c>
      <c r="P4596" s="686">
        <v>6542.9180194805449</v>
      </c>
    </row>
    <row r="4597" spans="1:16" ht="22.5" x14ac:dyDescent="0.2">
      <c r="A4597" s="637" t="s">
        <v>483</v>
      </c>
      <c r="B4597" s="638" t="s">
        <v>775</v>
      </c>
      <c r="C4597" s="638" t="s">
        <v>769</v>
      </c>
      <c r="D4597" s="639" t="s">
        <v>12754</v>
      </c>
      <c r="E4597" s="640">
        <v>1000</v>
      </c>
      <c r="F4597" s="638" t="s">
        <v>13040</v>
      </c>
      <c r="G4597" s="639" t="s">
        <v>13041</v>
      </c>
      <c r="H4597" s="641" t="s">
        <v>12588</v>
      </c>
      <c r="I4597" s="642" t="s">
        <v>8292</v>
      </c>
      <c r="J4597" s="641"/>
      <c r="K4597" s="643">
        <v>1</v>
      </c>
      <c r="L4597" s="643">
        <v>3</v>
      </c>
      <c r="M4597" s="644">
        <v>2933.5723111111456</v>
      </c>
      <c r="N4597" s="643"/>
      <c r="O4597" s="643"/>
      <c r="P4597" s="686"/>
    </row>
    <row r="4598" spans="1:16" ht="33.75" x14ac:dyDescent="0.2">
      <c r="A4598" s="637" t="s">
        <v>483</v>
      </c>
      <c r="B4598" s="638" t="s">
        <v>775</v>
      </c>
      <c r="C4598" s="638" t="s">
        <v>769</v>
      </c>
      <c r="D4598" s="639" t="s">
        <v>13042</v>
      </c>
      <c r="E4598" s="640">
        <v>1000</v>
      </c>
      <c r="F4598" s="638" t="s">
        <v>13043</v>
      </c>
      <c r="G4598" s="639" t="s">
        <v>13044</v>
      </c>
      <c r="H4598" s="641" t="s">
        <v>12588</v>
      </c>
      <c r="I4598" s="642" t="s">
        <v>8292</v>
      </c>
      <c r="J4598" s="641"/>
      <c r="K4598" s="643">
        <v>4</v>
      </c>
      <c r="L4598" s="643">
        <v>12</v>
      </c>
      <c r="M4598" s="644">
        <v>13671.732311111145</v>
      </c>
      <c r="N4598" s="643">
        <v>2</v>
      </c>
      <c r="O4598" s="643">
        <v>6</v>
      </c>
      <c r="P4598" s="686">
        <v>6542.9180194805449</v>
      </c>
    </row>
    <row r="4599" spans="1:16" ht="33.75" x14ac:dyDescent="0.2">
      <c r="A4599" s="637" t="s">
        <v>483</v>
      </c>
      <c r="B4599" s="638" t="s">
        <v>775</v>
      </c>
      <c r="C4599" s="638" t="s">
        <v>769</v>
      </c>
      <c r="D4599" s="639" t="s">
        <v>13045</v>
      </c>
      <c r="E4599" s="640">
        <v>1300</v>
      </c>
      <c r="F4599" s="638" t="s">
        <v>13046</v>
      </c>
      <c r="G4599" s="639" t="s">
        <v>13047</v>
      </c>
      <c r="H4599" s="641" t="s">
        <v>12588</v>
      </c>
      <c r="I4599" s="642" t="s">
        <v>8292</v>
      </c>
      <c r="J4599" s="641"/>
      <c r="K4599" s="643">
        <v>4</v>
      </c>
      <c r="L4599" s="643">
        <v>12</v>
      </c>
      <c r="M4599" s="644">
        <v>17459.852311111143</v>
      </c>
      <c r="N4599" s="643">
        <v>2</v>
      </c>
      <c r="O4599" s="643">
        <v>6</v>
      </c>
      <c r="P4599" s="686">
        <v>8504.9180194805449</v>
      </c>
    </row>
    <row r="4600" spans="1:16" ht="22.5" x14ac:dyDescent="0.2">
      <c r="A4600" s="637" t="s">
        <v>483</v>
      </c>
      <c r="B4600" s="638" t="s">
        <v>775</v>
      </c>
      <c r="C4600" s="638" t="s">
        <v>769</v>
      </c>
      <c r="D4600" s="639" t="s">
        <v>13048</v>
      </c>
      <c r="E4600" s="640">
        <v>8000</v>
      </c>
      <c r="F4600" s="638" t="s">
        <v>13049</v>
      </c>
      <c r="G4600" s="639" t="s">
        <v>13050</v>
      </c>
      <c r="H4600" s="641" t="s">
        <v>8380</v>
      </c>
      <c r="I4600" s="642" t="s">
        <v>8190</v>
      </c>
      <c r="J4600" s="641"/>
      <c r="K4600" s="643">
        <v>3</v>
      </c>
      <c r="L4600" s="643">
        <v>8</v>
      </c>
      <c r="M4600" s="644">
        <v>63416.902311111153</v>
      </c>
      <c r="N4600" s="643"/>
      <c r="O4600" s="643"/>
      <c r="P4600" s="686"/>
    </row>
    <row r="4601" spans="1:16" ht="33.75" x14ac:dyDescent="0.2">
      <c r="A4601" s="637" t="s">
        <v>483</v>
      </c>
      <c r="B4601" s="638" t="s">
        <v>775</v>
      </c>
      <c r="C4601" s="638" t="s">
        <v>769</v>
      </c>
      <c r="D4601" s="639" t="s">
        <v>12727</v>
      </c>
      <c r="E4601" s="640">
        <v>1200</v>
      </c>
      <c r="F4601" s="638" t="s">
        <v>13051</v>
      </c>
      <c r="G4601" s="639" t="s">
        <v>13052</v>
      </c>
      <c r="H4601" s="641" t="s">
        <v>12588</v>
      </c>
      <c r="I4601" s="642" t="s">
        <v>8292</v>
      </c>
      <c r="J4601" s="641"/>
      <c r="K4601" s="643">
        <v>4</v>
      </c>
      <c r="L4601" s="643">
        <v>12</v>
      </c>
      <c r="M4601" s="644">
        <v>14630.032311111145</v>
      </c>
      <c r="N4601" s="643">
        <v>2</v>
      </c>
      <c r="O4601" s="643">
        <v>6</v>
      </c>
      <c r="P4601" s="686">
        <v>7807.3180194805445</v>
      </c>
    </row>
    <row r="4602" spans="1:16" ht="22.5" x14ac:dyDescent="0.2">
      <c r="A4602" s="637" t="s">
        <v>483</v>
      </c>
      <c r="B4602" s="638" t="s">
        <v>775</v>
      </c>
      <c r="C4602" s="638" t="s">
        <v>769</v>
      </c>
      <c r="D4602" s="639" t="s">
        <v>12640</v>
      </c>
      <c r="E4602" s="640">
        <v>1000</v>
      </c>
      <c r="F4602" s="638" t="s">
        <v>13053</v>
      </c>
      <c r="G4602" s="639" t="s">
        <v>13054</v>
      </c>
      <c r="H4602" s="641" t="s">
        <v>12588</v>
      </c>
      <c r="I4602" s="642" t="s">
        <v>8292</v>
      </c>
      <c r="J4602" s="641"/>
      <c r="K4602" s="643">
        <v>2</v>
      </c>
      <c r="L4602" s="643">
        <v>5</v>
      </c>
      <c r="M4602" s="644">
        <v>4396.292311111145</v>
      </c>
      <c r="N4602" s="643"/>
      <c r="O4602" s="643"/>
      <c r="P4602" s="686"/>
    </row>
    <row r="4603" spans="1:16" ht="22.5" x14ac:dyDescent="0.2">
      <c r="A4603" s="637" t="s">
        <v>483</v>
      </c>
      <c r="B4603" s="638" t="s">
        <v>775</v>
      </c>
      <c r="C4603" s="638" t="s">
        <v>769</v>
      </c>
      <c r="D4603" s="639" t="s">
        <v>12640</v>
      </c>
      <c r="E4603" s="640">
        <v>1000</v>
      </c>
      <c r="F4603" s="638" t="s">
        <v>13055</v>
      </c>
      <c r="G4603" s="639" t="s">
        <v>13056</v>
      </c>
      <c r="H4603" s="641" t="s">
        <v>12588</v>
      </c>
      <c r="I4603" s="642" t="s">
        <v>8292</v>
      </c>
      <c r="J4603" s="641"/>
      <c r="K4603" s="643">
        <v>2</v>
      </c>
      <c r="L4603" s="643">
        <v>6</v>
      </c>
      <c r="M4603" s="644">
        <v>6159.5323111111456</v>
      </c>
      <c r="N4603" s="643"/>
      <c r="O4603" s="643"/>
      <c r="P4603" s="686"/>
    </row>
    <row r="4604" spans="1:16" ht="33.75" x14ac:dyDescent="0.2">
      <c r="A4604" s="637" t="s">
        <v>483</v>
      </c>
      <c r="B4604" s="638" t="s">
        <v>775</v>
      </c>
      <c r="C4604" s="638" t="s">
        <v>769</v>
      </c>
      <c r="D4604" s="639" t="s">
        <v>13057</v>
      </c>
      <c r="E4604" s="640">
        <v>4000</v>
      </c>
      <c r="F4604" s="638" t="s">
        <v>13058</v>
      </c>
      <c r="G4604" s="639" t="s">
        <v>13059</v>
      </c>
      <c r="H4604" s="641" t="s">
        <v>12809</v>
      </c>
      <c r="I4604" s="642" t="s">
        <v>8190</v>
      </c>
      <c r="J4604" s="641"/>
      <c r="K4604" s="643">
        <v>4</v>
      </c>
      <c r="L4604" s="643">
        <v>12</v>
      </c>
      <c r="M4604" s="644">
        <v>49819.202311111148</v>
      </c>
      <c r="N4604" s="643">
        <v>2</v>
      </c>
      <c r="O4604" s="643">
        <v>6</v>
      </c>
      <c r="P4604" s="686">
        <v>25047.818019480546</v>
      </c>
    </row>
    <row r="4605" spans="1:16" ht="33.75" x14ac:dyDescent="0.2">
      <c r="A4605" s="637" t="s">
        <v>483</v>
      </c>
      <c r="B4605" s="638" t="s">
        <v>775</v>
      </c>
      <c r="C4605" s="638" t="s">
        <v>769</v>
      </c>
      <c r="D4605" s="639" t="s">
        <v>13060</v>
      </c>
      <c r="E4605" s="640">
        <v>2500</v>
      </c>
      <c r="F4605" s="638" t="s">
        <v>13061</v>
      </c>
      <c r="G4605" s="639" t="s">
        <v>13062</v>
      </c>
      <c r="H4605" s="641" t="s">
        <v>13063</v>
      </c>
      <c r="I4605" s="642" t="s">
        <v>8190</v>
      </c>
      <c r="J4605" s="641"/>
      <c r="K4605" s="643">
        <v>4</v>
      </c>
      <c r="L4605" s="643">
        <v>12</v>
      </c>
      <c r="M4605" s="644">
        <v>31853.582311111142</v>
      </c>
      <c r="N4605" s="643">
        <v>2</v>
      </c>
      <c r="O4605" s="643">
        <v>4</v>
      </c>
      <c r="P4605" s="686">
        <v>9069.9480194805456</v>
      </c>
    </row>
    <row r="4606" spans="1:16" ht="45" x14ac:dyDescent="0.2">
      <c r="A4606" s="637" t="s">
        <v>483</v>
      </c>
      <c r="B4606" s="638" t="s">
        <v>775</v>
      </c>
      <c r="C4606" s="638" t="s">
        <v>769</v>
      </c>
      <c r="D4606" s="639" t="s">
        <v>13034</v>
      </c>
      <c r="E4606" s="640">
        <v>1500</v>
      </c>
      <c r="F4606" s="638" t="s">
        <v>13064</v>
      </c>
      <c r="G4606" s="639" t="s">
        <v>13065</v>
      </c>
      <c r="H4606" s="641" t="s">
        <v>12588</v>
      </c>
      <c r="I4606" s="642" t="s">
        <v>8184</v>
      </c>
      <c r="J4606" s="641"/>
      <c r="K4606" s="643">
        <v>4</v>
      </c>
      <c r="L4606" s="643">
        <v>12</v>
      </c>
      <c r="M4606" s="644">
        <v>19902.532311111143</v>
      </c>
      <c r="N4606" s="643">
        <v>2</v>
      </c>
      <c r="O4606" s="643">
        <v>6</v>
      </c>
      <c r="P4606" s="686">
        <v>9812.9180194805449</v>
      </c>
    </row>
    <row r="4607" spans="1:16" ht="33.75" x14ac:dyDescent="0.2">
      <c r="A4607" s="637" t="s">
        <v>483</v>
      </c>
      <c r="B4607" s="638" t="s">
        <v>775</v>
      </c>
      <c r="C4607" s="638" t="s">
        <v>769</v>
      </c>
      <c r="D4607" s="639" t="s">
        <v>12959</v>
      </c>
      <c r="E4607" s="640">
        <v>1000</v>
      </c>
      <c r="F4607" s="638" t="s">
        <v>13066</v>
      </c>
      <c r="G4607" s="639" t="s">
        <v>13067</v>
      </c>
      <c r="H4607" s="641" t="s">
        <v>12588</v>
      </c>
      <c r="I4607" s="642" t="s">
        <v>8292</v>
      </c>
      <c r="J4607" s="641"/>
      <c r="K4607" s="643">
        <v>4</v>
      </c>
      <c r="L4607" s="643">
        <v>12</v>
      </c>
      <c r="M4607" s="644">
        <v>13671.732311111145</v>
      </c>
      <c r="N4607" s="643">
        <v>2</v>
      </c>
      <c r="O4607" s="643">
        <v>6</v>
      </c>
      <c r="P4607" s="686">
        <v>6542.9180194805449</v>
      </c>
    </row>
    <row r="4608" spans="1:16" ht="33.75" x14ac:dyDescent="0.2">
      <c r="A4608" s="637" t="s">
        <v>483</v>
      </c>
      <c r="B4608" s="638" t="s">
        <v>775</v>
      </c>
      <c r="C4608" s="638" t="s">
        <v>769</v>
      </c>
      <c r="D4608" s="639" t="s">
        <v>13068</v>
      </c>
      <c r="E4608" s="640">
        <v>4500</v>
      </c>
      <c r="F4608" s="638" t="s">
        <v>13069</v>
      </c>
      <c r="G4608" s="639" t="s">
        <v>13070</v>
      </c>
      <c r="H4608" s="641" t="s">
        <v>12809</v>
      </c>
      <c r="I4608" s="642" t="s">
        <v>8190</v>
      </c>
      <c r="J4608" s="641"/>
      <c r="K4608" s="643">
        <v>4</v>
      </c>
      <c r="L4608" s="643">
        <v>12</v>
      </c>
      <c r="M4608" s="644">
        <v>55952.53231111115</v>
      </c>
      <c r="N4608" s="643">
        <v>2</v>
      </c>
      <c r="O4608" s="643">
        <v>6</v>
      </c>
      <c r="P4608" s="686">
        <v>28047.818019480546</v>
      </c>
    </row>
    <row r="4609" spans="1:16" ht="33.75" x14ac:dyDescent="0.2">
      <c r="A4609" s="637" t="s">
        <v>483</v>
      </c>
      <c r="B4609" s="638" t="s">
        <v>775</v>
      </c>
      <c r="C4609" s="638" t="s">
        <v>769</v>
      </c>
      <c r="D4609" s="639" t="s">
        <v>13071</v>
      </c>
      <c r="E4609" s="640">
        <v>6000</v>
      </c>
      <c r="F4609" s="638" t="s">
        <v>13072</v>
      </c>
      <c r="G4609" s="639" t="s">
        <v>13073</v>
      </c>
      <c r="H4609" s="641" t="s">
        <v>8193</v>
      </c>
      <c r="I4609" s="642" t="s">
        <v>8190</v>
      </c>
      <c r="J4609" s="641"/>
      <c r="K4609" s="643">
        <v>4</v>
      </c>
      <c r="L4609" s="643">
        <v>12</v>
      </c>
      <c r="M4609" s="644">
        <v>73477.132311111141</v>
      </c>
      <c r="N4609" s="643">
        <v>2</v>
      </c>
      <c r="O4609" s="643">
        <v>6</v>
      </c>
      <c r="P4609" s="686">
        <v>36944.47801948055</v>
      </c>
    </row>
    <row r="4610" spans="1:16" ht="22.5" x14ac:dyDescent="0.2">
      <c r="A4610" s="637" t="s">
        <v>483</v>
      </c>
      <c r="B4610" s="638" t="s">
        <v>775</v>
      </c>
      <c r="C4610" s="638" t="s">
        <v>769</v>
      </c>
      <c r="D4610" s="639" t="s">
        <v>13074</v>
      </c>
      <c r="E4610" s="640">
        <v>1000</v>
      </c>
      <c r="F4610" s="638" t="s">
        <v>13075</v>
      </c>
      <c r="G4610" s="639" t="s">
        <v>13076</v>
      </c>
      <c r="H4610" s="641" t="s">
        <v>12588</v>
      </c>
      <c r="I4610" s="642" t="s">
        <v>8292</v>
      </c>
      <c r="J4610" s="641"/>
      <c r="K4610" s="643">
        <v>1</v>
      </c>
      <c r="L4610" s="643">
        <v>2</v>
      </c>
      <c r="M4610" s="644">
        <v>2171.7323111111455</v>
      </c>
      <c r="N4610" s="643"/>
      <c r="O4610" s="643"/>
      <c r="P4610" s="686"/>
    </row>
    <row r="4611" spans="1:16" ht="56.25" x14ac:dyDescent="0.2">
      <c r="A4611" s="637" t="s">
        <v>483</v>
      </c>
      <c r="B4611" s="638" t="s">
        <v>775</v>
      </c>
      <c r="C4611" s="638" t="s">
        <v>769</v>
      </c>
      <c r="D4611" s="639" t="s">
        <v>13077</v>
      </c>
      <c r="E4611" s="640">
        <v>2200</v>
      </c>
      <c r="F4611" s="638" t="s">
        <v>13078</v>
      </c>
      <c r="G4611" s="639" t="s">
        <v>13079</v>
      </c>
      <c r="H4611" s="641" t="s">
        <v>12588</v>
      </c>
      <c r="I4611" s="642" t="s">
        <v>8184</v>
      </c>
      <c r="J4611" s="641"/>
      <c r="K4611" s="643">
        <v>4</v>
      </c>
      <c r="L4611" s="643">
        <v>12</v>
      </c>
      <c r="M4611" s="644">
        <v>28352.532311111143</v>
      </c>
      <c r="N4611" s="643">
        <v>2</v>
      </c>
      <c r="O4611" s="643">
        <v>6</v>
      </c>
      <c r="P4611" s="686">
        <v>14220.318019480545</v>
      </c>
    </row>
    <row r="4612" spans="1:16" ht="33.75" x14ac:dyDescent="0.2">
      <c r="A4612" s="637" t="s">
        <v>483</v>
      </c>
      <c r="B4612" s="638" t="s">
        <v>775</v>
      </c>
      <c r="C4612" s="638" t="s">
        <v>769</v>
      </c>
      <c r="D4612" s="639" t="s">
        <v>13080</v>
      </c>
      <c r="E4612" s="640">
        <v>1800</v>
      </c>
      <c r="F4612" s="638" t="s">
        <v>13081</v>
      </c>
      <c r="G4612" s="639" t="s">
        <v>13082</v>
      </c>
      <c r="H4612" s="641" t="s">
        <v>12588</v>
      </c>
      <c r="I4612" s="642" t="s">
        <v>8190</v>
      </c>
      <c r="J4612" s="641"/>
      <c r="K4612" s="643">
        <v>4</v>
      </c>
      <c r="L4612" s="643">
        <v>12</v>
      </c>
      <c r="M4612" s="644">
        <v>23552.532311111143</v>
      </c>
      <c r="N4612" s="643">
        <v>2</v>
      </c>
      <c r="O4612" s="643">
        <v>6</v>
      </c>
      <c r="P4612" s="686">
        <v>11774.918019480545</v>
      </c>
    </row>
    <row r="4613" spans="1:16" ht="22.5" x14ac:dyDescent="0.2">
      <c r="A4613" s="637" t="s">
        <v>483</v>
      </c>
      <c r="B4613" s="638" t="s">
        <v>775</v>
      </c>
      <c r="C4613" s="638" t="s">
        <v>769</v>
      </c>
      <c r="D4613" s="639" t="s">
        <v>13083</v>
      </c>
      <c r="E4613" s="640">
        <v>1000</v>
      </c>
      <c r="F4613" s="638" t="s">
        <v>13084</v>
      </c>
      <c r="G4613" s="639" t="s">
        <v>13085</v>
      </c>
      <c r="H4613" s="641" t="s">
        <v>12588</v>
      </c>
      <c r="I4613" s="642" t="s">
        <v>8292</v>
      </c>
      <c r="J4613" s="641"/>
      <c r="K4613" s="643">
        <v>4</v>
      </c>
      <c r="L4613" s="643">
        <v>12</v>
      </c>
      <c r="M4613" s="644">
        <v>12108.762311111146</v>
      </c>
      <c r="N4613" s="643">
        <v>2</v>
      </c>
      <c r="O4613" s="643">
        <v>6</v>
      </c>
      <c r="P4613" s="686">
        <v>6470.2480194805448</v>
      </c>
    </row>
    <row r="4614" spans="1:16" ht="22.5" x14ac:dyDescent="0.2">
      <c r="A4614" s="637" t="s">
        <v>483</v>
      </c>
      <c r="B4614" s="638" t="s">
        <v>775</v>
      </c>
      <c r="C4614" s="638" t="s">
        <v>769</v>
      </c>
      <c r="D4614" s="639" t="s">
        <v>13083</v>
      </c>
      <c r="E4614" s="640">
        <v>1000</v>
      </c>
      <c r="F4614" s="638" t="s">
        <v>13086</v>
      </c>
      <c r="G4614" s="639" t="s">
        <v>13087</v>
      </c>
      <c r="H4614" s="641" t="s">
        <v>12588</v>
      </c>
      <c r="I4614" s="642" t="s">
        <v>8292</v>
      </c>
      <c r="J4614" s="641"/>
      <c r="K4614" s="643">
        <v>4</v>
      </c>
      <c r="L4614" s="643">
        <v>12</v>
      </c>
      <c r="M4614" s="644">
        <v>13386.782311111147</v>
      </c>
      <c r="N4614" s="643">
        <v>2</v>
      </c>
      <c r="O4614" s="643">
        <v>6</v>
      </c>
      <c r="P4614" s="686">
        <v>6542.9180194805449</v>
      </c>
    </row>
    <row r="4615" spans="1:16" ht="33.75" x14ac:dyDescent="0.2">
      <c r="A4615" s="637" t="s">
        <v>483</v>
      </c>
      <c r="B4615" s="638" t="s">
        <v>775</v>
      </c>
      <c r="C4615" s="638" t="s">
        <v>769</v>
      </c>
      <c r="D4615" s="639" t="s">
        <v>13088</v>
      </c>
      <c r="E4615" s="640">
        <v>1500</v>
      </c>
      <c r="F4615" s="638" t="s">
        <v>13089</v>
      </c>
      <c r="G4615" s="639" t="s">
        <v>13090</v>
      </c>
      <c r="H4615" s="641" t="s">
        <v>12726</v>
      </c>
      <c r="I4615" s="642" t="s">
        <v>8184</v>
      </c>
      <c r="J4615" s="641"/>
      <c r="K4615" s="643">
        <v>4</v>
      </c>
      <c r="L4615" s="643">
        <v>12</v>
      </c>
      <c r="M4615" s="644">
        <v>19952.532311111143</v>
      </c>
      <c r="N4615" s="643">
        <v>2</v>
      </c>
      <c r="O4615" s="643">
        <v>6</v>
      </c>
      <c r="P4615" s="686">
        <v>9812.9180194805449</v>
      </c>
    </row>
    <row r="4616" spans="1:16" ht="22.5" x14ac:dyDescent="0.2">
      <c r="A4616" s="637" t="s">
        <v>483</v>
      </c>
      <c r="B4616" s="638" t="s">
        <v>775</v>
      </c>
      <c r="C4616" s="638" t="s">
        <v>769</v>
      </c>
      <c r="D4616" s="639" t="s">
        <v>12751</v>
      </c>
      <c r="E4616" s="640">
        <v>1000</v>
      </c>
      <c r="F4616" s="638" t="s">
        <v>13091</v>
      </c>
      <c r="G4616" s="639" t="s">
        <v>13092</v>
      </c>
      <c r="H4616" s="641" t="s">
        <v>12588</v>
      </c>
      <c r="I4616" s="642" t="s">
        <v>8292</v>
      </c>
      <c r="J4616" s="641"/>
      <c r="K4616" s="643">
        <v>4</v>
      </c>
      <c r="L4616" s="643">
        <v>12</v>
      </c>
      <c r="M4616" s="644">
        <v>13671.732311111145</v>
      </c>
      <c r="N4616" s="643">
        <v>2</v>
      </c>
      <c r="O4616" s="643">
        <v>6</v>
      </c>
      <c r="P4616" s="686">
        <v>6369.6180194805447</v>
      </c>
    </row>
    <row r="4617" spans="1:16" ht="33.75" x14ac:dyDescent="0.2">
      <c r="A4617" s="637" t="s">
        <v>483</v>
      </c>
      <c r="B4617" s="638" t="s">
        <v>775</v>
      </c>
      <c r="C4617" s="638" t="s">
        <v>769</v>
      </c>
      <c r="D4617" s="639" t="s">
        <v>13093</v>
      </c>
      <c r="E4617" s="640">
        <v>3000</v>
      </c>
      <c r="F4617" s="638" t="s">
        <v>13094</v>
      </c>
      <c r="G4617" s="639" t="s">
        <v>13095</v>
      </c>
      <c r="H4617" s="641" t="s">
        <v>13096</v>
      </c>
      <c r="I4617" s="642" t="s">
        <v>8190</v>
      </c>
      <c r="J4617" s="641"/>
      <c r="K4617" s="643">
        <v>4</v>
      </c>
      <c r="L4617" s="643">
        <v>12</v>
      </c>
      <c r="M4617" s="644">
        <v>37952.53231111115</v>
      </c>
      <c r="N4617" s="643">
        <v>2</v>
      </c>
      <c r="O4617" s="643">
        <v>6</v>
      </c>
      <c r="P4617" s="686">
        <v>19047.818019480546</v>
      </c>
    </row>
    <row r="4618" spans="1:16" ht="22.5" x14ac:dyDescent="0.2">
      <c r="A4618" s="637" t="s">
        <v>483</v>
      </c>
      <c r="B4618" s="638" t="s">
        <v>775</v>
      </c>
      <c r="C4618" s="638" t="s">
        <v>769</v>
      </c>
      <c r="D4618" s="639" t="s">
        <v>13097</v>
      </c>
      <c r="E4618" s="640">
        <v>1000</v>
      </c>
      <c r="F4618" s="638" t="s">
        <v>13098</v>
      </c>
      <c r="G4618" s="639" t="s">
        <v>13099</v>
      </c>
      <c r="H4618" s="641" t="s">
        <v>12588</v>
      </c>
      <c r="I4618" s="642" t="s">
        <v>8292</v>
      </c>
      <c r="J4618" s="641"/>
      <c r="K4618" s="643">
        <v>2</v>
      </c>
      <c r="L4618" s="643">
        <v>4</v>
      </c>
      <c r="M4618" s="644">
        <v>3018.4923111111452</v>
      </c>
      <c r="N4618" s="643"/>
      <c r="O4618" s="643"/>
      <c r="P4618" s="686"/>
    </row>
    <row r="4619" spans="1:16" ht="22.5" x14ac:dyDescent="0.2">
      <c r="A4619" s="637" t="s">
        <v>483</v>
      </c>
      <c r="B4619" s="638" t="s">
        <v>775</v>
      </c>
      <c r="C4619" s="638" t="s">
        <v>769</v>
      </c>
      <c r="D4619" s="639" t="s">
        <v>13097</v>
      </c>
      <c r="E4619" s="640">
        <v>1250</v>
      </c>
      <c r="F4619" s="638" t="s">
        <v>13100</v>
      </c>
      <c r="G4619" s="639" t="s">
        <v>13101</v>
      </c>
      <c r="H4619" s="641" t="s">
        <v>12588</v>
      </c>
      <c r="I4619" s="642" t="s">
        <v>8292</v>
      </c>
      <c r="J4619" s="641"/>
      <c r="K4619" s="643">
        <v>1</v>
      </c>
      <c r="L4619" s="643">
        <v>2</v>
      </c>
      <c r="M4619" s="644">
        <v>2187.9323111111453</v>
      </c>
      <c r="N4619" s="643">
        <v>2</v>
      </c>
      <c r="O4619" s="643">
        <v>6</v>
      </c>
      <c r="P4619" s="686">
        <v>8132.4980194805448</v>
      </c>
    </row>
    <row r="4620" spans="1:16" ht="45" x14ac:dyDescent="0.2">
      <c r="A4620" s="637" t="s">
        <v>483</v>
      </c>
      <c r="B4620" s="638" t="s">
        <v>775</v>
      </c>
      <c r="C4620" s="638" t="s">
        <v>769</v>
      </c>
      <c r="D4620" s="639" t="s">
        <v>12902</v>
      </c>
      <c r="E4620" s="640">
        <v>1500</v>
      </c>
      <c r="F4620" s="638" t="s">
        <v>13102</v>
      </c>
      <c r="G4620" s="639" t="s">
        <v>13103</v>
      </c>
      <c r="H4620" s="641" t="s">
        <v>12588</v>
      </c>
      <c r="I4620" s="642" t="s">
        <v>8184</v>
      </c>
      <c r="J4620" s="641"/>
      <c r="K4620" s="643">
        <v>4</v>
      </c>
      <c r="L4620" s="643">
        <v>12</v>
      </c>
      <c r="M4620" s="644">
        <v>19145.382311111145</v>
      </c>
      <c r="N4620" s="643">
        <v>2</v>
      </c>
      <c r="O4620" s="643">
        <v>6</v>
      </c>
      <c r="P4620" s="686">
        <v>9731.1680194805449</v>
      </c>
    </row>
    <row r="4621" spans="1:16" ht="22.5" x14ac:dyDescent="0.2">
      <c r="A4621" s="637" t="s">
        <v>483</v>
      </c>
      <c r="B4621" s="638" t="s">
        <v>775</v>
      </c>
      <c r="C4621" s="638" t="s">
        <v>769</v>
      </c>
      <c r="D4621" s="639" t="s">
        <v>13104</v>
      </c>
      <c r="E4621" s="640">
        <v>10100</v>
      </c>
      <c r="F4621" s="638" t="s">
        <v>13105</v>
      </c>
      <c r="G4621" s="639" t="s">
        <v>13106</v>
      </c>
      <c r="H4621" s="641" t="s">
        <v>8283</v>
      </c>
      <c r="I4621" s="642" t="s">
        <v>8190</v>
      </c>
      <c r="J4621" s="641"/>
      <c r="K4621" s="643">
        <v>2</v>
      </c>
      <c r="L4621" s="643">
        <v>12</v>
      </c>
      <c r="M4621" s="644">
        <v>123152.53231111115</v>
      </c>
      <c r="N4621" s="643">
        <v>2</v>
      </c>
      <c r="O4621" s="643">
        <v>6</v>
      </c>
      <c r="P4621" s="686">
        <v>61647.818019480546</v>
      </c>
    </row>
    <row r="4622" spans="1:16" ht="33.75" x14ac:dyDescent="0.2">
      <c r="A4622" s="637" t="s">
        <v>483</v>
      </c>
      <c r="B4622" s="638" t="s">
        <v>775</v>
      </c>
      <c r="C4622" s="638" t="s">
        <v>769</v>
      </c>
      <c r="D4622" s="639" t="s">
        <v>13107</v>
      </c>
      <c r="E4622" s="640">
        <v>2200</v>
      </c>
      <c r="F4622" s="638" t="s">
        <v>13108</v>
      </c>
      <c r="G4622" s="639" t="s">
        <v>13109</v>
      </c>
      <c r="H4622" s="641" t="s">
        <v>8216</v>
      </c>
      <c r="I4622" s="642" t="s">
        <v>8190</v>
      </c>
      <c r="J4622" s="641"/>
      <c r="K4622" s="643">
        <v>2</v>
      </c>
      <c r="L4622" s="643">
        <v>4</v>
      </c>
      <c r="M4622" s="644">
        <v>10443.112311111146</v>
      </c>
      <c r="N4622" s="643"/>
      <c r="O4622" s="643"/>
      <c r="P4622" s="686"/>
    </row>
    <row r="4623" spans="1:16" ht="33.75" x14ac:dyDescent="0.2">
      <c r="A4623" s="637" t="s">
        <v>483</v>
      </c>
      <c r="B4623" s="638" t="s">
        <v>775</v>
      </c>
      <c r="C4623" s="638" t="s">
        <v>769</v>
      </c>
      <c r="D4623" s="639" t="s">
        <v>13110</v>
      </c>
      <c r="E4623" s="640">
        <v>1200</v>
      </c>
      <c r="F4623" s="638" t="s">
        <v>13111</v>
      </c>
      <c r="G4623" s="639" t="s">
        <v>13112</v>
      </c>
      <c r="H4623" s="641" t="s">
        <v>12588</v>
      </c>
      <c r="I4623" s="642" t="s">
        <v>8292</v>
      </c>
      <c r="J4623" s="641"/>
      <c r="K4623" s="643">
        <v>4</v>
      </c>
      <c r="L4623" s="643">
        <v>12</v>
      </c>
      <c r="M4623" s="644">
        <v>16222.332311111146</v>
      </c>
      <c r="N4623" s="643">
        <v>2</v>
      </c>
      <c r="O4623" s="643">
        <v>6</v>
      </c>
      <c r="P4623" s="686">
        <v>7850.9180194805449</v>
      </c>
    </row>
    <row r="4624" spans="1:16" ht="22.5" x14ac:dyDescent="0.2">
      <c r="A4624" s="637" t="s">
        <v>483</v>
      </c>
      <c r="B4624" s="638" t="s">
        <v>775</v>
      </c>
      <c r="C4624" s="638" t="s">
        <v>769</v>
      </c>
      <c r="D4624" s="639" t="s">
        <v>13113</v>
      </c>
      <c r="E4624" s="640">
        <v>1000</v>
      </c>
      <c r="F4624" s="638" t="s">
        <v>13114</v>
      </c>
      <c r="G4624" s="639" t="s">
        <v>13115</v>
      </c>
      <c r="H4624" s="641" t="s">
        <v>12588</v>
      </c>
      <c r="I4624" s="642" t="s">
        <v>8292</v>
      </c>
      <c r="J4624" s="641"/>
      <c r="K4624" s="643">
        <v>4</v>
      </c>
      <c r="L4624" s="643">
        <v>12</v>
      </c>
      <c r="M4624" s="644">
        <v>13671.732311111145</v>
      </c>
      <c r="N4624" s="643">
        <v>2</v>
      </c>
      <c r="O4624" s="643">
        <v>6</v>
      </c>
      <c r="P4624" s="686">
        <v>6542.9180194805449</v>
      </c>
    </row>
    <row r="4625" spans="1:16" ht="33.75" x14ac:dyDescent="0.2">
      <c r="A4625" s="637" t="s">
        <v>483</v>
      </c>
      <c r="B4625" s="638" t="s">
        <v>775</v>
      </c>
      <c r="C4625" s="638" t="s">
        <v>769</v>
      </c>
      <c r="D4625" s="639" t="s">
        <v>12723</v>
      </c>
      <c r="E4625" s="640">
        <v>1500</v>
      </c>
      <c r="F4625" s="638" t="s">
        <v>13116</v>
      </c>
      <c r="G4625" s="639" t="s">
        <v>13117</v>
      </c>
      <c r="H4625" s="641" t="s">
        <v>9985</v>
      </c>
      <c r="I4625" s="642" t="s">
        <v>8184</v>
      </c>
      <c r="J4625" s="641"/>
      <c r="K4625" s="643">
        <v>4</v>
      </c>
      <c r="L4625" s="643">
        <v>12</v>
      </c>
      <c r="M4625" s="644">
        <v>19952.532311111143</v>
      </c>
      <c r="N4625" s="643">
        <v>2</v>
      </c>
      <c r="O4625" s="643">
        <v>6</v>
      </c>
      <c r="P4625" s="686">
        <v>9812.9180194805449</v>
      </c>
    </row>
    <row r="4626" spans="1:16" ht="45" x14ac:dyDescent="0.2">
      <c r="A4626" s="637" t="s">
        <v>483</v>
      </c>
      <c r="B4626" s="638" t="s">
        <v>775</v>
      </c>
      <c r="C4626" s="638" t="s">
        <v>769</v>
      </c>
      <c r="D4626" s="639" t="s">
        <v>13118</v>
      </c>
      <c r="E4626" s="640">
        <v>5000</v>
      </c>
      <c r="F4626" s="638" t="s">
        <v>13119</v>
      </c>
      <c r="G4626" s="639" t="s">
        <v>13120</v>
      </c>
      <c r="H4626" s="641" t="s">
        <v>8380</v>
      </c>
      <c r="I4626" s="642" t="s">
        <v>8190</v>
      </c>
      <c r="J4626" s="641"/>
      <c r="K4626" s="643">
        <v>4</v>
      </c>
      <c r="L4626" s="643">
        <v>12</v>
      </c>
      <c r="M4626" s="644">
        <v>61776.132311111149</v>
      </c>
      <c r="N4626" s="643">
        <v>2</v>
      </c>
      <c r="O4626" s="643">
        <v>6</v>
      </c>
      <c r="P4626" s="686">
        <v>30980.108019480544</v>
      </c>
    </row>
    <row r="4627" spans="1:16" ht="33.75" x14ac:dyDescent="0.2">
      <c r="A4627" s="637" t="s">
        <v>483</v>
      </c>
      <c r="B4627" s="638" t="s">
        <v>775</v>
      </c>
      <c r="C4627" s="638" t="s">
        <v>769</v>
      </c>
      <c r="D4627" s="639" t="s">
        <v>13121</v>
      </c>
      <c r="E4627" s="640">
        <v>4000</v>
      </c>
      <c r="F4627" s="638" t="s">
        <v>13122</v>
      </c>
      <c r="G4627" s="639" t="s">
        <v>13123</v>
      </c>
      <c r="H4627" s="641" t="s">
        <v>12809</v>
      </c>
      <c r="I4627" s="642" t="s">
        <v>8190</v>
      </c>
      <c r="J4627" s="641"/>
      <c r="K4627" s="643">
        <v>4</v>
      </c>
      <c r="L4627" s="643">
        <v>11</v>
      </c>
      <c r="M4627" s="644">
        <v>43172.46231111115</v>
      </c>
      <c r="N4627" s="643">
        <v>2</v>
      </c>
      <c r="O4627" s="643">
        <v>6</v>
      </c>
      <c r="P4627" s="686">
        <v>25047.818019480546</v>
      </c>
    </row>
    <row r="4628" spans="1:16" ht="45" x14ac:dyDescent="0.2">
      <c r="A4628" s="637" t="s">
        <v>483</v>
      </c>
      <c r="B4628" s="638" t="s">
        <v>775</v>
      </c>
      <c r="C4628" s="638" t="s">
        <v>769</v>
      </c>
      <c r="D4628" s="639" t="s">
        <v>13124</v>
      </c>
      <c r="E4628" s="640">
        <v>10100</v>
      </c>
      <c r="F4628" s="638" t="s">
        <v>13125</v>
      </c>
      <c r="G4628" s="639" t="s">
        <v>13126</v>
      </c>
      <c r="H4628" s="641" t="s">
        <v>8380</v>
      </c>
      <c r="I4628" s="642" t="s">
        <v>8190</v>
      </c>
      <c r="J4628" s="641"/>
      <c r="K4628" s="643">
        <v>2</v>
      </c>
      <c r="L4628" s="643">
        <v>12</v>
      </c>
      <c r="M4628" s="644">
        <v>123152.53231111115</v>
      </c>
      <c r="N4628" s="643">
        <v>2</v>
      </c>
      <c r="O4628" s="643">
        <v>6</v>
      </c>
      <c r="P4628" s="686">
        <v>61647.818019480546</v>
      </c>
    </row>
    <row r="4629" spans="1:16" ht="33.75" x14ac:dyDescent="0.2">
      <c r="A4629" s="637" t="s">
        <v>483</v>
      </c>
      <c r="B4629" s="638" t="s">
        <v>775</v>
      </c>
      <c r="C4629" s="638" t="s">
        <v>769</v>
      </c>
      <c r="D4629" s="639" t="s">
        <v>13127</v>
      </c>
      <c r="E4629" s="640">
        <v>2400</v>
      </c>
      <c r="F4629" s="638" t="s">
        <v>13128</v>
      </c>
      <c r="G4629" s="639" t="s">
        <v>13129</v>
      </c>
      <c r="H4629" s="641" t="s">
        <v>12975</v>
      </c>
      <c r="I4629" s="642" t="s">
        <v>8184</v>
      </c>
      <c r="J4629" s="641"/>
      <c r="K4629" s="643">
        <v>4</v>
      </c>
      <c r="L4629" s="643">
        <v>12</v>
      </c>
      <c r="M4629" s="644">
        <v>30752.532311111143</v>
      </c>
      <c r="N4629" s="643">
        <v>2</v>
      </c>
      <c r="O4629" s="643">
        <v>6</v>
      </c>
      <c r="P4629" s="686">
        <v>15447.818019480545</v>
      </c>
    </row>
    <row r="4630" spans="1:16" ht="22.5" x14ac:dyDescent="0.2">
      <c r="A4630" s="637" t="s">
        <v>483</v>
      </c>
      <c r="B4630" s="638" t="s">
        <v>775</v>
      </c>
      <c r="C4630" s="638" t="s">
        <v>769</v>
      </c>
      <c r="D4630" s="639" t="s">
        <v>13113</v>
      </c>
      <c r="E4630" s="640">
        <v>1000</v>
      </c>
      <c r="F4630" s="638" t="s">
        <v>13130</v>
      </c>
      <c r="G4630" s="639" t="s">
        <v>13131</v>
      </c>
      <c r="H4630" s="641" t="s">
        <v>12588</v>
      </c>
      <c r="I4630" s="642" t="s">
        <v>8292</v>
      </c>
      <c r="J4630" s="641"/>
      <c r="K4630" s="643">
        <v>4</v>
      </c>
      <c r="L4630" s="643">
        <v>12</v>
      </c>
      <c r="M4630" s="644">
        <v>13671.732311111145</v>
      </c>
      <c r="N4630" s="643">
        <v>2</v>
      </c>
      <c r="O4630" s="643">
        <v>6</v>
      </c>
      <c r="P4630" s="686">
        <v>6542.9180194805449</v>
      </c>
    </row>
    <row r="4631" spans="1:16" ht="33.75" x14ac:dyDescent="0.2">
      <c r="A4631" s="637" t="s">
        <v>483</v>
      </c>
      <c r="B4631" s="638" t="s">
        <v>775</v>
      </c>
      <c r="C4631" s="638" t="s">
        <v>769</v>
      </c>
      <c r="D4631" s="639" t="s">
        <v>12980</v>
      </c>
      <c r="E4631" s="640">
        <v>1000</v>
      </c>
      <c r="F4631" s="638" t="s">
        <v>13132</v>
      </c>
      <c r="G4631" s="639" t="s">
        <v>13133</v>
      </c>
      <c r="H4631" s="641" t="s">
        <v>12588</v>
      </c>
      <c r="I4631" s="642" t="s">
        <v>8292</v>
      </c>
      <c r="J4631" s="641"/>
      <c r="K4631" s="643">
        <v>4</v>
      </c>
      <c r="L4631" s="643">
        <v>12</v>
      </c>
      <c r="M4631" s="644">
        <v>13671.732311111145</v>
      </c>
      <c r="N4631" s="643">
        <v>2</v>
      </c>
      <c r="O4631" s="643">
        <v>6</v>
      </c>
      <c r="P4631" s="686">
        <v>6542.9180194805449</v>
      </c>
    </row>
    <row r="4632" spans="1:16" ht="33.75" x14ac:dyDescent="0.2">
      <c r="A4632" s="637" t="s">
        <v>483</v>
      </c>
      <c r="B4632" s="638" t="s">
        <v>775</v>
      </c>
      <c r="C4632" s="638" t="s">
        <v>769</v>
      </c>
      <c r="D4632" s="639" t="s">
        <v>13134</v>
      </c>
      <c r="E4632" s="640">
        <v>7000</v>
      </c>
      <c r="F4632" s="638" t="s">
        <v>13135</v>
      </c>
      <c r="G4632" s="639" t="s">
        <v>13136</v>
      </c>
      <c r="H4632" s="641" t="s">
        <v>13137</v>
      </c>
      <c r="I4632" s="642" t="s">
        <v>8190</v>
      </c>
      <c r="J4632" s="641"/>
      <c r="K4632" s="643">
        <v>4</v>
      </c>
      <c r="L4632" s="643">
        <v>11</v>
      </c>
      <c r="M4632" s="644">
        <v>75572.462311111143</v>
      </c>
      <c r="N4632" s="643">
        <v>1</v>
      </c>
      <c r="O4632" s="643">
        <v>3</v>
      </c>
      <c r="P4632" s="686">
        <v>17492.598019480545</v>
      </c>
    </row>
    <row r="4633" spans="1:16" ht="45" x14ac:dyDescent="0.2">
      <c r="A4633" s="637" t="s">
        <v>483</v>
      </c>
      <c r="B4633" s="638" t="s">
        <v>775</v>
      </c>
      <c r="C4633" s="638" t="s">
        <v>769</v>
      </c>
      <c r="D4633" s="639" t="s">
        <v>13138</v>
      </c>
      <c r="E4633" s="640">
        <v>1000</v>
      </c>
      <c r="F4633" s="638" t="s">
        <v>13139</v>
      </c>
      <c r="G4633" s="639" t="s">
        <v>13140</v>
      </c>
      <c r="H4633" s="641" t="s">
        <v>12588</v>
      </c>
      <c r="I4633" s="642" t="s">
        <v>8292</v>
      </c>
      <c r="J4633" s="641"/>
      <c r="K4633" s="643">
        <v>4</v>
      </c>
      <c r="L4633" s="643">
        <v>12</v>
      </c>
      <c r="M4633" s="644">
        <v>13671.732311111145</v>
      </c>
      <c r="N4633" s="643">
        <v>2</v>
      </c>
      <c r="O4633" s="643">
        <v>6</v>
      </c>
      <c r="P4633" s="686">
        <v>6542.9180194805449</v>
      </c>
    </row>
    <row r="4634" spans="1:16" ht="45" x14ac:dyDescent="0.2">
      <c r="A4634" s="637" t="s">
        <v>483</v>
      </c>
      <c r="B4634" s="638" t="s">
        <v>775</v>
      </c>
      <c r="C4634" s="638" t="s">
        <v>769</v>
      </c>
      <c r="D4634" s="639" t="s">
        <v>13141</v>
      </c>
      <c r="E4634" s="640">
        <v>3500</v>
      </c>
      <c r="F4634" s="638" t="s">
        <v>13142</v>
      </c>
      <c r="G4634" s="639" t="s">
        <v>13143</v>
      </c>
      <c r="H4634" s="641" t="s">
        <v>8380</v>
      </c>
      <c r="I4634" s="642" t="s">
        <v>8190</v>
      </c>
      <c r="J4634" s="641"/>
      <c r="K4634" s="643">
        <v>4</v>
      </c>
      <c r="L4634" s="643">
        <v>12</v>
      </c>
      <c r="M4634" s="644">
        <v>43952.53231111115</v>
      </c>
      <c r="N4634" s="643">
        <v>2</v>
      </c>
      <c r="O4634" s="643">
        <v>6</v>
      </c>
      <c r="P4634" s="686">
        <v>22047.818019480546</v>
      </c>
    </row>
    <row r="4635" spans="1:16" ht="33.75" x14ac:dyDescent="0.2">
      <c r="A4635" s="637" t="s">
        <v>483</v>
      </c>
      <c r="B4635" s="638" t="s">
        <v>775</v>
      </c>
      <c r="C4635" s="638" t="s">
        <v>769</v>
      </c>
      <c r="D4635" s="639" t="s">
        <v>12761</v>
      </c>
      <c r="E4635" s="640">
        <v>1600</v>
      </c>
      <c r="F4635" s="638" t="s">
        <v>13144</v>
      </c>
      <c r="G4635" s="639" t="s">
        <v>13145</v>
      </c>
      <c r="H4635" s="641" t="s">
        <v>12588</v>
      </c>
      <c r="I4635" s="642" t="s">
        <v>8292</v>
      </c>
      <c r="J4635" s="641"/>
      <c r="K4635" s="643">
        <v>4</v>
      </c>
      <c r="L4635" s="643">
        <v>12</v>
      </c>
      <c r="M4635" s="644">
        <v>21152.532311111143</v>
      </c>
      <c r="N4635" s="643">
        <v>2</v>
      </c>
      <c r="O4635" s="643">
        <v>6</v>
      </c>
      <c r="P4635" s="686">
        <v>10466.918019480545</v>
      </c>
    </row>
    <row r="4636" spans="1:16" ht="33.75" x14ac:dyDescent="0.2">
      <c r="A4636" s="637" t="s">
        <v>483</v>
      </c>
      <c r="B4636" s="638" t="s">
        <v>775</v>
      </c>
      <c r="C4636" s="638" t="s">
        <v>769</v>
      </c>
      <c r="D4636" s="639" t="s">
        <v>13146</v>
      </c>
      <c r="E4636" s="640">
        <v>4000</v>
      </c>
      <c r="F4636" s="638" t="s">
        <v>13147</v>
      </c>
      <c r="G4636" s="639" t="s">
        <v>13148</v>
      </c>
      <c r="H4636" s="641" t="s">
        <v>8210</v>
      </c>
      <c r="I4636" s="642" t="s">
        <v>8190</v>
      </c>
      <c r="J4636" s="641"/>
      <c r="K4636" s="643">
        <v>4</v>
      </c>
      <c r="L4636" s="643">
        <v>12</v>
      </c>
      <c r="M4636" s="644">
        <v>49952.53231111115</v>
      </c>
      <c r="N4636" s="643">
        <v>2</v>
      </c>
      <c r="O4636" s="643">
        <v>6</v>
      </c>
      <c r="P4636" s="686">
        <v>25047.818019480546</v>
      </c>
    </row>
    <row r="4637" spans="1:16" ht="33.75" x14ac:dyDescent="0.2">
      <c r="A4637" s="637" t="s">
        <v>483</v>
      </c>
      <c r="B4637" s="638" t="s">
        <v>775</v>
      </c>
      <c r="C4637" s="638" t="s">
        <v>769</v>
      </c>
      <c r="D4637" s="639" t="s">
        <v>12663</v>
      </c>
      <c r="E4637" s="640">
        <v>1000</v>
      </c>
      <c r="F4637" s="638" t="s">
        <v>13149</v>
      </c>
      <c r="G4637" s="639" t="s">
        <v>13150</v>
      </c>
      <c r="H4637" s="641" t="s">
        <v>12588</v>
      </c>
      <c r="I4637" s="642" t="s">
        <v>8292</v>
      </c>
      <c r="J4637" s="641"/>
      <c r="K4637" s="643">
        <v>4</v>
      </c>
      <c r="L4637" s="643">
        <v>12</v>
      </c>
      <c r="M4637" s="644">
        <v>13671.732311111145</v>
      </c>
      <c r="N4637" s="643">
        <v>2</v>
      </c>
      <c r="O4637" s="643">
        <v>6</v>
      </c>
      <c r="P4637" s="686">
        <v>6542.9180194805449</v>
      </c>
    </row>
    <row r="4638" spans="1:16" ht="33.75" x14ac:dyDescent="0.2">
      <c r="A4638" s="637" t="s">
        <v>483</v>
      </c>
      <c r="B4638" s="638" t="s">
        <v>775</v>
      </c>
      <c r="C4638" s="638" t="s">
        <v>769</v>
      </c>
      <c r="D4638" s="639" t="s">
        <v>13151</v>
      </c>
      <c r="E4638" s="640">
        <v>1000</v>
      </c>
      <c r="F4638" s="638" t="s">
        <v>13152</v>
      </c>
      <c r="G4638" s="639" t="s">
        <v>13153</v>
      </c>
      <c r="H4638" s="641" t="s">
        <v>12588</v>
      </c>
      <c r="I4638" s="642" t="s">
        <v>8292</v>
      </c>
      <c r="J4638" s="641"/>
      <c r="K4638" s="643">
        <v>3</v>
      </c>
      <c r="L4638" s="643">
        <v>9</v>
      </c>
      <c r="M4638" s="644">
        <v>8435.7723111111463</v>
      </c>
      <c r="N4638" s="643"/>
      <c r="O4638" s="643"/>
      <c r="P4638" s="686"/>
    </row>
    <row r="4639" spans="1:16" ht="22.5" x14ac:dyDescent="0.2">
      <c r="A4639" s="637" t="s">
        <v>483</v>
      </c>
      <c r="B4639" s="638" t="s">
        <v>775</v>
      </c>
      <c r="C4639" s="638" t="s">
        <v>769</v>
      </c>
      <c r="D4639" s="639" t="s">
        <v>12730</v>
      </c>
      <c r="E4639" s="640">
        <v>1100</v>
      </c>
      <c r="F4639" s="638" t="s">
        <v>13154</v>
      </c>
      <c r="G4639" s="639" t="s">
        <v>13155</v>
      </c>
      <c r="H4639" s="641" t="s">
        <v>12588</v>
      </c>
      <c r="I4639" s="642" t="s">
        <v>8292</v>
      </c>
      <c r="J4639" s="641"/>
      <c r="K4639" s="643">
        <v>4</v>
      </c>
      <c r="L4639" s="643">
        <v>12</v>
      </c>
      <c r="M4639" s="644">
        <v>14939.762311111146</v>
      </c>
      <c r="N4639" s="643">
        <v>2</v>
      </c>
      <c r="O4639" s="643">
        <v>6</v>
      </c>
      <c r="P4639" s="686">
        <v>7196.9180194805449</v>
      </c>
    </row>
    <row r="4640" spans="1:16" ht="33.75" x14ac:dyDescent="0.2">
      <c r="A4640" s="637" t="s">
        <v>483</v>
      </c>
      <c r="B4640" s="638" t="s">
        <v>775</v>
      </c>
      <c r="C4640" s="638" t="s">
        <v>769</v>
      </c>
      <c r="D4640" s="639" t="s">
        <v>13127</v>
      </c>
      <c r="E4640" s="640">
        <v>2400</v>
      </c>
      <c r="F4640" s="638" t="s">
        <v>13156</v>
      </c>
      <c r="G4640" s="639" t="s">
        <v>13157</v>
      </c>
      <c r="H4640" s="641" t="s">
        <v>12975</v>
      </c>
      <c r="I4640" s="642" t="s">
        <v>8184</v>
      </c>
      <c r="J4640" s="641"/>
      <c r="K4640" s="643">
        <v>4</v>
      </c>
      <c r="L4640" s="643">
        <v>12</v>
      </c>
      <c r="M4640" s="644">
        <v>30357.532311111143</v>
      </c>
      <c r="N4640" s="643">
        <v>2</v>
      </c>
      <c r="O4640" s="643">
        <v>6</v>
      </c>
      <c r="P4640" s="686">
        <v>15367.818019480545</v>
      </c>
    </row>
    <row r="4641" spans="1:16" ht="33.75" x14ac:dyDescent="0.2">
      <c r="A4641" s="637" t="s">
        <v>483</v>
      </c>
      <c r="B4641" s="638" t="s">
        <v>775</v>
      </c>
      <c r="C4641" s="638" t="s">
        <v>769</v>
      </c>
      <c r="D4641" s="639" t="s">
        <v>13158</v>
      </c>
      <c r="E4641" s="640">
        <v>1800</v>
      </c>
      <c r="F4641" s="638" t="s">
        <v>13159</v>
      </c>
      <c r="G4641" s="639" t="s">
        <v>13160</v>
      </c>
      <c r="H4641" s="641" t="s">
        <v>12588</v>
      </c>
      <c r="I4641" s="642" t="s">
        <v>8184</v>
      </c>
      <c r="J4641" s="641"/>
      <c r="K4641" s="643">
        <v>4</v>
      </c>
      <c r="L4641" s="643">
        <v>12</v>
      </c>
      <c r="M4641" s="644">
        <v>23552.532311111143</v>
      </c>
      <c r="N4641" s="643">
        <v>2</v>
      </c>
      <c r="O4641" s="643">
        <v>6</v>
      </c>
      <c r="P4641" s="686">
        <v>11774.918019480545</v>
      </c>
    </row>
    <row r="4642" spans="1:16" ht="56.25" x14ac:dyDescent="0.2">
      <c r="A4642" s="637" t="s">
        <v>483</v>
      </c>
      <c r="B4642" s="638" t="s">
        <v>775</v>
      </c>
      <c r="C4642" s="638" t="s">
        <v>769</v>
      </c>
      <c r="D4642" s="639" t="s">
        <v>13077</v>
      </c>
      <c r="E4642" s="640">
        <v>2200</v>
      </c>
      <c r="F4642" s="638" t="s">
        <v>13161</v>
      </c>
      <c r="G4642" s="639" t="s">
        <v>13162</v>
      </c>
      <c r="H4642" s="641" t="s">
        <v>12588</v>
      </c>
      <c r="I4642" s="642" t="s">
        <v>8184</v>
      </c>
      <c r="J4642" s="641"/>
      <c r="K4642" s="643">
        <v>4</v>
      </c>
      <c r="L4642" s="643">
        <v>12</v>
      </c>
      <c r="M4642" s="644">
        <v>28352.532311111143</v>
      </c>
      <c r="N4642" s="643">
        <v>2</v>
      </c>
      <c r="O4642" s="643">
        <v>6</v>
      </c>
      <c r="P4642" s="686">
        <v>14247.818019480545</v>
      </c>
    </row>
    <row r="4643" spans="1:16" ht="45" x14ac:dyDescent="0.2">
      <c r="A4643" s="637" t="s">
        <v>483</v>
      </c>
      <c r="B4643" s="638" t="s">
        <v>775</v>
      </c>
      <c r="C4643" s="638" t="s">
        <v>769</v>
      </c>
      <c r="D4643" s="639" t="s">
        <v>13163</v>
      </c>
      <c r="E4643" s="640">
        <v>1800</v>
      </c>
      <c r="F4643" s="638" t="s">
        <v>13164</v>
      </c>
      <c r="G4643" s="639" t="s">
        <v>13165</v>
      </c>
      <c r="H4643" s="641" t="s">
        <v>12588</v>
      </c>
      <c r="I4643" s="642" t="s">
        <v>8184</v>
      </c>
      <c r="J4643" s="641"/>
      <c r="K4643" s="643">
        <v>4</v>
      </c>
      <c r="L4643" s="643">
        <v>12</v>
      </c>
      <c r="M4643" s="644">
        <v>22901.302311111143</v>
      </c>
      <c r="N4643" s="643">
        <v>2</v>
      </c>
      <c r="O4643" s="643">
        <v>6</v>
      </c>
      <c r="P4643" s="686">
        <v>11709.518019480545</v>
      </c>
    </row>
    <row r="4644" spans="1:16" ht="22.5" x14ac:dyDescent="0.2">
      <c r="A4644" s="637" t="s">
        <v>483</v>
      </c>
      <c r="B4644" s="638" t="s">
        <v>775</v>
      </c>
      <c r="C4644" s="638" t="s">
        <v>769</v>
      </c>
      <c r="D4644" s="639" t="s">
        <v>13166</v>
      </c>
      <c r="E4644" s="640">
        <v>1000</v>
      </c>
      <c r="F4644" s="638" t="s">
        <v>13167</v>
      </c>
      <c r="G4644" s="639" t="s">
        <v>13168</v>
      </c>
      <c r="H4644" s="641" t="s">
        <v>12588</v>
      </c>
      <c r="I4644" s="642" t="s">
        <v>8292</v>
      </c>
      <c r="J4644" s="641"/>
      <c r="K4644" s="643">
        <v>4</v>
      </c>
      <c r="L4644" s="643">
        <v>12</v>
      </c>
      <c r="M4644" s="644">
        <v>11801.022311111146</v>
      </c>
      <c r="N4644" s="643">
        <v>1</v>
      </c>
      <c r="O4644" s="643">
        <v>1</v>
      </c>
      <c r="P4644" s="686">
        <v>603.28801948054513</v>
      </c>
    </row>
    <row r="4645" spans="1:16" ht="33.75" x14ac:dyDescent="0.2">
      <c r="A4645" s="637" t="s">
        <v>483</v>
      </c>
      <c r="B4645" s="638" t="s">
        <v>775</v>
      </c>
      <c r="C4645" s="638" t="s">
        <v>769</v>
      </c>
      <c r="D4645" s="639" t="s">
        <v>13169</v>
      </c>
      <c r="E4645" s="640">
        <v>2000</v>
      </c>
      <c r="F4645" s="638" t="s">
        <v>13170</v>
      </c>
      <c r="G4645" s="639" t="s">
        <v>13171</v>
      </c>
      <c r="H4645" s="641" t="s">
        <v>12588</v>
      </c>
      <c r="I4645" s="642" t="s">
        <v>8184</v>
      </c>
      <c r="J4645" s="641"/>
      <c r="K4645" s="643">
        <v>4</v>
      </c>
      <c r="L4645" s="643">
        <v>12</v>
      </c>
      <c r="M4645" s="644">
        <v>25952.532311111143</v>
      </c>
      <c r="N4645" s="643">
        <v>2</v>
      </c>
      <c r="O4645" s="643">
        <v>6</v>
      </c>
      <c r="P4645" s="686">
        <v>13047.818019480545</v>
      </c>
    </row>
    <row r="4646" spans="1:16" ht="22.5" x14ac:dyDescent="0.2">
      <c r="A4646" s="637" t="s">
        <v>483</v>
      </c>
      <c r="B4646" s="638" t="s">
        <v>775</v>
      </c>
      <c r="C4646" s="638" t="s">
        <v>769</v>
      </c>
      <c r="D4646" s="639" t="s">
        <v>13083</v>
      </c>
      <c r="E4646" s="640">
        <v>1000</v>
      </c>
      <c r="F4646" s="638" t="s">
        <v>13172</v>
      </c>
      <c r="G4646" s="639" t="s">
        <v>13173</v>
      </c>
      <c r="H4646" s="641" t="s">
        <v>12588</v>
      </c>
      <c r="I4646" s="642" t="s">
        <v>8292</v>
      </c>
      <c r="J4646" s="641"/>
      <c r="K4646" s="643">
        <v>1</v>
      </c>
      <c r="L4646" s="643">
        <v>3</v>
      </c>
      <c r="M4646" s="644">
        <v>2494.4723111111457</v>
      </c>
      <c r="N4646" s="643"/>
      <c r="O4646" s="643"/>
      <c r="P4646" s="686"/>
    </row>
    <row r="4647" spans="1:16" ht="33.75" x14ac:dyDescent="0.2">
      <c r="A4647" s="637" t="s">
        <v>483</v>
      </c>
      <c r="B4647" s="638" t="s">
        <v>775</v>
      </c>
      <c r="C4647" s="638" t="s">
        <v>769</v>
      </c>
      <c r="D4647" s="639" t="s">
        <v>13174</v>
      </c>
      <c r="E4647" s="640">
        <v>3500</v>
      </c>
      <c r="F4647" s="638" t="s">
        <v>13175</v>
      </c>
      <c r="G4647" s="639" t="s">
        <v>13176</v>
      </c>
      <c r="H4647" s="641" t="s">
        <v>12598</v>
      </c>
      <c r="I4647" s="642" t="s">
        <v>8190</v>
      </c>
      <c r="J4647" s="641"/>
      <c r="K4647" s="643">
        <v>4</v>
      </c>
      <c r="L4647" s="643">
        <v>12</v>
      </c>
      <c r="M4647" s="644">
        <v>43952.53231111115</v>
      </c>
      <c r="N4647" s="643">
        <v>2</v>
      </c>
      <c r="O4647" s="643">
        <v>6</v>
      </c>
      <c r="P4647" s="686">
        <v>22047.818019480546</v>
      </c>
    </row>
    <row r="4648" spans="1:16" ht="45" x14ac:dyDescent="0.2">
      <c r="A4648" s="637" t="s">
        <v>483</v>
      </c>
      <c r="B4648" s="638" t="s">
        <v>775</v>
      </c>
      <c r="C4648" s="638" t="s">
        <v>769</v>
      </c>
      <c r="D4648" s="639" t="s">
        <v>13177</v>
      </c>
      <c r="E4648" s="640">
        <v>3500</v>
      </c>
      <c r="F4648" s="638" t="s">
        <v>13178</v>
      </c>
      <c r="G4648" s="639" t="s">
        <v>13179</v>
      </c>
      <c r="H4648" s="641" t="s">
        <v>8188</v>
      </c>
      <c r="I4648" s="642" t="s">
        <v>8190</v>
      </c>
      <c r="J4648" s="641"/>
      <c r="K4648" s="643">
        <v>4</v>
      </c>
      <c r="L4648" s="643">
        <v>11</v>
      </c>
      <c r="M4648" s="644">
        <v>37997.642311111151</v>
      </c>
      <c r="N4648" s="643">
        <v>2</v>
      </c>
      <c r="O4648" s="643">
        <v>6</v>
      </c>
      <c r="P4648" s="686">
        <v>22044.418019480545</v>
      </c>
    </row>
    <row r="4649" spans="1:16" ht="33.75" x14ac:dyDescent="0.2">
      <c r="A4649" s="637" t="s">
        <v>483</v>
      </c>
      <c r="B4649" s="638" t="s">
        <v>775</v>
      </c>
      <c r="C4649" s="638" t="s">
        <v>769</v>
      </c>
      <c r="D4649" s="639" t="s">
        <v>12959</v>
      </c>
      <c r="E4649" s="640">
        <v>1000</v>
      </c>
      <c r="F4649" s="638" t="s">
        <v>13180</v>
      </c>
      <c r="G4649" s="639" t="s">
        <v>13181</v>
      </c>
      <c r="H4649" s="641" t="s">
        <v>12588</v>
      </c>
      <c r="I4649" s="642" t="s">
        <v>8292</v>
      </c>
      <c r="J4649" s="641"/>
      <c r="K4649" s="643">
        <v>4</v>
      </c>
      <c r="L4649" s="643">
        <v>12</v>
      </c>
      <c r="M4649" s="644">
        <v>13671.732311111145</v>
      </c>
      <c r="N4649" s="643">
        <v>2</v>
      </c>
      <c r="O4649" s="643">
        <v>6</v>
      </c>
      <c r="P4649" s="686">
        <v>6542.9180194805449</v>
      </c>
    </row>
    <row r="4650" spans="1:16" ht="22.5" x14ac:dyDescent="0.2">
      <c r="A4650" s="637" t="s">
        <v>483</v>
      </c>
      <c r="B4650" s="638" t="s">
        <v>775</v>
      </c>
      <c r="C4650" s="638" t="s">
        <v>769</v>
      </c>
      <c r="D4650" s="639" t="s">
        <v>13182</v>
      </c>
      <c r="E4650" s="640">
        <v>5000</v>
      </c>
      <c r="F4650" s="638" t="s">
        <v>13183</v>
      </c>
      <c r="G4650" s="639" t="s">
        <v>13184</v>
      </c>
      <c r="H4650" s="641" t="s">
        <v>8380</v>
      </c>
      <c r="I4650" s="642" t="s">
        <v>8190</v>
      </c>
      <c r="J4650" s="641"/>
      <c r="K4650" s="643">
        <v>4</v>
      </c>
      <c r="L4650" s="643">
        <v>12</v>
      </c>
      <c r="M4650" s="644">
        <v>61785.862311111152</v>
      </c>
      <c r="N4650" s="643">
        <v>1</v>
      </c>
      <c r="O4650" s="643">
        <v>1</v>
      </c>
      <c r="P4650" s="686">
        <v>2260.3980194805454</v>
      </c>
    </row>
    <row r="4651" spans="1:16" ht="56.25" x14ac:dyDescent="0.2">
      <c r="A4651" s="637" t="s">
        <v>483</v>
      </c>
      <c r="B4651" s="638" t="s">
        <v>775</v>
      </c>
      <c r="C4651" s="638" t="s">
        <v>769</v>
      </c>
      <c r="D4651" s="639" t="s">
        <v>13185</v>
      </c>
      <c r="E4651" s="640">
        <v>4500</v>
      </c>
      <c r="F4651" s="638" t="s">
        <v>13186</v>
      </c>
      <c r="G4651" s="639" t="s">
        <v>13187</v>
      </c>
      <c r="H4651" s="641" t="s">
        <v>13188</v>
      </c>
      <c r="I4651" s="642" t="s">
        <v>8190</v>
      </c>
      <c r="J4651" s="641"/>
      <c r="K4651" s="643">
        <v>4</v>
      </c>
      <c r="L4651" s="643">
        <v>12</v>
      </c>
      <c r="M4651" s="644">
        <v>55940.662311111148</v>
      </c>
      <c r="N4651" s="643">
        <v>2</v>
      </c>
      <c r="O4651" s="643">
        <v>6</v>
      </c>
      <c r="P4651" s="686">
        <v>28047.818019480546</v>
      </c>
    </row>
    <row r="4652" spans="1:16" ht="22.5" x14ac:dyDescent="0.2">
      <c r="A4652" s="637" t="s">
        <v>483</v>
      </c>
      <c r="B4652" s="638" t="s">
        <v>775</v>
      </c>
      <c r="C4652" s="638" t="s">
        <v>769</v>
      </c>
      <c r="D4652" s="639" t="s">
        <v>12921</v>
      </c>
      <c r="E4652" s="640">
        <v>1000</v>
      </c>
      <c r="F4652" s="638" t="s">
        <v>13189</v>
      </c>
      <c r="G4652" s="639" t="s">
        <v>13190</v>
      </c>
      <c r="H4652" s="641" t="s">
        <v>12588</v>
      </c>
      <c r="I4652" s="642" t="s">
        <v>8292</v>
      </c>
      <c r="J4652" s="641"/>
      <c r="K4652" s="643"/>
      <c r="L4652" s="643"/>
      <c r="M4652" s="644"/>
      <c r="N4652" s="643">
        <v>2</v>
      </c>
      <c r="O4652" s="643">
        <v>5</v>
      </c>
      <c r="P4652" s="686">
        <v>4223.2880194805448</v>
      </c>
    </row>
    <row r="4653" spans="1:16" ht="33.75" x14ac:dyDescent="0.2">
      <c r="A4653" s="637" t="s">
        <v>483</v>
      </c>
      <c r="B4653" s="638" t="s">
        <v>775</v>
      </c>
      <c r="C4653" s="638" t="s">
        <v>769</v>
      </c>
      <c r="D4653" s="639" t="s">
        <v>13191</v>
      </c>
      <c r="E4653" s="640">
        <v>4500</v>
      </c>
      <c r="F4653" s="638" t="s">
        <v>13192</v>
      </c>
      <c r="G4653" s="639" t="s">
        <v>13193</v>
      </c>
      <c r="H4653" s="641" t="s">
        <v>12809</v>
      </c>
      <c r="I4653" s="642" t="s">
        <v>8190</v>
      </c>
      <c r="J4653" s="641"/>
      <c r="K4653" s="643">
        <v>4</v>
      </c>
      <c r="L4653" s="643">
        <v>12</v>
      </c>
      <c r="M4653" s="644">
        <v>55952.53231111115</v>
      </c>
      <c r="N4653" s="643">
        <v>2</v>
      </c>
      <c r="O4653" s="643">
        <v>6</v>
      </c>
      <c r="P4653" s="686">
        <v>28047.818019480546</v>
      </c>
    </row>
    <row r="4654" spans="1:16" ht="33.75" x14ac:dyDescent="0.2">
      <c r="A4654" s="637" t="s">
        <v>483</v>
      </c>
      <c r="B4654" s="638" t="s">
        <v>775</v>
      </c>
      <c r="C4654" s="638" t="s">
        <v>769</v>
      </c>
      <c r="D4654" s="639" t="s">
        <v>13194</v>
      </c>
      <c r="E4654" s="640">
        <v>6500</v>
      </c>
      <c r="F4654" s="638" t="s">
        <v>13195</v>
      </c>
      <c r="G4654" s="639" t="s">
        <v>13196</v>
      </c>
      <c r="H4654" s="641" t="s">
        <v>8318</v>
      </c>
      <c r="I4654" s="642" t="s">
        <v>8190</v>
      </c>
      <c r="J4654" s="641"/>
      <c r="K4654" s="643">
        <v>4</v>
      </c>
      <c r="L4654" s="643">
        <v>12</v>
      </c>
      <c r="M4654" s="644">
        <v>79952.53231111115</v>
      </c>
      <c r="N4654" s="643">
        <v>2</v>
      </c>
      <c r="O4654" s="643">
        <v>6</v>
      </c>
      <c r="P4654" s="686">
        <v>40047.818019480546</v>
      </c>
    </row>
    <row r="4655" spans="1:16" ht="33.75" x14ac:dyDescent="0.2">
      <c r="A4655" s="637" t="s">
        <v>483</v>
      </c>
      <c r="B4655" s="638" t="s">
        <v>775</v>
      </c>
      <c r="C4655" s="638" t="s">
        <v>769</v>
      </c>
      <c r="D4655" s="639" t="s">
        <v>13197</v>
      </c>
      <c r="E4655" s="640">
        <v>1500</v>
      </c>
      <c r="F4655" s="638" t="s">
        <v>13198</v>
      </c>
      <c r="G4655" s="639" t="s">
        <v>13199</v>
      </c>
      <c r="H4655" s="641" t="s">
        <v>12588</v>
      </c>
      <c r="I4655" s="642" t="s">
        <v>8184</v>
      </c>
      <c r="J4655" s="641"/>
      <c r="K4655" s="643">
        <v>4</v>
      </c>
      <c r="L4655" s="643">
        <v>12</v>
      </c>
      <c r="M4655" s="644">
        <v>19890.032311111143</v>
      </c>
      <c r="N4655" s="643">
        <v>2</v>
      </c>
      <c r="O4655" s="643">
        <v>6</v>
      </c>
      <c r="P4655" s="686">
        <v>9758.4180194805449</v>
      </c>
    </row>
    <row r="4656" spans="1:16" ht="45" x14ac:dyDescent="0.2">
      <c r="A4656" s="637" t="s">
        <v>483</v>
      </c>
      <c r="B4656" s="638" t="s">
        <v>775</v>
      </c>
      <c r="C4656" s="638" t="s">
        <v>769</v>
      </c>
      <c r="D4656" s="639" t="s">
        <v>13200</v>
      </c>
      <c r="E4656" s="640">
        <v>10100</v>
      </c>
      <c r="F4656" s="638" t="s">
        <v>13201</v>
      </c>
      <c r="G4656" s="639" t="s">
        <v>13202</v>
      </c>
      <c r="H4656" s="641" t="s">
        <v>8380</v>
      </c>
      <c r="I4656" s="642" t="s">
        <v>8190</v>
      </c>
      <c r="J4656" s="641"/>
      <c r="K4656" s="643">
        <v>2</v>
      </c>
      <c r="L4656" s="643">
        <v>12</v>
      </c>
      <c r="M4656" s="644">
        <v>123152.53231111115</v>
      </c>
      <c r="N4656" s="643">
        <v>2</v>
      </c>
      <c r="O4656" s="643">
        <v>6</v>
      </c>
      <c r="P4656" s="686">
        <v>61647.818019480546</v>
      </c>
    </row>
    <row r="4657" spans="1:16" ht="22.5" x14ac:dyDescent="0.2">
      <c r="A4657" s="637" t="s">
        <v>483</v>
      </c>
      <c r="B4657" s="638" t="s">
        <v>775</v>
      </c>
      <c r="C4657" s="638" t="s">
        <v>769</v>
      </c>
      <c r="D4657" s="639" t="s">
        <v>12699</v>
      </c>
      <c r="E4657" s="640">
        <v>1000</v>
      </c>
      <c r="F4657" s="638" t="s">
        <v>13203</v>
      </c>
      <c r="G4657" s="639" t="s">
        <v>13204</v>
      </c>
      <c r="H4657" s="641" t="s">
        <v>12588</v>
      </c>
      <c r="I4657" s="642" t="s">
        <v>8292</v>
      </c>
      <c r="J4657" s="641"/>
      <c r="K4657" s="643">
        <v>4</v>
      </c>
      <c r="L4657" s="643">
        <v>12</v>
      </c>
      <c r="M4657" s="644">
        <v>13274.782311111147</v>
      </c>
      <c r="N4657" s="643">
        <v>2</v>
      </c>
      <c r="O4657" s="643">
        <v>6</v>
      </c>
      <c r="P4657" s="686">
        <v>6436.6180194805447</v>
      </c>
    </row>
    <row r="4658" spans="1:16" ht="33.75" x14ac:dyDescent="0.2">
      <c r="A4658" s="637" t="s">
        <v>483</v>
      </c>
      <c r="B4658" s="638" t="s">
        <v>775</v>
      </c>
      <c r="C4658" s="638" t="s">
        <v>769</v>
      </c>
      <c r="D4658" s="639" t="s">
        <v>13205</v>
      </c>
      <c r="E4658" s="640">
        <v>4500</v>
      </c>
      <c r="F4658" s="638" t="s">
        <v>13206</v>
      </c>
      <c r="G4658" s="639" t="s">
        <v>13207</v>
      </c>
      <c r="H4658" s="641" t="s">
        <v>13208</v>
      </c>
      <c r="I4658" s="642" t="s">
        <v>8190</v>
      </c>
      <c r="J4658" s="641"/>
      <c r="K4658" s="643">
        <v>2</v>
      </c>
      <c r="L4658" s="643">
        <v>6</v>
      </c>
      <c r="M4658" s="644">
        <v>23208.732311111144</v>
      </c>
      <c r="N4658" s="643">
        <v>2</v>
      </c>
      <c r="O4658" s="643">
        <v>6</v>
      </c>
      <c r="P4658" s="686">
        <v>28047.818019480546</v>
      </c>
    </row>
    <row r="4659" spans="1:16" ht="22.5" x14ac:dyDescent="0.2">
      <c r="A4659" s="637" t="s">
        <v>483</v>
      </c>
      <c r="B4659" s="638" t="s">
        <v>775</v>
      </c>
      <c r="C4659" s="638" t="s">
        <v>769</v>
      </c>
      <c r="D4659" s="639" t="s">
        <v>12868</v>
      </c>
      <c r="E4659" s="640">
        <v>1000</v>
      </c>
      <c r="F4659" s="638" t="s">
        <v>13209</v>
      </c>
      <c r="G4659" s="639" t="s">
        <v>13210</v>
      </c>
      <c r="H4659" s="641" t="s">
        <v>12588</v>
      </c>
      <c r="I4659" s="642" t="s">
        <v>8292</v>
      </c>
      <c r="J4659" s="641"/>
      <c r="K4659" s="643">
        <v>1</v>
      </c>
      <c r="L4659" s="643">
        <v>0.53406999999999993</v>
      </c>
      <c r="M4659" s="644">
        <v>525.80231111114529</v>
      </c>
      <c r="N4659" s="643"/>
      <c r="O4659" s="643"/>
      <c r="P4659" s="686"/>
    </row>
    <row r="4660" spans="1:16" ht="22.5" x14ac:dyDescent="0.2">
      <c r="A4660" s="637" t="s">
        <v>483</v>
      </c>
      <c r="B4660" s="638" t="s">
        <v>775</v>
      </c>
      <c r="C4660" s="638" t="s">
        <v>769</v>
      </c>
      <c r="D4660" s="639" t="s">
        <v>12640</v>
      </c>
      <c r="E4660" s="640">
        <v>1250</v>
      </c>
      <c r="F4660" s="638" t="s">
        <v>13211</v>
      </c>
      <c r="G4660" s="639" t="s">
        <v>13212</v>
      </c>
      <c r="H4660" s="641" t="s">
        <v>12588</v>
      </c>
      <c r="I4660" s="642" t="s">
        <v>8292</v>
      </c>
      <c r="J4660" s="641"/>
      <c r="K4660" s="643">
        <v>1</v>
      </c>
      <c r="L4660" s="643">
        <v>2</v>
      </c>
      <c r="M4660" s="644">
        <v>2142.5123111111452</v>
      </c>
      <c r="N4660" s="643">
        <v>2</v>
      </c>
      <c r="O4660" s="643">
        <v>6</v>
      </c>
      <c r="P4660" s="686">
        <v>7723.7480194805448</v>
      </c>
    </row>
    <row r="4661" spans="1:16" ht="33.75" x14ac:dyDescent="0.2">
      <c r="A4661" s="637" t="s">
        <v>483</v>
      </c>
      <c r="B4661" s="638" t="s">
        <v>775</v>
      </c>
      <c r="C4661" s="638" t="s">
        <v>769</v>
      </c>
      <c r="D4661" s="639" t="s">
        <v>12643</v>
      </c>
      <c r="E4661" s="640">
        <v>1200</v>
      </c>
      <c r="F4661" s="638" t="s">
        <v>13213</v>
      </c>
      <c r="G4661" s="639" t="s">
        <v>13214</v>
      </c>
      <c r="H4661" s="641" t="s">
        <v>12588</v>
      </c>
      <c r="I4661" s="642" t="s">
        <v>8292</v>
      </c>
      <c r="J4661" s="641"/>
      <c r="K4661" s="643">
        <v>4</v>
      </c>
      <c r="L4661" s="643">
        <v>12</v>
      </c>
      <c r="M4661" s="644">
        <v>15242.982311111145</v>
      </c>
      <c r="N4661" s="643">
        <v>2</v>
      </c>
      <c r="O4661" s="643">
        <v>6</v>
      </c>
      <c r="P4661" s="686">
        <v>7981.7180194805451</v>
      </c>
    </row>
    <row r="4662" spans="1:16" ht="45" x14ac:dyDescent="0.2">
      <c r="A4662" s="637" t="s">
        <v>483</v>
      </c>
      <c r="B4662" s="638" t="s">
        <v>775</v>
      </c>
      <c r="C4662" s="638" t="s">
        <v>769</v>
      </c>
      <c r="D4662" s="639" t="s">
        <v>13215</v>
      </c>
      <c r="E4662" s="640">
        <v>1000</v>
      </c>
      <c r="F4662" s="638" t="s">
        <v>13216</v>
      </c>
      <c r="G4662" s="639" t="s">
        <v>13217</v>
      </c>
      <c r="H4662" s="641" t="s">
        <v>12588</v>
      </c>
      <c r="I4662" s="642" t="s">
        <v>8292</v>
      </c>
      <c r="J4662" s="641"/>
      <c r="K4662" s="643">
        <v>4</v>
      </c>
      <c r="L4662" s="643">
        <v>12</v>
      </c>
      <c r="M4662" s="644">
        <v>12739.662311111146</v>
      </c>
      <c r="N4662" s="643">
        <v>2</v>
      </c>
      <c r="O4662" s="643">
        <v>6</v>
      </c>
      <c r="P4662" s="686">
        <v>6260.6580194805447</v>
      </c>
    </row>
    <row r="4663" spans="1:16" ht="22.5" x14ac:dyDescent="0.2">
      <c r="A4663" s="637" t="s">
        <v>483</v>
      </c>
      <c r="B4663" s="638" t="s">
        <v>775</v>
      </c>
      <c r="C4663" s="638" t="s">
        <v>769</v>
      </c>
      <c r="D4663" s="639" t="s">
        <v>12603</v>
      </c>
      <c r="E4663" s="640">
        <v>1250</v>
      </c>
      <c r="F4663" s="638" t="s">
        <v>13218</v>
      </c>
      <c r="G4663" s="639" t="s">
        <v>13219</v>
      </c>
      <c r="H4663" s="641" t="s">
        <v>12588</v>
      </c>
      <c r="I4663" s="642" t="s">
        <v>8292</v>
      </c>
      <c r="J4663" s="641"/>
      <c r="K4663" s="643">
        <v>1</v>
      </c>
      <c r="L4663" s="643">
        <v>3</v>
      </c>
      <c r="M4663" s="644">
        <v>3309.3023111111456</v>
      </c>
      <c r="N4663" s="643">
        <v>2</v>
      </c>
      <c r="O4663" s="643">
        <v>6</v>
      </c>
      <c r="P4663" s="686">
        <v>7823.6680194805449</v>
      </c>
    </row>
    <row r="4664" spans="1:16" ht="22.5" x14ac:dyDescent="0.2">
      <c r="A4664" s="637" t="s">
        <v>483</v>
      </c>
      <c r="B4664" s="638" t="s">
        <v>775</v>
      </c>
      <c r="C4664" s="638" t="s">
        <v>769</v>
      </c>
      <c r="D4664" s="639" t="s">
        <v>12640</v>
      </c>
      <c r="E4664" s="640">
        <v>1250</v>
      </c>
      <c r="F4664" s="638" t="s">
        <v>13220</v>
      </c>
      <c r="G4664" s="639" t="s">
        <v>13221</v>
      </c>
      <c r="H4664" s="641" t="s">
        <v>12588</v>
      </c>
      <c r="I4664" s="642" t="s">
        <v>8292</v>
      </c>
      <c r="J4664" s="641"/>
      <c r="K4664" s="643">
        <v>4</v>
      </c>
      <c r="L4664" s="643">
        <v>12</v>
      </c>
      <c r="M4664" s="644">
        <v>13562.742311111146</v>
      </c>
      <c r="N4664" s="643">
        <v>2</v>
      </c>
      <c r="O4664" s="643">
        <v>6</v>
      </c>
      <c r="P4664" s="686">
        <v>7533.008019480545</v>
      </c>
    </row>
    <row r="4665" spans="1:16" ht="22.5" x14ac:dyDescent="0.2">
      <c r="A4665" s="637" t="s">
        <v>483</v>
      </c>
      <c r="B4665" s="638" t="s">
        <v>775</v>
      </c>
      <c r="C4665" s="638" t="s">
        <v>769</v>
      </c>
      <c r="D4665" s="639" t="s">
        <v>12640</v>
      </c>
      <c r="E4665" s="640">
        <v>1250</v>
      </c>
      <c r="F4665" s="638" t="s">
        <v>13222</v>
      </c>
      <c r="G4665" s="639" t="s">
        <v>13223</v>
      </c>
      <c r="H4665" s="641" t="s">
        <v>12588</v>
      </c>
      <c r="I4665" s="642" t="s">
        <v>8292</v>
      </c>
      <c r="J4665" s="641"/>
      <c r="K4665" s="643">
        <v>1</v>
      </c>
      <c r="L4665" s="643">
        <v>2</v>
      </c>
      <c r="M4665" s="644">
        <v>1888.7723111111454</v>
      </c>
      <c r="N4665" s="643">
        <v>2</v>
      </c>
      <c r="O4665" s="643">
        <v>6</v>
      </c>
      <c r="P4665" s="686">
        <v>8041.6680194805449</v>
      </c>
    </row>
    <row r="4666" spans="1:16" ht="33.75" x14ac:dyDescent="0.2">
      <c r="A4666" s="637" t="s">
        <v>483</v>
      </c>
      <c r="B4666" s="638" t="s">
        <v>775</v>
      </c>
      <c r="C4666" s="638" t="s">
        <v>769</v>
      </c>
      <c r="D4666" s="639" t="s">
        <v>13224</v>
      </c>
      <c r="E4666" s="640">
        <v>4000</v>
      </c>
      <c r="F4666" s="638" t="s">
        <v>13225</v>
      </c>
      <c r="G4666" s="639" t="s">
        <v>13226</v>
      </c>
      <c r="H4666" s="641" t="s">
        <v>8210</v>
      </c>
      <c r="I4666" s="642" t="s">
        <v>8190</v>
      </c>
      <c r="J4666" s="641"/>
      <c r="K4666" s="643">
        <v>4</v>
      </c>
      <c r="L4666" s="643">
        <v>12</v>
      </c>
      <c r="M4666" s="644">
        <v>49552.53231111115</v>
      </c>
      <c r="N4666" s="643">
        <v>2</v>
      </c>
      <c r="O4666" s="643">
        <v>6</v>
      </c>
      <c r="P4666" s="686">
        <v>25047.818019480546</v>
      </c>
    </row>
    <row r="4667" spans="1:16" ht="22.5" x14ac:dyDescent="0.2">
      <c r="A4667" s="637" t="s">
        <v>483</v>
      </c>
      <c r="B4667" s="638" t="s">
        <v>775</v>
      </c>
      <c r="C4667" s="638" t="s">
        <v>769</v>
      </c>
      <c r="D4667" s="639" t="s">
        <v>12603</v>
      </c>
      <c r="E4667" s="640">
        <v>1250</v>
      </c>
      <c r="F4667" s="638" t="s">
        <v>13227</v>
      </c>
      <c r="G4667" s="639" t="s">
        <v>13228</v>
      </c>
      <c r="H4667" s="641" t="s">
        <v>12588</v>
      </c>
      <c r="I4667" s="642" t="s">
        <v>8292</v>
      </c>
      <c r="J4667" s="641"/>
      <c r="K4667" s="643">
        <v>1</v>
      </c>
      <c r="L4667" s="643">
        <v>3</v>
      </c>
      <c r="M4667" s="644">
        <v>3109.3023111111456</v>
      </c>
      <c r="N4667" s="643">
        <v>2</v>
      </c>
      <c r="O4667" s="643">
        <v>6</v>
      </c>
      <c r="P4667" s="686">
        <v>8087.088019480545</v>
      </c>
    </row>
    <row r="4668" spans="1:16" ht="33.75" x14ac:dyDescent="0.2">
      <c r="A4668" s="637" t="s">
        <v>483</v>
      </c>
      <c r="B4668" s="638" t="s">
        <v>775</v>
      </c>
      <c r="C4668" s="638" t="s">
        <v>769</v>
      </c>
      <c r="D4668" s="639" t="s">
        <v>13229</v>
      </c>
      <c r="E4668" s="640">
        <v>2000</v>
      </c>
      <c r="F4668" s="638" t="s">
        <v>13230</v>
      </c>
      <c r="G4668" s="639" t="s">
        <v>13231</v>
      </c>
      <c r="H4668" s="641" t="s">
        <v>12588</v>
      </c>
      <c r="I4668" s="642" t="s">
        <v>8190</v>
      </c>
      <c r="J4668" s="641"/>
      <c r="K4668" s="643">
        <v>4</v>
      </c>
      <c r="L4668" s="643">
        <v>12</v>
      </c>
      <c r="M4668" s="644">
        <v>25952.532311111143</v>
      </c>
      <c r="N4668" s="643">
        <v>2</v>
      </c>
      <c r="O4668" s="643">
        <v>6</v>
      </c>
      <c r="P4668" s="686">
        <v>13047.818019480545</v>
      </c>
    </row>
    <row r="4669" spans="1:16" ht="33.75" x14ac:dyDescent="0.2">
      <c r="A4669" s="637" t="s">
        <v>483</v>
      </c>
      <c r="B4669" s="638" t="s">
        <v>775</v>
      </c>
      <c r="C4669" s="638" t="s">
        <v>769</v>
      </c>
      <c r="D4669" s="639" t="s">
        <v>13232</v>
      </c>
      <c r="E4669" s="640">
        <v>1000</v>
      </c>
      <c r="F4669" s="638" t="s">
        <v>13233</v>
      </c>
      <c r="G4669" s="639" t="s">
        <v>13234</v>
      </c>
      <c r="H4669" s="641" t="s">
        <v>12588</v>
      </c>
      <c r="I4669" s="642" t="s">
        <v>8292</v>
      </c>
      <c r="J4669" s="641"/>
      <c r="K4669" s="643">
        <v>4</v>
      </c>
      <c r="L4669" s="643">
        <v>12</v>
      </c>
      <c r="M4669" s="644">
        <v>13599.072311111146</v>
      </c>
      <c r="N4669" s="643">
        <v>2</v>
      </c>
      <c r="O4669" s="643">
        <v>6</v>
      </c>
      <c r="P4669" s="686">
        <v>6542.9180194805449</v>
      </c>
    </row>
    <row r="4670" spans="1:16" ht="22.5" x14ac:dyDescent="0.2">
      <c r="A4670" s="637" t="s">
        <v>483</v>
      </c>
      <c r="B4670" s="638" t="s">
        <v>775</v>
      </c>
      <c r="C4670" s="638" t="s">
        <v>769</v>
      </c>
      <c r="D4670" s="639" t="s">
        <v>13235</v>
      </c>
      <c r="E4670" s="640">
        <v>7500</v>
      </c>
      <c r="F4670" s="638" t="s">
        <v>13236</v>
      </c>
      <c r="G4670" s="639" t="s">
        <v>13237</v>
      </c>
      <c r="H4670" s="641" t="s">
        <v>8380</v>
      </c>
      <c r="I4670" s="642" t="s">
        <v>8190</v>
      </c>
      <c r="J4670" s="641"/>
      <c r="K4670" s="643">
        <v>4</v>
      </c>
      <c r="L4670" s="643">
        <v>12</v>
      </c>
      <c r="M4670" s="644">
        <v>91952.53231111115</v>
      </c>
      <c r="N4670" s="643">
        <v>2</v>
      </c>
      <c r="O4670" s="643">
        <v>6</v>
      </c>
      <c r="P4670" s="686">
        <v>46047.818019480546</v>
      </c>
    </row>
    <row r="4671" spans="1:16" ht="33.75" x14ac:dyDescent="0.2">
      <c r="A4671" s="637" t="s">
        <v>483</v>
      </c>
      <c r="B4671" s="638" t="s">
        <v>775</v>
      </c>
      <c r="C4671" s="638" t="s">
        <v>769</v>
      </c>
      <c r="D4671" s="639" t="s">
        <v>13238</v>
      </c>
      <c r="E4671" s="640">
        <v>1000</v>
      </c>
      <c r="F4671" s="638" t="s">
        <v>13239</v>
      </c>
      <c r="G4671" s="639" t="s">
        <v>13240</v>
      </c>
      <c r="H4671" s="641" t="s">
        <v>12588</v>
      </c>
      <c r="I4671" s="642" t="s">
        <v>8292</v>
      </c>
      <c r="J4671" s="641"/>
      <c r="K4671" s="643">
        <v>4</v>
      </c>
      <c r="L4671" s="643">
        <v>12</v>
      </c>
      <c r="M4671" s="644">
        <v>13635.402311111146</v>
      </c>
      <c r="N4671" s="643">
        <v>2</v>
      </c>
      <c r="O4671" s="643">
        <v>6</v>
      </c>
      <c r="P4671" s="686">
        <v>6542.9180194805449</v>
      </c>
    </row>
    <row r="4672" spans="1:16" ht="22.5" x14ac:dyDescent="0.2">
      <c r="A4672" s="637" t="s">
        <v>483</v>
      </c>
      <c r="B4672" s="638" t="s">
        <v>775</v>
      </c>
      <c r="C4672" s="638" t="s">
        <v>769</v>
      </c>
      <c r="D4672" s="639" t="s">
        <v>12640</v>
      </c>
      <c r="E4672" s="640">
        <v>1250</v>
      </c>
      <c r="F4672" s="638" t="s">
        <v>13241</v>
      </c>
      <c r="G4672" s="639" t="s">
        <v>13242</v>
      </c>
      <c r="H4672" s="641" t="s">
        <v>12588</v>
      </c>
      <c r="I4672" s="642" t="s">
        <v>8292</v>
      </c>
      <c r="J4672" s="641"/>
      <c r="K4672" s="643">
        <v>1</v>
      </c>
      <c r="L4672" s="643">
        <v>2</v>
      </c>
      <c r="M4672" s="644">
        <v>1438.4623111111453</v>
      </c>
      <c r="N4672" s="643">
        <v>1</v>
      </c>
      <c r="O4672" s="643">
        <v>2</v>
      </c>
      <c r="P4672" s="686">
        <v>2000.7280194805451</v>
      </c>
    </row>
    <row r="4673" spans="1:16" ht="22.5" x14ac:dyDescent="0.2">
      <c r="A4673" s="637" t="s">
        <v>483</v>
      </c>
      <c r="B4673" s="638" t="s">
        <v>775</v>
      </c>
      <c r="C4673" s="638" t="s">
        <v>769</v>
      </c>
      <c r="D4673" s="639" t="s">
        <v>13243</v>
      </c>
      <c r="E4673" s="640">
        <v>2500</v>
      </c>
      <c r="F4673" s="638" t="s">
        <v>13244</v>
      </c>
      <c r="G4673" s="639" t="s">
        <v>13245</v>
      </c>
      <c r="H4673" s="641" t="s">
        <v>13246</v>
      </c>
      <c r="I4673" s="642" t="s">
        <v>8190</v>
      </c>
      <c r="J4673" s="641"/>
      <c r="K4673" s="643">
        <v>4</v>
      </c>
      <c r="L4673" s="643">
        <v>12</v>
      </c>
      <c r="M4673" s="644">
        <v>31952.532311111143</v>
      </c>
      <c r="N4673" s="643">
        <v>2</v>
      </c>
      <c r="O4673" s="643">
        <v>6</v>
      </c>
      <c r="P4673" s="686">
        <v>16047.818019480545</v>
      </c>
    </row>
    <row r="4674" spans="1:16" ht="22.5" x14ac:dyDescent="0.2">
      <c r="A4674" s="637" t="s">
        <v>483</v>
      </c>
      <c r="B4674" s="638" t="s">
        <v>775</v>
      </c>
      <c r="C4674" s="638" t="s">
        <v>769</v>
      </c>
      <c r="D4674" s="639" t="s">
        <v>13247</v>
      </c>
      <c r="E4674" s="640">
        <v>1500</v>
      </c>
      <c r="F4674" s="638" t="s">
        <v>13248</v>
      </c>
      <c r="G4674" s="639" t="s">
        <v>13249</v>
      </c>
      <c r="H4674" s="641" t="s">
        <v>12588</v>
      </c>
      <c r="I4674" s="642" t="s">
        <v>8184</v>
      </c>
      <c r="J4674" s="641"/>
      <c r="K4674" s="643">
        <v>4</v>
      </c>
      <c r="L4674" s="643">
        <v>12</v>
      </c>
      <c r="M4674" s="644">
        <v>19790.032311111143</v>
      </c>
      <c r="N4674" s="643">
        <v>2</v>
      </c>
      <c r="O4674" s="643">
        <v>6</v>
      </c>
      <c r="P4674" s="686">
        <v>9737.9780194805444</v>
      </c>
    </row>
    <row r="4675" spans="1:16" ht="33.75" x14ac:dyDescent="0.2">
      <c r="A4675" s="637" t="s">
        <v>483</v>
      </c>
      <c r="B4675" s="638" t="s">
        <v>775</v>
      </c>
      <c r="C4675" s="638" t="s">
        <v>769</v>
      </c>
      <c r="D4675" s="639" t="s">
        <v>13250</v>
      </c>
      <c r="E4675" s="640">
        <v>4000</v>
      </c>
      <c r="F4675" s="638" t="s">
        <v>13251</v>
      </c>
      <c r="G4675" s="639" t="s">
        <v>13252</v>
      </c>
      <c r="H4675" s="641" t="s">
        <v>12809</v>
      </c>
      <c r="I4675" s="642" t="s">
        <v>8190</v>
      </c>
      <c r="J4675" s="641"/>
      <c r="K4675" s="643">
        <v>1</v>
      </c>
      <c r="L4675" s="643">
        <v>1</v>
      </c>
      <c r="M4675" s="644">
        <v>1230.9923111111452</v>
      </c>
      <c r="N4675" s="643"/>
      <c r="O4675" s="643"/>
      <c r="P4675" s="686"/>
    </row>
    <row r="4676" spans="1:16" ht="33.75" x14ac:dyDescent="0.2">
      <c r="A4676" s="637" t="s">
        <v>483</v>
      </c>
      <c r="B4676" s="638" t="s">
        <v>775</v>
      </c>
      <c r="C4676" s="638" t="s">
        <v>769</v>
      </c>
      <c r="D4676" s="639" t="s">
        <v>13253</v>
      </c>
      <c r="E4676" s="640">
        <v>2500</v>
      </c>
      <c r="F4676" s="638" t="s">
        <v>13254</v>
      </c>
      <c r="G4676" s="639" t="s">
        <v>13255</v>
      </c>
      <c r="H4676" s="641" t="s">
        <v>12588</v>
      </c>
      <c r="I4676" s="642" t="s">
        <v>8190</v>
      </c>
      <c r="J4676" s="641"/>
      <c r="K4676" s="643">
        <v>4</v>
      </c>
      <c r="L4676" s="643">
        <v>12</v>
      </c>
      <c r="M4676" s="644">
        <v>31952.532311111143</v>
      </c>
      <c r="N4676" s="643">
        <v>2</v>
      </c>
      <c r="O4676" s="643">
        <v>6</v>
      </c>
      <c r="P4676" s="686">
        <v>16047.818019480545</v>
      </c>
    </row>
    <row r="4677" spans="1:16" ht="33.75" x14ac:dyDescent="0.2">
      <c r="A4677" s="637" t="s">
        <v>483</v>
      </c>
      <c r="B4677" s="638" t="s">
        <v>775</v>
      </c>
      <c r="C4677" s="638" t="s">
        <v>769</v>
      </c>
      <c r="D4677" s="639" t="s">
        <v>13256</v>
      </c>
      <c r="E4677" s="640">
        <v>4500</v>
      </c>
      <c r="F4677" s="638" t="s">
        <v>13257</v>
      </c>
      <c r="G4677" s="639" t="s">
        <v>13258</v>
      </c>
      <c r="H4677" s="641" t="s">
        <v>12598</v>
      </c>
      <c r="I4677" s="642" t="s">
        <v>8190</v>
      </c>
      <c r="J4677" s="641"/>
      <c r="K4677" s="643">
        <v>4</v>
      </c>
      <c r="L4677" s="643">
        <v>12</v>
      </c>
      <c r="M4677" s="644">
        <v>55913.772311111155</v>
      </c>
      <c r="N4677" s="643">
        <v>2</v>
      </c>
      <c r="O4677" s="643">
        <v>6</v>
      </c>
      <c r="P4677" s="686">
        <v>28036.248019480547</v>
      </c>
    </row>
    <row r="4678" spans="1:16" ht="22.5" x14ac:dyDescent="0.2">
      <c r="A4678" s="637" t="s">
        <v>483</v>
      </c>
      <c r="B4678" s="638" t="s">
        <v>775</v>
      </c>
      <c r="C4678" s="638" t="s">
        <v>769</v>
      </c>
      <c r="D4678" s="639" t="s">
        <v>12871</v>
      </c>
      <c r="E4678" s="640">
        <v>1000</v>
      </c>
      <c r="F4678" s="638" t="s">
        <v>13259</v>
      </c>
      <c r="G4678" s="639" t="s">
        <v>13260</v>
      </c>
      <c r="H4678" s="641" t="s">
        <v>12588</v>
      </c>
      <c r="I4678" s="642" t="s">
        <v>8292</v>
      </c>
      <c r="J4678" s="641"/>
      <c r="K4678" s="643">
        <v>4</v>
      </c>
      <c r="L4678" s="643">
        <v>12</v>
      </c>
      <c r="M4678" s="644">
        <v>13671.732311111145</v>
      </c>
      <c r="N4678" s="643">
        <v>2</v>
      </c>
      <c r="O4678" s="643">
        <v>6</v>
      </c>
      <c r="P4678" s="686">
        <v>6542.9180194805449</v>
      </c>
    </row>
    <row r="4679" spans="1:16" ht="45" x14ac:dyDescent="0.2">
      <c r="A4679" s="637" t="s">
        <v>483</v>
      </c>
      <c r="B4679" s="638" t="s">
        <v>775</v>
      </c>
      <c r="C4679" s="638" t="s">
        <v>769</v>
      </c>
      <c r="D4679" s="639" t="s">
        <v>13261</v>
      </c>
      <c r="E4679" s="640">
        <v>2000</v>
      </c>
      <c r="F4679" s="638" t="s">
        <v>13262</v>
      </c>
      <c r="G4679" s="639" t="s">
        <v>13263</v>
      </c>
      <c r="H4679" s="641" t="s">
        <v>13264</v>
      </c>
      <c r="I4679" s="642" t="s">
        <v>8184</v>
      </c>
      <c r="J4679" s="641"/>
      <c r="K4679" s="643">
        <v>4</v>
      </c>
      <c r="L4679" s="643">
        <v>12</v>
      </c>
      <c r="M4679" s="644">
        <v>25952.532311111143</v>
      </c>
      <c r="N4679" s="643">
        <v>2</v>
      </c>
      <c r="O4679" s="643">
        <v>6</v>
      </c>
      <c r="P4679" s="686">
        <v>13047.818019480545</v>
      </c>
    </row>
    <row r="4680" spans="1:16" ht="33.75" x14ac:dyDescent="0.2">
      <c r="A4680" s="637" t="s">
        <v>483</v>
      </c>
      <c r="B4680" s="638" t="s">
        <v>775</v>
      </c>
      <c r="C4680" s="638" t="s">
        <v>769</v>
      </c>
      <c r="D4680" s="639" t="s">
        <v>13265</v>
      </c>
      <c r="E4680" s="640">
        <v>1200</v>
      </c>
      <c r="F4680" s="638" t="s">
        <v>13266</v>
      </c>
      <c r="G4680" s="639" t="s">
        <v>13267</v>
      </c>
      <c r="H4680" s="641" t="s">
        <v>12588</v>
      </c>
      <c r="I4680" s="642" t="s">
        <v>8292</v>
      </c>
      <c r="J4680" s="641"/>
      <c r="K4680" s="643">
        <v>4</v>
      </c>
      <c r="L4680" s="643">
        <v>12</v>
      </c>
      <c r="M4680" s="644">
        <v>16287.732311111145</v>
      </c>
      <c r="N4680" s="643">
        <v>2</v>
      </c>
      <c r="O4680" s="643">
        <v>6</v>
      </c>
      <c r="P4680" s="686">
        <v>7850.9180194805449</v>
      </c>
    </row>
    <row r="4681" spans="1:16" ht="33.75" x14ac:dyDescent="0.2">
      <c r="A4681" s="637" t="s">
        <v>483</v>
      </c>
      <c r="B4681" s="638" t="s">
        <v>775</v>
      </c>
      <c r="C4681" s="638" t="s">
        <v>769</v>
      </c>
      <c r="D4681" s="639" t="s">
        <v>13268</v>
      </c>
      <c r="E4681" s="640">
        <v>1200</v>
      </c>
      <c r="F4681" s="638" t="s">
        <v>13269</v>
      </c>
      <c r="G4681" s="639" t="s">
        <v>13270</v>
      </c>
      <c r="H4681" s="641" t="s">
        <v>12588</v>
      </c>
      <c r="I4681" s="642" t="s">
        <v>8292</v>
      </c>
      <c r="J4681" s="641"/>
      <c r="K4681" s="643">
        <v>4</v>
      </c>
      <c r="L4681" s="643">
        <v>12</v>
      </c>
      <c r="M4681" s="644">
        <v>16287.732311111145</v>
      </c>
      <c r="N4681" s="643">
        <v>2</v>
      </c>
      <c r="O4681" s="643">
        <v>6</v>
      </c>
      <c r="P4681" s="686">
        <v>7850.9180194805449</v>
      </c>
    </row>
    <row r="4682" spans="1:16" ht="33.75" x14ac:dyDescent="0.2">
      <c r="A4682" s="637" t="s">
        <v>483</v>
      </c>
      <c r="B4682" s="638" t="s">
        <v>775</v>
      </c>
      <c r="C4682" s="638" t="s">
        <v>769</v>
      </c>
      <c r="D4682" s="639" t="s">
        <v>13271</v>
      </c>
      <c r="E4682" s="640">
        <v>1000</v>
      </c>
      <c r="F4682" s="638" t="s">
        <v>13272</v>
      </c>
      <c r="G4682" s="639" t="s">
        <v>13273</v>
      </c>
      <c r="H4682" s="641" t="s">
        <v>12588</v>
      </c>
      <c r="I4682" s="642" t="s">
        <v>8292</v>
      </c>
      <c r="J4682" s="641"/>
      <c r="K4682" s="643">
        <v>4</v>
      </c>
      <c r="L4682" s="643">
        <v>12</v>
      </c>
      <c r="M4682" s="644">
        <v>13671.732311111145</v>
      </c>
      <c r="N4682" s="643">
        <v>2</v>
      </c>
      <c r="O4682" s="643">
        <v>6</v>
      </c>
      <c r="P4682" s="686">
        <v>6542.9180194805449</v>
      </c>
    </row>
    <row r="4683" spans="1:16" ht="22.5" x14ac:dyDescent="0.2">
      <c r="A4683" s="637" t="s">
        <v>483</v>
      </c>
      <c r="B4683" s="638" t="s">
        <v>775</v>
      </c>
      <c r="C4683" s="638" t="s">
        <v>769</v>
      </c>
      <c r="D4683" s="639" t="s">
        <v>13274</v>
      </c>
      <c r="E4683" s="640">
        <v>3000</v>
      </c>
      <c r="F4683" s="638" t="s">
        <v>13275</v>
      </c>
      <c r="G4683" s="639" t="s">
        <v>13276</v>
      </c>
      <c r="H4683" s="641" t="s">
        <v>13277</v>
      </c>
      <c r="I4683" s="642" t="s">
        <v>8190</v>
      </c>
      <c r="J4683" s="641"/>
      <c r="K4683" s="643">
        <v>4</v>
      </c>
      <c r="L4683" s="643">
        <v>12</v>
      </c>
      <c r="M4683" s="644">
        <v>37952.53231111115</v>
      </c>
      <c r="N4683" s="643">
        <v>2</v>
      </c>
      <c r="O4683" s="643">
        <v>6</v>
      </c>
      <c r="P4683" s="686">
        <v>19047.818019480546</v>
      </c>
    </row>
    <row r="4684" spans="1:16" ht="33.75" x14ac:dyDescent="0.2">
      <c r="A4684" s="637" t="s">
        <v>483</v>
      </c>
      <c r="B4684" s="638" t="s">
        <v>775</v>
      </c>
      <c r="C4684" s="638" t="s">
        <v>769</v>
      </c>
      <c r="D4684" s="639" t="s">
        <v>13278</v>
      </c>
      <c r="E4684" s="640">
        <v>4500</v>
      </c>
      <c r="F4684" s="638" t="s">
        <v>13279</v>
      </c>
      <c r="G4684" s="639" t="s">
        <v>13280</v>
      </c>
      <c r="H4684" s="641" t="s">
        <v>8380</v>
      </c>
      <c r="I4684" s="642" t="s">
        <v>8190</v>
      </c>
      <c r="J4684" s="641"/>
      <c r="K4684" s="643">
        <v>4</v>
      </c>
      <c r="L4684" s="643">
        <v>12</v>
      </c>
      <c r="M4684" s="644">
        <v>55952.53231111115</v>
      </c>
      <c r="N4684" s="643">
        <v>2</v>
      </c>
      <c r="O4684" s="643">
        <v>6</v>
      </c>
      <c r="P4684" s="686">
        <v>28047.818019480546</v>
      </c>
    </row>
    <row r="4685" spans="1:16" ht="22.5" x14ac:dyDescent="0.2">
      <c r="A4685" s="637" t="s">
        <v>483</v>
      </c>
      <c r="B4685" s="638" t="s">
        <v>775</v>
      </c>
      <c r="C4685" s="638" t="s">
        <v>769</v>
      </c>
      <c r="D4685" s="639" t="s">
        <v>13281</v>
      </c>
      <c r="E4685" s="640">
        <v>1000</v>
      </c>
      <c r="F4685" s="638" t="s">
        <v>13282</v>
      </c>
      <c r="G4685" s="639" t="s">
        <v>13283</v>
      </c>
      <c r="H4685" s="641" t="s">
        <v>12588</v>
      </c>
      <c r="I4685" s="642" t="s">
        <v>8292</v>
      </c>
      <c r="J4685" s="641"/>
      <c r="K4685" s="643">
        <v>4</v>
      </c>
      <c r="L4685" s="643">
        <v>12</v>
      </c>
      <c r="M4685" s="644">
        <v>13671.732311111145</v>
      </c>
      <c r="N4685" s="643">
        <v>2</v>
      </c>
      <c r="O4685" s="643">
        <v>6</v>
      </c>
      <c r="P4685" s="686">
        <v>6542.9180194805449</v>
      </c>
    </row>
    <row r="4686" spans="1:16" ht="33.75" x14ac:dyDescent="0.2">
      <c r="A4686" s="637" t="s">
        <v>483</v>
      </c>
      <c r="B4686" s="638" t="s">
        <v>775</v>
      </c>
      <c r="C4686" s="638" t="s">
        <v>769</v>
      </c>
      <c r="D4686" s="639" t="s">
        <v>13284</v>
      </c>
      <c r="E4686" s="640">
        <v>5000</v>
      </c>
      <c r="F4686" s="638" t="s">
        <v>13285</v>
      </c>
      <c r="G4686" s="639" t="s">
        <v>13286</v>
      </c>
      <c r="H4686" s="641" t="s">
        <v>8380</v>
      </c>
      <c r="I4686" s="642" t="s">
        <v>8190</v>
      </c>
      <c r="J4686" s="641"/>
      <c r="K4686" s="643">
        <v>4</v>
      </c>
      <c r="L4686" s="643">
        <v>12</v>
      </c>
      <c r="M4686" s="644">
        <v>61952.53231111115</v>
      </c>
      <c r="N4686" s="643">
        <v>2</v>
      </c>
      <c r="O4686" s="643">
        <v>6</v>
      </c>
      <c r="P4686" s="686">
        <v>31047.818019480546</v>
      </c>
    </row>
    <row r="4687" spans="1:16" ht="33.75" x14ac:dyDescent="0.2">
      <c r="A4687" s="637" t="s">
        <v>483</v>
      </c>
      <c r="B4687" s="638" t="s">
        <v>775</v>
      </c>
      <c r="C4687" s="638" t="s">
        <v>769</v>
      </c>
      <c r="D4687" s="639" t="s">
        <v>13287</v>
      </c>
      <c r="E4687" s="640">
        <v>1500</v>
      </c>
      <c r="F4687" s="638" t="s">
        <v>13288</v>
      </c>
      <c r="G4687" s="639" t="s">
        <v>13289</v>
      </c>
      <c r="H4687" s="641" t="s">
        <v>12588</v>
      </c>
      <c r="I4687" s="642" t="s">
        <v>8184</v>
      </c>
      <c r="J4687" s="641"/>
      <c r="K4687" s="643">
        <v>4</v>
      </c>
      <c r="L4687" s="643">
        <v>12</v>
      </c>
      <c r="M4687" s="644">
        <v>19952.532311111143</v>
      </c>
      <c r="N4687" s="643">
        <v>2</v>
      </c>
      <c r="O4687" s="643">
        <v>6</v>
      </c>
      <c r="P4687" s="686">
        <v>9812.9180194805449</v>
      </c>
    </row>
    <row r="4688" spans="1:16" ht="45" x14ac:dyDescent="0.2">
      <c r="A4688" s="637" t="s">
        <v>483</v>
      </c>
      <c r="B4688" s="638" t="s">
        <v>775</v>
      </c>
      <c r="C4688" s="638" t="s">
        <v>769</v>
      </c>
      <c r="D4688" s="639" t="s">
        <v>12736</v>
      </c>
      <c r="E4688" s="640">
        <v>1800</v>
      </c>
      <c r="F4688" s="638" t="s">
        <v>13290</v>
      </c>
      <c r="G4688" s="639" t="s">
        <v>13291</v>
      </c>
      <c r="H4688" s="641" t="s">
        <v>12588</v>
      </c>
      <c r="I4688" s="642" t="s">
        <v>8292</v>
      </c>
      <c r="J4688" s="641"/>
      <c r="K4688" s="643">
        <v>4</v>
      </c>
      <c r="L4688" s="643">
        <v>12</v>
      </c>
      <c r="M4688" s="644">
        <v>23432.532311111143</v>
      </c>
      <c r="N4688" s="643">
        <v>2</v>
      </c>
      <c r="O4688" s="643">
        <v>6</v>
      </c>
      <c r="P4688" s="686">
        <v>11578.718019480544</v>
      </c>
    </row>
    <row r="4689" spans="1:16" ht="22.5" x14ac:dyDescent="0.2">
      <c r="A4689" s="637" t="s">
        <v>483</v>
      </c>
      <c r="B4689" s="638" t="s">
        <v>775</v>
      </c>
      <c r="C4689" s="638" t="s">
        <v>769</v>
      </c>
      <c r="D4689" s="639" t="s">
        <v>12640</v>
      </c>
      <c r="E4689" s="640">
        <v>1250</v>
      </c>
      <c r="F4689" s="638" t="s">
        <v>13292</v>
      </c>
      <c r="G4689" s="639" t="s">
        <v>13293</v>
      </c>
      <c r="H4689" s="641" t="s">
        <v>12588</v>
      </c>
      <c r="I4689" s="642" t="s">
        <v>8292</v>
      </c>
      <c r="J4689" s="641"/>
      <c r="K4689" s="643">
        <v>1</v>
      </c>
      <c r="L4689" s="643">
        <v>1</v>
      </c>
      <c r="M4689" s="644">
        <v>1081.7323111111452</v>
      </c>
      <c r="N4689" s="643">
        <v>2</v>
      </c>
      <c r="O4689" s="643">
        <v>6</v>
      </c>
      <c r="P4689" s="686">
        <v>7632.9180194805449</v>
      </c>
    </row>
    <row r="4690" spans="1:16" ht="22.5" x14ac:dyDescent="0.2">
      <c r="A4690" s="637" t="s">
        <v>483</v>
      </c>
      <c r="B4690" s="638" t="s">
        <v>775</v>
      </c>
      <c r="C4690" s="638" t="s">
        <v>769</v>
      </c>
      <c r="D4690" s="639" t="s">
        <v>13294</v>
      </c>
      <c r="E4690" s="640">
        <v>4000</v>
      </c>
      <c r="F4690" s="638" t="s">
        <v>13295</v>
      </c>
      <c r="G4690" s="639" t="s">
        <v>13296</v>
      </c>
      <c r="H4690" s="641" t="s">
        <v>12809</v>
      </c>
      <c r="I4690" s="642" t="s">
        <v>8190</v>
      </c>
      <c r="J4690" s="641"/>
      <c r="K4690" s="643">
        <v>3</v>
      </c>
      <c r="L4690" s="643">
        <v>8</v>
      </c>
      <c r="M4690" s="644">
        <v>31565.602311111143</v>
      </c>
      <c r="N4690" s="643">
        <v>2</v>
      </c>
      <c r="O4690" s="643">
        <v>6</v>
      </c>
      <c r="P4690" s="686">
        <v>25047.818019480546</v>
      </c>
    </row>
    <row r="4691" spans="1:16" ht="22.5" x14ac:dyDescent="0.2">
      <c r="A4691" s="637" t="s">
        <v>483</v>
      </c>
      <c r="B4691" s="638" t="s">
        <v>775</v>
      </c>
      <c r="C4691" s="638" t="s">
        <v>769</v>
      </c>
      <c r="D4691" s="639" t="s">
        <v>12699</v>
      </c>
      <c r="E4691" s="640">
        <v>1000</v>
      </c>
      <c r="F4691" s="638" t="s">
        <v>13297</v>
      </c>
      <c r="G4691" s="639" t="s">
        <v>13298</v>
      </c>
      <c r="H4691" s="641" t="s">
        <v>12588</v>
      </c>
      <c r="I4691" s="642" t="s">
        <v>8292</v>
      </c>
      <c r="J4691" s="641"/>
      <c r="K4691" s="643">
        <v>4</v>
      </c>
      <c r="L4691" s="643">
        <v>12</v>
      </c>
      <c r="M4691" s="644">
        <v>11984.112311111146</v>
      </c>
      <c r="N4691" s="643"/>
      <c r="O4691" s="643"/>
      <c r="P4691" s="686"/>
    </row>
    <row r="4692" spans="1:16" ht="33.75" x14ac:dyDescent="0.2">
      <c r="A4692" s="637" t="s">
        <v>483</v>
      </c>
      <c r="B4692" s="638" t="s">
        <v>775</v>
      </c>
      <c r="C4692" s="638" t="s">
        <v>769</v>
      </c>
      <c r="D4692" s="639" t="s">
        <v>12794</v>
      </c>
      <c r="E4692" s="640">
        <v>2000</v>
      </c>
      <c r="F4692" s="638" t="s">
        <v>13299</v>
      </c>
      <c r="G4692" s="639" t="s">
        <v>13300</v>
      </c>
      <c r="H4692" s="641" t="s">
        <v>12588</v>
      </c>
      <c r="I4692" s="642" t="s">
        <v>8292</v>
      </c>
      <c r="J4692" s="641"/>
      <c r="K4692" s="643">
        <v>4</v>
      </c>
      <c r="L4692" s="643">
        <v>12</v>
      </c>
      <c r="M4692" s="644">
        <v>25952.532311111143</v>
      </c>
      <c r="N4692" s="643">
        <v>2</v>
      </c>
      <c r="O4692" s="643">
        <v>6</v>
      </c>
      <c r="P4692" s="686">
        <v>13047.818019480545</v>
      </c>
    </row>
    <row r="4693" spans="1:16" ht="22.5" x14ac:dyDescent="0.2">
      <c r="A4693" s="637" t="s">
        <v>483</v>
      </c>
      <c r="B4693" s="638" t="s">
        <v>775</v>
      </c>
      <c r="C4693" s="638" t="s">
        <v>769</v>
      </c>
      <c r="D4693" s="639" t="s">
        <v>13301</v>
      </c>
      <c r="E4693" s="640">
        <v>2500</v>
      </c>
      <c r="F4693" s="638" t="s">
        <v>13302</v>
      </c>
      <c r="G4693" s="639" t="s">
        <v>13303</v>
      </c>
      <c r="H4693" s="641" t="s">
        <v>13304</v>
      </c>
      <c r="I4693" s="642" t="s">
        <v>8190</v>
      </c>
      <c r="J4693" s="641"/>
      <c r="K4693" s="643">
        <v>2</v>
      </c>
      <c r="L4693" s="643">
        <v>4</v>
      </c>
      <c r="M4693" s="644">
        <v>7965.2623111111452</v>
      </c>
      <c r="N4693" s="643">
        <v>2</v>
      </c>
      <c r="O4693" s="643">
        <v>6</v>
      </c>
      <c r="P4693" s="686">
        <v>16047.818019480545</v>
      </c>
    </row>
    <row r="4694" spans="1:16" ht="22.5" x14ac:dyDescent="0.2">
      <c r="A4694" s="637" t="s">
        <v>483</v>
      </c>
      <c r="B4694" s="638" t="s">
        <v>775</v>
      </c>
      <c r="C4694" s="638" t="s">
        <v>769</v>
      </c>
      <c r="D4694" s="639" t="s">
        <v>13305</v>
      </c>
      <c r="E4694" s="640">
        <v>2200</v>
      </c>
      <c r="F4694" s="638" t="s">
        <v>13306</v>
      </c>
      <c r="G4694" s="639" t="s">
        <v>13307</v>
      </c>
      <c r="H4694" s="641" t="s">
        <v>9023</v>
      </c>
      <c r="I4694" s="642" t="s">
        <v>8190</v>
      </c>
      <c r="J4694" s="641"/>
      <c r="K4694" s="643">
        <v>1</v>
      </c>
      <c r="L4694" s="643">
        <v>3</v>
      </c>
      <c r="M4694" s="644">
        <v>6571.9323111111453</v>
      </c>
      <c r="N4694" s="643">
        <v>1</v>
      </c>
      <c r="O4694" s="643">
        <v>1</v>
      </c>
      <c r="P4694" s="686">
        <v>581.61801948054517</v>
      </c>
    </row>
    <row r="4695" spans="1:16" ht="33.75" x14ac:dyDescent="0.2">
      <c r="A4695" s="637" t="s">
        <v>483</v>
      </c>
      <c r="B4695" s="638" t="s">
        <v>775</v>
      </c>
      <c r="C4695" s="638" t="s">
        <v>769</v>
      </c>
      <c r="D4695" s="639" t="s">
        <v>13308</v>
      </c>
      <c r="E4695" s="640">
        <v>10100</v>
      </c>
      <c r="F4695" s="638" t="s">
        <v>13309</v>
      </c>
      <c r="G4695" s="639" t="s">
        <v>13310</v>
      </c>
      <c r="H4695" s="641" t="s">
        <v>8380</v>
      </c>
      <c r="I4695" s="642" t="s">
        <v>8190</v>
      </c>
      <c r="J4695" s="641"/>
      <c r="K4695" s="643">
        <v>2</v>
      </c>
      <c r="L4695" s="643">
        <v>12</v>
      </c>
      <c r="M4695" s="644">
        <v>122623.68231111117</v>
      </c>
      <c r="N4695" s="643">
        <v>2</v>
      </c>
      <c r="O4695" s="643">
        <v>6</v>
      </c>
      <c r="P4695" s="686">
        <v>61560.848019480545</v>
      </c>
    </row>
    <row r="4696" spans="1:16" ht="22.5" x14ac:dyDescent="0.2">
      <c r="A4696" s="637" t="s">
        <v>483</v>
      </c>
      <c r="B4696" s="638" t="s">
        <v>775</v>
      </c>
      <c r="C4696" s="638" t="s">
        <v>769</v>
      </c>
      <c r="D4696" s="639" t="s">
        <v>12603</v>
      </c>
      <c r="E4696" s="640">
        <v>1250</v>
      </c>
      <c r="F4696" s="638" t="s">
        <v>13311</v>
      </c>
      <c r="G4696" s="639" t="s">
        <v>13312</v>
      </c>
      <c r="H4696" s="641" t="s">
        <v>12588</v>
      </c>
      <c r="I4696" s="642" t="s">
        <v>8292</v>
      </c>
      <c r="J4696" s="641"/>
      <c r="K4696" s="643">
        <v>1</v>
      </c>
      <c r="L4696" s="643">
        <v>3</v>
      </c>
      <c r="M4696" s="644">
        <v>3109.3023111111456</v>
      </c>
      <c r="N4696" s="643">
        <v>2</v>
      </c>
      <c r="O4696" s="643">
        <v>6</v>
      </c>
      <c r="P4696" s="686">
        <v>8132.4980194805448</v>
      </c>
    </row>
    <row r="4697" spans="1:16" ht="33.75" x14ac:dyDescent="0.2">
      <c r="A4697" s="637" t="s">
        <v>483</v>
      </c>
      <c r="B4697" s="638" t="s">
        <v>775</v>
      </c>
      <c r="C4697" s="638" t="s">
        <v>769</v>
      </c>
      <c r="D4697" s="639" t="s">
        <v>12589</v>
      </c>
      <c r="E4697" s="640">
        <v>1200</v>
      </c>
      <c r="F4697" s="638" t="s">
        <v>13313</v>
      </c>
      <c r="G4697" s="639" t="s">
        <v>13314</v>
      </c>
      <c r="H4697" s="641" t="s">
        <v>12588</v>
      </c>
      <c r="I4697" s="642" t="s">
        <v>8292</v>
      </c>
      <c r="J4697" s="641"/>
      <c r="K4697" s="643">
        <v>4</v>
      </c>
      <c r="L4697" s="643">
        <v>12</v>
      </c>
      <c r="M4697" s="644">
        <v>16287.732311111145</v>
      </c>
      <c r="N4697" s="643">
        <v>2</v>
      </c>
      <c r="O4697" s="643">
        <v>6</v>
      </c>
      <c r="P4697" s="686">
        <v>7850.9180194805449</v>
      </c>
    </row>
    <row r="4698" spans="1:16" ht="22.5" x14ac:dyDescent="0.2">
      <c r="A4698" s="637" t="s">
        <v>483</v>
      </c>
      <c r="B4698" s="638" t="s">
        <v>775</v>
      </c>
      <c r="C4698" s="638" t="s">
        <v>769</v>
      </c>
      <c r="D4698" s="639" t="s">
        <v>13083</v>
      </c>
      <c r="E4698" s="640">
        <v>1000</v>
      </c>
      <c r="F4698" s="638" t="s">
        <v>13315</v>
      </c>
      <c r="G4698" s="639" t="s">
        <v>13316</v>
      </c>
      <c r="H4698" s="641" t="s">
        <v>12588</v>
      </c>
      <c r="I4698" s="642" t="s">
        <v>8292</v>
      </c>
      <c r="J4698" s="641"/>
      <c r="K4698" s="643">
        <v>2</v>
      </c>
      <c r="L4698" s="643">
        <v>4</v>
      </c>
      <c r="M4698" s="644">
        <v>3906.6923111111455</v>
      </c>
      <c r="N4698" s="643"/>
      <c r="O4698" s="643"/>
      <c r="P4698" s="686"/>
    </row>
    <row r="4699" spans="1:16" ht="22.5" x14ac:dyDescent="0.2">
      <c r="A4699" s="637" t="s">
        <v>483</v>
      </c>
      <c r="B4699" s="638" t="s">
        <v>775</v>
      </c>
      <c r="C4699" s="638" t="s">
        <v>769</v>
      </c>
      <c r="D4699" s="639" t="s">
        <v>13317</v>
      </c>
      <c r="E4699" s="640">
        <v>4500</v>
      </c>
      <c r="F4699" s="638" t="s">
        <v>13318</v>
      </c>
      <c r="G4699" s="639" t="s">
        <v>13319</v>
      </c>
      <c r="H4699" s="641" t="s">
        <v>13320</v>
      </c>
      <c r="I4699" s="642" t="s">
        <v>8190</v>
      </c>
      <c r="J4699" s="641"/>
      <c r="K4699" s="643">
        <v>4</v>
      </c>
      <c r="L4699" s="643">
        <v>12</v>
      </c>
      <c r="M4699" s="644">
        <v>55879.722311111153</v>
      </c>
      <c r="N4699" s="643">
        <v>2</v>
      </c>
      <c r="O4699" s="643">
        <v>6</v>
      </c>
      <c r="P4699" s="686">
        <v>28043.758019480545</v>
      </c>
    </row>
    <row r="4700" spans="1:16" ht="22.5" x14ac:dyDescent="0.2">
      <c r="A4700" s="637" t="s">
        <v>483</v>
      </c>
      <c r="B4700" s="638" t="s">
        <v>775</v>
      </c>
      <c r="C4700" s="638" t="s">
        <v>769</v>
      </c>
      <c r="D4700" s="639" t="s">
        <v>13321</v>
      </c>
      <c r="E4700" s="640">
        <v>2600</v>
      </c>
      <c r="F4700" s="638" t="s">
        <v>13322</v>
      </c>
      <c r="G4700" s="639" t="s">
        <v>13323</v>
      </c>
      <c r="H4700" s="641" t="s">
        <v>13324</v>
      </c>
      <c r="I4700" s="642" t="s">
        <v>8190</v>
      </c>
      <c r="J4700" s="641"/>
      <c r="K4700" s="643">
        <v>2</v>
      </c>
      <c r="L4700" s="643">
        <v>5</v>
      </c>
      <c r="M4700" s="644">
        <v>11025.322311111146</v>
      </c>
      <c r="N4700" s="643"/>
      <c r="O4700" s="643"/>
      <c r="P4700" s="686"/>
    </row>
    <row r="4701" spans="1:16" ht="22.5" x14ac:dyDescent="0.2">
      <c r="A4701" s="637" t="s">
        <v>483</v>
      </c>
      <c r="B4701" s="638" t="s">
        <v>775</v>
      </c>
      <c r="C4701" s="638" t="s">
        <v>769</v>
      </c>
      <c r="D4701" s="639" t="s">
        <v>12640</v>
      </c>
      <c r="E4701" s="640">
        <v>1250</v>
      </c>
      <c r="F4701" s="638" t="s">
        <v>13325</v>
      </c>
      <c r="G4701" s="639" t="s">
        <v>13326</v>
      </c>
      <c r="H4701" s="641" t="s">
        <v>12588</v>
      </c>
      <c r="I4701" s="642" t="s">
        <v>8292</v>
      </c>
      <c r="J4701" s="641"/>
      <c r="K4701" s="643">
        <v>1</v>
      </c>
      <c r="L4701" s="643">
        <v>3</v>
      </c>
      <c r="M4701" s="644">
        <v>3109.3023111111456</v>
      </c>
      <c r="N4701" s="643">
        <v>2</v>
      </c>
      <c r="O4701" s="643">
        <v>6</v>
      </c>
      <c r="P4701" s="686">
        <v>7859.9980194805448</v>
      </c>
    </row>
    <row r="4702" spans="1:16" ht="22.5" x14ac:dyDescent="0.2">
      <c r="A4702" s="637" t="s">
        <v>483</v>
      </c>
      <c r="B4702" s="638" t="s">
        <v>775</v>
      </c>
      <c r="C4702" s="638" t="s">
        <v>769</v>
      </c>
      <c r="D4702" s="639" t="s">
        <v>13327</v>
      </c>
      <c r="E4702" s="640">
        <v>3500</v>
      </c>
      <c r="F4702" s="638" t="s">
        <v>13328</v>
      </c>
      <c r="G4702" s="639" t="s">
        <v>13329</v>
      </c>
      <c r="H4702" s="641" t="s">
        <v>13330</v>
      </c>
      <c r="I4702" s="642" t="s">
        <v>8190</v>
      </c>
      <c r="J4702" s="641"/>
      <c r="K4702" s="643">
        <v>4</v>
      </c>
      <c r="L4702" s="643">
        <v>12</v>
      </c>
      <c r="M4702" s="644">
        <v>43864.062311111142</v>
      </c>
      <c r="N4702" s="643">
        <v>2</v>
      </c>
      <c r="O4702" s="643">
        <v>6</v>
      </c>
      <c r="P4702" s="686">
        <v>21972.218019480548</v>
      </c>
    </row>
    <row r="4703" spans="1:16" ht="67.5" x14ac:dyDescent="0.2">
      <c r="A4703" s="637" t="s">
        <v>483</v>
      </c>
      <c r="B4703" s="638" t="s">
        <v>775</v>
      </c>
      <c r="C4703" s="638" t="s">
        <v>769</v>
      </c>
      <c r="D4703" s="639" t="s">
        <v>13331</v>
      </c>
      <c r="E4703" s="640">
        <v>1800</v>
      </c>
      <c r="F4703" s="638" t="s">
        <v>13332</v>
      </c>
      <c r="G4703" s="639" t="s">
        <v>13333</v>
      </c>
      <c r="H4703" s="641" t="s">
        <v>13334</v>
      </c>
      <c r="I4703" s="642" t="s">
        <v>8184</v>
      </c>
      <c r="J4703" s="641"/>
      <c r="K4703" s="643">
        <v>4</v>
      </c>
      <c r="L4703" s="643">
        <v>12</v>
      </c>
      <c r="M4703" s="644">
        <v>23312.532311111143</v>
      </c>
      <c r="N4703" s="643">
        <v>2</v>
      </c>
      <c r="O4703" s="643">
        <v>6</v>
      </c>
      <c r="P4703" s="686">
        <v>11774.918019480545</v>
      </c>
    </row>
    <row r="4704" spans="1:16" ht="22.5" x14ac:dyDescent="0.2">
      <c r="A4704" s="637" t="s">
        <v>483</v>
      </c>
      <c r="B4704" s="638" t="s">
        <v>775</v>
      </c>
      <c r="C4704" s="638" t="s">
        <v>769</v>
      </c>
      <c r="D4704" s="639" t="s">
        <v>12640</v>
      </c>
      <c r="E4704" s="640">
        <v>1250</v>
      </c>
      <c r="F4704" s="638" t="s">
        <v>13335</v>
      </c>
      <c r="G4704" s="639" t="s">
        <v>13336</v>
      </c>
      <c r="H4704" s="641" t="s">
        <v>12588</v>
      </c>
      <c r="I4704" s="642" t="s">
        <v>8292</v>
      </c>
      <c r="J4704" s="641"/>
      <c r="K4704" s="643">
        <v>1</v>
      </c>
      <c r="L4704" s="643">
        <v>2</v>
      </c>
      <c r="M4704" s="644">
        <v>1354.2323111111452</v>
      </c>
      <c r="N4704" s="643"/>
      <c r="O4704" s="643"/>
      <c r="P4704" s="686"/>
    </row>
    <row r="4705" spans="1:16" ht="22.5" x14ac:dyDescent="0.2">
      <c r="A4705" s="637" t="s">
        <v>483</v>
      </c>
      <c r="B4705" s="638" t="s">
        <v>775</v>
      </c>
      <c r="C4705" s="638" t="s">
        <v>769</v>
      </c>
      <c r="D4705" s="639" t="s">
        <v>12871</v>
      </c>
      <c r="E4705" s="640">
        <v>1000</v>
      </c>
      <c r="F4705" s="638" t="s">
        <v>13337</v>
      </c>
      <c r="G4705" s="639" t="s">
        <v>13338</v>
      </c>
      <c r="H4705" s="641" t="s">
        <v>12588</v>
      </c>
      <c r="I4705" s="642" t="s">
        <v>8292</v>
      </c>
      <c r="J4705" s="641"/>
      <c r="K4705" s="643">
        <v>4</v>
      </c>
      <c r="L4705" s="643">
        <v>12</v>
      </c>
      <c r="M4705" s="644">
        <v>13671.732311111145</v>
      </c>
      <c r="N4705" s="643">
        <v>2</v>
      </c>
      <c r="O4705" s="643">
        <v>6</v>
      </c>
      <c r="P4705" s="686">
        <v>6542.9180194805449</v>
      </c>
    </row>
    <row r="4706" spans="1:16" ht="33.75" x14ac:dyDescent="0.2">
      <c r="A4706" s="637" t="s">
        <v>483</v>
      </c>
      <c r="B4706" s="638" t="s">
        <v>775</v>
      </c>
      <c r="C4706" s="638" t="s">
        <v>769</v>
      </c>
      <c r="D4706" s="639" t="s">
        <v>12803</v>
      </c>
      <c r="E4706" s="640">
        <v>1000</v>
      </c>
      <c r="F4706" s="638" t="s">
        <v>13339</v>
      </c>
      <c r="G4706" s="639" t="s">
        <v>13340</v>
      </c>
      <c r="H4706" s="641" t="s">
        <v>12588</v>
      </c>
      <c r="I4706" s="642" t="s">
        <v>8292</v>
      </c>
      <c r="J4706" s="641"/>
      <c r="K4706" s="643">
        <v>4</v>
      </c>
      <c r="L4706" s="643">
        <v>12</v>
      </c>
      <c r="M4706" s="644">
        <v>13562.742311111146</v>
      </c>
      <c r="N4706" s="643">
        <v>2</v>
      </c>
      <c r="O4706" s="643">
        <v>6</v>
      </c>
      <c r="P4706" s="686">
        <v>6506.588019480545</v>
      </c>
    </row>
    <row r="4707" spans="1:16" ht="33.75" x14ac:dyDescent="0.2">
      <c r="A4707" s="637" t="s">
        <v>483</v>
      </c>
      <c r="B4707" s="638" t="s">
        <v>775</v>
      </c>
      <c r="C4707" s="638" t="s">
        <v>769</v>
      </c>
      <c r="D4707" s="639" t="s">
        <v>13341</v>
      </c>
      <c r="E4707" s="640">
        <v>1500</v>
      </c>
      <c r="F4707" s="638" t="s">
        <v>13342</v>
      </c>
      <c r="G4707" s="639" t="s">
        <v>13343</v>
      </c>
      <c r="H4707" s="641" t="s">
        <v>12588</v>
      </c>
      <c r="I4707" s="642" t="s">
        <v>8184</v>
      </c>
      <c r="J4707" s="641"/>
      <c r="K4707" s="643">
        <v>4</v>
      </c>
      <c r="L4707" s="643">
        <v>12</v>
      </c>
      <c r="M4707" s="644">
        <v>19746.272311111141</v>
      </c>
      <c r="N4707" s="643">
        <v>2</v>
      </c>
      <c r="O4707" s="643">
        <v>6</v>
      </c>
      <c r="P4707" s="686">
        <v>9758.4180194805449</v>
      </c>
    </row>
    <row r="4708" spans="1:16" ht="33.75" x14ac:dyDescent="0.2">
      <c r="A4708" s="637" t="s">
        <v>483</v>
      </c>
      <c r="B4708" s="638" t="s">
        <v>775</v>
      </c>
      <c r="C4708" s="638" t="s">
        <v>769</v>
      </c>
      <c r="D4708" s="639" t="s">
        <v>13344</v>
      </c>
      <c r="E4708" s="640">
        <v>1800</v>
      </c>
      <c r="F4708" s="638" t="s">
        <v>13345</v>
      </c>
      <c r="G4708" s="639" t="s">
        <v>13346</v>
      </c>
      <c r="H4708" s="641" t="s">
        <v>12588</v>
      </c>
      <c r="I4708" s="642" t="s">
        <v>8292</v>
      </c>
      <c r="J4708" s="641"/>
      <c r="K4708" s="643">
        <v>4</v>
      </c>
      <c r="L4708" s="643">
        <v>10</v>
      </c>
      <c r="M4708" s="644">
        <v>17052.702311111145</v>
      </c>
      <c r="N4708" s="643">
        <v>2</v>
      </c>
      <c r="O4708" s="643">
        <v>6</v>
      </c>
      <c r="P4708" s="686">
        <v>11774.918019480545</v>
      </c>
    </row>
    <row r="4709" spans="1:16" ht="33.75" x14ac:dyDescent="0.2">
      <c r="A4709" s="637" t="s">
        <v>483</v>
      </c>
      <c r="B4709" s="638" t="s">
        <v>775</v>
      </c>
      <c r="C4709" s="638" t="s">
        <v>769</v>
      </c>
      <c r="D4709" s="639" t="s">
        <v>13347</v>
      </c>
      <c r="E4709" s="640">
        <v>1000</v>
      </c>
      <c r="F4709" s="638" t="s">
        <v>13348</v>
      </c>
      <c r="G4709" s="639" t="s">
        <v>13349</v>
      </c>
      <c r="H4709" s="641" t="s">
        <v>12588</v>
      </c>
      <c r="I4709" s="642" t="s">
        <v>8292</v>
      </c>
      <c r="J4709" s="641"/>
      <c r="K4709" s="643">
        <v>4</v>
      </c>
      <c r="L4709" s="643">
        <v>12</v>
      </c>
      <c r="M4709" s="644">
        <v>13635.402311111146</v>
      </c>
      <c r="N4709" s="643">
        <v>2</v>
      </c>
      <c r="O4709" s="643">
        <v>4</v>
      </c>
      <c r="P4709" s="686">
        <v>3551.3180194805454</v>
      </c>
    </row>
    <row r="4710" spans="1:16" ht="33.75" x14ac:dyDescent="0.2">
      <c r="A4710" s="637" t="s">
        <v>483</v>
      </c>
      <c r="B4710" s="638" t="s">
        <v>775</v>
      </c>
      <c r="C4710" s="638" t="s">
        <v>769</v>
      </c>
      <c r="D4710" s="639" t="s">
        <v>12849</v>
      </c>
      <c r="E4710" s="640">
        <v>1000</v>
      </c>
      <c r="F4710" s="638" t="s">
        <v>13350</v>
      </c>
      <c r="G4710" s="639" t="s">
        <v>13351</v>
      </c>
      <c r="H4710" s="641" t="s">
        <v>12588</v>
      </c>
      <c r="I4710" s="642" t="s">
        <v>8292</v>
      </c>
      <c r="J4710" s="641"/>
      <c r="K4710" s="643">
        <v>2</v>
      </c>
      <c r="L4710" s="643">
        <v>6</v>
      </c>
      <c r="M4710" s="644">
        <v>5992.1023111111454</v>
      </c>
      <c r="N4710" s="643"/>
      <c r="O4710" s="643"/>
      <c r="P4710" s="686"/>
    </row>
    <row r="4711" spans="1:16" ht="22.5" x14ac:dyDescent="0.2">
      <c r="A4711" s="637" t="s">
        <v>483</v>
      </c>
      <c r="B4711" s="638" t="s">
        <v>775</v>
      </c>
      <c r="C4711" s="638" t="s">
        <v>769</v>
      </c>
      <c r="D4711" s="639" t="s">
        <v>12612</v>
      </c>
      <c r="E4711" s="640">
        <v>1000</v>
      </c>
      <c r="F4711" s="638" t="s">
        <v>13352</v>
      </c>
      <c r="G4711" s="639" t="s">
        <v>13353</v>
      </c>
      <c r="H4711" s="641" t="s">
        <v>12588</v>
      </c>
      <c r="I4711" s="642" t="s">
        <v>8292</v>
      </c>
      <c r="J4711" s="641"/>
      <c r="K4711" s="643"/>
      <c r="L4711" s="643"/>
      <c r="M4711" s="644">
        <v>742.10231111114535</v>
      </c>
      <c r="N4711" s="643">
        <v>2</v>
      </c>
      <c r="O4711" s="643">
        <v>6</v>
      </c>
      <c r="P4711" s="686">
        <v>7269.588019480545</v>
      </c>
    </row>
    <row r="4712" spans="1:16" ht="33.75" x14ac:dyDescent="0.2">
      <c r="A4712" s="637" t="s">
        <v>483</v>
      </c>
      <c r="B4712" s="638" t="s">
        <v>775</v>
      </c>
      <c r="C4712" s="638" t="s">
        <v>769</v>
      </c>
      <c r="D4712" s="639" t="s">
        <v>13354</v>
      </c>
      <c r="E4712" s="640">
        <v>2800</v>
      </c>
      <c r="F4712" s="638" t="s">
        <v>13355</v>
      </c>
      <c r="G4712" s="639" t="s">
        <v>13356</v>
      </c>
      <c r="H4712" s="641" t="s">
        <v>13357</v>
      </c>
      <c r="I4712" s="642" t="s">
        <v>8184</v>
      </c>
      <c r="J4712" s="641"/>
      <c r="K4712" s="643">
        <v>4</v>
      </c>
      <c r="L4712" s="643">
        <v>12</v>
      </c>
      <c r="M4712" s="644">
        <v>35552.53231111115</v>
      </c>
      <c r="N4712" s="643">
        <v>2</v>
      </c>
      <c r="O4712" s="643">
        <v>6</v>
      </c>
      <c r="P4712" s="686">
        <v>17847.818019480546</v>
      </c>
    </row>
    <row r="4713" spans="1:16" ht="33.75" x14ac:dyDescent="0.2">
      <c r="A4713" s="637" t="s">
        <v>483</v>
      </c>
      <c r="B4713" s="638" t="s">
        <v>775</v>
      </c>
      <c r="C4713" s="638" t="s">
        <v>769</v>
      </c>
      <c r="D4713" s="639" t="s">
        <v>13268</v>
      </c>
      <c r="E4713" s="640">
        <v>1200</v>
      </c>
      <c r="F4713" s="638" t="s">
        <v>13358</v>
      </c>
      <c r="G4713" s="639" t="s">
        <v>13359</v>
      </c>
      <c r="H4713" s="641" t="s">
        <v>12588</v>
      </c>
      <c r="I4713" s="642" t="s">
        <v>8292</v>
      </c>
      <c r="J4713" s="641"/>
      <c r="K4713" s="643">
        <v>4</v>
      </c>
      <c r="L4713" s="643">
        <v>12</v>
      </c>
      <c r="M4713" s="644">
        <v>16287.732311111145</v>
      </c>
      <c r="N4713" s="643">
        <v>2</v>
      </c>
      <c r="O4713" s="643">
        <v>6</v>
      </c>
      <c r="P4713" s="686">
        <v>7850.9180194805449</v>
      </c>
    </row>
    <row r="4714" spans="1:16" ht="56.25" x14ac:dyDescent="0.2">
      <c r="A4714" s="637" t="s">
        <v>483</v>
      </c>
      <c r="B4714" s="638" t="s">
        <v>775</v>
      </c>
      <c r="C4714" s="638" t="s">
        <v>769</v>
      </c>
      <c r="D4714" s="639" t="s">
        <v>13360</v>
      </c>
      <c r="E4714" s="640">
        <v>5000</v>
      </c>
      <c r="F4714" s="638" t="s">
        <v>13361</v>
      </c>
      <c r="G4714" s="639" t="s">
        <v>13362</v>
      </c>
      <c r="H4714" s="641" t="s">
        <v>13363</v>
      </c>
      <c r="I4714" s="642" t="s">
        <v>8190</v>
      </c>
      <c r="J4714" s="641"/>
      <c r="K4714" s="643">
        <v>4</v>
      </c>
      <c r="L4714" s="643">
        <v>12</v>
      </c>
      <c r="M4714" s="644">
        <v>61952.53231111115</v>
      </c>
      <c r="N4714" s="643">
        <v>2</v>
      </c>
      <c r="O4714" s="643">
        <v>6</v>
      </c>
      <c r="P4714" s="686">
        <v>39806.998019480547</v>
      </c>
    </row>
    <row r="4715" spans="1:16" ht="45" x14ac:dyDescent="0.2">
      <c r="A4715" s="637" t="s">
        <v>483</v>
      </c>
      <c r="B4715" s="638" t="s">
        <v>775</v>
      </c>
      <c r="C4715" s="638" t="s">
        <v>769</v>
      </c>
      <c r="D4715" s="639" t="s">
        <v>12625</v>
      </c>
      <c r="E4715" s="640">
        <v>1500</v>
      </c>
      <c r="F4715" s="638" t="s">
        <v>13364</v>
      </c>
      <c r="G4715" s="639" t="s">
        <v>13365</v>
      </c>
      <c r="H4715" s="641" t="s">
        <v>12588</v>
      </c>
      <c r="I4715" s="642" t="s">
        <v>8184</v>
      </c>
      <c r="J4715" s="641"/>
      <c r="K4715" s="643">
        <v>4</v>
      </c>
      <c r="L4715" s="643">
        <v>12</v>
      </c>
      <c r="M4715" s="644">
        <v>19952.532311111143</v>
      </c>
      <c r="N4715" s="643">
        <v>2</v>
      </c>
      <c r="O4715" s="643">
        <v>6</v>
      </c>
      <c r="P4715" s="686">
        <v>9812.9180194805449</v>
      </c>
    </row>
    <row r="4716" spans="1:16" ht="33.75" x14ac:dyDescent="0.2">
      <c r="A4716" s="637" t="s">
        <v>483</v>
      </c>
      <c r="B4716" s="638" t="s">
        <v>775</v>
      </c>
      <c r="C4716" s="638" t="s">
        <v>769</v>
      </c>
      <c r="D4716" s="639" t="s">
        <v>12589</v>
      </c>
      <c r="E4716" s="640">
        <v>1200</v>
      </c>
      <c r="F4716" s="638" t="s">
        <v>13366</v>
      </c>
      <c r="G4716" s="639" t="s">
        <v>13367</v>
      </c>
      <c r="H4716" s="641" t="s">
        <v>12588</v>
      </c>
      <c r="I4716" s="642" t="s">
        <v>8292</v>
      </c>
      <c r="J4716" s="641"/>
      <c r="K4716" s="643">
        <v>4</v>
      </c>
      <c r="L4716" s="643">
        <v>12</v>
      </c>
      <c r="M4716" s="644">
        <v>16222.332311111146</v>
      </c>
      <c r="N4716" s="643">
        <v>2</v>
      </c>
      <c r="O4716" s="643">
        <v>6</v>
      </c>
      <c r="P4716" s="686">
        <v>7807.3180194805445</v>
      </c>
    </row>
    <row r="4717" spans="1:16" ht="33.75" x14ac:dyDescent="0.2">
      <c r="A4717" s="637" t="s">
        <v>483</v>
      </c>
      <c r="B4717" s="638" t="s">
        <v>775</v>
      </c>
      <c r="C4717" s="638" t="s">
        <v>769</v>
      </c>
      <c r="D4717" s="639" t="s">
        <v>13368</v>
      </c>
      <c r="E4717" s="640">
        <v>1500</v>
      </c>
      <c r="F4717" s="638" t="s">
        <v>13369</v>
      </c>
      <c r="G4717" s="639" t="s">
        <v>13370</v>
      </c>
      <c r="H4717" s="641" t="s">
        <v>12588</v>
      </c>
      <c r="I4717" s="642" t="s">
        <v>8184</v>
      </c>
      <c r="J4717" s="641"/>
      <c r="K4717" s="643">
        <v>4</v>
      </c>
      <c r="L4717" s="643">
        <v>12</v>
      </c>
      <c r="M4717" s="644">
        <v>19595.242311111142</v>
      </c>
      <c r="N4717" s="643">
        <v>2</v>
      </c>
      <c r="O4717" s="643">
        <v>6</v>
      </c>
      <c r="P4717" s="686">
        <v>9812.9180194805449</v>
      </c>
    </row>
    <row r="4718" spans="1:16" ht="33.75" x14ac:dyDescent="0.2">
      <c r="A4718" s="637" t="s">
        <v>483</v>
      </c>
      <c r="B4718" s="638" t="s">
        <v>775</v>
      </c>
      <c r="C4718" s="638" t="s">
        <v>769</v>
      </c>
      <c r="D4718" s="639" t="s">
        <v>13371</v>
      </c>
      <c r="E4718" s="640">
        <v>3000</v>
      </c>
      <c r="F4718" s="638" t="s">
        <v>13372</v>
      </c>
      <c r="G4718" s="639" t="s">
        <v>13373</v>
      </c>
      <c r="H4718" s="641" t="s">
        <v>9470</v>
      </c>
      <c r="I4718" s="642" t="s">
        <v>8184</v>
      </c>
      <c r="J4718" s="641"/>
      <c r="K4718" s="643">
        <v>2</v>
      </c>
      <c r="L4718" s="643">
        <v>6</v>
      </c>
      <c r="M4718" s="644">
        <v>15758.732311111145</v>
      </c>
      <c r="N4718" s="643">
        <v>2</v>
      </c>
      <c r="O4718" s="643">
        <v>6</v>
      </c>
      <c r="P4718" s="686">
        <v>19047.818019480546</v>
      </c>
    </row>
    <row r="4719" spans="1:16" ht="33.75" x14ac:dyDescent="0.2">
      <c r="A4719" s="637" t="s">
        <v>483</v>
      </c>
      <c r="B4719" s="638" t="s">
        <v>775</v>
      </c>
      <c r="C4719" s="638" t="s">
        <v>769</v>
      </c>
      <c r="D4719" s="639" t="s">
        <v>13374</v>
      </c>
      <c r="E4719" s="640">
        <v>1000</v>
      </c>
      <c r="F4719" s="638" t="s">
        <v>13375</v>
      </c>
      <c r="G4719" s="639" t="s">
        <v>13376</v>
      </c>
      <c r="H4719" s="641" t="s">
        <v>12588</v>
      </c>
      <c r="I4719" s="642" t="s">
        <v>8292</v>
      </c>
      <c r="J4719" s="641"/>
      <c r="K4719" s="643">
        <v>4</v>
      </c>
      <c r="L4719" s="643">
        <v>12</v>
      </c>
      <c r="M4719" s="644">
        <v>13562.742311111146</v>
      </c>
      <c r="N4719" s="643">
        <v>2</v>
      </c>
      <c r="O4719" s="643">
        <v>6</v>
      </c>
      <c r="P4719" s="686">
        <v>6542.9180194805449</v>
      </c>
    </row>
    <row r="4720" spans="1:16" ht="45" x14ac:dyDescent="0.2">
      <c r="A4720" s="637" t="s">
        <v>483</v>
      </c>
      <c r="B4720" s="638" t="s">
        <v>775</v>
      </c>
      <c r="C4720" s="638" t="s">
        <v>769</v>
      </c>
      <c r="D4720" s="639" t="s">
        <v>13377</v>
      </c>
      <c r="E4720" s="640">
        <v>3500</v>
      </c>
      <c r="F4720" s="638" t="s">
        <v>13378</v>
      </c>
      <c r="G4720" s="639" t="s">
        <v>13379</v>
      </c>
      <c r="H4720" s="641" t="s">
        <v>13380</v>
      </c>
      <c r="I4720" s="642" t="s">
        <v>8190</v>
      </c>
      <c r="J4720" s="641"/>
      <c r="K4720" s="643">
        <v>4</v>
      </c>
      <c r="L4720" s="643">
        <v>12</v>
      </c>
      <c r="M4720" s="644">
        <v>43843.882311111156</v>
      </c>
      <c r="N4720" s="643">
        <v>2</v>
      </c>
      <c r="O4720" s="643">
        <v>6</v>
      </c>
      <c r="P4720" s="686">
        <v>21977.328019480548</v>
      </c>
    </row>
    <row r="4721" spans="1:16" ht="22.5" x14ac:dyDescent="0.2">
      <c r="A4721" s="637" t="s">
        <v>483</v>
      </c>
      <c r="B4721" s="638" t="s">
        <v>775</v>
      </c>
      <c r="C4721" s="638" t="s">
        <v>769</v>
      </c>
      <c r="D4721" s="639" t="s">
        <v>13381</v>
      </c>
      <c r="E4721" s="640">
        <v>1000</v>
      </c>
      <c r="F4721" s="638" t="s">
        <v>13382</v>
      </c>
      <c r="G4721" s="639" t="s">
        <v>13383</v>
      </c>
      <c r="H4721" s="641" t="s">
        <v>12588</v>
      </c>
      <c r="I4721" s="642" t="s">
        <v>8292</v>
      </c>
      <c r="J4721" s="641"/>
      <c r="K4721" s="643">
        <v>2</v>
      </c>
      <c r="L4721" s="643">
        <v>4</v>
      </c>
      <c r="M4721" s="644">
        <v>3553.0223111111459</v>
      </c>
      <c r="N4721" s="643"/>
      <c r="O4721" s="643"/>
      <c r="P4721" s="686"/>
    </row>
    <row r="4722" spans="1:16" ht="45" x14ac:dyDescent="0.2">
      <c r="A4722" s="637" t="s">
        <v>483</v>
      </c>
      <c r="B4722" s="638" t="s">
        <v>775</v>
      </c>
      <c r="C4722" s="638" t="s">
        <v>769</v>
      </c>
      <c r="D4722" s="639" t="s">
        <v>13008</v>
      </c>
      <c r="E4722" s="640">
        <v>1000</v>
      </c>
      <c r="F4722" s="638" t="s">
        <v>13384</v>
      </c>
      <c r="G4722" s="639" t="s">
        <v>13385</v>
      </c>
      <c r="H4722" s="641" t="s">
        <v>12588</v>
      </c>
      <c r="I4722" s="642" t="s">
        <v>8292</v>
      </c>
      <c r="J4722" s="641"/>
      <c r="K4722" s="643">
        <v>4</v>
      </c>
      <c r="L4722" s="643">
        <v>12</v>
      </c>
      <c r="M4722" s="644">
        <v>13671.732311111145</v>
      </c>
      <c r="N4722" s="643">
        <v>2</v>
      </c>
      <c r="O4722" s="643">
        <v>6</v>
      </c>
      <c r="P4722" s="686">
        <v>6542.9180194805449</v>
      </c>
    </row>
    <row r="4723" spans="1:16" ht="33.75" x14ac:dyDescent="0.2">
      <c r="A4723" s="637" t="s">
        <v>483</v>
      </c>
      <c r="B4723" s="638" t="s">
        <v>775</v>
      </c>
      <c r="C4723" s="638" t="s">
        <v>769</v>
      </c>
      <c r="D4723" s="639" t="s">
        <v>12711</v>
      </c>
      <c r="E4723" s="640">
        <v>1500</v>
      </c>
      <c r="F4723" s="638" t="s">
        <v>13386</v>
      </c>
      <c r="G4723" s="639" t="s">
        <v>13387</v>
      </c>
      <c r="H4723" s="641" t="s">
        <v>12588</v>
      </c>
      <c r="I4723" s="642" t="s">
        <v>8184</v>
      </c>
      <c r="J4723" s="641"/>
      <c r="K4723" s="643">
        <v>4</v>
      </c>
      <c r="L4723" s="643">
        <v>12</v>
      </c>
      <c r="M4723" s="644">
        <v>19702.532311111143</v>
      </c>
      <c r="N4723" s="643">
        <v>2</v>
      </c>
      <c r="O4723" s="643">
        <v>4</v>
      </c>
      <c r="P4723" s="686">
        <v>5420.7880194805448</v>
      </c>
    </row>
    <row r="4724" spans="1:16" ht="33.75" x14ac:dyDescent="0.2">
      <c r="A4724" s="637" t="s">
        <v>483</v>
      </c>
      <c r="B4724" s="638" t="s">
        <v>775</v>
      </c>
      <c r="C4724" s="638" t="s">
        <v>769</v>
      </c>
      <c r="D4724" s="639" t="s">
        <v>13388</v>
      </c>
      <c r="E4724" s="640">
        <v>2200</v>
      </c>
      <c r="F4724" s="638" t="s">
        <v>13389</v>
      </c>
      <c r="G4724" s="639" t="s">
        <v>13390</v>
      </c>
      <c r="H4724" s="641" t="s">
        <v>13391</v>
      </c>
      <c r="I4724" s="642" t="s">
        <v>8190</v>
      </c>
      <c r="J4724" s="641"/>
      <c r="K4724" s="643">
        <v>4</v>
      </c>
      <c r="L4724" s="643">
        <v>12</v>
      </c>
      <c r="M4724" s="644">
        <v>28352.532311111143</v>
      </c>
      <c r="N4724" s="643">
        <v>2</v>
      </c>
      <c r="O4724" s="643">
        <v>6</v>
      </c>
      <c r="P4724" s="686">
        <v>14247.818019480545</v>
      </c>
    </row>
    <row r="4725" spans="1:16" ht="22.5" x14ac:dyDescent="0.2">
      <c r="A4725" s="637" t="s">
        <v>483</v>
      </c>
      <c r="B4725" s="638" t="s">
        <v>775</v>
      </c>
      <c r="C4725" s="638" t="s">
        <v>769</v>
      </c>
      <c r="D4725" s="639" t="s">
        <v>13392</v>
      </c>
      <c r="E4725" s="640">
        <v>2500</v>
      </c>
      <c r="F4725" s="638" t="s">
        <v>13393</v>
      </c>
      <c r="G4725" s="639" t="s">
        <v>13394</v>
      </c>
      <c r="H4725" s="641" t="s">
        <v>13395</v>
      </c>
      <c r="I4725" s="642" t="s">
        <v>8184</v>
      </c>
      <c r="J4725" s="641"/>
      <c r="K4725" s="643">
        <v>4</v>
      </c>
      <c r="L4725" s="643">
        <v>12</v>
      </c>
      <c r="M4725" s="644">
        <v>31952.532311111143</v>
      </c>
      <c r="N4725" s="643">
        <v>2</v>
      </c>
      <c r="O4725" s="643">
        <v>6</v>
      </c>
      <c r="P4725" s="686">
        <v>16047.818019480545</v>
      </c>
    </row>
    <row r="4726" spans="1:16" ht="22.5" x14ac:dyDescent="0.2">
      <c r="A4726" s="637" t="s">
        <v>483</v>
      </c>
      <c r="B4726" s="638" t="s">
        <v>775</v>
      </c>
      <c r="C4726" s="638" t="s">
        <v>769</v>
      </c>
      <c r="D4726" s="639" t="s">
        <v>13396</v>
      </c>
      <c r="E4726" s="640">
        <v>3000</v>
      </c>
      <c r="F4726" s="638" t="s">
        <v>13397</v>
      </c>
      <c r="G4726" s="639" t="s">
        <v>13398</v>
      </c>
      <c r="H4726" s="641" t="s">
        <v>13399</v>
      </c>
      <c r="I4726" s="642" t="s">
        <v>8184</v>
      </c>
      <c r="J4726" s="641"/>
      <c r="K4726" s="643">
        <v>4</v>
      </c>
      <c r="L4726" s="643">
        <v>12</v>
      </c>
      <c r="M4726" s="644">
        <v>34790.562311111149</v>
      </c>
      <c r="N4726" s="643">
        <v>2</v>
      </c>
      <c r="O4726" s="643">
        <v>6</v>
      </c>
      <c r="P4726" s="686">
        <v>19047.818019480546</v>
      </c>
    </row>
    <row r="4727" spans="1:16" ht="33.75" x14ac:dyDescent="0.2">
      <c r="A4727" s="637" t="s">
        <v>483</v>
      </c>
      <c r="B4727" s="638" t="s">
        <v>775</v>
      </c>
      <c r="C4727" s="638" t="s">
        <v>769</v>
      </c>
      <c r="D4727" s="639" t="s">
        <v>13400</v>
      </c>
      <c r="E4727" s="640">
        <v>5000</v>
      </c>
      <c r="F4727" s="638" t="s">
        <v>13401</v>
      </c>
      <c r="G4727" s="639" t="s">
        <v>13402</v>
      </c>
      <c r="H4727" s="641" t="s">
        <v>13403</v>
      </c>
      <c r="I4727" s="642" t="s">
        <v>8184</v>
      </c>
      <c r="J4727" s="641"/>
      <c r="K4727" s="643">
        <v>4</v>
      </c>
      <c r="L4727" s="643">
        <v>12</v>
      </c>
      <c r="M4727" s="644">
        <v>61952.53231111115</v>
      </c>
      <c r="N4727" s="643">
        <v>1</v>
      </c>
      <c r="O4727" s="643">
        <v>2</v>
      </c>
      <c r="P4727" s="686">
        <v>5177.0680194805445</v>
      </c>
    </row>
    <row r="4728" spans="1:16" ht="90" x14ac:dyDescent="0.2">
      <c r="A4728" s="637" t="s">
        <v>483</v>
      </c>
      <c r="B4728" s="638" t="s">
        <v>775</v>
      </c>
      <c r="C4728" s="638" t="s">
        <v>769</v>
      </c>
      <c r="D4728" s="639" t="s">
        <v>13404</v>
      </c>
      <c r="E4728" s="640">
        <v>6000</v>
      </c>
      <c r="F4728" s="638" t="s">
        <v>13405</v>
      </c>
      <c r="G4728" s="639" t="s">
        <v>13406</v>
      </c>
      <c r="H4728" s="641" t="s">
        <v>8380</v>
      </c>
      <c r="I4728" s="642" t="s">
        <v>8190</v>
      </c>
      <c r="J4728" s="641"/>
      <c r="K4728" s="643">
        <v>4</v>
      </c>
      <c r="L4728" s="643">
        <v>12</v>
      </c>
      <c r="M4728" s="644">
        <v>73952.53231111115</v>
      </c>
      <c r="N4728" s="643">
        <v>2</v>
      </c>
      <c r="O4728" s="643">
        <v>6</v>
      </c>
      <c r="P4728" s="686">
        <v>37047.818019480546</v>
      </c>
    </row>
    <row r="4729" spans="1:16" ht="22.5" x14ac:dyDescent="0.2">
      <c r="A4729" s="637" t="s">
        <v>483</v>
      </c>
      <c r="B4729" s="638" t="s">
        <v>775</v>
      </c>
      <c r="C4729" s="638" t="s">
        <v>769</v>
      </c>
      <c r="D4729" s="639" t="s">
        <v>13097</v>
      </c>
      <c r="E4729" s="640">
        <v>1250</v>
      </c>
      <c r="F4729" s="638" t="s">
        <v>13407</v>
      </c>
      <c r="G4729" s="639" t="s">
        <v>13408</v>
      </c>
      <c r="H4729" s="641" t="s">
        <v>12588</v>
      </c>
      <c r="I4729" s="642" t="s">
        <v>8292</v>
      </c>
      <c r="J4729" s="641"/>
      <c r="K4729" s="643">
        <v>3</v>
      </c>
      <c r="L4729" s="643">
        <v>8</v>
      </c>
      <c r="M4729" s="644">
        <v>8909.8723111111449</v>
      </c>
      <c r="N4729" s="643">
        <v>2</v>
      </c>
      <c r="O4729" s="643">
        <v>6</v>
      </c>
      <c r="P4729" s="686">
        <v>8132.4980194805448</v>
      </c>
    </row>
    <row r="4730" spans="1:16" ht="22.5" x14ac:dyDescent="0.2">
      <c r="A4730" s="637" t="s">
        <v>483</v>
      </c>
      <c r="B4730" s="638" t="s">
        <v>775</v>
      </c>
      <c r="C4730" s="638" t="s">
        <v>769</v>
      </c>
      <c r="D4730" s="639" t="s">
        <v>13074</v>
      </c>
      <c r="E4730" s="640">
        <v>1000</v>
      </c>
      <c r="F4730" s="638" t="s">
        <v>13409</v>
      </c>
      <c r="G4730" s="639" t="s">
        <v>13410</v>
      </c>
      <c r="H4730" s="641" t="s">
        <v>12588</v>
      </c>
      <c r="I4730" s="642" t="s">
        <v>8292</v>
      </c>
      <c r="J4730" s="641"/>
      <c r="K4730" s="643">
        <v>4</v>
      </c>
      <c r="L4730" s="643">
        <v>12</v>
      </c>
      <c r="M4730" s="644">
        <v>12367.592311111146</v>
      </c>
      <c r="N4730" s="643">
        <v>1</v>
      </c>
      <c r="O4730" s="643">
        <v>1</v>
      </c>
      <c r="P4730" s="686">
        <v>114.39801948054519</v>
      </c>
    </row>
    <row r="4731" spans="1:16" ht="33.75" x14ac:dyDescent="0.2">
      <c r="A4731" s="637" t="s">
        <v>483</v>
      </c>
      <c r="B4731" s="638" t="s">
        <v>775</v>
      </c>
      <c r="C4731" s="638" t="s">
        <v>769</v>
      </c>
      <c r="D4731" s="639" t="s">
        <v>12727</v>
      </c>
      <c r="E4731" s="640">
        <v>1200</v>
      </c>
      <c r="F4731" s="638" t="s">
        <v>13411</v>
      </c>
      <c r="G4731" s="639" t="s">
        <v>13412</v>
      </c>
      <c r="H4731" s="641" t="s">
        <v>12588</v>
      </c>
      <c r="I4731" s="642" t="s">
        <v>8292</v>
      </c>
      <c r="J4731" s="641"/>
      <c r="K4731" s="643">
        <v>4</v>
      </c>
      <c r="L4731" s="643">
        <v>12</v>
      </c>
      <c r="M4731" s="644">
        <v>16113.332311111146</v>
      </c>
      <c r="N4731" s="643">
        <v>2</v>
      </c>
      <c r="O4731" s="643">
        <v>6</v>
      </c>
      <c r="P4731" s="686">
        <v>7850.9180194805449</v>
      </c>
    </row>
    <row r="4732" spans="1:16" ht="22.5" x14ac:dyDescent="0.2">
      <c r="A4732" s="637" t="s">
        <v>483</v>
      </c>
      <c r="B4732" s="638" t="s">
        <v>775</v>
      </c>
      <c r="C4732" s="638" t="s">
        <v>769</v>
      </c>
      <c r="D4732" s="639" t="s">
        <v>13413</v>
      </c>
      <c r="E4732" s="640">
        <v>2100</v>
      </c>
      <c r="F4732" s="638" t="s">
        <v>13414</v>
      </c>
      <c r="G4732" s="639" t="s">
        <v>13415</v>
      </c>
      <c r="H4732" s="641" t="s">
        <v>13416</v>
      </c>
      <c r="I4732" s="642" t="s">
        <v>8184</v>
      </c>
      <c r="J4732" s="641"/>
      <c r="K4732" s="643">
        <v>4</v>
      </c>
      <c r="L4732" s="643">
        <v>12</v>
      </c>
      <c r="M4732" s="644">
        <v>27152.532311111143</v>
      </c>
      <c r="N4732" s="643">
        <v>2</v>
      </c>
      <c r="O4732" s="643">
        <v>6</v>
      </c>
      <c r="P4732" s="686">
        <v>13647.818019480545</v>
      </c>
    </row>
    <row r="4733" spans="1:16" ht="33.75" x14ac:dyDescent="0.2">
      <c r="A4733" s="637" t="s">
        <v>483</v>
      </c>
      <c r="B4733" s="638" t="s">
        <v>775</v>
      </c>
      <c r="C4733" s="638" t="s">
        <v>769</v>
      </c>
      <c r="D4733" s="639" t="s">
        <v>13417</v>
      </c>
      <c r="E4733" s="640">
        <v>1800</v>
      </c>
      <c r="F4733" s="638" t="s">
        <v>13418</v>
      </c>
      <c r="G4733" s="639" t="s">
        <v>13419</v>
      </c>
      <c r="H4733" s="641" t="s">
        <v>12588</v>
      </c>
      <c r="I4733" s="642" t="s">
        <v>8184</v>
      </c>
      <c r="J4733" s="641"/>
      <c r="K4733" s="643">
        <v>4</v>
      </c>
      <c r="L4733" s="643">
        <v>12</v>
      </c>
      <c r="M4733" s="644">
        <v>23252.532311111143</v>
      </c>
      <c r="N4733" s="643">
        <v>2</v>
      </c>
      <c r="O4733" s="643">
        <v>6</v>
      </c>
      <c r="P4733" s="686">
        <v>11774.918019480545</v>
      </c>
    </row>
    <row r="4734" spans="1:16" ht="22.5" x14ac:dyDescent="0.2">
      <c r="A4734" s="637" t="s">
        <v>483</v>
      </c>
      <c r="B4734" s="638" t="s">
        <v>775</v>
      </c>
      <c r="C4734" s="638" t="s">
        <v>769</v>
      </c>
      <c r="D4734" s="639" t="s">
        <v>12640</v>
      </c>
      <c r="E4734" s="640">
        <v>1250</v>
      </c>
      <c r="F4734" s="638" t="s">
        <v>13420</v>
      </c>
      <c r="G4734" s="639" t="s">
        <v>13421</v>
      </c>
      <c r="H4734" s="641" t="s">
        <v>12588</v>
      </c>
      <c r="I4734" s="642" t="s">
        <v>8292</v>
      </c>
      <c r="J4734" s="641"/>
      <c r="K4734" s="643">
        <v>4</v>
      </c>
      <c r="L4734" s="643">
        <v>12</v>
      </c>
      <c r="M4734" s="644">
        <v>14939.762311111146</v>
      </c>
      <c r="N4734" s="643">
        <v>2</v>
      </c>
      <c r="O4734" s="643">
        <v>6</v>
      </c>
      <c r="P4734" s="686">
        <v>7783.6980194805446</v>
      </c>
    </row>
    <row r="4735" spans="1:16" ht="33.75" x14ac:dyDescent="0.2">
      <c r="A4735" s="637" t="s">
        <v>483</v>
      </c>
      <c r="B4735" s="638" t="s">
        <v>775</v>
      </c>
      <c r="C4735" s="638" t="s">
        <v>769</v>
      </c>
      <c r="D4735" s="639" t="s">
        <v>13271</v>
      </c>
      <c r="E4735" s="640">
        <v>1000</v>
      </c>
      <c r="F4735" s="638" t="s">
        <v>13422</v>
      </c>
      <c r="G4735" s="639" t="s">
        <v>13423</v>
      </c>
      <c r="H4735" s="641" t="s">
        <v>12588</v>
      </c>
      <c r="I4735" s="642" t="s">
        <v>8292</v>
      </c>
      <c r="J4735" s="641"/>
      <c r="K4735" s="643">
        <v>4</v>
      </c>
      <c r="L4735" s="643">
        <v>12</v>
      </c>
      <c r="M4735" s="644">
        <v>13671.732311111145</v>
      </c>
      <c r="N4735" s="643">
        <v>2</v>
      </c>
      <c r="O4735" s="643">
        <v>6</v>
      </c>
      <c r="P4735" s="686">
        <v>6542.9180194805449</v>
      </c>
    </row>
    <row r="4736" spans="1:16" ht="33.75" x14ac:dyDescent="0.2">
      <c r="A4736" s="637" t="s">
        <v>483</v>
      </c>
      <c r="B4736" s="638" t="s">
        <v>775</v>
      </c>
      <c r="C4736" s="638" t="s">
        <v>769</v>
      </c>
      <c r="D4736" s="639" t="s">
        <v>13424</v>
      </c>
      <c r="E4736" s="640">
        <v>1800</v>
      </c>
      <c r="F4736" s="638" t="s">
        <v>13425</v>
      </c>
      <c r="G4736" s="639" t="s">
        <v>13426</v>
      </c>
      <c r="H4736" s="641" t="s">
        <v>13427</v>
      </c>
      <c r="I4736" s="642" t="s">
        <v>8292</v>
      </c>
      <c r="J4736" s="641"/>
      <c r="K4736" s="643">
        <v>4</v>
      </c>
      <c r="L4736" s="643">
        <v>12</v>
      </c>
      <c r="M4736" s="644">
        <v>23552.532311111143</v>
      </c>
      <c r="N4736" s="643">
        <v>2</v>
      </c>
      <c r="O4736" s="643">
        <v>6</v>
      </c>
      <c r="P4736" s="686">
        <v>11774.918019480545</v>
      </c>
    </row>
    <row r="4737" spans="1:16" ht="22.5" x14ac:dyDescent="0.2">
      <c r="A4737" s="637" t="s">
        <v>483</v>
      </c>
      <c r="B4737" s="638" t="s">
        <v>775</v>
      </c>
      <c r="C4737" s="638" t="s">
        <v>769</v>
      </c>
      <c r="D4737" s="639" t="s">
        <v>13428</v>
      </c>
      <c r="E4737" s="640">
        <v>7800</v>
      </c>
      <c r="F4737" s="638" t="s">
        <v>13429</v>
      </c>
      <c r="G4737" s="639" t="s">
        <v>13430</v>
      </c>
      <c r="H4737" s="641" t="s">
        <v>8384</v>
      </c>
      <c r="I4737" s="642" t="s">
        <v>8190</v>
      </c>
      <c r="J4737" s="641"/>
      <c r="K4737" s="643">
        <v>2</v>
      </c>
      <c r="L4737" s="643">
        <v>4</v>
      </c>
      <c r="M4737" s="644">
        <v>34544.682311111144</v>
      </c>
      <c r="N4737" s="643"/>
      <c r="O4737" s="643"/>
      <c r="P4737" s="686"/>
    </row>
    <row r="4738" spans="1:16" ht="33.75" x14ac:dyDescent="0.2">
      <c r="A4738" s="637" t="s">
        <v>483</v>
      </c>
      <c r="B4738" s="638" t="s">
        <v>775</v>
      </c>
      <c r="C4738" s="638" t="s">
        <v>769</v>
      </c>
      <c r="D4738" s="639" t="s">
        <v>13431</v>
      </c>
      <c r="E4738" s="640">
        <v>2200</v>
      </c>
      <c r="F4738" s="638" t="s">
        <v>13432</v>
      </c>
      <c r="G4738" s="639" t="s">
        <v>13433</v>
      </c>
      <c r="H4738" s="641" t="s">
        <v>8296</v>
      </c>
      <c r="I4738" s="642" t="s">
        <v>8184</v>
      </c>
      <c r="J4738" s="641"/>
      <c r="K4738" s="643">
        <v>4</v>
      </c>
      <c r="L4738" s="643">
        <v>12</v>
      </c>
      <c r="M4738" s="644">
        <v>28352.532311111143</v>
      </c>
      <c r="N4738" s="643">
        <v>2</v>
      </c>
      <c r="O4738" s="643">
        <v>6</v>
      </c>
      <c r="P4738" s="686">
        <v>14247.818019480545</v>
      </c>
    </row>
    <row r="4739" spans="1:16" ht="56.25" x14ac:dyDescent="0.2">
      <c r="A4739" s="637" t="s">
        <v>483</v>
      </c>
      <c r="B4739" s="638" t="s">
        <v>775</v>
      </c>
      <c r="C4739" s="638" t="s">
        <v>769</v>
      </c>
      <c r="D4739" s="639" t="s">
        <v>13077</v>
      </c>
      <c r="E4739" s="640">
        <v>2200</v>
      </c>
      <c r="F4739" s="638" t="s">
        <v>13434</v>
      </c>
      <c r="G4739" s="639" t="s">
        <v>13435</v>
      </c>
      <c r="H4739" s="641" t="s">
        <v>12588</v>
      </c>
      <c r="I4739" s="642" t="s">
        <v>8184</v>
      </c>
      <c r="J4739" s="641"/>
      <c r="K4739" s="643">
        <v>4</v>
      </c>
      <c r="L4739" s="643">
        <v>12</v>
      </c>
      <c r="M4739" s="644">
        <v>28320.452311111141</v>
      </c>
      <c r="N4739" s="643">
        <v>2</v>
      </c>
      <c r="O4739" s="643">
        <v>6</v>
      </c>
      <c r="P4739" s="686">
        <v>14174.488019480545</v>
      </c>
    </row>
    <row r="4740" spans="1:16" ht="45" x14ac:dyDescent="0.2">
      <c r="A4740" s="637" t="s">
        <v>483</v>
      </c>
      <c r="B4740" s="638" t="s">
        <v>775</v>
      </c>
      <c r="C4740" s="638" t="s">
        <v>769</v>
      </c>
      <c r="D4740" s="639" t="s">
        <v>13436</v>
      </c>
      <c r="E4740" s="640">
        <v>1000</v>
      </c>
      <c r="F4740" s="638" t="s">
        <v>13437</v>
      </c>
      <c r="G4740" s="639" t="s">
        <v>13438</v>
      </c>
      <c r="H4740" s="641" t="s">
        <v>12588</v>
      </c>
      <c r="I4740" s="642" t="s">
        <v>8292</v>
      </c>
      <c r="J4740" s="641"/>
      <c r="K4740" s="643">
        <v>4</v>
      </c>
      <c r="L4740" s="643">
        <v>12</v>
      </c>
      <c r="M4740" s="644">
        <v>13599.062311111145</v>
      </c>
      <c r="N4740" s="643">
        <v>2</v>
      </c>
      <c r="O4740" s="643">
        <v>6</v>
      </c>
      <c r="P4740" s="686">
        <v>6542.9180194805449</v>
      </c>
    </row>
    <row r="4741" spans="1:16" ht="33.75" x14ac:dyDescent="0.2">
      <c r="A4741" s="637" t="s">
        <v>483</v>
      </c>
      <c r="B4741" s="638" t="s">
        <v>775</v>
      </c>
      <c r="C4741" s="638" t="s">
        <v>769</v>
      </c>
      <c r="D4741" s="639" t="s">
        <v>13439</v>
      </c>
      <c r="E4741" s="640">
        <v>1000</v>
      </c>
      <c r="F4741" s="638" t="s">
        <v>13440</v>
      </c>
      <c r="G4741" s="639" t="s">
        <v>13441</v>
      </c>
      <c r="H4741" s="641" t="s">
        <v>12588</v>
      </c>
      <c r="I4741" s="642" t="s">
        <v>8292</v>
      </c>
      <c r="J4741" s="641"/>
      <c r="K4741" s="643">
        <v>2</v>
      </c>
      <c r="L4741" s="643">
        <v>6</v>
      </c>
      <c r="M4741" s="644">
        <v>5575.4323111111453</v>
      </c>
      <c r="N4741" s="643"/>
      <c r="O4741" s="643"/>
      <c r="P4741" s="686"/>
    </row>
    <row r="4742" spans="1:16" ht="22.5" x14ac:dyDescent="0.2">
      <c r="A4742" s="637" t="s">
        <v>483</v>
      </c>
      <c r="B4742" s="638" t="s">
        <v>775</v>
      </c>
      <c r="C4742" s="638" t="s">
        <v>769</v>
      </c>
      <c r="D4742" s="639" t="s">
        <v>13442</v>
      </c>
      <c r="E4742" s="640">
        <v>4500</v>
      </c>
      <c r="F4742" s="638" t="s">
        <v>13443</v>
      </c>
      <c r="G4742" s="639" t="s">
        <v>13444</v>
      </c>
      <c r="H4742" s="641" t="s">
        <v>13334</v>
      </c>
      <c r="I4742" s="642" t="s">
        <v>8190</v>
      </c>
      <c r="J4742" s="641"/>
      <c r="K4742" s="643">
        <v>4</v>
      </c>
      <c r="L4742" s="643">
        <v>12</v>
      </c>
      <c r="M4742" s="644">
        <v>55952.53231111115</v>
      </c>
      <c r="N4742" s="643">
        <v>2</v>
      </c>
      <c r="O4742" s="643">
        <v>6</v>
      </c>
      <c r="P4742" s="686">
        <v>28047.818019480546</v>
      </c>
    </row>
    <row r="4743" spans="1:16" ht="22.5" x14ac:dyDescent="0.2">
      <c r="A4743" s="637" t="s">
        <v>483</v>
      </c>
      <c r="B4743" s="638" t="s">
        <v>775</v>
      </c>
      <c r="C4743" s="638" t="s">
        <v>769</v>
      </c>
      <c r="D4743" s="639" t="s">
        <v>12751</v>
      </c>
      <c r="E4743" s="640">
        <v>1000</v>
      </c>
      <c r="F4743" s="638" t="s">
        <v>13445</v>
      </c>
      <c r="G4743" s="639" t="s">
        <v>13446</v>
      </c>
      <c r="H4743" s="641" t="s">
        <v>12588</v>
      </c>
      <c r="I4743" s="642" t="s">
        <v>8292</v>
      </c>
      <c r="J4743" s="641"/>
      <c r="K4743" s="643">
        <v>4</v>
      </c>
      <c r="L4743" s="643">
        <v>12</v>
      </c>
      <c r="M4743" s="644">
        <v>13671.732311111145</v>
      </c>
      <c r="N4743" s="643">
        <v>2</v>
      </c>
      <c r="O4743" s="643">
        <v>6</v>
      </c>
      <c r="P4743" s="686">
        <v>6542.9180194805449</v>
      </c>
    </row>
    <row r="4744" spans="1:16" ht="33.75" x14ac:dyDescent="0.2">
      <c r="A4744" s="637" t="s">
        <v>483</v>
      </c>
      <c r="B4744" s="638" t="s">
        <v>775</v>
      </c>
      <c r="C4744" s="638" t="s">
        <v>769</v>
      </c>
      <c r="D4744" s="639" t="s">
        <v>13447</v>
      </c>
      <c r="E4744" s="640">
        <v>14600</v>
      </c>
      <c r="F4744" s="638" t="s">
        <v>13448</v>
      </c>
      <c r="G4744" s="639" t="s">
        <v>13449</v>
      </c>
      <c r="H4744" s="641" t="s">
        <v>13450</v>
      </c>
      <c r="I4744" s="642" t="s">
        <v>8190</v>
      </c>
      <c r="J4744" s="641"/>
      <c r="K4744" s="643">
        <v>4</v>
      </c>
      <c r="L4744" s="643">
        <v>12</v>
      </c>
      <c r="M4744" s="644">
        <v>177152.53231111114</v>
      </c>
      <c r="N4744" s="643">
        <v>2</v>
      </c>
      <c r="O4744" s="643">
        <v>6</v>
      </c>
      <c r="P4744" s="686">
        <v>88647.818019480546</v>
      </c>
    </row>
    <row r="4745" spans="1:16" ht="33.75" x14ac:dyDescent="0.2">
      <c r="A4745" s="637" t="s">
        <v>483</v>
      </c>
      <c r="B4745" s="638" t="s">
        <v>775</v>
      </c>
      <c r="C4745" s="638" t="s">
        <v>769</v>
      </c>
      <c r="D4745" s="639" t="s">
        <v>13451</v>
      </c>
      <c r="E4745" s="640">
        <v>1100</v>
      </c>
      <c r="F4745" s="638" t="s">
        <v>13452</v>
      </c>
      <c r="G4745" s="639" t="s">
        <v>13453</v>
      </c>
      <c r="H4745" s="641" t="s">
        <v>12588</v>
      </c>
      <c r="I4745" s="642" t="s">
        <v>8292</v>
      </c>
      <c r="J4745" s="641"/>
      <c r="K4745" s="643">
        <v>4</v>
      </c>
      <c r="L4745" s="643">
        <v>12</v>
      </c>
      <c r="M4745" s="644">
        <v>14979.732311111145</v>
      </c>
      <c r="N4745" s="643">
        <v>2</v>
      </c>
      <c r="O4745" s="643">
        <v>6</v>
      </c>
      <c r="P4745" s="686">
        <v>7156.9480194805446</v>
      </c>
    </row>
    <row r="4746" spans="1:16" ht="22.5" x14ac:dyDescent="0.2">
      <c r="A4746" s="637" t="s">
        <v>483</v>
      </c>
      <c r="B4746" s="638" t="s">
        <v>775</v>
      </c>
      <c r="C4746" s="638" t="s">
        <v>769</v>
      </c>
      <c r="D4746" s="639" t="s">
        <v>12640</v>
      </c>
      <c r="E4746" s="640">
        <v>1000</v>
      </c>
      <c r="F4746" s="638" t="s">
        <v>13454</v>
      </c>
      <c r="G4746" s="639" t="s">
        <v>13455</v>
      </c>
      <c r="H4746" s="641" t="s">
        <v>12588</v>
      </c>
      <c r="I4746" s="642" t="s">
        <v>8292</v>
      </c>
      <c r="J4746" s="641"/>
      <c r="K4746" s="643">
        <v>4</v>
      </c>
      <c r="L4746" s="643">
        <v>12</v>
      </c>
      <c r="M4746" s="644">
        <v>11796.772311111146</v>
      </c>
      <c r="N4746" s="643">
        <v>2</v>
      </c>
      <c r="O4746" s="643">
        <v>6</v>
      </c>
      <c r="P4746" s="686">
        <v>6433.9280194805451</v>
      </c>
    </row>
    <row r="4747" spans="1:16" ht="45" x14ac:dyDescent="0.2">
      <c r="A4747" s="637" t="s">
        <v>483</v>
      </c>
      <c r="B4747" s="638" t="s">
        <v>775</v>
      </c>
      <c r="C4747" s="638" t="s">
        <v>769</v>
      </c>
      <c r="D4747" s="639" t="s">
        <v>12934</v>
      </c>
      <c r="E4747" s="640">
        <v>2100</v>
      </c>
      <c r="F4747" s="638" t="s">
        <v>13456</v>
      </c>
      <c r="G4747" s="639" t="s">
        <v>13457</v>
      </c>
      <c r="H4747" s="641" t="s">
        <v>12588</v>
      </c>
      <c r="I4747" s="642" t="s">
        <v>8184</v>
      </c>
      <c r="J4747" s="641"/>
      <c r="K4747" s="643">
        <v>4</v>
      </c>
      <c r="L4747" s="643">
        <v>12</v>
      </c>
      <c r="M4747" s="644">
        <v>27126.282311111143</v>
      </c>
      <c r="N4747" s="643">
        <v>2</v>
      </c>
      <c r="O4747" s="643">
        <v>6</v>
      </c>
      <c r="P4747" s="686">
        <v>13647.818019480545</v>
      </c>
    </row>
    <row r="4748" spans="1:16" ht="22.5" x14ac:dyDescent="0.2">
      <c r="A4748" s="637" t="s">
        <v>483</v>
      </c>
      <c r="B4748" s="638" t="s">
        <v>775</v>
      </c>
      <c r="C4748" s="638" t="s">
        <v>769</v>
      </c>
      <c r="D4748" s="639" t="s">
        <v>13458</v>
      </c>
      <c r="E4748" s="640">
        <v>1000</v>
      </c>
      <c r="F4748" s="638" t="s">
        <v>13459</v>
      </c>
      <c r="G4748" s="639" t="s">
        <v>13460</v>
      </c>
      <c r="H4748" s="641" t="s">
        <v>12588</v>
      </c>
      <c r="I4748" s="642" t="s">
        <v>8292</v>
      </c>
      <c r="J4748" s="641"/>
      <c r="K4748" s="643">
        <v>4</v>
      </c>
      <c r="L4748" s="643">
        <v>12</v>
      </c>
      <c r="M4748" s="644">
        <v>13671.732311111145</v>
      </c>
      <c r="N4748" s="643">
        <v>2</v>
      </c>
      <c r="O4748" s="643">
        <v>6</v>
      </c>
      <c r="P4748" s="686">
        <v>6542.9180194805449</v>
      </c>
    </row>
    <row r="4749" spans="1:16" ht="33.75" x14ac:dyDescent="0.2">
      <c r="A4749" s="637" t="s">
        <v>483</v>
      </c>
      <c r="B4749" s="638" t="s">
        <v>775</v>
      </c>
      <c r="C4749" s="638" t="s">
        <v>769</v>
      </c>
      <c r="D4749" s="639" t="s">
        <v>13461</v>
      </c>
      <c r="E4749" s="640">
        <v>5000</v>
      </c>
      <c r="F4749" s="638" t="s">
        <v>13462</v>
      </c>
      <c r="G4749" s="639" t="s">
        <v>13463</v>
      </c>
      <c r="H4749" s="641" t="s">
        <v>8210</v>
      </c>
      <c r="I4749" s="642" t="s">
        <v>8190</v>
      </c>
      <c r="J4749" s="641"/>
      <c r="K4749" s="643">
        <v>2</v>
      </c>
      <c r="L4749" s="643">
        <v>6</v>
      </c>
      <c r="M4749" s="644">
        <v>25192.062311111145</v>
      </c>
      <c r="N4749" s="643">
        <v>2</v>
      </c>
      <c r="O4749" s="643">
        <v>6</v>
      </c>
      <c r="P4749" s="686">
        <v>31047.818019480546</v>
      </c>
    </row>
    <row r="4750" spans="1:16" ht="33.75" x14ac:dyDescent="0.2">
      <c r="A4750" s="637" t="s">
        <v>483</v>
      </c>
      <c r="B4750" s="638" t="s">
        <v>775</v>
      </c>
      <c r="C4750" s="638" t="s">
        <v>769</v>
      </c>
      <c r="D4750" s="639" t="s">
        <v>13197</v>
      </c>
      <c r="E4750" s="640">
        <v>1500</v>
      </c>
      <c r="F4750" s="638" t="s">
        <v>13464</v>
      </c>
      <c r="G4750" s="639" t="s">
        <v>13465</v>
      </c>
      <c r="H4750" s="641" t="s">
        <v>12588</v>
      </c>
      <c r="I4750" s="642" t="s">
        <v>8184</v>
      </c>
      <c r="J4750" s="641"/>
      <c r="K4750" s="643">
        <v>4</v>
      </c>
      <c r="L4750" s="643">
        <v>12</v>
      </c>
      <c r="M4750" s="644">
        <v>19952.532311111143</v>
      </c>
      <c r="N4750" s="643">
        <v>2</v>
      </c>
      <c r="O4750" s="643">
        <v>6</v>
      </c>
      <c r="P4750" s="686">
        <v>9812.9180194805449</v>
      </c>
    </row>
    <row r="4751" spans="1:16" ht="22.5" x14ac:dyDescent="0.2">
      <c r="A4751" s="637" t="s">
        <v>483</v>
      </c>
      <c r="B4751" s="638" t="s">
        <v>775</v>
      </c>
      <c r="C4751" s="638" t="s">
        <v>769</v>
      </c>
      <c r="D4751" s="639" t="s">
        <v>13466</v>
      </c>
      <c r="E4751" s="640">
        <v>2200</v>
      </c>
      <c r="F4751" s="638" t="s">
        <v>13467</v>
      </c>
      <c r="G4751" s="639" t="s">
        <v>13468</v>
      </c>
      <c r="H4751" s="641" t="s">
        <v>12588</v>
      </c>
      <c r="I4751" s="642" t="s">
        <v>8184</v>
      </c>
      <c r="J4751" s="641"/>
      <c r="K4751" s="643">
        <v>4</v>
      </c>
      <c r="L4751" s="643">
        <v>12</v>
      </c>
      <c r="M4751" s="644">
        <v>28352.532311111143</v>
      </c>
      <c r="N4751" s="643">
        <v>2</v>
      </c>
      <c r="O4751" s="643">
        <v>6</v>
      </c>
      <c r="P4751" s="686">
        <v>14247.818019480545</v>
      </c>
    </row>
    <row r="4752" spans="1:16" ht="22.5" x14ac:dyDescent="0.2">
      <c r="A4752" s="637" t="s">
        <v>483</v>
      </c>
      <c r="B4752" s="638" t="s">
        <v>775</v>
      </c>
      <c r="C4752" s="638" t="s">
        <v>769</v>
      </c>
      <c r="D4752" s="639" t="s">
        <v>13083</v>
      </c>
      <c r="E4752" s="640">
        <v>1250</v>
      </c>
      <c r="F4752" s="638" t="s">
        <v>13469</v>
      </c>
      <c r="G4752" s="639" t="s">
        <v>13470</v>
      </c>
      <c r="H4752" s="641" t="s">
        <v>12588</v>
      </c>
      <c r="I4752" s="642" t="s">
        <v>8292</v>
      </c>
      <c r="J4752" s="641"/>
      <c r="K4752" s="643">
        <v>1</v>
      </c>
      <c r="L4752" s="643">
        <v>3</v>
      </c>
      <c r="M4752" s="644">
        <v>2844.3023111111456</v>
      </c>
      <c r="N4752" s="643"/>
      <c r="O4752" s="643"/>
      <c r="P4752" s="686"/>
    </row>
    <row r="4753" spans="1:16" ht="22.5" x14ac:dyDescent="0.2">
      <c r="A4753" s="637" t="s">
        <v>483</v>
      </c>
      <c r="B4753" s="638" t="s">
        <v>775</v>
      </c>
      <c r="C4753" s="638" t="s">
        <v>769</v>
      </c>
      <c r="D4753" s="639" t="s">
        <v>13097</v>
      </c>
      <c r="E4753" s="640">
        <v>1250</v>
      </c>
      <c r="F4753" s="638" t="s">
        <v>13471</v>
      </c>
      <c r="G4753" s="639" t="s">
        <v>13472</v>
      </c>
      <c r="H4753" s="641" t="s">
        <v>12588</v>
      </c>
      <c r="I4753" s="642" t="s">
        <v>8292</v>
      </c>
      <c r="J4753" s="641"/>
      <c r="K4753" s="643">
        <v>2</v>
      </c>
      <c r="L4753" s="643">
        <v>6</v>
      </c>
      <c r="M4753" s="644">
        <v>6686.7823111111456</v>
      </c>
      <c r="N4753" s="643">
        <v>2</v>
      </c>
      <c r="O4753" s="643">
        <v>6</v>
      </c>
      <c r="P4753" s="686">
        <v>7950.8280194805448</v>
      </c>
    </row>
    <row r="4754" spans="1:16" ht="22.5" x14ac:dyDescent="0.2">
      <c r="A4754" s="637" t="s">
        <v>483</v>
      </c>
      <c r="B4754" s="638" t="s">
        <v>775</v>
      </c>
      <c r="C4754" s="638" t="s">
        <v>769</v>
      </c>
      <c r="D4754" s="639" t="s">
        <v>13083</v>
      </c>
      <c r="E4754" s="640">
        <v>1250</v>
      </c>
      <c r="F4754" s="638" t="s">
        <v>13473</v>
      </c>
      <c r="G4754" s="639" t="s">
        <v>13474</v>
      </c>
      <c r="H4754" s="641" t="s">
        <v>12588</v>
      </c>
      <c r="I4754" s="642" t="s">
        <v>8292</v>
      </c>
      <c r="J4754" s="641"/>
      <c r="K4754" s="643">
        <v>1</v>
      </c>
      <c r="L4754" s="643">
        <v>3</v>
      </c>
      <c r="M4754" s="644">
        <v>3063.8823111111456</v>
      </c>
      <c r="N4754" s="643">
        <v>2</v>
      </c>
      <c r="O4754" s="643">
        <v>6</v>
      </c>
      <c r="P4754" s="686">
        <v>8177.9180194805449</v>
      </c>
    </row>
    <row r="4755" spans="1:16" ht="22.5" x14ac:dyDescent="0.2">
      <c r="A4755" s="637" t="s">
        <v>483</v>
      </c>
      <c r="B4755" s="638" t="s">
        <v>775</v>
      </c>
      <c r="C4755" s="638" t="s">
        <v>769</v>
      </c>
      <c r="D4755" s="639" t="s">
        <v>12612</v>
      </c>
      <c r="E4755" s="640">
        <v>1000</v>
      </c>
      <c r="F4755" s="638" t="s">
        <v>13475</v>
      </c>
      <c r="G4755" s="639" t="s">
        <v>13476</v>
      </c>
      <c r="H4755" s="641" t="s">
        <v>12588</v>
      </c>
      <c r="I4755" s="642" t="s">
        <v>8292</v>
      </c>
      <c r="J4755" s="641"/>
      <c r="K4755" s="643">
        <v>4</v>
      </c>
      <c r="L4755" s="643">
        <v>12</v>
      </c>
      <c r="M4755" s="644">
        <v>11097.472311111145</v>
      </c>
      <c r="N4755" s="643">
        <v>1</v>
      </c>
      <c r="O4755" s="643">
        <v>3</v>
      </c>
      <c r="P4755" s="686">
        <v>2541.6180194805452</v>
      </c>
    </row>
    <row r="4756" spans="1:16" ht="22.5" x14ac:dyDescent="0.2">
      <c r="A4756" s="637" t="s">
        <v>483</v>
      </c>
      <c r="B4756" s="638" t="s">
        <v>775</v>
      </c>
      <c r="C4756" s="638" t="s">
        <v>769</v>
      </c>
      <c r="D4756" s="639" t="s">
        <v>10667</v>
      </c>
      <c r="E4756" s="640">
        <v>1300</v>
      </c>
      <c r="F4756" s="638" t="s">
        <v>13477</v>
      </c>
      <c r="G4756" s="639" t="s">
        <v>13478</v>
      </c>
      <c r="H4756" s="641" t="s">
        <v>12588</v>
      </c>
      <c r="I4756" s="642" t="s">
        <v>8292</v>
      </c>
      <c r="J4756" s="641"/>
      <c r="K4756" s="643">
        <v>4</v>
      </c>
      <c r="L4756" s="643">
        <v>12</v>
      </c>
      <c r="M4756" s="644">
        <v>17552.532311111143</v>
      </c>
      <c r="N4756" s="643">
        <v>2</v>
      </c>
      <c r="O4756" s="643">
        <v>6</v>
      </c>
      <c r="P4756" s="686">
        <v>8504.9180194805449</v>
      </c>
    </row>
    <row r="4757" spans="1:16" ht="56.25" x14ac:dyDescent="0.2">
      <c r="A4757" s="637" t="s">
        <v>483</v>
      </c>
      <c r="B4757" s="638" t="s">
        <v>775</v>
      </c>
      <c r="C4757" s="638" t="s">
        <v>769</v>
      </c>
      <c r="D4757" s="639" t="s">
        <v>13077</v>
      </c>
      <c r="E4757" s="640">
        <v>2200</v>
      </c>
      <c r="F4757" s="638" t="s">
        <v>13479</v>
      </c>
      <c r="G4757" s="639" t="s">
        <v>13480</v>
      </c>
      <c r="H4757" s="641" t="s">
        <v>12588</v>
      </c>
      <c r="I4757" s="642" t="s">
        <v>8184</v>
      </c>
      <c r="J4757" s="641"/>
      <c r="K4757" s="643">
        <v>4</v>
      </c>
      <c r="L4757" s="643">
        <v>12</v>
      </c>
      <c r="M4757" s="644">
        <v>28279.202311111141</v>
      </c>
      <c r="N4757" s="643">
        <v>2</v>
      </c>
      <c r="O4757" s="643">
        <v>6</v>
      </c>
      <c r="P4757" s="686">
        <v>14247.818019480545</v>
      </c>
    </row>
    <row r="4758" spans="1:16" ht="22.5" x14ac:dyDescent="0.2">
      <c r="A4758" s="637" t="s">
        <v>483</v>
      </c>
      <c r="B4758" s="638" t="s">
        <v>775</v>
      </c>
      <c r="C4758" s="638" t="s">
        <v>769</v>
      </c>
      <c r="D4758" s="639" t="s">
        <v>13074</v>
      </c>
      <c r="E4758" s="640">
        <v>1000</v>
      </c>
      <c r="F4758" s="638" t="s">
        <v>13481</v>
      </c>
      <c r="G4758" s="639" t="s">
        <v>13482</v>
      </c>
      <c r="H4758" s="641" t="s">
        <v>12588</v>
      </c>
      <c r="I4758" s="642" t="s">
        <v>8292</v>
      </c>
      <c r="J4758" s="641"/>
      <c r="K4758" s="643">
        <v>1</v>
      </c>
      <c r="L4758" s="643">
        <v>1</v>
      </c>
      <c r="M4758" s="644">
        <v>108.76231111114535</v>
      </c>
      <c r="N4758" s="643"/>
      <c r="O4758" s="643"/>
      <c r="P4758" s="686"/>
    </row>
    <row r="4759" spans="1:16" ht="33.75" x14ac:dyDescent="0.2">
      <c r="A4759" s="637" t="s">
        <v>483</v>
      </c>
      <c r="B4759" s="638" t="s">
        <v>775</v>
      </c>
      <c r="C4759" s="638" t="s">
        <v>769</v>
      </c>
      <c r="D4759" s="639" t="s">
        <v>12723</v>
      </c>
      <c r="E4759" s="640">
        <v>1500</v>
      </c>
      <c r="F4759" s="638" t="s">
        <v>13483</v>
      </c>
      <c r="G4759" s="639" t="s">
        <v>13484</v>
      </c>
      <c r="H4759" s="641" t="s">
        <v>13485</v>
      </c>
      <c r="I4759" s="642" t="s">
        <v>8184</v>
      </c>
      <c r="J4759" s="641"/>
      <c r="K4759" s="643">
        <v>4</v>
      </c>
      <c r="L4759" s="643">
        <v>12</v>
      </c>
      <c r="M4759" s="644">
        <v>16878.432311111144</v>
      </c>
      <c r="N4759" s="643">
        <v>2</v>
      </c>
      <c r="O4759" s="643">
        <v>6</v>
      </c>
      <c r="P4759" s="686">
        <v>8588.6180194805456</v>
      </c>
    </row>
    <row r="4760" spans="1:16" ht="22.5" x14ac:dyDescent="0.2">
      <c r="A4760" s="637" t="s">
        <v>483</v>
      </c>
      <c r="B4760" s="638" t="s">
        <v>775</v>
      </c>
      <c r="C4760" s="638" t="s">
        <v>769</v>
      </c>
      <c r="D4760" s="639" t="s">
        <v>13113</v>
      </c>
      <c r="E4760" s="640">
        <v>1000</v>
      </c>
      <c r="F4760" s="638" t="s">
        <v>13486</v>
      </c>
      <c r="G4760" s="639" t="s">
        <v>13487</v>
      </c>
      <c r="H4760" s="641" t="s">
        <v>12588</v>
      </c>
      <c r="I4760" s="642" t="s">
        <v>8292</v>
      </c>
      <c r="J4760" s="641"/>
      <c r="K4760" s="643">
        <v>4</v>
      </c>
      <c r="L4760" s="643">
        <v>12</v>
      </c>
      <c r="M4760" s="644">
        <v>13671.732311111145</v>
      </c>
      <c r="N4760" s="643">
        <v>2</v>
      </c>
      <c r="O4760" s="643">
        <v>6</v>
      </c>
      <c r="P4760" s="686">
        <v>6506.588019480545</v>
      </c>
    </row>
    <row r="4761" spans="1:16" ht="45" x14ac:dyDescent="0.2">
      <c r="A4761" s="637" t="s">
        <v>483</v>
      </c>
      <c r="B4761" s="638" t="s">
        <v>775</v>
      </c>
      <c r="C4761" s="638" t="s">
        <v>769</v>
      </c>
      <c r="D4761" s="639" t="s">
        <v>13488</v>
      </c>
      <c r="E4761" s="640">
        <v>1000</v>
      </c>
      <c r="F4761" s="638" t="s">
        <v>13489</v>
      </c>
      <c r="G4761" s="639" t="s">
        <v>13490</v>
      </c>
      <c r="H4761" s="641" t="s">
        <v>12588</v>
      </c>
      <c r="I4761" s="642" t="s">
        <v>8292</v>
      </c>
      <c r="J4761" s="641"/>
      <c r="K4761" s="643">
        <v>1</v>
      </c>
      <c r="L4761" s="643">
        <v>2</v>
      </c>
      <c r="M4761" s="644">
        <v>2218.5723111111456</v>
      </c>
      <c r="N4761" s="643"/>
      <c r="O4761" s="643"/>
      <c r="P4761" s="686"/>
    </row>
    <row r="4762" spans="1:16" ht="45" x14ac:dyDescent="0.2">
      <c r="A4762" s="637" t="s">
        <v>483</v>
      </c>
      <c r="B4762" s="638" t="s">
        <v>775</v>
      </c>
      <c r="C4762" s="638" t="s">
        <v>769</v>
      </c>
      <c r="D4762" s="639" t="s">
        <v>12934</v>
      </c>
      <c r="E4762" s="640">
        <v>2100</v>
      </c>
      <c r="F4762" s="638" t="s">
        <v>13491</v>
      </c>
      <c r="G4762" s="639" t="s">
        <v>13492</v>
      </c>
      <c r="H4762" s="641" t="s">
        <v>12588</v>
      </c>
      <c r="I4762" s="642" t="s">
        <v>8184</v>
      </c>
      <c r="J4762" s="641"/>
      <c r="K4762" s="643">
        <v>4</v>
      </c>
      <c r="L4762" s="643">
        <v>12</v>
      </c>
      <c r="M4762" s="644">
        <v>27152.532311111143</v>
      </c>
      <c r="N4762" s="643">
        <v>2</v>
      </c>
      <c r="O4762" s="643">
        <v>6</v>
      </c>
      <c r="P4762" s="686">
        <v>13647.818019480545</v>
      </c>
    </row>
    <row r="4763" spans="1:16" ht="33.75" x14ac:dyDescent="0.2">
      <c r="A4763" s="637" t="s">
        <v>483</v>
      </c>
      <c r="B4763" s="638" t="s">
        <v>775</v>
      </c>
      <c r="C4763" s="638" t="s">
        <v>769</v>
      </c>
      <c r="D4763" s="639" t="s">
        <v>13493</v>
      </c>
      <c r="E4763" s="640">
        <v>8500</v>
      </c>
      <c r="F4763" s="638" t="s">
        <v>13494</v>
      </c>
      <c r="G4763" s="639" t="s">
        <v>13495</v>
      </c>
      <c r="H4763" s="641" t="s">
        <v>13496</v>
      </c>
      <c r="I4763" s="642" t="s">
        <v>8190</v>
      </c>
      <c r="J4763" s="641"/>
      <c r="K4763" s="643">
        <v>4</v>
      </c>
      <c r="L4763" s="643">
        <v>12</v>
      </c>
      <c r="M4763" s="644">
        <v>103952.53231111115</v>
      </c>
      <c r="N4763" s="643">
        <v>2</v>
      </c>
      <c r="O4763" s="643">
        <v>6</v>
      </c>
      <c r="P4763" s="686">
        <v>52047.818019480546</v>
      </c>
    </row>
    <row r="4764" spans="1:16" ht="33.75" x14ac:dyDescent="0.2">
      <c r="A4764" s="637" t="s">
        <v>483</v>
      </c>
      <c r="B4764" s="638" t="s">
        <v>775</v>
      </c>
      <c r="C4764" s="638" t="s">
        <v>769</v>
      </c>
      <c r="D4764" s="639" t="s">
        <v>12849</v>
      </c>
      <c r="E4764" s="640">
        <v>1000</v>
      </c>
      <c r="F4764" s="638" t="s">
        <v>13497</v>
      </c>
      <c r="G4764" s="639" t="s">
        <v>13498</v>
      </c>
      <c r="H4764" s="641" t="s">
        <v>12588</v>
      </c>
      <c r="I4764" s="642" t="s">
        <v>8292</v>
      </c>
      <c r="J4764" s="641"/>
      <c r="K4764" s="643">
        <v>4</v>
      </c>
      <c r="L4764" s="643">
        <v>12</v>
      </c>
      <c r="M4764" s="644">
        <v>13587.712311111145</v>
      </c>
      <c r="N4764" s="643">
        <v>2</v>
      </c>
      <c r="O4764" s="643">
        <v>6</v>
      </c>
      <c r="P4764" s="686">
        <v>6542.9180194805449</v>
      </c>
    </row>
    <row r="4765" spans="1:16" ht="45" x14ac:dyDescent="0.2">
      <c r="A4765" s="637" t="s">
        <v>483</v>
      </c>
      <c r="B4765" s="638" t="s">
        <v>775</v>
      </c>
      <c r="C4765" s="638" t="s">
        <v>769</v>
      </c>
      <c r="D4765" s="639" t="s">
        <v>13215</v>
      </c>
      <c r="E4765" s="640">
        <v>1000</v>
      </c>
      <c r="F4765" s="638" t="s">
        <v>13499</v>
      </c>
      <c r="G4765" s="639" t="s">
        <v>13500</v>
      </c>
      <c r="H4765" s="641" t="s">
        <v>12588</v>
      </c>
      <c r="I4765" s="642" t="s">
        <v>8292</v>
      </c>
      <c r="J4765" s="641"/>
      <c r="K4765" s="643">
        <v>2</v>
      </c>
      <c r="L4765" s="643">
        <v>6</v>
      </c>
      <c r="M4765" s="644">
        <v>5893.7623111111452</v>
      </c>
      <c r="N4765" s="643"/>
      <c r="O4765" s="643"/>
      <c r="P4765" s="686"/>
    </row>
    <row r="4766" spans="1:16" ht="33.75" x14ac:dyDescent="0.2">
      <c r="A4766" s="637" t="s">
        <v>483</v>
      </c>
      <c r="B4766" s="638" t="s">
        <v>775</v>
      </c>
      <c r="C4766" s="638" t="s">
        <v>769</v>
      </c>
      <c r="D4766" s="639" t="s">
        <v>13501</v>
      </c>
      <c r="E4766" s="640">
        <v>1000</v>
      </c>
      <c r="F4766" s="638" t="s">
        <v>13502</v>
      </c>
      <c r="G4766" s="639" t="s">
        <v>13503</v>
      </c>
      <c r="H4766" s="641" t="s">
        <v>12588</v>
      </c>
      <c r="I4766" s="642" t="s">
        <v>8292</v>
      </c>
      <c r="J4766" s="641"/>
      <c r="K4766" s="643">
        <v>4</v>
      </c>
      <c r="L4766" s="643">
        <v>12</v>
      </c>
      <c r="M4766" s="644">
        <v>13635.402311111146</v>
      </c>
      <c r="N4766" s="643">
        <v>2</v>
      </c>
      <c r="O4766" s="643">
        <v>6</v>
      </c>
      <c r="P4766" s="686">
        <v>6470.258019480545</v>
      </c>
    </row>
    <row r="4767" spans="1:16" ht="45" x14ac:dyDescent="0.2">
      <c r="A4767" s="637" t="s">
        <v>483</v>
      </c>
      <c r="B4767" s="638" t="s">
        <v>775</v>
      </c>
      <c r="C4767" s="638" t="s">
        <v>769</v>
      </c>
      <c r="D4767" s="639" t="s">
        <v>12934</v>
      </c>
      <c r="E4767" s="640">
        <v>2100</v>
      </c>
      <c r="F4767" s="638" t="s">
        <v>13504</v>
      </c>
      <c r="G4767" s="639" t="s">
        <v>13505</v>
      </c>
      <c r="H4767" s="641" t="s">
        <v>12588</v>
      </c>
      <c r="I4767" s="642" t="s">
        <v>8184</v>
      </c>
      <c r="J4767" s="641"/>
      <c r="K4767" s="643">
        <v>4</v>
      </c>
      <c r="L4767" s="643">
        <v>10</v>
      </c>
      <c r="M4767" s="644">
        <v>19582.332311111142</v>
      </c>
      <c r="N4767" s="643">
        <v>2</v>
      </c>
      <c r="O4767" s="643">
        <v>6</v>
      </c>
      <c r="P4767" s="686">
        <v>12524.468019480544</v>
      </c>
    </row>
    <row r="4768" spans="1:16" ht="33.75" x14ac:dyDescent="0.2">
      <c r="A4768" s="637" t="s">
        <v>483</v>
      </c>
      <c r="B4768" s="638" t="s">
        <v>775</v>
      </c>
      <c r="C4768" s="638" t="s">
        <v>769</v>
      </c>
      <c r="D4768" s="639" t="s">
        <v>13506</v>
      </c>
      <c r="E4768" s="640">
        <v>4000</v>
      </c>
      <c r="F4768" s="638" t="s">
        <v>13507</v>
      </c>
      <c r="G4768" s="639" t="s">
        <v>13508</v>
      </c>
      <c r="H4768" s="641" t="s">
        <v>13496</v>
      </c>
      <c r="I4768" s="642" t="s">
        <v>8190</v>
      </c>
      <c r="J4768" s="641"/>
      <c r="K4768" s="643">
        <v>4</v>
      </c>
      <c r="L4768" s="643">
        <v>12</v>
      </c>
      <c r="M4768" s="644">
        <v>49952.53231111115</v>
      </c>
      <c r="N4768" s="643">
        <v>2</v>
      </c>
      <c r="O4768" s="643">
        <v>6</v>
      </c>
      <c r="P4768" s="686">
        <v>25047.818019480546</v>
      </c>
    </row>
    <row r="4769" spans="1:16" ht="33.75" x14ac:dyDescent="0.2">
      <c r="A4769" s="637" t="s">
        <v>483</v>
      </c>
      <c r="B4769" s="638" t="s">
        <v>775</v>
      </c>
      <c r="C4769" s="638" t="s">
        <v>769</v>
      </c>
      <c r="D4769" s="639" t="s">
        <v>13509</v>
      </c>
      <c r="E4769" s="640">
        <v>4000</v>
      </c>
      <c r="F4769" s="638" t="s">
        <v>13510</v>
      </c>
      <c r="G4769" s="639" t="s">
        <v>13511</v>
      </c>
      <c r="H4769" s="641" t="s">
        <v>8380</v>
      </c>
      <c r="I4769" s="642" t="s">
        <v>8190</v>
      </c>
      <c r="J4769" s="641"/>
      <c r="K4769" s="643">
        <v>4</v>
      </c>
      <c r="L4769" s="643">
        <v>12</v>
      </c>
      <c r="M4769" s="644">
        <v>49952.53231111115</v>
      </c>
      <c r="N4769" s="643">
        <v>2</v>
      </c>
      <c r="O4769" s="643">
        <v>6</v>
      </c>
      <c r="P4769" s="686">
        <v>25047.818019480546</v>
      </c>
    </row>
    <row r="4770" spans="1:16" ht="33.75" x14ac:dyDescent="0.2">
      <c r="A4770" s="637" t="s">
        <v>483</v>
      </c>
      <c r="B4770" s="638" t="s">
        <v>775</v>
      </c>
      <c r="C4770" s="638" t="s">
        <v>769</v>
      </c>
      <c r="D4770" s="639" t="s">
        <v>13268</v>
      </c>
      <c r="E4770" s="640">
        <v>1200</v>
      </c>
      <c r="F4770" s="638" t="s">
        <v>13512</v>
      </c>
      <c r="G4770" s="639" t="s">
        <v>13513</v>
      </c>
      <c r="H4770" s="641" t="s">
        <v>12588</v>
      </c>
      <c r="I4770" s="642" t="s">
        <v>8292</v>
      </c>
      <c r="J4770" s="641"/>
      <c r="K4770" s="643">
        <v>4</v>
      </c>
      <c r="L4770" s="643">
        <v>12</v>
      </c>
      <c r="M4770" s="644">
        <v>16287.732311111145</v>
      </c>
      <c r="N4770" s="643">
        <v>2</v>
      </c>
      <c r="O4770" s="643">
        <v>6</v>
      </c>
      <c r="P4770" s="686">
        <v>7850.9180194805449</v>
      </c>
    </row>
    <row r="4771" spans="1:16" ht="22.5" x14ac:dyDescent="0.2">
      <c r="A4771" s="637" t="s">
        <v>483</v>
      </c>
      <c r="B4771" s="638" t="s">
        <v>775</v>
      </c>
      <c r="C4771" s="638" t="s">
        <v>769</v>
      </c>
      <c r="D4771" s="639" t="s">
        <v>12696</v>
      </c>
      <c r="E4771" s="640">
        <v>1000</v>
      </c>
      <c r="F4771" s="638" t="s">
        <v>13514</v>
      </c>
      <c r="G4771" s="639" t="s">
        <v>13515</v>
      </c>
      <c r="H4771" s="641" t="s">
        <v>12588</v>
      </c>
      <c r="I4771" s="642" t="s">
        <v>8292</v>
      </c>
      <c r="J4771" s="641"/>
      <c r="K4771" s="643">
        <v>4</v>
      </c>
      <c r="L4771" s="643">
        <v>12</v>
      </c>
      <c r="M4771" s="644">
        <v>13098.792311111145</v>
      </c>
      <c r="N4771" s="643">
        <v>2</v>
      </c>
      <c r="O4771" s="643">
        <v>6</v>
      </c>
      <c r="P4771" s="686">
        <v>6470.258019480545</v>
      </c>
    </row>
    <row r="4772" spans="1:16" ht="22.5" x14ac:dyDescent="0.2">
      <c r="A4772" s="637" t="s">
        <v>483</v>
      </c>
      <c r="B4772" s="638" t="s">
        <v>775</v>
      </c>
      <c r="C4772" s="638" t="s">
        <v>769</v>
      </c>
      <c r="D4772" s="639" t="s">
        <v>12699</v>
      </c>
      <c r="E4772" s="640">
        <v>1000</v>
      </c>
      <c r="F4772" s="638" t="s">
        <v>13516</v>
      </c>
      <c r="G4772" s="639" t="s">
        <v>13517</v>
      </c>
      <c r="H4772" s="641" t="s">
        <v>12588</v>
      </c>
      <c r="I4772" s="642" t="s">
        <v>8292</v>
      </c>
      <c r="J4772" s="641"/>
      <c r="K4772" s="643">
        <v>3</v>
      </c>
      <c r="L4772" s="643">
        <v>9</v>
      </c>
      <c r="M4772" s="644">
        <v>8609.2423111111457</v>
      </c>
      <c r="N4772" s="643">
        <v>2</v>
      </c>
      <c r="O4772" s="643">
        <v>6</v>
      </c>
      <c r="P4772" s="686">
        <v>6157.3580194805454</v>
      </c>
    </row>
    <row r="4773" spans="1:16" ht="33.75" x14ac:dyDescent="0.2">
      <c r="A4773" s="637" t="s">
        <v>483</v>
      </c>
      <c r="B4773" s="638" t="s">
        <v>775</v>
      </c>
      <c r="C4773" s="638" t="s">
        <v>769</v>
      </c>
      <c r="D4773" s="639" t="s">
        <v>13518</v>
      </c>
      <c r="E4773" s="640">
        <v>1000</v>
      </c>
      <c r="F4773" s="638" t="s">
        <v>13519</v>
      </c>
      <c r="G4773" s="639" t="s">
        <v>13520</v>
      </c>
      <c r="H4773" s="641" t="s">
        <v>12588</v>
      </c>
      <c r="I4773" s="642" t="s">
        <v>8292</v>
      </c>
      <c r="J4773" s="641"/>
      <c r="K4773" s="643">
        <v>4</v>
      </c>
      <c r="L4773" s="643">
        <v>12</v>
      </c>
      <c r="M4773" s="644">
        <v>13565.432311111146</v>
      </c>
      <c r="N4773" s="643">
        <v>1</v>
      </c>
      <c r="O4773" s="643">
        <v>1</v>
      </c>
      <c r="P4773" s="686">
        <v>158.8380194805452</v>
      </c>
    </row>
    <row r="4774" spans="1:16" ht="45" x14ac:dyDescent="0.2">
      <c r="A4774" s="637" t="s">
        <v>483</v>
      </c>
      <c r="B4774" s="638" t="s">
        <v>775</v>
      </c>
      <c r="C4774" s="638" t="s">
        <v>769</v>
      </c>
      <c r="D4774" s="639" t="s">
        <v>13521</v>
      </c>
      <c r="E4774" s="640">
        <v>5000</v>
      </c>
      <c r="F4774" s="638" t="s">
        <v>13522</v>
      </c>
      <c r="G4774" s="639" t="s">
        <v>13523</v>
      </c>
      <c r="H4774" s="641" t="s">
        <v>8210</v>
      </c>
      <c r="I4774" s="642" t="s">
        <v>8190</v>
      </c>
      <c r="J4774" s="641"/>
      <c r="K4774" s="643">
        <v>4</v>
      </c>
      <c r="L4774" s="643">
        <v>12</v>
      </c>
      <c r="M4774" s="644">
        <v>61952.53231111115</v>
      </c>
      <c r="N4774" s="643">
        <v>2</v>
      </c>
      <c r="O4774" s="643">
        <v>6</v>
      </c>
      <c r="P4774" s="686">
        <v>31047.818019480546</v>
      </c>
    </row>
    <row r="4775" spans="1:16" ht="22.5" x14ac:dyDescent="0.2">
      <c r="A4775" s="637" t="s">
        <v>483</v>
      </c>
      <c r="B4775" s="638" t="s">
        <v>775</v>
      </c>
      <c r="C4775" s="638" t="s">
        <v>769</v>
      </c>
      <c r="D4775" s="639" t="s">
        <v>12871</v>
      </c>
      <c r="E4775" s="640">
        <v>1000</v>
      </c>
      <c r="F4775" s="638" t="s">
        <v>13524</v>
      </c>
      <c r="G4775" s="639" t="s">
        <v>13525</v>
      </c>
      <c r="H4775" s="641" t="s">
        <v>12588</v>
      </c>
      <c r="I4775" s="642" t="s">
        <v>8292</v>
      </c>
      <c r="J4775" s="641"/>
      <c r="K4775" s="643">
        <v>4</v>
      </c>
      <c r="L4775" s="643">
        <v>12</v>
      </c>
      <c r="M4775" s="644">
        <v>13671.732311111145</v>
      </c>
      <c r="N4775" s="643">
        <v>2</v>
      </c>
      <c r="O4775" s="643">
        <v>6</v>
      </c>
      <c r="P4775" s="686">
        <v>6542.9180194805449</v>
      </c>
    </row>
    <row r="4776" spans="1:16" ht="33.75" x14ac:dyDescent="0.2">
      <c r="A4776" s="637" t="s">
        <v>483</v>
      </c>
      <c r="B4776" s="638" t="s">
        <v>775</v>
      </c>
      <c r="C4776" s="638" t="s">
        <v>769</v>
      </c>
      <c r="D4776" s="639" t="s">
        <v>12956</v>
      </c>
      <c r="E4776" s="640">
        <v>9500</v>
      </c>
      <c r="F4776" s="638" t="s">
        <v>13526</v>
      </c>
      <c r="G4776" s="639" t="s">
        <v>13527</v>
      </c>
      <c r="H4776" s="641" t="s">
        <v>13528</v>
      </c>
      <c r="I4776" s="642" t="s">
        <v>8190</v>
      </c>
      <c r="J4776" s="641"/>
      <c r="K4776" s="643">
        <v>1</v>
      </c>
      <c r="L4776" s="643">
        <v>2</v>
      </c>
      <c r="M4776" s="644">
        <v>17294.782311111143</v>
      </c>
      <c r="N4776" s="643">
        <v>1</v>
      </c>
      <c r="O4776" s="643">
        <v>2</v>
      </c>
      <c r="P4776" s="686">
        <v>11799.388019480544</v>
      </c>
    </row>
    <row r="4777" spans="1:16" ht="22.5" x14ac:dyDescent="0.2">
      <c r="A4777" s="637" t="s">
        <v>483</v>
      </c>
      <c r="B4777" s="638" t="s">
        <v>775</v>
      </c>
      <c r="C4777" s="638" t="s">
        <v>769</v>
      </c>
      <c r="D4777" s="639" t="s">
        <v>13413</v>
      </c>
      <c r="E4777" s="640">
        <v>2000</v>
      </c>
      <c r="F4777" s="638" t="s">
        <v>13529</v>
      </c>
      <c r="G4777" s="639" t="s">
        <v>13530</v>
      </c>
      <c r="H4777" s="641" t="s">
        <v>13531</v>
      </c>
      <c r="I4777" s="642" t="s">
        <v>8190</v>
      </c>
      <c r="J4777" s="641"/>
      <c r="K4777" s="643">
        <v>4</v>
      </c>
      <c r="L4777" s="643">
        <v>12</v>
      </c>
      <c r="M4777" s="644">
        <v>25952.532311111143</v>
      </c>
      <c r="N4777" s="643">
        <v>2</v>
      </c>
      <c r="O4777" s="643">
        <v>6</v>
      </c>
      <c r="P4777" s="686">
        <v>13047.818019480545</v>
      </c>
    </row>
    <row r="4778" spans="1:16" ht="33.75" x14ac:dyDescent="0.2">
      <c r="A4778" s="637" t="s">
        <v>483</v>
      </c>
      <c r="B4778" s="638" t="s">
        <v>775</v>
      </c>
      <c r="C4778" s="638" t="s">
        <v>769</v>
      </c>
      <c r="D4778" s="639" t="s">
        <v>13532</v>
      </c>
      <c r="E4778" s="640">
        <v>5000</v>
      </c>
      <c r="F4778" s="638" t="s">
        <v>7004</v>
      </c>
      <c r="G4778" s="639" t="s">
        <v>7005</v>
      </c>
      <c r="H4778" s="641" t="s">
        <v>8380</v>
      </c>
      <c r="I4778" s="642" t="s">
        <v>8190</v>
      </c>
      <c r="J4778" s="641"/>
      <c r="K4778" s="643">
        <v>3</v>
      </c>
      <c r="L4778" s="643">
        <v>8</v>
      </c>
      <c r="M4778" s="644">
        <v>36085.53231111115</v>
      </c>
      <c r="N4778" s="643"/>
      <c r="O4778" s="643"/>
      <c r="P4778" s="686"/>
    </row>
    <row r="4779" spans="1:16" ht="22.5" x14ac:dyDescent="0.2">
      <c r="A4779" s="637" t="s">
        <v>483</v>
      </c>
      <c r="B4779" s="638" t="s">
        <v>775</v>
      </c>
      <c r="C4779" s="638" t="s">
        <v>769</v>
      </c>
      <c r="D4779" s="639" t="s">
        <v>12640</v>
      </c>
      <c r="E4779" s="640">
        <v>1250</v>
      </c>
      <c r="F4779" s="638" t="s">
        <v>13533</v>
      </c>
      <c r="G4779" s="639" t="s">
        <v>13534</v>
      </c>
      <c r="H4779" s="641" t="s">
        <v>12588</v>
      </c>
      <c r="I4779" s="642" t="s">
        <v>8292</v>
      </c>
      <c r="J4779" s="641"/>
      <c r="K4779" s="643">
        <v>4</v>
      </c>
      <c r="L4779" s="643">
        <v>12</v>
      </c>
      <c r="M4779" s="644">
        <v>13490.082311111144</v>
      </c>
      <c r="N4779" s="643">
        <v>2</v>
      </c>
      <c r="O4779" s="643">
        <v>6</v>
      </c>
      <c r="P4779" s="686">
        <v>7569.338019480545</v>
      </c>
    </row>
    <row r="4780" spans="1:16" ht="22.5" x14ac:dyDescent="0.2">
      <c r="A4780" s="637" t="s">
        <v>483</v>
      </c>
      <c r="B4780" s="638" t="s">
        <v>775</v>
      </c>
      <c r="C4780" s="638" t="s">
        <v>769</v>
      </c>
      <c r="D4780" s="639" t="s">
        <v>13535</v>
      </c>
      <c r="E4780" s="640">
        <v>4000</v>
      </c>
      <c r="F4780" s="638" t="s">
        <v>13536</v>
      </c>
      <c r="G4780" s="639" t="s">
        <v>13537</v>
      </c>
      <c r="H4780" s="641" t="s">
        <v>13208</v>
      </c>
      <c r="I4780" s="642" t="s">
        <v>8190</v>
      </c>
      <c r="J4780" s="641"/>
      <c r="K4780" s="643">
        <v>2</v>
      </c>
      <c r="L4780" s="643">
        <v>6</v>
      </c>
      <c r="M4780" s="644">
        <v>20325.402311111142</v>
      </c>
      <c r="N4780" s="643">
        <v>2</v>
      </c>
      <c r="O4780" s="643">
        <v>6</v>
      </c>
      <c r="P4780" s="686">
        <v>25047.818019480546</v>
      </c>
    </row>
    <row r="4781" spans="1:16" ht="56.25" x14ac:dyDescent="0.2">
      <c r="A4781" s="637" t="s">
        <v>483</v>
      </c>
      <c r="B4781" s="638" t="s">
        <v>775</v>
      </c>
      <c r="C4781" s="638" t="s">
        <v>769</v>
      </c>
      <c r="D4781" s="639" t="s">
        <v>13538</v>
      </c>
      <c r="E4781" s="640">
        <v>1800</v>
      </c>
      <c r="F4781" s="638" t="s">
        <v>13539</v>
      </c>
      <c r="G4781" s="639" t="s">
        <v>13540</v>
      </c>
      <c r="H4781" s="641" t="s">
        <v>12588</v>
      </c>
      <c r="I4781" s="642" t="s">
        <v>8184</v>
      </c>
      <c r="J4781" s="641"/>
      <c r="K4781" s="643">
        <v>4</v>
      </c>
      <c r="L4781" s="643">
        <v>12</v>
      </c>
      <c r="M4781" s="644">
        <v>23492.532311111143</v>
      </c>
      <c r="N4781" s="643">
        <v>2</v>
      </c>
      <c r="O4781" s="643">
        <v>6</v>
      </c>
      <c r="P4781" s="686">
        <v>11774.918019480545</v>
      </c>
    </row>
    <row r="4782" spans="1:16" ht="33.75" x14ac:dyDescent="0.2">
      <c r="A4782" s="637" t="s">
        <v>483</v>
      </c>
      <c r="B4782" s="638" t="s">
        <v>775</v>
      </c>
      <c r="C4782" s="638" t="s">
        <v>769</v>
      </c>
      <c r="D4782" s="639" t="s">
        <v>13541</v>
      </c>
      <c r="E4782" s="640">
        <v>5000</v>
      </c>
      <c r="F4782" s="638" t="s">
        <v>13542</v>
      </c>
      <c r="G4782" s="639" t="s">
        <v>13543</v>
      </c>
      <c r="H4782" s="641" t="s">
        <v>12598</v>
      </c>
      <c r="I4782" s="642" t="s">
        <v>8190</v>
      </c>
      <c r="J4782" s="641"/>
      <c r="K4782" s="643">
        <v>4</v>
      </c>
      <c r="L4782" s="643">
        <v>12</v>
      </c>
      <c r="M4782" s="644">
        <v>61952.53231111115</v>
      </c>
      <c r="N4782" s="643">
        <v>2</v>
      </c>
      <c r="O4782" s="643">
        <v>6</v>
      </c>
      <c r="P4782" s="686">
        <v>31047.818019480546</v>
      </c>
    </row>
    <row r="4783" spans="1:16" ht="33.75" x14ac:dyDescent="0.2">
      <c r="A4783" s="637" t="s">
        <v>483</v>
      </c>
      <c r="B4783" s="638" t="s">
        <v>775</v>
      </c>
      <c r="C4783" s="638" t="s">
        <v>769</v>
      </c>
      <c r="D4783" s="639" t="s">
        <v>13544</v>
      </c>
      <c r="E4783" s="640">
        <v>3500</v>
      </c>
      <c r="F4783" s="638" t="s">
        <v>13545</v>
      </c>
      <c r="G4783" s="639" t="s">
        <v>13546</v>
      </c>
      <c r="H4783" s="641" t="s">
        <v>13547</v>
      </c>
      <c r="I4783" s="642" t="s">
        <v>8184</v>
      </c>
      <c r="J4783" s="641"/>
      <c r="K4783" s="643">
        <v>4</v>
      </c>
      <c r="L4783" s="643">
        <v>12</v>
      </c>
      <c r="M4783" s="644">
        <v>43862.362311111152</v>
      </c>
      <c r="N4783" s="643">
        <v>2</v>
      </c>
      <c r="O4783" s="643">
        <v>6</v>
      </c>
      <c r="P4783" s="686">
        <v>22042.718019480548</v>
      </c>
    </row>
    <row r="4784" spans="1:16" ht="33.75" x14ac:dyDescent="0.2">
      <c r="A4784" s="637" t="s">
        <v>483</v>
      </c>
      <c r="B4784" s="638" t="s">
        <v>775</v>
      </c>
      <c r="C4784" s="638" t="s">
        <v>769</v>
      </c>
      <c r="D4784" s="639" t="s">
        <v>13548</v>
      </c>
      <c r="E4784" s="640">
        <v>2800</v>
      </c>
      <c r="F4784" s="638" t="s">
        <v>13549</v>
      </c>
      <c r="G4784" s="639" t="s">
        <v>13550</v>
      </c>
      <c r="H4784" s="641" t="s">
        <v>13551</v>
      </c>
      <c r="I4784" s="642" t="s">
        <v>8184</v>
      </c>
      <c r="J4784" s="641"/>
      <c r="K4784" s="643">
        <v>4</v>
      </c>
      <c r="L4784" s="643">
        <v>12</v>
      </c>
      <c r="M4784" s="644">
        <v>34945.287311111148</v>
      </c>
      <c r="N4784" s="643">
        <v>2</v>
      </c>
      <c r="O4784" s="643">
        <v>6</v>
      </c>
      <c r="P4784" s="686">
        <v>17721.818019480546</v>
      </c>
    </row>
    <row r="4785" spans="1:16" ht="33.75" x14ac:dyDescent="0.2">
      <c r="A4785" s="637" t="s">
        <v>483</v>
      </c>
      <c r="B4785" s="638" t="s">
        <v>775</v>
      </c>
      <c r="C4785" s="638" t="s">
        <v>769</v>
      </c>
      <c r="D4785" s="639" t="s">
        <v>13552</v>
      </c>
      <c r="E4785" s="640">
        <v>1000</v>
      </c>
      <c r="F4785" s="638" t="s">
        <v>13553</v>
      </c>
      <c r="G4785" s="639" t="s">
        <v>13554</v>
      </c>
      <c r="H4785" s="641" t="s">
        <v>12588</v>
      </c>
      <c r="I4785" s="642" t="s">
        <v>8292</v>
      </c>
      <c r="J4785" s="641"/>
      <c r="K4785" s="643">
        <v>4</v>
      </c>
      <c r="L4785" s="643">
        <v>12</v>
      </c>
      <c r="M4785" s="644">
        <v>13671.732311111145</v>
      </c>
      <c r="N4785" s="643">
        <v>2</v>
      </c>
      <c r="O4785" s="643">
        <v>6</v>
      </c>
      <c r="P4785" s="686">
        <v>6506.588019480545</v>
      </c>
    </row>
    <row r="4786" spans="1:16" ht="22.5" x14ac:dyDescent="0.2">
      <c r="A4786" s="637" t="s">
        <v>483</v>
      </c>
      <c r="B4786" s="638" t="s">
        <v>775</v>
      </c>
      <c r="C4786" s="638" t="s">
        <v>769</v>
      </c>
      <c r="D4786" s="639" t="s">
        <v>12733</v>
      </c>
      <c r="E4786" s="640">
        <v>1100</v>
      </c>
      <c r="F4786" s="638" t="s">
        <v>13555</v>
      </c>
      <c r="G4786" s="639" t="s">
        <v>13556</v>
      </c>
      <c r="H4786" s="641" t="s">
        <v>12588</v>
      </c>
      <c r="I4786" s="642" t="s">
        <v>8292</v>
      </c>
      <c r="J4786" s="641"/>
      <c r="K4786" s="643">
        <v>4</v>
      </c>
      <c r="L4786" s="643">
        <v>12</v>
      </c>
      <c r="M4786" s="644">
        <v>14979.732311111145</v>
      </c>
      <c r="N4786" s="643">
        <v>2</v>
      </c>
      <c r="O4786" s="643">
        <v>6</v>
      </c>
      <c r="P4786" s="686">
        <v>7156.9480194805446</v>
      </c>
    </row>
    <row r="4787" spans="1:16" ht="33.75" x14ac:dyDescent="0.2">
      <c r="A4787" s="637" t="s">
        <v>483</v>
      </c>
      <c r="B4787" s="638" t="s">
        <v>775</v>
      </c>
      <c r="C4787" s="638" t="s">
        <v>769</v>
      </c>
      <c r="D4787" s="639" t="s">
        <v>12727</v>
      </c>
      <c r="E4787" s="640">
        <v>1200</v>
      </c>
      <c r="F4787" s="638" t="s">
        <v>13557</v>
      </c>
      <c r="G4787" s="639" t="s">
        <v>13558</v>
      </c>
      <c r="H4787" s="641" t="s">
        <v>12588</v>
      </c>
      <c r="I4787" s="642" t="s">
        <v>8292</v>
      </c>
      <c r="J4787" s="641"/>
      <c r="K4787" s="643">
        <v>4</v>
      </c>
      <c r="L4787" s="643">
        <v>12</v>
      </c>
      <c r="M4787" s="644">
        <v>16287.732311111145</v>
      </c>
      <c r="N4787" s="643">
        <v>2</v>
      </c>
      <c r="O4787" s="643">
        <v>6</v>
      </c>
      <c r="P4787" s="686">
        <v>7850.9180194805449</v>
      </c>
    </row>
    <row r="4788" spans="1:16" ht="22.5" x14ac:dyDescent="0.2">
      <c r="A4788" s="637" t="s">
        <v>483</v>
      </c>
      <c r="B4788" s="638" t="s">
        <v>775</v>
      </c>
      <c r="C4788" s="638" t="s">
        <v>769</v>
      </c>
      <c r="D4788" s="639" t="s">
        <v>13559</v>
      </c>
      <c r="E4788" s="640">
        <v>1000</v>
      </c>
      <c r="F4788" s="638" t="s">
        <v>13560</v>
      </c>
      <c r="G4788" s="639" t="s">
        <v>13561</v>
      </c>
      <c r="H4788" s="641" t="s">
        <v>12588</v>
      </c>
      <c r="I4788" s="642" t="s">
        <v>8292</v>
      </c>
      <c r="J4788" s="641"/>
      <c r="K4788" s="643">
        <v>4</v>
      </c>
      <c r="L4788" s="643">
        <v>12</v>
      </c>
      <c r="M4788" s="644">
        <v>12476.792311111145</v>
      </c>
      <c r="N4788" s="643">
        <v>1</v>
      </c>
      <c r="O4788" s="643">
        <v>3</v>
      </c>
      <c r="P4788" s="686">
        <v>3020.2280194805453</v>
      </c>
    </row>
    <row r="4789" spans="1:16" ht="22.5" x14ac:dyDescent="0.2">
      <c r="A4789" s="637" t="s">
        <v>483</v>
      </c>
      <c r="B4789" s="638" t="s">
        <v>775</v>
      </c>
      <c r="C4789" s="638" t="s">
        <v>769</v>
      </c>
      <c r="D4789" s="639" t="s">
        <v>13562</v>
      </c>
      <c r="E4789" s="640">
        <v>4000</v>
      </c>
      <c r="F4789" s="638" t="s">
        <v>13563</v>
      </c>
      <c r="G4789" s="639" t="s">
        <v>13564</v>
      </c>
      <c r="H4789" s="641" t="s">
        <v>13565</v>
      </c>
      <c r="I4789" s="642" t="s">
        <v>8190</v>
      </c>
      <c r="J4789" s="641"/>
      <c r="K4789" s="643">
        <v>4</v>
      </c>
      <c r="L4789" s="643">
        <v>12</v>
      </c>
      <c r="M4789" s="644">
        <v>49952.53231111115</v>
      </c>
      <c r="N4789" s="643">
        <v>2</v>
      </c>
      <c r="O4789" s="643">
        <v>6</v>
      </c>
      <c r="P4789" s="686">
        <v>25047.818019480546</v>
      </c>
    </row>
    <row r="4790" spans="1:16" ht="45" x14ac:dyDescent="0.2">
      <c r="A4790" s="637" t="s">
        <v>483</v>
      </c>
      <c r="B4790" s="638" t="s">
        <v>775</v>
      </c>
      <c r="C4790" s="638" t="s">
        <v>769</v>
      </c>
      <c r="D4790" s="639" t="s">
        <v>13566</v>
      </c>
      <c r="E4790" s="640">
        <v>3000</v>
      </c>
      <c r="F4790" s="638" t="s">
        <v>13567</v>
      </c>
      <c r="G4790" s="639" t="s">
        <v>13568</v>
      </c>
      <c r="H4790" s="641" t="s">
        <v>13569</v>
      </c>
      <c r="I4790" s="642" t="s">
        <v>8184</v>
      </c>
      <c r="J4790" s="641"/>
      <c r="K4790" s="643">
        <v>4</v>
      </c>
      <c r="L4790" s="643">
        <v>12</v>
      </c>
      <c r="M4790" s="644">
        <v>37952.53231111115</v>
      </c>
      <c r="N4790" s="643">
        <v>2</v>
      </c>
      <c r="O4790" s="643">
        <v>6</v>
      </c>
      <c r="P4790" s="686">
        <v>19047.818019480546</v>
      </c>
    </row>
    <row r="4791" spans="1:16" ht="33.75" x14ac:dyDescent="0.2">
      <c r="A4791" s="637" t="s">
        <v>483</v>
      </c>
      <c r="B4791" s="638" t="s">
        <v>775</v>
      </c>
      <c r="C4791" s="638" t="s">
        <v>769</v>
      </c>
      <c r="D4791" s="639" t="s">
        <v>13570</v>
      </c>
      <c r="E4791" s="640">
        <v>1200</v>
      </c>
      <c r="F4791" s="638" t="s">
        <v>13571</v>
      </c>
      <c r="G4791" s="639" t="s">
        <v>13572</v>
      </c>
      <c r="H4791" s="641" t="s">
        <v>12588</v>
      </c>
      <c r="I4791" s="642" t="s">
        <v>8292</v>
      </c>
      <c r="J4791" s="641"/>
      <c r="K4791" s="643">
        <v>4</v>
      </c>
      <c r="L4791" s="643">
        <v>12</v>
      </c>
      <c r="M4791" s="644">
        <v>16287.732311111145</v>
      </c>
      <c r="N4791" s="643">
        <v>2</v>
      </c>
      <c r="O4791" s="643">
        <v>6</v>
      </c>
      <c r="P4791" s="686">
        <v>7850.9180194805449</v>
      </c>
    </row>
    <row r="4792" spans="1:16" ht="33.75" x14ac:dyDescent="0.2">
      <c r="A4792" s="637" t="s">
        <v>483</v>
      </c>
      <c r="B4792" s="638" t="s">
        <v>775</v>
      </c>
      <c r="C4792" s="638" t="s">
        <v>769</v>
      </c>
      <c r="D4792" s="639" t="s">
        <v>13573</v>
      </c>
      <c r="E4792" s="640">
        <v>4000</v>
      </c>
      <c r="F4792" s="638" t="s">
        <v>13574</v>
      </c>
      <c r="G4792" s="639" t="s">
        <v>13575</v>
      </c>
      <c r="H4792" s="641" t="s">
        <v>12598</v>
      </c>
      <c r="I4792" s="642" t="s">
        <v>8190</v>
      </c>
      <c r="J4792" s="641"/>
      <c r="K4792" s="643">
        <v>4</v>
      </c>
      <c r="L4792" s="643">
        <v>11</v>
      </c>
      <c r="M4792" s="644">
        <v>43972.46231111115</v>
      </c>
      <c r="N4792" s="643">
        <v>2</v>
      </c>
      <c r="O4792" s="643">
        <v>6</v>
      </c>
      <c r="P4792" s="686">
        <f>25047.8180194805-1</f>
        <v>25046.818019480499</v>
      </c>
    </row>
    <row r="4793" spans="1:16" ht="45" x14ac:dyDescent="0.2">
      <c r="A4793" s="637" t="s">
        <v>483</v>
      </c>
      <c r="B4793" s="638" t="s">
        <v>775</v>
      </c>
      <c r="C4793" s="638" t="s">
        <v>769</v>
      </c>
      <c r="D4793" s="639" t="s">
        <v>12902</v>
      </c>
      <c r="E4793" s="640">
        <v>1500</v>
      </c>
      <c r="F4793" s="638" t="s">
        <v>13576</v>
      </c>
      <c r="G4793" s="639" t="s">
        <v>13577</v>
      </c>
      <c r="H4793" s="641" t="s">
        <v>12588</v>
      </c>
      <c r="I4793" s="642" t="s">
        <v>8184</v>
      </c>
      <c r="J4793" s="641"/>
      <c r="K4793" s="643">
        <v>4</v>
      </c>
      <c r="L4793" s="643">
        <v>12</v>
      </c>
      <c r="M4793" s="644">
        <v>19952.532311111143</v>
      </c>
      <c r="N4793" s="643">
        <v>2</v>
      </c>
      <c r="O4793" s="643">
        <v>6</v>
      </c>
      <c r="P4793" s="686">
        <v>9812.9180194805449</v>
      </c>
    </row>
    <row r="4794" spans="1:16" ht="31.5" customHeight="1" x14ac:dyDescent="0.2">
      <c r="A4794" s="637" t="s">
        <v>483</v>
      </c>
      <c r="B4794" s="638" t="s">
        <v>775</v>
      </c>
      <c r="C4794" s="638" t="s">
        <v>769</v>
      </c>
      <c r="D4794" s="639" t="s">
        <v>12640</v>
      </c>
      <c r="E4794" s="640">
        <v>1250</v>
      </c>
      <c r="F4794" s="638" t="s">
        <v>13578</v>
      </c>
      <c r="G4794" s="639" t="s">
        <v>13579</v>
      </c>
      <c r="H4794" s="641" t="s">
        <v>12588</v>
      </c>
      <c r="I4794" s="642" t="s">
        <v>8292</v>
      </c>
      <c r="J4794" s="641"/>
      <c r="K4794" s="643">
        <v>1</v>
      </c>
      <c r="L4794" s="643">
        <v>3</v>
      </c>
      <c r="M4794" s="644">
        <v>3067.6323111111456</v>
      </c>
      <c r="N4794" s="643">
        <v>1</v>
      </c>
      <c r="O4794" s="643">
        <v>1</v>
      </c>
      <c r="P4794" s="686">
        <v>277.58801948054514</v>
      </c>
    </row>
    <row r="4795" spans="1:16" ht="30" customHeight="1" x14ac:dyDescent="0.2">
      <c r="A4795" s="637" t="s">
        <v>483</v>
      </c>
      <c r="B4795" s="638" t="s">
        <v>775</v>
      </c>
      <c r="C4795" s="638" t="s">
        <v>769</v>
      </c>
      <c r="D4795" s="639" t="s">
        <v>12603</v>
      </c>
      <c r="E4795" s="640">
        <v>1000</v>
      </c>
      <c r="F4795" s="638" t="s">
        <v>13580</v>
      </c>
      <c r="G4795" s="639" t="s">
        <v>13581</v>
      </c>
      <c r="H4795" s="641" t="s">
        <v>12588</v>
      </c>
      <c r="I4795" s="642" t="s">
        <v>8292</v>
      </c>
      <c r="J4795" s="641"/>
      <c r="K4795" s="643">
        <v>4</v>
      </c>
      <c r="L4795" s="643">
        <v>10</v>
      </c>
      <c r="M4795" s="644">
        <v>9683.0023111111459</v>
      </c>
      <c r="N4795" s="643">
        <v>2</v>
      </c>
      <c r="O4795" s="643">
        <v>5</v>
      </c>
      <c r="P4795" s="686">
        <v>4853.9880194805446</v>
      </c>
    </row>
    <row r="4796" spans="1:16" ht="27.75" customHeight="1" x14ac:dyDescent="0.2">
      <c r="A4796" s="637" t="s">
        <v>483</v>
      </c>
      <c r="B4796" s="638" t="s">
        <v>775</v>
      </c>
      <c r="C4796" s="638" t="s">
        <v>769</v>
      </c>
      <c r="D4796" s="639" t="s">
        <v>12640</v>
      </c>
      <c r="E4796" s="640">
        <v>1250</v>
      </c>
      <c r="F4796" s="638" t="s">
        <v>13582</v>
      </c>
      <c r="G4796" s="639" t="s">
        <v>13583</v>
      </c>
      <c r="H4796" s="641" t="s">
        <v>12588</v>
      </c>
      <c r="I4796" s="642" t="s">
        <v>8292</v>
      </c>
      <c r="J4796" s="641"/>
      <c r="K4796" s="643">
        <v>1</v>
      </c>
      <c r="L4796" s="643">
        <v>3</v>
      </c>
      <c r="M4796" s="644">
        <v>3109.3023111111456</v>
      </c>
      <c r="N4796" s="643">
        <v>2</v>
      </c>
      <c r="O4796" s="643">
        <v>6</v>
      </c>
      <c r="P4796" s="686">
        <v>8177.9180194805449</v>
      </c>
    </row>
    <row r="4797" spans="1:16" ht="33.75" x14ac:dyDescent="0.2">
      <c r="A4797" s="637" t="s">
        <v>483</v>
      </c>
      <c r="B4797" s="638" t="s">
        <v>775</v>
      </c>
      <c r="C4797" s="638" t="s">
        <v>769</v>
      </c>
      <c r="D4797" s="639" t="s">
        <v>12956</v>
      </c>
      <c r="E4797" s="640">
        <v>9500</v>
      </c>
      <c r="F4797" s="638" t="s">
        <v>13584</v>
      </c>
      <c r="G4797" s="639" t="s">
        <v>13585</v>
      </c>
      <c r="H4797" s="641" t="s">
        <v>8193</v>
      </c>
      <c r="I4797" s="642" t="s">
        <v>8190</v>
      </c>
      <c r="J4797" s="641"/>
      <c r="K4797" s="643">
        <v>3</v>
      </c>
      <c r="L4797" s="643">
        <v>7</v>
      </c>
      <c r="M4797" s="644">
        <v>73716.842311111162</v>
      </c>
      <c r="N4797" s="643"/>
      <c r="O4797" s="643"/>
      <c r="P4797" s="644"/>
    </row>
    <row r="4798" spans="1:16" ht="33.75" x14ac:dyDescent="0.2">
      <c r="A4798" s="654" t="s">
        <v>14239</v>
      </c>
      <c r="B4798" s="647" t="s">
        <v>775</v>
      </c>
      <c r="C4798" s="638" t="s">
        <v>769</v>
      </c>
      <c r="D4798" s="653" t="s">
        <v>13586</v>
      </c>
      <c r="E4798" s="646">
        <v>5000</v>
      </c>
      <c r="F4798" s="647" t="s">
        <v>13587</v>
      </c>
      <c r="G4798" s="648" t="s">
        <v>14235</v>
      </c>
      <c r="H4798" s="648" t="s">
        <v>13588</v>
      </c>
      <c r="I4798" s="649" t="s">
        <v>7622</v>
      </c>
      <c r="J4798" s="653" t="s">
        <v>1992</v>
      </c>
      <c r="K4798" s="650">
        <v>4</v>
      </c>
      <c r="L4798" s="650">
        <v>12</v>
      </c>
      <c r="M4798" s="644">
        <f>+E4798*L4798</f>
        <v>60000</v>
      </c>
      <c r="N4798" s="651">
        <v>2</v>
      </c>
      <c r="O4798" s="651">
        <v>6</v>
      </c>
      <c r="P4798" s="644">
        <v>29877.79</v>
      </c>
    </row>
    <row r="4799" spans="1:16" ht="22.5" x14ac:dyDescent="0.2">
      <c r="A4799" s="654" t="s">
        <v>14239</v>
      </c>
      <c r="B4799" s="647" t="s">
        <v>775</v>
      </c>
      <c r="C4799" s="638" t="s">
        <v>769</v>
      </c>
      <c r="D4799" s="653" t="s">
        <v>7925</v>
      </c>
      <c r="E4799" s="646">
        <v>2800</v>
      </c>
      <c r="F4799" s="647" t="s">
        <v>13589</v>
      </c>
      <c r="G4799" s="648" t="s">
        <v>14236</v>
      </c>
      <c r="H4799" s="648" t="s">
        <v>13590</v>
      </c>
      <c r="I4799" s="649" t="s">
        <v>7676</v>
      </c>
      <c r="J4799" s="653" t="s">
        <v>6914</v>
      </c>
      <c r="K4799" s="650">
        <v>4</v>
      </c>
      <c r="L4799" s="650">
        <v>12</v>
      </c>
      <c r="M4799" s="644">
        <f>+E4799*L4799</f>
        <v>33600</v>
      </c>
      <c r="N4799" s="651">
        <v>2</v>
      </c>
      <c r="O4799" s="651">
        <v>6</v>
      </c>
      <c r="P4799" s="644">
        <v>16798.830000000002</v>
      </c>
    </row>
    <row r="4800" spans="1:16" ht="33.75" x14ac:dyDescent="0.2">
      <c r="A4800" s="654" t="s">
        <v>14239</v>
      </c>
      <c r="B4800" s="647" t="s">
        <v>775</v>
      </c>
      <c r="C4800" s="638" t="s">
        <v>769</v>
      </c>
      <c r="D4800" s="653" t="s">
        <v>13591</v>
      </c>
      <c r="E4800" s="646">
        <v>9000</v>
      </c>
      <c r="F4800" s="647" t="s">
        <v>13592</v>
      </c>
      <c r="G4800" s="648" t="s">
        <v>13593</v>
      </c>
      <c r="H4800" s="648" t="s">
        <v>13588</v>
      </c>
      <c r="I4800" s="649" t="s">
        <v>7622</v>
      </c>
      <c r="J4800" s="653" t="s">
        <v>1992</v>
      </c>
      <c r="K4800" s="650">
        <v>4</v>
      </c>
      <c r="L4800" s="650">
        <v>12</v>
      </c>
      <c r="M4800" s="644">
        <f>+E4800*L4800</f>
        <v>108000</v>
      </c>
      <c r="N4800" s="651">
        <v>0</v>
      </c>
      <c r="O4800" s="651">
        <v>0</v>
      </c>
      <c r="P4800" s="644">
        <v>0</v>
      </c>
    </row>
    <row r="4801" spans="1:16" ht="33.75" x14ac:dyDescent="0.2">
      <c r="A4801" s="654" t="s">
        <v>14239</v>
      </c>
      <c r="B4801" s="647" t="s">
        <v>775</v>
      </c>
      <c r="C4801" s="638" t="s">
        <v>769</v>
      </c>
      <c r="D4801" s="653" t="s">
        <v>13594</v>
      </c>
      <c r="E4801" s="646">
        <v>9000</v>
      </c>
      <c r="F4801" s="647" t="s">
        <v>13592</v>
      </c>
      <c r="G4801" s="648" t="s">
        <v>13593</v>
      </c>
      <c r="H4801" s="648" t="s">
        <v>13588</v>
      </c>
      <c r="I4801" s="649" t="s">
        <v>7622</v>
      </c>
      <c r="J4801" s="653" t="s">
        <v>1992</v>
      </c>
      <c r="K4801" s="650">
        <v>4</v>
      </c>
      <c r="L4801" s="650">
        <v>12</v>
      </c>
      <c r="M4801" s="644">
        <f>+E4801*L4801</f>
        <v>108000</v>
      </c>
      <c r="N4801" s="651">
        <v>0</v>
      </c>
      <c r="O4801" s="651">
        <v>0</v>
      </c>
      <c r="P4801" s="644">
        <v>0</v>
      </c>
    </row>
    <row r="4802" spans="1:16" ht="22.5" x14ac:dyDescent="0.2">
      <c r="A4802" s="654" t="s">
        <v>14239</v>
      </c>
      <c r="B4802" s="647" t="s">
        <v>775</v>
      </c>
      <c r="C4802" s="638" t="s">
        <v>769</v>
      </c>
      <c r="D4802" s="653" t="s">
        <v>13595</v>
      </c>
      <c r="E4802" s="646">
        <v>5000</v>
      </c>
      <c r="F4802" s="647" t="s">
        <v>13596</v>
      </c>
      <c r="G4802" s="648" t="s">
        <v>13597</v>
      </c>
      <c r="H4802" s="648" t="s">
        <v>13598</v>
      </c>
      <c r="I4802" s="649" t="s">
        <v>7622</v>
      </c>
      <c r="J4802" s="653" t="s">
        <v>13599</v>
      </c>
      <c r="K4802" s="650">
        <v>0</v>
      </c>
      <c r="L4802" s="650">
        <v>0</v>
      </c>
      <c r="M4802" s="644">
        <v>0</v>
      </c>
      <c r="N4802" s="651">
        <v>2</v>
      </c>
      <c r="O4802" s="651">
        <v>6</v>
      </c>
      <c r="P4802" s="644">
        <v>30000</v>
      </c>
    </row>
    <row r="4803" spans="1:16" ht="37.5" customHeight="1" x14ac:dyDescent="0.2">
      <c r="A4803" s="654" t="s">
        <v>14239</v>
      </c>
      <c r="B4803" s="647" t="s">
        <v>775</v>
      </c>
      <c r="C4803" s="638" t="s">
        <v>769</v>
      </c>
      <c r="D4803" s="653" t="s">
        <v>13600</v>
      </c>
      <c r="E4803" s="646">
        <v>3500</v>
      </c>
      <c r="F4803" s="647" t="s">
        <v>13601</v>
      </c>
      <c r="G4803" s="648" t="s">
        <v>13602</v>
      </c>
      <c r="H4803" s="648" t="s">
        <v>842</v>
      </c>
      <c r="I4803" s="649" t="s">
        <v>7622</v>
      </c>
      <c r="J4803" s="653" t="s">
        <v>866</v>
      </c>
      <c r="K4803" s="650">
        <v>4</v>
      </c>
      <c r="L4803" s="650">
        <v>12</v>
      </c>
      <c r="M4803" s="644">
        <f>+E4803*L4803</f>
        <v>42000</v>
      </c>
      <c r="N4803" s="651">
        <v>0</v>
      </c>
      <c r="O4803" s="651">
        <v>0</v>
      </c>
      <c r="P4803" s="644">
        <v>0</v>
      </c>
    </row>
    <row r="4804" spans="1:16" ht="45" x14ac:dyDescent="0.2">
      <c r="A4804" s="654" t="s">
        <v>14239</v>
      </c>
      <c r="B4804" s="647" t="s">
        <v>775</v>
      </c>
      <c r="C4804" s="638" t="s">
        <v>769</v>
      </c>
      <c r="D4804" s="653" t="s">
        <v>13603</v>
      </c>
      <c r="E4804" s="646">
        <v>5000</v>
      </c>
      <c r="F4804" s="647" t="s">
        <v>13604</v>
      </c>
      <c r="G4804" s="648" t="s">
        <v>13605</v>
      </c>
      <c r="H4804" s="648" t="s">
        <v>1879</v>
      </c>
      <c r="I4804" s="649" t="s">
        <v>7622</v>
      </c>
      <c r="J4804" s="653" t="s">
        <v>13606</v>
      </c>
      <c r="K4804" s="650">
        <v>4</v>
      </c>
      <c r="L4804" s="650">
        <v>12</v>
      </c>
      <c r="M4804" s="644">
        <f>+E4804*L4804</f>
        <v>60000</v>
      </c>
      <c r="N4804" s="651">
        <v>0</v>
      </c>
      <c r="O4804" s="651">
        <v>0</v>
      </c>
      <c r="P4804" s="644">
        <v>0</v>
      </c>
    </row>
    <row r="4805" spans="1:16" ht="22.5" x14ac:dyDescent="0.2">
      <c r="A4805" s="654" t="s">
        <v>14239</v>
      </c>
      <c r="B4805" s="647" t="s">
        <v>775</v>
      </c>
      <c r="C4805" s="638" t="s">
        <v>769</v>
      </c>
      <c r="D4805" s="653" t="s">
        <v>13607</v>
      </c>
      <c r="E4805" s="646">
        <v>13500</v>
      </c>
      <c r="F4805" s="647" t="s">
        <v>1096</v>
      </c>
      <c r="G4805" s="648" t="s">
        <v>13608</v>
      </c>
      <c r="H4805" s="648" t="s">
        <v>1340</v>
      </c>
      <c r="I4805" s="649" t="s">
        <v>7622</v>
      </c>
      <c r="J4805" s="653" t="s">
        <v>13609</v>
      </c>
      <c r="K4805" s="650">
        <v>4</v>
      </c>
      <c r="L4805" s="650">
        <v>12</v>
      </c>
      <c r="M4805" s="644">
        <f>+E4805*L4805</f>
        <v>162000</v>
      </c>
      <c r="N4805" s="651">
        <v>0</v>
      </c>
      <c r="O4805" s="651">
        <v>0</v>
      </c>
      <c r="P4805" s="644">
        <v>0</v>
      </c>
    </row>
    <row r="4806" spans="1:16" ht="22.5" x14ac:dyDescent="0.2">
      <c r="A4806" s="654" t="s">
        <v>14239</v>
      </c>
      <c r="B4806" s="647" t="s">
        <v>775</v>
      </c>
      <c r="C4806" s="638" t="s">
        <v>769</v>
      </c>
      <c r="D4806" s="653" t="s">
        <v>13610</v>
      </c>
      <c r="E4806" s="646">
        <v>13500</v>
      </c>
      <c r="F4806" s="647" t="s">
        <v>1147</v>
      </c>
      <c r="G4806" s="648" t="s">
        <v>13611</v>
      </c>
      <c r="H4806" s="648" t="s">
        <v>915</v>
      </c>
      <c r="I4806" s="655" t="s">
        <v>1992</v>
      </c>
      <c r="J4806" s="653" t="s">
        <v>915</v>
      </c>
      <c r="K4806" s="650">
        <v>0</v>
      </c>
      <c r="L4806" s="650">
        <v>0</v>
      </c>
      <c r="M4806" s="644">
        <v>0</v>
      </c>
      <c r="N4806" s="651">
        <v>2</v>
      </c>
      <c r="O4806" s="651">
        <v>6</v>
      </c>
      <c r="P4806" s="644">
        <v>71550</v>
      </c>
    </row>
    <row r="4807" spans="1:16" ht="33.75" x14ac:dyDescent="0.2">
      <c r="A4807" s="654" t="s">
        <v>14239</v>
      </c>
      <c r="B4807" s="647" t="s">
        <v>775</v>
      </c>
      <c r="C4807" s="638" t="s">
        <v>769</v>
      </c>
      <c r="D4807" s="653" t="s">
        <v>13612</v>
      </c>
      <c r="E4807" s="646">
        <v>9000</v>
      </c>
      <c r="F4807" s="647" t="s">
        <v>13613</v>
      </c>
      <c r="G4807" s="648" t="s">
        <v>13614</v>
      </c>
      <c r="H4807" s="648" t="s">
        <v>13588</v>
      </c>
      <c r="I4807" s="649" t="s">
        <v>7622</v>
      </c>
      <c r="J4807" s="653" t="s">
        <v>1992</v>
      </c>
      <c r="K4807" s="650">
        <v>4</v>
      </c>
      <c r="L4807" s="650">
        <v>12</v>
      </c>
      <c r="M4807" s="644">
        <f>+E4807*L4807</f>
        <v>108000</v>
      </c>
      <c r="N4807" s="651">
        <v>0</v>
      </c>
      <c r="O4807" s="651">
        <v>0</v>
      </c>
      <c r="P4807" s="644">
        <v>0</v>
      </c>
    </row>
    <row r="4808" spans="1:16" ht="22.5" x14ac:dyDescent="0.2">
      <c r="A4808" s="654" t="s">
        <v>14239</v>
      </c>
      <c r="B4808" s="647" t="s">
        <v>775</v>
      </c>
      <c r="C4808" s="638" t="s">
        <v>769</v>
      </c>
      <c r="D4808" s="653" t="s">
        <v>13615</v>
      </c>
      <c r="E4808" s="646">
        <v>13500</v>
      </c>
      <c r="F4808" s="647" t="s">
        <v>13616</v>
      </c>
      <c r="G4808" s="648" t="s">
        <v>13617</v>
      </c>
      <c r="H4808" s="648" t="s">
        <v>4117</v>
      </c>
      <c r="I4808" s="649" t="s">
        <v>7676</v>
      </c>
      <c r="J4808" s="653" t="s">
        <v>13618</v>
      </c>
      <c r="K4808" s="650">
        <v>0</v>
      </c>
      <c r="L4808" s="650">
        <v>0</v>
      </c>
      <c r="M4808" s="644">
        <v>0</v>
      </c>
      <c r="N4808" s="651">
        <v>2</v>
      </c>
      <c r="O4808" s="651">
        <v>6</v>
      </c>
      <c r="P4808" s="644">
        <v>53550</v>
      </c>
    </row>
    <row r="4809" spans="1:16" ht="22.5" x14ac:dyDescent="0.2">
      <c r="A4809" s="654" t="s">
        <v>14239</v>
      </c>
      <c r="B4809" s="647" t="s">
        <v>775</v>
      </c>
      <c r="C4809" s="638" t="s">
        <v>769</v>
      </c>
      <c r="D4809" s="653" t="s">
        <v>13619</v>
      </c>
      <c r="E4809" s="646">
        <v>2800</v>
      </c>
      <c r="F4809" s="647" t="s">
        <v>13620</v>
      </c>
      <c r="G4809" s="648" t="s">
        <v>13621</v>
      </c>
      <c r="H4809" s="648" t="s">
        <v>1547</v>
      </c>
      <c r="I4809" s="649" t="s">
        <v>12275</v>
      </c>
      <c r="J4809" s="653" t="s">
        <v>13622</v>
      </c>
      <c r="K4809" s="650">
        <v>4</v>
      </c>
      <c r="L4809" s="650">
        <v>12</v>
      </c>
      <c r="M4809" s="644">
        <f t="shared" ref="M4809:M4822" si="0">+E4809*L4809</f>
        <v>33600</v>
      </c>
      <c r="N4809" s="651">
        <v>2</v>
      </c>
      <c r="O4809" s="651">
        <v>6</v>
      </c>
      <c r="P4809" s="644">
        <v>16800</v>
      </c>
    </row>
    <row r="4810" spans="1:16" ht="56.25" x14ac:dyDescent="0.2">
      <c r="A4810" s="654" t="s">
        <v>14239</v>
      </c>
      <c r="B4810" s="647" t="s">
        <v>775</v>
      </c>
      <c r="C4810" s="638" t="s">
        <v>769</v>
      </c>
      <c r="D4810" s="653" t="s">
        <v>13623</v>
      </c>
      <c r="E4810" s="646">
        <v>4000</v>
      </c>
      <c r="F4810" s="647" t="s">
        <v>13624</v>
      </c>
      <c r="G4810" s="648" t="s">
        <v>13625</v>
      </c>
      <c r="H4810" s="648" t="s">
        <v>8012</v>
      </c>
      <c r="I4810" s="649" t="s">
        <v>7622</v>
      </c>
      <c r="J4810" s="653" t="s">
        <v>13626</v>
      </c>
      <c r="K4810" s="650">
        <v>1</v>
      </c>
      <c r="L4810" s="650">
        <v>1</v>
      </c>
      <c r="M4810" s="644">
        <f t="shared" si="0"/>
        <v>4000</v>
      </c>
      <c r="N4810" s="651">
        <v>0</v>
      </c>
      <c r="O4810" s="651">
        <v>0</v>
      </c>
      <c r="P4810" s="644">
        <v>0</v>
      </c>
    </row>
    <row r="4811" spans="1:16" ht="22.5" x14ac:dyDescent="0.2">
      <c r="A4811" s="654" t="s">
        <v>14239</v>
      </c>
      <c r="B4811" s="647" t="s">
        <v>775</v>
      </c>
      <c r="C4811" s="638" t="s">
        <v>769</v>
      </c>
      <c r="D4811" s="653" t="s">
        <v>13627</v>
      </c>
      <c r="E4811" s="646">
        <v>3000</v>
      </c>
      <c r="F4811" s="647" t="s">
        <v>13628</v>
      </c>
      <c r="G4811" s="648" t="s">
        <v>13629</v>
      </c>
      <c r="H4811" s="648" t="s">
        <v>13622</v>
      </c>
      <c r="I4811" s="649" t="s">
        <v>774</v>
      </c>
      <c r="J4811" s="653" t="s">
        <v>13622</v>
      </c>
      <c r="K4811" s="650">
        <v>4</v>
      </c>
      <c r="L4811" s="650">
        <v>12</v>
      </c>
      <c r="M4811" s="644">
        <f t="shared" si="0"/>
        <v>36000</v>
      </c>
      <c r="N4811" s="651">
        <v>2</v>
      </c>
      <c r="O4811" s="651">
        <v>6</v>
      </c>
      <c r="P4811" s="644">
        <v>17978.34</v>
      </c>
    </row>
    <row r="4812" spans="1:16" ht="22.5" x14ac:dyDescent="0.2">
      <c r="A4812" s="654" t="s">
        <v>14239</v>
      </c>
      <c r="B4812" s="647" t="s">
        <v>775</v>
      </c>
      <c r="C4812" s="638" t="s">
        <v>769</v>
      </c>
      <c r="D4812" s="653" t="s">
        <v>842</v>
      </c>
      <c r="E4812" s="646">
        <v>3800</v>
      </c>
      <c r="F4812" s="647" t="s">
        <v>13630</v>
      </c>
      <c r="G4812" s="648" t="s">
        <v>14237</v>
      </c>
      <c r="H4812" s="648" t="s">
        <v>842</v>
      </c>
      <c r="I4812" s="649" t="s">
        <v>7622</v>
      </c>
      <c r="J4812" s="653" t="s">
        <v>842</v>
      </c>
      <c r="K4812" s="650">
        <v>4</v>
      </c>
      <c r="L4812" s="650">
        <v>12</v>
      </c>
      <c r="M4812" s="644">
        <f t="shared" si="0"/>
        <v>45600</v>
      </c>
      <c r="N4812" s="651">
        <v>2</v>
      </c>
      <c r="O4812" s="651">
        <v>6</v>
      </c>
      <c r="P4812" s="644">
        <v>22800</v>
      </c>
    </row>
    <row r="4813" spans="1:16" ht="22.5" x14ac:dyDescent="0.2">
      <c r="A4813" s="654" t="s">
        <v>14239</v>
      </c>
      <c r="B4813" s="647" t="s">
        <v>775</v>
      </c>
      <c r="C4813" s="638" t="s">
        <v>769</v>
      </c>
      <c r="D4813" s="653" t="s">
        <v>7081</v>
      </c>
      <c r="E4813" s="646">
        <v>7500</v>
      </c>
      <c r="F4813" s="647" t="s">
        <v>13631</v>
      </c>
      <c r="G4813" s="648" t="s">
        <v>13632</v>
      </c>
      <c r="H4813" s="648" t="s">
        <v>842</v>
      </c>
      <c r="I4813" s="649" t="s">
        <v>7622</v>
      </c>
      <c r="J4813" s="653" t="s">
        <v>842</v>
      </c>
      <c r="K4813" s="650">
        <v>4</v>
      </c>
      <c r="L4813" s="650">
        <v>12</v>
      </c>
      <c r="M4813" s="644">
        <f t="shared" si="0"/>
        <v>90000</v>
      </c>
      <c r="N4813" s="651">
        <v>2</v>
      </c>
      <c r="O4813" s="651">
        <v>6</v>
      </c>
      <c r="P4813" s="644">
        <v>45000</v>
      </c>
    </row>
    <row r="4814" spans="1:16" ht="33.75" x14ac:dyDescent="0.2">
      <c r="A4814" s="654" t="s">
        <v>14239</v>
      </c>
      <c r="B4814" s="647" t="s">
        <v>775</v>
      </c>
      <c r="C4814" s="638" t="s">
        <v>769</v>
      </c>
      <c r="D4814" s="653" t="s">
        <v>13586</v>
      </c>
      <c r="E4814" s="646">
        <v>3500</v>
      </c>
      <c r="F4814" s="647" t="s">
        <v>13633</v>
      </c>
      <c r="G4814" s="648" t="s">
        <v>13634</v>
      </c>
      <c r="H4814" s="648" t="s">
        <v>13635</v>
      </c>
      <c r="I4814" s="649" t="s">
        <v>7622</v>
      </c>
      <c r="J4814" s="653" t="s">
        <v>1992</v>
      </c>
      <c r="K4814" s="650">
        <v>4</v>
      </c>
      <c r="L4814" s="650">
        <v>12</v>
      </c>
      <c r="M4814" s="644">
        <f t="shared" si="0"/>
        <v>42000</v>
      </c>
      <c r="N4814" s="651">
        <v>2</v>
      </c>
      <c r="O4814" s="651">
        <v>6</v>
      </c>
      <c r="P4814" s="644">
        <v>21000</v>
      </c>
    </row>
    <row r="4815" spans="1:16" ht="45" x14ac:dyDescent="0.2">
      <c r="A4815" s="654" t="s">
        <v>14239</v>
      </c>
      <c r="B4815" s="647" t="s">
        <v>775</v>
      </c>
      <c r="C4815" s="638" t="s">
        <v>769</v>
      </c>
      <c r="D4815" s="653" t="s">
        <v>13636</v>
      </c>
      <c r="E4815" s="646">
        <v>2500</v>
      </c>
      <c r="F4815" s="647" t="s">
        <v>13637</v>
      </c>
      <c r="G4815" s="648" t="s">
        <v>14238</v>
      </c>
      <c r="H4815" s="648" t="s">
        <v>13638</v>
      </c>
      <c r="I4815" s="649" t="s">
        <v>12527</v>
      </c>
      <c r="J4815" s="653" t="s">
        <v>13639</v>
      </c>
      <c r="K4815" s="650">
        <v>4</v>
      </c>
      <c r="L4815" s="650">
        <v>12</v>
      </c>
      <c r="M4815" s="644">
        <f t="shared" si="0"/>
        <v>30000</v>
      </c>
      <c r="N4815" s="651">
        <v>2</v>
      </c>
      <c r="O4815" s="651">
        <v>6</v>
      </c>
      <c r="P4815" s="644">
        <v>15000</v>
      </c>
    </row>
    <row r="4816" spans="1:16" ht="45" x14ac:dyDescent="0.2">
      <c r="A4816" s="654" t="s">
        <v>14239</v>
      </c>
      <c r="B4816" s="647" t="s">
        <v>775</v>
      </c>
      <c r="C4816" s="638" t="s">
        <v>769</v>
      </c>
      <c r="D4816" s="653" t="s">
        <v>13640</v>
      </c>
      <c r="E4816" s="646">
        <v>2500</v>
      </c>
      <c r="F4816" s="647" t="s">
        <v>13641</v>
      </c>
      <c r="G4816" s="648" t="s">
        <v>13642</v>
      </c>
      <c r="H4816" s="648" t="s">
        <v>1547</v>
      </c>
      <c r="I4816" s="649" t="s">
        <v>7676</v>
      </c>
      <c r="J4816" s="653" t="s">
        <v>2517</v>
      </c>
      <c r="K4816" s="650">
        <v>4</v>
      </c>
      <c r="L4816" s="650">
        <v>12</v>
      </c>
      <c r="M4816" s="644">
        <f t="shared" si="0"/>
        <v>30000</v>
      </c>
      <c r="N4816" s="651">
        <v>2</v>
      </c>
      <c r="O4816" s="651">
        <v>6</v>
      </c>
      <c r="P4816" s="644">
        <v>14979.17</v>
      </c>
    </row>
    <row r="4817" spans="1:16" ht="56.25" x14ac:dyDescent="0.2">
      <c r="A4817" s="654" t="s">
        <v>14239</v>
      </c>
      <c r="B4817" s="647" t="s">
        <v>775</v>
      </c>
      <c r="C4817" s="638" t="s">
        <v>769</v>
      </c>
      <c r="D4817" s="653" t="s">
        <v>13623</v>
      </c>
      <c r="E4817" s="646">
        <v>4000</v>
      </c>
      <c r="F4817" s="647" t="s">
        <v>13643</v>
      </c>
      <c r="G4817" s="648" t="s">
        <v>13644</v>
      </c>
      <c r="H4817" s="648" t="s">
        <v>13645</v>
      </c>
      <c r="I4817" s="649" t="s">
        <v>7676</v>
      </c>
      <c r="J4817" s="653" t="s">
        <v>13645</v>
      </c>
      <c r="K4817" s="650">
        <v>1</v>
      </c>
      <c r="L4817" s="650">
        <v>1</v>
      </c>
      <c r="M4817" s="644">
        <f t="shared" si="0"/>
        <v>4000</v>
      </c>
      <c r="N4817" s="651">
        <v>0</v>
      </c>
      <c r="O4817" s="651">
        <v>0</v>
      </c>
      <c r="P4817" s="644">
        <v>0</v>
      </c>
    </row>
    <row r="4818" spans="1:16" ht="33.75" x14ac:dyDescent="0.2">
      <c r="A4818" s="654" t="s">
        <v>14239</v>
      </c>
      <c r="B4818" s="647" t="s">
        <v>775</v>
      </c>
      <c r="C4818" s="638" t="s">
        <v>769</v>
      </c>
      <c r="D4818" s="653" t="s">
        <v>13646</v>
      </c>
      <c r="E4818" s="646">
        <v>7500</v>
      </c>
      <c r="F4818" s="647" t="s">
        <v>13647</v>
      </c>
      <c r="G4818" s="648" t="s">
        <v>13648</v>
      </c>
      <c r="H4818" s="648" t="s">
        <v>842</v>
      </c>
      <c r="I4818" s="649" t="s">
        <v>7622</v>
      </c>
      <c r="J4818" s="653" t="s">
        <v>866</v>
      </c>
      <c r="K4818" s="650">
        <v>4</v>
      </c>
      <c r="L4818" s="650">
        <v>12</v>
      </c>
      <c r="M4818" s="644">
        <f t="shared" si="0"/>
        <v>90000</v>
      </c>
      <c r="N4818" s="651">
        <v>0</v>
      </c>
      <c r="O4818" s="651">
        <v>0</v>
      </c>
      <c r="P4818" s="644">
        <v>0</v>
      </c>
    </row>
    <row r="4819" spans="1:16" ht="22.5" x14ac:dyDescent="0.2">
      <c r="A4819" s="654" t="s">
        <v>14239</v>
      </c>
      <c r="B4819" s="647" t="s">
        <v>775</v>
      </c>
      <c r="C4819" s="638" t="s">
        <v>769</v>
      </c>
      <c r="D4819" s="653" t="s">
        <v>13649</v>
      </c>
      <c r="E4819" s="646">
        <v>3900</v>
      </c>
      <c r="F4819" s="647" t="s">
        <v>13650</v>
      </c>
      <c r="G4819" s="648" t="s">
        <v>13651</v>
      </c>
      <c r="H4819" s="648" t="s">
        <v>5653</v>
      </c>
      <c r="I4819" s="649" t="s">
        <v>774</v>
      </c>
      <c r="J4819" s="653" t="s">
        <v>5653</v>
      </c>
      <c r="K4819" s="650">
        <v>4</v>
      </c>
      <c r="L4819" s="650">
        <v>12</v>
      </c>
      <c r="M4819" s="644">
        <f t="shared" si="0"/>
        <v>46800</v>
      </c>
      <c r="N4819" s="651">
        <v>2</v>
      </c>
      <c r="O4819" s="651">
        <v>6</v>
      </c>
      <c r="P4819" s="644">
        <v>23399.73</v>
      </c>
    </row>
    <row r="4820" spans="1:16" ht="27.75" customHeight="1" x14ac:dyDescent="0.2">
      <c r="A4820" s="654" t="s">
        <v>14239</v>
      </c>
      <c r="B4820" s="647" t="s">
        <v>775</v>
      </c>
      <c r="C4820" s="638" t="s">
        <v>769</v>
      </c>
      <c r="D4820" s="653" t="s">
        <v>13652</v>
      </c>
      <c r="E4820" s="646">
        <v>9000</v>
      </c>
      <c r="F4820" s="647" t="s">
        <v>13653</v>
      </c>
      <c r="G4820" s="653" t="s">
        <v>13654</v>
      </c>
      <c r="H4820" s="653" t="s">
        <v>2718</v>
      </c>
      <c r="I4820" s="655" t="s">
        <v>2718</v>
      </c>
      <c r="J4820" s="653" t="s">
        <v>2718</v>
      </c>
      <c r="K4820" s="650">
        <v>1</v>
      </c>
      <c r="L4820" s="650">
        <v>3</v>
      </c>
      <c r="M4820" s="644">
        <f t="shared" si="0"/>
        <v>27000</v>
      </c>
      <c r="N4820" s="651">
        <v>0</v>
      </c>
      <c r="O4820" s="651">
        <v>0</v>
      </c>
      <c r="P4820" s="644">
        <v>0</v>
      </c>
    </row>
    <row r="4821" spans="1:16" ht="33.75" x14ac:dyDescent="0.2">
      <c r="A4821" s="654" t="s">
        <v>14239</v>
      </c>
      <c r="B4821" s="647" t="s">
        <v>775</v>
      </c>
      <c r="C4821" s="638" t="s">
        <v>769</v>
      </c>
      <c r="D4821" s="653" t="s">
        <v>13655</v>
      </c>
      <c r="E4821" s="646">
        <v>6000</v>
      </c>
      <c r="F4821" s="647" t="s">
        <v>13656</v>
      </c>
      <c r="G4821" s="648" t="s">
        <v>13657</v>
      </c>
      <c r="H4821" s="648" t="s">
        <v>915</v>
      </c>
      <c r="I4821" s="649" t="s">
        <v>7622</v>
      </c>
      <c r="J4821" s="653" t="s">
        <v>915</v>
      </c>
      <c r="K4821" s="650">
        <v>1</v>
      </c>
      <c r="L4821" s="650">
        <v>6</v>
      </c>
      <c r="M4821" s="644">
        <f t="shared" si="0"/>
        <v>36000</v>
      </c>
      <c r="N4821" s="651">
        <v>0</v>
      </c>
      <c r="O4821" s="651">
        <v>0</v>
      </c>
      <c r="P4821" s="644">
        <v>0</v>
      </c>
    </row>
    <row r="4822" spans="1:16" ht="45" x14ac:dyDescent="0.2">
      <c r="A4822" s="654" t="s">
        <v>14239</v>
      </c>
      <c r="B4822" s="647" t="s">
        <v>775</v>
      </c>
      <c r="C4822" s="638" t="s">
        <v>769</v>
      </c>
      <c r="D4822" s="653" t="s">
        <v>13658</v>
      </c>
      <c r="E4822" s="646">
        <v>7500</v>
      </c>
      <c r="F4822" s="647" t="s">
        <v>13656</v>
      </c>
      <c r="G4822" s="648" t="s">
        <v>13657</v>
      </c>
      <c r="H4822" s="648" t="s">
        <v>915</v>
      </c>
      <c r="I4822" s="649" t="s">
        <v>7622</v>
      </c>
      <c r="J4822" s="653" t="s">
        <v>915</v>
      </c>
      <c r="K4822" s="650">
        <v>2</v>
      </c>
      <c r="L4822" s="650">
        <v>6</v>
      </c>
      <c r="M4822" s="644">
        <f t="shared" si="0"/>
        <v>45000</v>
      </c>
      <c r="N4822" s="651">
        <v>2</v>
      </c>
      <c r="O4822" s="651">
        <v>6</v>
      </c>
      <c r="P4822" s="644">
        <v>45000</v>
      </c>
    </row>
    <row r="4823" spans="1:16" ht="56.25" x14ac:dyDescent="0.2">
      <c r="A4823" s="654" t="s">
        <v>14239</v>
      </c>
      <c r="B4823" s="647" t="s">
        <v>775</v>
      </c>
      <c r="C4823" s="638" t="s">
        <v>769</v>
      </c>
      <c r="D4823" s="653" t="s">
        <v>13659</v>
      </c>
      <c r="E4823" s="646">
        <v>9000</v>
      </c>
      <c r="F4823" s="647" t="s">
        <v>13660</v>
      </c>
      <c r="G4823" s="648" t="s">
        <v>13661</v>
      </c>
      <c r="H4823" s="648" t="s">
        <v>7655</v>
      </c>
      <c r="I4823" s="649" t="s">
        <v>7655</v>
      </c>
      <c r="J4823" s="648" t="s">
        <v>7655</v>
      </c>
      <c r="K4823" s="650">
        <v>0</v>
      </c>
      <c r="L4823" s="650">
        <v>0</v>
      </c>
      <c r="M4823" s="644">
        <v>0</v>
      </c>
      <c r="N4823" s="651">
        <v>2</v>
      </c>
      <c r="O4823" s="651">
        <v>6</v>
      </c>
      <c r="P4823" s="644">
        <v>35700</v>
      </c>
    </row>
    <row r="4824" spans="1:16" ht="33.75" x14ac:dyDescent="0.2">
      <c r="A4824" s="654" t="s">
        <v>14239</v>
      </c>
      <c r="B4824" s="647" t="s">
        <v>775</v>
      </c>
      <c r="C4824" s="638" t="s">
        <v>769</v>
      </c>
      <c r="D4824" s="653" t="s">
        <v>13662</v>
      </c>
      <c r="E4824" s="646">
        <v>13500</v>
      </c>
      <c r="F4824" s="647" t="s">
        <v>1569</v>
      </c>
      <c r="G4824" s="648" t="s">
        <v>13663</v>
      </c>
      <c r="H4824" s="648" t="s">
        <v>13664</v>
      </c>
      <c r="I4824" s="649" t="s">
        <v>13665</v>
      </c>
      <c r="J4824" s="648" t="s">
        <v>13665</v>
      </c>
      <c r="K4824" s="650">
        <v>4</v>
      </c>
      <c r="L4824" s="650">
        <v>12</v>
      </c>
      <c r="M4824" s="644">
        <f t="shared" ref="M4824:M4832" si="1">+E4824*L4824</f>
        <v>162000</v>
      </c>
      <c r="N4824" s="651">
        <v>1</v>
      </c>
      <c r="O4824" s="651">
        <v>1</v>
      </c>
      <c r="P4824" s="644">
        <v>9450</v>
      </c>
    </row>
    <row r="4825" spans="1:16" ht="22.5" x14ac:dyDescent="0.2">
      <c r="A4825" s="654" t="s">
        <v>14239</v>
      </c>
      <c r="B4825" s="647" t="s">
        <v>775</v>
      </c>
      <c r="C4825" s="638" t="s">
        <v>769</v>
      </c>
      <c r="D4825" s="653" t="s">
        <v>915</v>
      </c>
      <c r="E4825" s="646">
        <v>2800</v>
      </c>
      <c r="F4825" s="647" t="s">
        <v>13666</v>
      </c>
      <c r="G4825" s="648" t="s">
        <v>13667</v>
      </c>
      <c r="H4825" s="648" t="s">
        <v>915</v>
      </c>
      <c r="I4825" s="649" t="s">
        <v>7622</v>
      </c>
      <c r="J4825" s="653" t="s">
        <v>915</v>
      </c>
      <c r="K4825" s="650">
        <v>4</v>
      </c>
      <c r="L4825" s="650">
        <v>12</v>
      </c>
      <c r="M4825" s="644">
        <f t="shared" si="1"/>
        <v>33600</v>
      </c>
      <c r="N4825" s="651">
        <v>2</v>
      </c>
      <c r="O4825" s="651">
        <v>6</v>
      </c>
      <c r="P4825" s="644">
        <v>16800</v>
      </c>
    </row>
    <row r="4826" spans="1:16" ht="33.75" x14ac:dyDescent="0.2">
      <c r="A4826" s="654" t="s">
        <v>14239</v>
      </c>
      <c r="B4826" s="647" t="s">
        <v>775</v>
      </c>
      <c r="C4826" s="638" t="s">
        <v>769</v>
      </c>
      <c r="D4826" s="653" t="s">
        <v>13619</v>
      </c>
      <c r="E4826" s="646">
        <v>2800</v>
      </c>
      <c r="F4826" s="647" t="s">
        <v>13668</v>
      </c>
      <c r="G4826" s="648" t="s">
        <v>13669</v>
      </c>
      <c r="H4826" s="648" t="s">
        <v>3134</v>
      </c>
      <c r="I4826" s="649" t="s">
        <v>12275</v>
      </c>
      <c r="J4826" s="653" t="s">
        <v>3134</v>
      </c>
      <c r="K4826" s="650">
        <v>4</v>
      </c>
      <c r="L4826" s="650">
        <v>12</v>
      </c>
      <c r="M4826" s="644">
        <f t="shared" si="1"/>
        <v>33600</v>
      </c>
      <c r="N4826" s="651">
        <v>0</v>
      </c>
      <c r="O4826" s="651">
        <v>0</v>
      </c>
      <c r="P4826" s="644">
        <v>0</v>
      </c>
    </row>
    <row r="4827" spans="1:16" ht="22.5" x14ac:dyDescent="0.2">
      <c r="A4827" s="654" t="s">
        <v>14239</v>
      </c>
      <c r="B4827" s="647" t="s">
        <v>775</v>
      </c>
      <c r="C4827" s="638" t="s">
        <v>769</v>
      </c>
      <c r="D4827" s="653" t="s">
        <v>13670</v>
      </c>
      <c r="E4827" s="646">
        <v>9000</v>
      </c>
      <c r="F4827" s="647" t="s">
        <v>7653</v>
      </c>
      <c r="G4827" s="648" t="s">
        <v>13671</v>
      </c>
      <c r="H4827" s="648" t="s">
        <v>7655</v>
      </c>
      <c r="I4827" s="649" t="s">
        <v>7655</v>
      </c>
      <c r="J4827" s="648" t="s">
        <v>7655</v>
      </c>
      <c r="K4827" s="650">
        <v>4</v>
      </c>
      <c r="L4827" s="650">
        <v>12</v>
      </c>
      <c r="M4827" s="644">
        <f t="shared" si="1"/>
        <v>108000</v>
      </c>
      <c r="N4827" s="651">
        <v>1</v>
      </c>
      <c r="O4827" s="651">
        <v>2</v>
      </c>
      <c r="P4827" s="644">
        <v>17700</v>
      </c>
    </row>
    <row r="4828" spans="1:16" ht="22.5" x14ac:dyDescent="0.2">
      <c r="A4828" s="654" t="s">
        <v>14239</v>
      </c>
      <c r="B4828" s="647" t="s">
        <v>775</v>
      </c>
      <c r="C4828" s="638" t="s">
        <v>769</v>
      </c>
      <c r="D4828" s="653" t="s">
        <v>13672</v>
      </c>
      <c r="E4828" s="646">
        <v>13500</v>
      </c>
      <c r="F4828" s="647" t="s">
        <v>13673</v>
      </c>
      <c r="G4828" s="648" t="s">
        <v>13674</v>
      </c>
      <c r="H4828" s="648" t="s">
        <v>13675</v>
      </c>
      <c r="I4828" s="649" t="s">
        <v>13675</v>
      </c>
      <c r="J4828" s="648" t="s">
        <v>13675</v>
      </c>
      <c r="K4828" s="650">
        <v>4</v>
      </c>
      <c r="L4828" s="650">
        <v>12</v>
      </c>
      <c r="M4828" s="644">
        <f t="shared" si="1"/>
        <v>162000</v>
      </c>
      <c r="N4828" s="651">
        <v>0</v>
      </c>
      <c r="O4828" s="651">
        <v>0</v>
      </c>
      <c r="P4828" s="644">
        <v>0</v>
      </c>
    </row>
    <row r="4829" spans="1:16" ht="33.75" x14ac:dyDescent="0.2">
      <c r="A4829" s="654" t="s">
        <v>14239</v>
      </c>
      <c r="B4829" s="647" t="s">
        <v>775</v>
      </c>
      <c r="C4829" s="638" t="s">
        <v>769</v>
      </c>
      <c r="D4829" s="653" t="s">
        <v>13676</v>
      </c>
      <c r="E4829" s="646">
        <v>10000</v>
      </c>
      <c r="F4829" s="647" t="s">
        <v>13677</v>
      </c>
      <c r="G4829" s="648" t="s">
        <v>13678</v>
      </c>
      <c r="H4829" s="648" t="s">
        <v>13588</v>
      </c>
      <c r="I4829" s="649" t="s">
        <v>7622</v>
      </c>
      <c r="J4829" s="653" t="s">
        <v>1992</v>
      </c>
      <c r="K4829" s="650">
        <v>4</v>
      </c>
      <c r="L4829" s="650">
        <v>12</v>
      </c>
      <c r="M4829" s="644">
        <f t="shared" si="1"/>
        <v>120000</v>
      </c>
      <c r="N4829" s="651">
        <v>0</v>
      </c>
      <c r="O4829" s="651">
        <v>0</v>
      </c>
      <c r="P4829" s="644">
        <v>0</v>
      </c>
    </row>
    <row r="4830" spans="1:16" ht="22.5" x14ac:dyDescent="0.2">
      <c r="A4830" s="654" t="s">
        <v>14239</v>
      </c>
      <c r="B4830" s="647" t="s">
        <v>775</v>
      </c>
      <c r="C4830" s="638" t="s">
        <v>769</v>
      </c>
      <c r="D4830" s="653" t="s">
        <v>842</v>
      </c>
      <c r="E4830" s="646">
        <v>3000</v>
      </c>
      <c r="F4830" s="647" t="s">
        <v>13679</v>
      </c>
      <c r="G4830" s="648" t="s">
        <v>13680</v>
      </c>
      <c r="H4830" s="648" t="s">
        <v>842</v>
      </c>
      <c r="I4830" s="649" t="s">
        <v>12366</v>
      </c>
      <c r="J4830" s="653" t="s">
        <v>866</v>
      </c>
      <c r="K4830" s="650">
        <v>4</v>
      </c>
      <c r="L4830" s="650">
        <v>12</v>
      </c>
      <c r="M4830" s="644">
        <f t="shared" si="1"/>
        <v>36000</v>
      </c>
      <c r="N4830" s="651">
        <v>2</v>
      </c>
      <c r="O4830" s="651">
        <v>6</v>
      </c>
      <c r="P4830" s="644">
        <v>18000</v>
      </c>
    </row>
    <row r="4831" spans="1:16" ht="22.5" x14ac:dyDescent="0.2">
      <c r="A4831" s="654" t="s">
        <v>14239</v>
      </c>
      <c r="B4831" s="647" t="s">
        <v>775</v>
      </c>
      <c r="C4831" s="638" t="s">
        <v>769</v>
      </c>
      <c r="D4831" s="653" t="s">
        <v>2593</v>
      </c>
      <c r="E4831" s="646">
        <v>2500</v>
      </c>
      <c r="F4831" s="647" t="s">
        <v>13681</v>
      </c>
      <c r="G4831" s="648" t="s">
        <v>13682</v>
      </c>
      <c r="H4831" s="648" t="s">
        <v>1105</v>
      </c>
      <c r="I4831" s="649" t="s">
        <v>1105</v>
      </c>
      <c r="J4831" s="648" t="s">
        <v>1105</v>
      </c>
      <c r="K4831" s="650">
        <v>4</v>
      </c>
      <c r="L4831" s="650">
        <v>12</v>
      </c>
      <c r="M4831" s="644">
        <f t="shared" si="1"/>
        <v>30000</v>
      </c>
      <c r="N4831" s="651">
        <v>0</v>
      </c>
      <c r="O4831" s="651">
        <v>0</v>
      </c>
      <c r="P4831" s="644">
        <v>0</v>
      </c>
    </row>
    <row r="4832" spans="1:16" ht="22.5" x14ac:dyDescent="0.2">
      <c r="A4832" s="654" t="s">
        <v>14239</v>
      </c>
      <c r="B4832" s="647" t="s">
        <v>775</v>
      </c>
      <c r="C4832" s="638" t="s">
        <v>769</v>
      </c>
      <c r="D4832" s="653" t="s">
        <v>13683</v>
      </c>
      <c r="E4832" s="646">
        <v>5000</v>
      </c>
      <c r="F4832" s="647" t="s">
        <v>13684</v>
      </c>
      <c r="G4832" s="648" t="s">
        <v>13685</v>
      </c>
      <c r="H4832" s="648" t="s">
        <v>957</v>
      </c>
      <c r="I4832" s="649" t="s">
        <v>12366</v>
      </c>
      <c r="J4832" s="653" t="s">
        <v>957</v>
      </c>
      <c r="K4832" s="650">
        <v>4</v>
      </c>
      <c r="L4832" s="650">
        <v>12</v>
      </c>
      <c r="M4832" s="644">
        <f t="shared" si="1"/>
        <v>60000</v>
      </c>
      <c r="N4832" s="651">
        <v>2</v>
      </c>
      <c r="O4832" s="651">
        <v>6</v>
      </c>
      <c r="P4832" s="644">
        <v>30000</v>
      </c>
    </row>
    <row r="4833" spans="1:16" ht="33.75" x14ac:dyDescent="0.2">
      <c r="A4833" s="654" t="s">
        <v>14239</v>
      </c>
      <c r="B4833" s="647" t="s">
        <v>775</v>
      </c>
      <c r="C4833" s="638" t="s">
        <v>769</v>
      </c>
      <c r="D4833" s="653" t="s">
        <v>13686</v>
      </c>
      <c r="E4833" s="646">
        <v>3200</v>
      </c>
      <c r="F4833" s="647" t="s">
        <v>13687</v>
      </c>
      <c r="G4833" s="648" t="s">
        <v>13688</v>
      </c>
      <c r="H4833" s="648" t="s">
        <v>1992</v>
      </c>
      <c r="I4833" s="649" t="s">
        <v>1992</v>
      </c>
      <c r="J4833" s="648" t="s">
        <v>1992</v>
      </c>
      <c r="K4833" s="650">
        <v>0</v>
      </c>
      <c r="L4833" s="650">
        <v>0</v>
      </c>
      <c r="M4833" s="644">
        <v>0</v>
      </c>
      <c r="N4833" s="651">
        <v>1</v>
      </c>
      <c r="O4833" s="651">
        <v>1</v>
      </c>
      <c r="P4833" s="644">
        <v>19164.23</v>
      </c>
    </row>
    <row r="4834" spans="1:16" ht="22.5" x14ac:dyDescent="0.2">
      <c r="A4834" s="654" t="s">
        <v>14239</v>
      </c>
      <c r="B4834" s="647" t="s">
        <v>775</v>
      </c>
      <c r="C4834" s="638" t="s">
        <v>769</v>
      </c>
      <c r="D4834" s="653" t="s">
        <v>13619</v>
      </c>
      <c r="E4834" s="646">
        <v>2500</v>
      </c>
      <c r="F4834" s="647" t="s">
        <v>13689</v>
      </c>
      <c r="G4834" s="648" t="s">
        <v>13690</v>
      </c>
      <c r="H4834" s="648" t="s">
        <v>13691</v>
      </c>
      <c r="I4834" s="649" t="s">
        <v>774</v>
      </c>
      <c r="J4834" s="653" t="s">
        <v>13691</v>
      </c>
      <c r="K4834" s="650">
        <v>4</v>
      </c>
      <c r="L4834" s="650">
        <v>12</v>
      </c>
      <c r="M4834" s="644">
        <f t="shared" ref="M4834:M4897" si="2">+E4834*L4834</f>
        <v>30000</v>
      </c>
      <c r="N4834" s="651">
        <v>0</v>
      </c>
      <c r="O4834" s="651">
        <v>0</v>
      </c>
      <c r="P4834" s="644">
        <v>0</v>
      </c>
    </row>
    <row r="4835" spans="1:16" ht="33.75" x14ac:dyDescent="0.2">
      <c r="A4835" s="654" t="s">
        <v>14239</v>
      </c>
      <c r="B4835" s="647" t="s">
        <v>775</v>
      </c>
      <c r="C4835" s="638" t="s">
        <v>769</v>
      </c>
      <c r="D4835" s="653" t="s">
        <v>13692</v>
      </c>
      <c r="E4835" s="646">
        <v>4000</v>
      </c>
      <c r="F4835" s="647" t="s">
        <v>13693</v>
      </c>
      <c r="G4835" s="648" t="s">
        <v>13694</v>
      </c>
      <c r="H4835" s="648" t="s">
        <v>2718</v>
      </c>
      <c r="I4835" s="649" t="s">
        <v>7622</v>
      </c>
      <c r="J4835" s="653"/>
      <c r="K4835" s="650">
        <v>1</v>
      </c>
      <c r="L4835" s="650">
        <v>1</v>
      </c>
      <c r="M4835" s="644">
        <f t="shared" si="2"/>
        <v>4000</v>
      </c>
      <c r="N4835" s="651">
        <v>0</v>
      </c>
      <c r="O4835" s="651">
        <v>0</v>
      </c>
      <c r="P4835" s="644">
        <v>0</v>
      </c>
    </row>
    <row r="4836" spans="1:16" ht="45" x14ac:dyDescent="0.2">
      <c r="A4836" s="654" t="s">
        <v>14239</v>
      </c>
      <c r="B4836" s="647" t="s">
        <v>775</v>
      </c>
      <c r="C4836" s="638" t="s">
        <v>769</v>
      </c>
      <c r="D4836" s="653" t="s">
        <v>13695</v>
      </c>
      <c r="E4836" s="646">
        <v>2000</v>
      </c>
      <c r="F4836" s="647" t="s">
        <v>13696</v>
      </c>
      <c r="G4836" s="648" t="s">
        <v>13697</v>
      </c>
      <c r="H4836" s="648" t="s">
        <v>13698</v>
      </c>
      <c r="I4836" s="649" t="s">
        <v>7676</v>
      </c>
      <c r="J4836" s="653" t="s">
        <v>13698</v>
      </c>
      <c r="K4836" s="650">
        <v>4</v>
      </c>
      <c r="L4836" s="650">
        <v>12</v>
      </c>
      <c r="M4836" s="644">
        <f t="shared" si="2"/>
        <v>24000</v>
      </c>
      <c r="N4836" s="651">
        <v>2</v>
      </c>
      <c r="O4836" s="651">
        <v>6</v>
      </c>
      <c r="P4836" s="644">
        <v>11987.08</v>
      </c>
    </row>
    <row r="4837" spans="1:16" ht="33.75" x14ac:dyDescent="0.2">
      <c r="A4837" s="654" t="s">
        <v>14239</v>
      </c>
      <c r="B4837" s="647" t="s">
        <v>775</v>
      </c>
      <c r="C4837" s="638" t="s">
        <v>769</v>
      </c>
      <c r="D4837" s="653" t="s">
        <v>1019</v>
      </c>
      <c r="E4837" s="646">
        <v>2800</v>
      </c>
      <c r="F4837" s="647" t="s">
        <v>13699</v>
      </c>
      <c r="G4837" s="648" t="s">
        <v>13700</v>
      </c>
      <c r="H4837" s="648" t="s">
        <v>13701</v>
      </c>
      <c r="I4837" s="649" t="s">
        <v>7676</v>
      </c>
      <c r="J4837" s="653" t="s">
        <v>13701</v>
      </c>
      <c r="K4837" s="650">
        <v>4</v>
      </c>
      <c r="L4837" s="650">
        <v>12</v>
      </c>
      <c r="M4837" s="644">
        <f t="shared" si="2"/>
        <v>33600</v>
      </c>
      <c r="N4837" s="651">
        <v>0</v>
      </c>
      <c r="O4837" s="651">
        <v>0</v>
      </c>
      <c r="P4837" s="644">
        <v>0</v>
      </c>
    </row>
    <row r="4838" spans="1:16" ht="22.5" x14ac:dyDescent="0.2">
      <c r="A4838" s="654" t="s">
        <v>14239</v>
      </c>
      <c r="B4838" s="647" t="s">
        <v>775</v>
      </c>
      <c r="C4838" s="638" t="s">
        <v>769</v>
      </c>
      <c r="D4838" s="653" t="s">
        <v>1019</v>
      </c>
      <c r="E4838" s="646">
        <v>3800</v>
      </c>
      <c r="F4838" s="647" t="s">
        <v>13699</v>
      </c>
      <c r="G4838" s="648" t="s">
        <v>13700</v>
      </c>
      <c r="H4838" s="648" t="s">
        <v>2990</v>
      </c>
      <c r="I4838" s="649" t="s">
        <v>2990</v>
      </c>
      <c r="J4838" s="648" t="s">
        <v>2990</v>
      </c>
      <c r="K4838" s="650">
        <v>4</v>
      </c>
      <c r="L4838" s="650">
        <v>12</v>
      </c>
      <c r="M4838" s="644">
        <f t="shared" si="2"/>
        <v>45600</v>
      </c>
      <c r="N4838" s="651">
        <v>2</v>
      </c>
      <c r="O4838" s="651">
        <v>6</v>
      </c>
      <c r="P4838" s="644">
        <v>22800</v>
      </c>
    </row>
    <row r="4839" spans="1:16" ht="22.5" x14ac:dyDescent="0.2">
      <c r="A4839" s="654" t="s">
        <v>14239</v>
      </c>
      <c r="B4839" s="647" t="s">
        <v>775</v>
      </c>
      <c r="C4839" s="638" t="s">
        <v>769</v>
      </c>
      <c r="D4839" s="653" t="s">
        <v>13702</v>
      </c>
      <c r="E4839" s="646">
        <v>1300</v>
      </c>
      <c r="F4839" s="647" t="s">
        <v>13703</v>
      </c>
      <c r="G4839" s="648" t="s">
        <v>13704</v>
      </c>
      <c r="H4839" s="648" t="s">
        <v>796</v>
      </c>
      <c r="I4839" s="649" t="s">
        <v>796</v>
      </c>
      <c r="J4839" s="653" t="s">
        <v>796</v>
      </c>
      <c r="K4839" s="650">
        <v>4</v>
      </c>
      <c r="L4839" s="650">
        <v>12</v>
      </c>
      <c r="M4839" s="644">
        <f t="shared" si="2"/>
        <v>15600</v>
      </c>
      <c r="N4839" s="651">
        <v>2</v>
      </c>
      <c r="O4839" s="651">
        <v>6</v>
      </c>
      <c r="P4839" s="644">
        <v>9000</v>
      </c>
    </row>
    <row r="4840" spans="1:16" ht="22.5" x14ac:dyDescent="0.2">
      <c r="A4840" s="654" t="s">
        <v>14239</v>
      </c>
      <c r="B4840" s="647" t="s">
        <v>775</v>
      </c>
      <c r="C4840" s="638" t="s">
        <v>769</v>
      </c>
      <c r="D4840" s="653" t="s">
        <v>13705</v>
      </c>
      <c r="E4840" s="646">
        <v>3200</v>
      </c>
      <c r="F4840" s="652" t="s">
        <v>13706</v>
      </c>
      <c r="G4840" s="648" t="s">
        <v>13707</v>
      </c>
      <c r="H4840" s="648" t="s">
        <v>13708</v>
      </c>
      <c r="I4840" s="649" t="s">
        <v>13708</v>
      </c>
      <c r="J4840" s="648" t="s">
        <v>13708</v>
      </c>
      <c r="K4840" s="650">
        <v>4</v>
      </c>
      <c r="L4840" s="650">
        <v>12</v>
      </c>
      <c r="M4840" s="644">
        <f t="shared" si="2"/>
        <v>38400</v>
      </c>
      <c r="N4840" s="651">
        <v>2</v>
      </c>
      <c r="O4840" s="651">
        <v>6</v>
      </c>
      <c r="P4840" s="644">
        <v>53906.879999999997</v>
      </c>
    </row>
    <row r="4841" spans="1:16" ht="33.75" x14ac:dyDescent="0.2">
      <c r="A4841" s="654" t="s">
        <v>14239</v>
      </c>
      <c r="B4841" s="647" t="s">
        <v>775</v>
      </c>
      <c r="C4841" s="638" t="s">
        <v>769</v>
      </c>
      <c r="D4841" s="653" t="s">
        <v>13709</v>
      </c>
      <c r="E4841" s="646">
        <v>4000</v>
      </c>
      <c r="F4841" s="647" t="s">
        <v>13710</v>
      </c>
      <c r="G4841" s="648" t="s">
        <v>13711</v>
      </c>
      <c r="H4841" s="648" t="s">
        <v>1992</v>
      </c>
      <c r="I4841" s="649" t="s">
        <v>1992</v>
      </c>
      <c r="J4841" s="648" t="s">
        <v>1992</v>
      </c>
      <c r="K4841" s="650">
        <v>1</v>
      </c>
      <c r="L4841" s="650">
        <v>1</v>
      </c>
      <c r="M4841" s="644">
        <f t="shared" si="2"/>
        <v>4000</v>
      </c>
      <c r="N4841" s="651">
        <v>0</v>
      </c>
      <c r="O4841" s="651">
        <v>0</v>
      </c>
      <c r="P4841" s="644">
        <v>0</v>
      </c>
    </row>
    <row r="4842" spans="1:16" ht="22.5" x14ac:dyDescent="0.2">
      <c r="A4842" s="654" t="s">
        <v>14239</v>
      </c>
      <c r="B4842" s="647" t="s">
        <v>775</v>
      </c>
      <c r="C4842" s="638" t="s">
        <v>769</v>
      </c>
      <c r="D4842" s="653" t="s">
        <v>13712</v>
      </c>
      <c r="E4842" s="646">
        <v>3400</v>
      </c>
      <c r="F4842" s="647" t="s">
        <v>13713</v>
      </c>
      <c r="G4842" s="648" t="s">
        <v>13714</v>
      </c>
      <c r="H4842" s="648" t="s">
        <v>1879</v>
      </c>
      <c r="I4842" s="649" t="s">
        <v>7622</v>
      </c>
      <c r="J4842" s="653" t="s">
        <v>13606</v>
      </c>
      <c r="K4842" s="650">
        <v>4</v>
      </c>
      <c r="L4842" s="650">
        <v>12</v>
      </c>
      <c r="M4842" s="644">
        <f t="shared" si="2"/>
        <v>40800</v>
      </c>
      <c r="N4842" s="651">
        <v>0</v>
      </c>
      <c r="O4842" s="651">
        <v>0</v>
      </c>
      <c r="P4842" s="644">
        <v>0</v>
      </c>
    </row>
    <row r="4843" spans="1:16" ht="22.5" x14ac:dyDescent="0.2">
      <c r="A4843" s="654" t="s">
        <v>14239</v>
      </c>
      <c r="B4843" s="647" t="s">
        <v>775</v>
      </c>
      <c r="C4843" s="638" t="s">
        <v>769</v>
      </c>
      <c r="D4843" s="653" t="s">
        <v>13619</v>
      </c>
      <c r="E4843" s="646">
        <v>2800</v>
      </c>
      <c r="F4843" s="647" t="s">
        <v>13715</v>
      </c>
      <c r="G4843" s="648" t="s">
        <v>13716</v>
      </c>
      <c r="H4843" s="648" t="s">
        <v>13717</v>
      </c>
      <c r="I4843" s="649" t="s">
        <v>12527</v>
      </c>
      <c r="J4843" s="653" t="s">
        <v>13717</v>
      </c>
      <c r="K4843" s="650">
        <v>4</v>
      </c>
      <c r="L4843" s="650">
        <v>12</v>
      </c>
      <c r="M4843" s="644">
        <f t="shared" si="2"/>
        <v>33600</v>
      </c>
      <c r="N4843" s="651">
        <v>2</v>
      </c>
      <c r="O4843" s="651">
        <v>6</v>
      </c>
      <c r="P4843" s="644">
        <v>16791.64</v>
      </c>
    </row>
    <row r="4844" spans="1:16" ht="33.75" x14ac:dyDescent="0.2">
      <c r="A4844" s="654" t="s">
        <v>14239</v>
      </c>
      <c r="B4844" s="647" t="s">
        <v>775</v>
      </c>
      <c r="C4844" s="638" t="s">
        <v>769</v>
      </c>
      <c r="D4844" s="653" t="s">
        <v>13718</v>
      </c>
      <c r="E4844" s="646">
        <v>4000</v>
      </c>
      <c r="F4844" s="647" t="s">
        <v>13719</v>
      </c>
      <c r="G4844" s="648" t="s">
        <v>13720</v>
      </c>
      <c r="H4844" s="648" t="s">
        <v>13721</v>
      </c>
      <c r="I4844" s="649" t="s">
        <v>7622</v>
      </c>
      <c r="J4844" s="653" t="s">
        <v>13721</v>
      </c>
      <c r="K4844" s="650">
        <v>1</v>
      </c>
      <c r="L4844" s="650">
        <v>1</v>
      </c>
      <c r="M4844" s="644">
        <f t="shared" si="2"/>
        <v>4000</v>
      </c>
      <c r="N4844" s="651">
        <v>0</v>
      </c>
      <c r="O4844" s="651">
        <v>0</v>
      </c>
      <c r="P4844" s="644">
        <v>0</v>
      </c>
    </row>
    <row r="4845" spans="1:16" ht="22.5" x14ac:dyDescent="0.2">
      <c r="A4845" s="654" t="s">
        <v>14239</v>
      </c>
      <c r="B4845" s="647" t="s">
        <v>775</v>
      </c>
      <c r="C4845" s="638" t="s">
        <v>769</v>
      </c>
      <c r="D4845" s="653" t="s">
        <v>1008</v>
      </c>
      <c r="E4845" s="646">
        <v>2800</v>
      </c>
      <c r="F4845" s="647" t="s">
        <v>13722</v>
      </c>
      <c r="G4845" s="648" t="s">
        <v>13723</v>
      </c>
      <c r="H4845" s="648" t="s">
        <v>4973</v>
      </c>
      <c r="I4845" s="649" t="s">
        <v>12527</v>
      </c>
      <c r="J4845" s="653" t="s">
        <v>4973</v>
      </c>
      <c r="K4845" s="650">
        <v>4</v>
      </c>
      <c r="L4845" s="650">
        <v>12</v>
      </c>
      <c r="M4845" s="644">
        <f t="shared" si="2"/>
        <v>33600</v>
      </c>
      <c r="N4845" s="651">
        <v>0</v>
      </c>
      <c r="O4845" s="651">
        <v>0</v>
      </c>
      <c r="P4845" s="644">
        <v>0</v>
      </c>
    </row>
    <row r="4846" spans="1:16" ht="67.5" x14ac:dyDescent="0.2">
      <c r="A4846" s="654" t="s">
        <v>14239</v>
      </c>
      <c r="B4846" s="647" t="s">
        <v>775</v>
      </c>
      <c r="C4846" s="638" t="s">
        <v>769</v>
      </c>
      <c r="D4846" s="653" t="s">
        <v>13724</v>
      </c>
      <c r="E4846" s="646">
        <v>4000</v>
      </c>
      <c r="F4846" s="647" t="s">
        <v>13725</v>
      </c>
      <c r="G4846" s="648" t="s">
        <v>13726</v>
      </c>
      <c r="H4846" s="648" t="s">
        <v>13695</v>
      </c>
      <c r="I4846" s="649" t="s">
        <v>13695</v>
      </c>
      <c r="J4846" s="648" t="s">
        <v>13695</v>
      </c>
      <c r="K4846" s="650">
        <v>1</v>
      </c>
      <c r="L4846" s="650">
        <v>1</v>
      </c>
      <c r="M4846" s="644">
        <f t="shared" si="2"/>
        <v>4000</v>
      </c>
      <c r="N4846" s="651">
        <v>0</v>
      </c>
      <c r="O4846" s="651">
        <v>0</v>
      </c>
      <c r="P4846" s="644">
        <v>0</v>
      </c>
    </row>
    <row r="4847" spans="1:16" ht="45" x14ac:dyDescent="0.2">
      <c r="A4847" s="654" t="s">
        <v>14239</v>
      </c>
      <c r="B4847" s="647" t="s">
        <v>775</v>
      </c>
      <c r="C4847" s="638" t="s">
        <v>769</v>
      </c>
      <c r="D4847" s="653" t="s">
        <v>13640</v>
      </c>
      <c r="E4847" s="646">
        <v>2500</v>
      </c>
      <c r="F4847" s="647" t="s">
        <v>13727</v>
      </c>
      <c r="G4847" s="648" t="s">
        <v>13728</v>
      </c>
      <c r="H4847" s="648" t="s">
        <v>3452</v>
      </c>
      <c r="I4847" s="649" t="s">
        <v>7622</v>
      </c>
      <c r="J4847" s="653" t="s">
        <v>3452</v>
      </c>
      <c r="K4847" s="650">
        <v>4</v>
      </c>
      <c r="L4847" s="650">
        <v>12</v>
      </c>
      <c r="M4847" s="644">
        <f t="shared" si="2"/>
        <v>30000</v>
      </c>
      <c r="N4847" s="651">
        <v>0</v>
      </c>
      <c r="O4847" s="651">
        <v>0</v>
      </c>
      <c r="P4847" s="644">
        <v>0</v>
      </c>
    </row>
    <row r="4848" spans="1:16" ht="22.5" x14ac:dyDescent="0.2">
      <c r="A4848" s="654" t="s">
        <v>14239</v>
      </c>
      <c r="B4848" s="647" t="s">
        <v>775</v>
      </c>
      <c r="C4848" s="638" t="s">
        <v>769</v>
      </c>
      <c r="D4848" s="653" t="s">
        <v>13721</v>
      </c>
      <c r="E4848" s="646">
        <v>4000</v>
      </c>
      <c r="F4848" s="647" t="s">
        <v>13729</v>
      </c>
      <c r="G4848" s="648" t="s">
        <v>13730</v>
      </c>
      <c r="H4848" s="648" t="s">
        <v>13588</v>
      </c>
      <c r="I4848" s="649" t="s">
        <v>13588</v>
      </c>
      <c r="J4848" s="648" t="s">
        <v>13588</v>
      </c>
      <c r="K4848" s="650">
        <v>4</v>
      </c>
      <c r="L4848" s="650">
        <v>12</v>
      </c>
      <c r="M4848" s="644">
        <f t="shared" si="2"/>
        <v>48000</v>
      </c>
      <c r="N4848" s="651">
        <v>2</v>
      </c>
      <c r="O4848" s="651">
        <v>6</v>
      </c>
      <c r="P4848" s="644">
        <v>17398</v>
      </c>
    </row>
    <row r="4849" spans="1:16" ht="56.25" x14ac:dyDescent="0.2">
      <c r="A4849" s="654" t="s">
        <v>14239</v>
      </c>
      <c r="B4849" s="647" t="s">
        <v>775</v>
      </c>
      <c r="C4849" s="638" t="s">
        <v>769</v>
      </c>
      <c r="D4849" s="653" t="s">
        <v>13623</v>
      </c>
      <c r="E4849" s="646">
        <v>2500</v>
      </c>
      <c r="F4849" s="647" t="s">
        <v>13731</v>
      </c>
      <c r="G4849" s="648" t="s">
        <v>13732</v>
      </c>
      <c r="H4849" s="648" t="s">
        <v>13721</v>
      </c>
      <c r="I4849" s="649" t="s">
        <v>13721</v>
      </c>
      <c r="J4849" s="648" t="s">
        <v>13721</v>
      </c>
      <c r="K4849" s="650">
        <v>4</v>
      </c>
      <c r="L4849" s="650">
        <v>12</v>
      </c>
      <c r="M4849" s="644">
        <f t="shared" si="2"/>
        <v>30000</v>
      </c>
      <c r="N4849" s="651">
        <v>0</v>
      </c>
      <c r="O4849" s="651">
        <v>0</v>
      </c>
      <c r="P4849" s="644">
        <v>0</v>
      </c>
    </row>
    <row r="4850" spans="1:16" ht="33.75" x14ac:dyDescent="0.2">
      <c r="A4850" s="654" t="s">
        <v>14239</v>
      </c>
      <c r="B4850" s="647" t="s">
        <v>775</v>
      </c>
      <c r="C4850" s="638" t="s">
        <v>769</v>
      </c>
      <c r="D4850" s="653" t="s">
        <v>13733</v>
      </c>
      <c r="E4850" s="646">
        <v>7500</v>
      </c>
      <c r="F4850" s="647" t="s">
        <v>13734</v>
      </c>
      <c r="G4850" s="648" t="s">
        <v>13735</v>
      </c>
      <c r="H4850" s="648" t="s">
        <v>2718</v>
      </c>
      <c r="I4850" s="649" t="s">
        <v>7622</v>
      </c>
      <c r="J4850" s="653" t="s">
        <v>2718</v>
      </c>
      <c r="K4850" s="650">
        <v>4</v>
      </c>
      <c r="L4850" s="650">
        <v>12</v>
      </c>
      <c r="M4850" s="644">
        <f t="shared" si="2"/>
        <v>90000</v>
      </c>
      <c r="N4850" s="651">
        <v>0</v>
      </c>
      <c r="O4850" s="651">
        <v>0</v>
      </c>
      <c r="P4850" s="644">
        <v>0</v>
      </c>
    </row>
    <row r="4851" spans="1:16" ht="56.25" x14ac:dyDescent="0.2">
      <c r="A4851" s="654" t="s">
        <v>14239</v>
      </c>
      <c r="B4851" s="647" t="s">
        <v>775</v>
      </c>
      <c r="C4851" s="638" t="s">
        <v>769</v>
      </c>
      <c r="D4851" s="653" t="s">
        <v>13623</v>
      </c>
      <c r="E4851" s="646">
        <v>4000</v>
      </c>
      <c r="F4851" s="647" t="s">
        <v>13736</v>
      </c>
      <c r="G4851" s="648" t="s">
        <v>13737</v>
      </c>
      <c r="H4851" s="648" t="s">
        <v>13738</v>
      </c>
      <c r="I4851" s="649" t="s">
        <v>13738</v>
      </c>
      <c r="J4851" s="648" t="s">
        <v>13738</v>
      </c>
      <c r="K4851" s="650">
        <v>1</v>
      </c>
      <c r="L4851" s="650">
        <v>1</v>
      </c>
      <c r="M4851" s="644">
        <f t="shared" si="2"/>
        <v>4000</v>
      </c>
      <c r="N4851" s="651">
        <v>0</v>
      </c>
      <c r="O4851" s="651">
        <v>0</v>
      </c>
      <c r="P4851" s="644">
        <v>0</v>
      </c>
    </row>
    <row r="4852" spans="1:16" ht="22.5" x14ac:dyDescent="0.2">
      <c r="A4852" s="654" t="s">
        <v>14239</v>
      </c>
      <c r="B4852" s="647" t="s">
        <v>775</v>
      </c>
      <c r="C4852" s="638" t="s">
        <v>769</v>
      </c>
      <c r="D4852" s="653" t="s">
        <v>5432</v>
      </c>
      <c r="E4852" s="646">
        <v>9000</v>
      </c>
      <c r="F4852" s="647" t="s">
        <v>13739</v>
      </c>
      <c r="G4852" s="648" t="s">
        <v>13740</v>
      </c>
      <c r="H4852" s="648" t="s">
        <v>1431</v>
      </c>
      <c r="I4852" s="649" t="s">
        <v>1431</v>
      </c>
      <c r="J4852" s="648" t="s">
        <v>1431</v>
      </c>
      <c r="K4852" s="650">
        <v>4</v>
      </c>
      <c r="L4852" s="650">
        <v>12</v>
      </c>
      <c r="M4852" s="644">
        <f t="shared" si="2"/>
        <v>108000</v>
      </c>
      <c r="N4852" s="651">
        <v>2</v>
      </c>
      <c r="O4852" s="651">
        <v>6</v>
      </c>
      <c r="P4852" s="644">
        <v>53950.63</v>
      </c>
    </row>
    <row r="4853" spans="1:16" ht="22.5" x14ac:dyDescent="0.2">
      <c r="A4853" s="654" t="s">
        <v>14239</v>
      </c>
      <c r="B4853" s="647" t="s">
        <v>775</v>
      </c>
      <c r="C4853" s="638" t="s">
        <v>769</v>
      </c>
      <c r="D4853" s="653" t="s">
        <v>13702</v>
      </c>
      <c r="E4853" s="646">
        <v>1500</v>
      </c>
      <c r="F4853" s="647" t="s">
        <v>13741</v>
      </c>
      <c r="G4853" s="648" t="s">
        <v>13742</v>
      </c>
      <c r="H4853" s="648" t="s">
        <v>796</v>
      </c>
      <c r="I4853" s="649" t="s">
        <v>796</v>
      </c>
      <c r="J4853" s="653" t="s">
        <v>796</v>
      </c>
      <c r="K4853" s="650">
        <v>4</v>
      </c>
      <c r="L4853" s="650">
        <v>12</v>
      </c>
      <c r="M4853" s="644">
        <f t="shared" si="2"/>
        <v>18000</v>
      </c>
      <c r="N4853" s="651">
        <v>2</v>
      </c>
      <c r="O4853" s="651">
        <v>6</v>
      </c>
      <c r="P4853" s="644">
        <v>9000</v>
      </c>
    </row>
    <row r="4854" spans="1:16" ht="56.25" x14ac:dyDescent="0.2">
      <c r="A4854" s="654" t="s">
        <v>14239</v>
      </c>
      <c r="B4854" s="647" t="s">
        <v>775</v>
      </c>
      <c r="C4854" s="638" t="s">
        <v>769</v>
      </c>
      <c r="D4854" s="653" t="s">
        <v>13623</v>
      </c>
      <c r="E4854" s="646">
        <v>4000</v>
      </c>
      <c r="F4854" s="647" t="s">
        <v>13743</v>
      </c>
      <c r="G4854" s="648" t="s">
        <v>13744</v>
      </c>
      <c r="H4854" s="648" t="s">
        <v>13738</v>
      </c>
      <c r="I4854" s="649" t="s">
        <v>13738</v>
      </c>
      <c r="J4854" s="648" t="s">
        <v>13738</v>
      </c>
      <c r="K4854" s="650">
        <v>1</v>
      </c>
      <c r="L4854" s="650">
        <v>1</v>
      </c>
      <c r="M4854" s="644">
        <f t="shared" si="2"/>
        <v>4000</v>
      </c>
      <c r="N4854" s="651">
        <v>0</v>
      </c>
      <c r="O4854" s="651">
        <v>0</v>
      </c>
      <c r="P4854" s="644">
        <v>0</v>
      </c>
    </row>
    <row r="4855" spans="1:16" ht="22.5" x14ac:dyDescent="0.2">
      <c r="A4855" s="654" t="s">
        <v>14239</v>
      </c>
      <c r="B4855" s="647" t="s">
        <v>775</v>
      </c>
      <c r="C4855" s="638" t="s">
        <v>769</v>
      </c>
      <c r="D4855" s="653" t="s">
        <v>2118</v>
      </c>
      <c r="E4855" s="646">
        <v>3300</v>
      </c>
      <c r="F4855" s="647" t="s">
        <v>13745</v>
      </c>
      <c r="G4855" s="648" t="s">
        <v>13746</v>
      </c>
      <c r="H4855" s="648" t="s">
        <v>13747</v>
      </c>
      <c r="I4855" s="649" t="s">
        <v>13747</v>
      </c>
      <c r="J4855" s="648" t="s">
        <v>13747</v>
      </c>
      <c r="K4855" s="650">
        <v>4</v>
      </c>
      <c r="L4855" s="650">
        <v>12</v>
      </c>
      <c r="M4855" s="644">
        <f t="shared" si="2"/>
        <v>39600</v>
      </c>
      <c r="N4855" s="651">
        <v>2</v>
      </c>
      <c r="O4855" s="651">
        <v>6</v>
      </c>
      <c r="P4855" s="644">
        <v>19800</v>
      </c>
    </row>
    <row r="4856" spans="1:16" ht="22.5" x14ac:dyDescent="0.2">
      <c r="A4856" s="654" t="s">
        <v>14239</v>
      </c>
      <c r="B4856" s="647" t="s">
        <v>775</v>
      </c>
      <c r="C4856" s="638" t="s">
        <v>769</v>
      </c>
      <c r="D4856" s="653" t="s">
        <v>2593</v>
      </c>
      <c r="E4856" s="646">
        <v>2800</v>
      </c>
      <c r="F4856" s="647" t="s">
        <v>2605</v>
      </c>
      <c r="G4856" s="648" t="s">
        <v>13748</v>
      </c>
      <c r="H4856" s="648" t="s">
        <v>784</v>
      </c>
      <c r="I4856" s="649" t="s">
        <v>7676</v>
      </c>
      <c r="J4856" s="653" t="s">
        <v>784</v>
      </c>
      <c r="K4856" s="650">
        <v>4</v>
      </c>
      <c r="L4856" s="650">
        <v>12</v>
      </c>
      <c r="M4856" s="644">
        <f t="shared" si="2"/>
        <v>33600</v>
      </c>
      <c r="N4856" s="651">
        <v>0</v>
      </c>
      <c r="O4856" s="651">
        <v>0</v>
      </c>
      <c r="P4856" s="644">
        <v>0</v>
      </c>
    </row>
    <row r="4857" spans="1:16" ht="33.75" x14ac:dyDescent="0.2">
      <c r="A4857" s="654" t="s">
        <v>14239</v>
      </c>
      <c r="B4857" s="647" t="s">
        <v>775</v>
      </c>
      <c r="C4857" s="638" t="s">
        <v>769</v>
      </c>
      <c r="D4857" s="653" t="s">
        <v>13705</v>
      </c>
      <c r="E4857" s="646">
        <v>5000</v>
      </c>
      <c r="F4857" s="647" t="s">
        <v>13749</v>
      </c>
      <c r="G4857" s="648" t="s">
        <v>13750</v>
      </c>
      <c r="H4857" s="648" t="s">
        <v>13751</v>
      </c>
      <c r="I4857" s="649" t="s">
        <v>13751</v>
      </c>
      <c r="J4857" s="648" t="s">
        <v>13751</v>
      </c>
      <c r="K4857" s="650">
        <v>4</v>
      </c>
      <c r="L4857" s="650">
        <v>12</v>
      </c>
      <c r="M4857" s="644">
        <f t="shared" si="2"/>
        <v>60000</v>
      </c>
      <c r="N4857" s="651">
        <v>2</v>
      </c>
      <c r="O4857" s="651">
        <v>6</v>
      </c>
      <c r="P4857" s="644">
        <v>29438.230000000003</v>
      </c>
    </row>
    <row r="4858" spans="1:16" ht="22.5" x14ac:dyDescent="0.2">
      <c r="A4858" s="654" t="s">
        <v>14239</v>
      </c>
      <c r="B4858" s="647" t="s">
        <v>775</v>
      </c>
      <c r="C4858" s="638" t="s">
        <v>769</v>
      </c>
      <c r="D4858" s="653" t="s">
        <v>2182</v>
      </c>
      <c r="E4858" s="646">
        <v>9000</v>
      </c>
      <c r="F4858" s="647" t="s">
        <v>13752</v>
      </c>
      <c r="G4858" s="648" t="s">
        <v>13753</v>
      </c>
      <c r="H4858" s="648" t="s">
        <v>784</v>
      </c>
      <c r="I4858" s="649" t="s">
        <v>7676</v>
      </c>
      <c r="J4858" s="653" t="s">
        <v>784</v>
      </c>
      <c r="K4858" s="650">
        <v>4</v>
      </c>
      <c r="L4858" s="650">
        <v>12</v>
      </c>
      <c r="M4858" s="644">
        <f t="shared" si="2"/>
        <v>108000</v>
      </c>
      <c r="N4858" s="651">
        <v>0</v>
      </c>
      <c r="O4858" s="651">
        <v>0</v>
      </c>
      <c r="P4858" s="644">
        <v>0</v>
      </c>
    </row>
    <row r="4859" spans="1:16" ht="22.5" x14ac:dyDescent="0.2">
      <c r="A4859" s="654" t="s">
        <v>14239</v>
      </c>
      <c r="B4859" s="647" t="s">
        <v>775</v>
      </c>
      <c r="C4859" s="638" t="s">
        <v>769</v>
      </c>
      <c r="D4859" s="653" t="s">
        <v>13754</v>
      </c>
      <c r="E4859" s="646">
        <v>5000</v>
      </c>
      <c r="F4859" s="647" t="s">
        <v>13755</v>
      </c>
      <c r="G4859" s="648" t="s">
        <v>13756</v>
      </c>
      <c r="H4859" s="648" t="s">
        <v>2718</v>
      </c>
      <c r="I4859" s="649" t="s">
        <v>7622</v>
      </c>
      <c r="J4859" s="653" t="s">
        <v>1094</v>
      </c>
      <c r="K4859" s="650">
        <v>4</v>
      </c>
      <c r="L4859" s="650">
        <v>12</v>
      </c>
      <c r="M4859" s="644">
        <f t="shared" si="2"/>
        <v>60000</v>
      </c>
      <c r="N4859" s="651">
        <v>0</v>
      </c>
      <c r="O4859" s="651">
        <v>0</v>
      </c>
      <c r="P4859" s="644">
        <v>0</v>
      </c>
    </row>
    <row r="4860" spans="1:16" ht="22.5" x14ac:dyDescent="0.2">
      <c r="A4860" s="654" t="s">
        <v>14239</v>
      </c>
      <c r="B4860" s="647" t="s">
        <v>775</v>
      </c>
      <c r="C4860" s="638" t="s">
        <v>769</v>
      </c>
      <c r="D4860" s="653" t="s">
        <v>13757</v>
      </c>
      <c r="E4860" s="646">
        <v>4000</v>
      </c>
      <c r="F4860" s="647">
        <v>46423932</v>
      </c>
      <c r="G4860" s="648" t="s">
        <v>13758</v>
      </c>
      <c r="H4860" s="648" t="s">
        <v>2144</v>
      </c>
      <c r="I4860" s="649" t="s">
        <v>2144</v>
      </c>
      <c r="J4860" s="648" t="s">
        <v>2144</v>
      </c>
      <c r="K4860" s="650">
        <v>1</v>
      </c>
      <c r="L4860" s="650">
        <v>1</v>
      </c>
      <c r="M4860" s="644">
        <f t="shared" si="2"/>
        <v>4000</v>
      </c>
      <c r="N4860" s="651">
        <v>0</v>
      </c>
      <c r="O4860" s="651">
        <v>0</v>
      </c>
      <c r="P4860" s="644">
        <v>0</v>
      </c>
    </row>
    <row r="4861" spans="1:16" ht="33.75" x14ac:dyDescent="0.2">
      <c r="A4861" s="654" t="s">
        <v>14239</v>
      </c>
      <c r="B4861" s="647" t="s">
        <v>775</v>
      </c>
      <c r="C4861" s="638" t="s">
        <v>769</v>
      </c>
      <c r="D4861" s="653" t="s">
        <v>13594</v>
      </c>
      <c r="E4861" s="646">
        <v>7600</v>
      </c>
      <c r="F4861" s="647" t="s">
        <v>13759</v>
      </c>
      <c r="G4861" s="648" t="s">
        <v>13760</v>
      </c>
      <c r="H4861" s="648" t="s">
        <v>13761</v>
      </c>
      <c r="I4861" s="649" t="s">
        <v>7676</v>
      </c>
      <c r="J4861" s="653" t="s">
        <v>1992</v>
      </c>
      <c r="K4861" s="650">
        <v>4</v>
      </c>
      <c r="L4861" s="650">
        <v>12</v>
      </c>
      <c r="M4861" s="644">
        <f t="shared" si="2"/>
        <v>91200</v>
      </c>
      <c r="N4861" s="651">
        <v>0</v>
      </c>
      <c r="O4861" s="651">
        <v>0</v>
      </c>
      <c r="P4861" s="644">
        <v>0</v>
      </c>
    </row>
    <row r="4862" spans="1:16" ht="33.75" x14ac:dyDescent="0.2">
      <c r="A4862" s="654" t="s">
        <v>14239</v>
      </c>
      <c r="B4862" s="647" t="s">
        <v>775</v>
      </c>
      <c r="C4862" s="638" t="s">
        <v>769</v>
      </c>
      <c r="D4862" s="653" t="s">
        <v>2182</v>
      </c>
      <c r="E4862" s="646">
        <v>13500</v>
      </c>
      <c r="F4862" s="647" t="s">
        <v>13759</v>
      </c>
      <c r="G4862" s="648" t="s">
        <v>13760</v>
      </c>
      <c r="H4862" s="653" t="s">
        <v>1992</v>
      </c>
      <c r="I4862" s="655" t="s">
        <v>1992</v>
      </c>
      <c r="J4862" s="653" t="s">
        <v>1992</v>
      </c>
      <c r="K4862" s="650">
        <v>4</v>
      </c>
      <c r="L4862" s="650">
        <v>12</v>
      </c>
      <c r="M4862" s="644">
        <f t="shared" si="2"/>
        <v>162000</v>
      </c>
      <c r="N4862" s="651">
        <v>1</v>
      </c>
      <c r="O4862" s="651">
        <v>2</v>
      </c>
      <c r="P4862" s="644">
        <v>24124.560000000001</v>
      </c>
    </row>
    <row r="4863" spans="1:16" ht="22.5" x14ac:dyDescent="0.2">
      <c r="A4863" s="654" t="s">
        <v>14239</v>
      </c>
      <c r="B4863" s="647" t="s">
        <v>775</v>
      </c>
      <c r="C4863" s="638" t="s">
        <v>769</v>
      </c>
      <c r="D4863" s="653" t="s">
        <v>13762</v>
      </c>
      <c r="E4863" s="646">
        <v>5000</v>
      </c>
      <c r="F4863" s="647" t="s">
        <v>13763</v>
      </c>
      <c r="G4863" s="648" t="s">
        <v>13764</v>
      </c>
      <c r="H4863" s="648" t="s">
        <v>3896</v>
      </c>
      <c r="I4863" s="649" t="s">
        <v>7676</v>
      </c>
      <c r="J4863" s="653" t="s">
        <v>1509</v>
      </c>
      <c r="K4863" s="650">
        <v>4</v>
      </c>
      <c r="L4863" s="650">
        <v>12</v>
      </c>
      <c r="M4863" s="644">
        <f t="shared" si="2"/>
        <v>60000</v>
      </c>
      <c r="N4863" s="651">
        <v>0</v>
      </c>
      <c r="O4863" s="651">
        <v>0</v>
      </c>
      <c r="P4863" s="644">
        <v>0</v>
      </c>
    </row>
    <row r="4864" spans="1:16" ht="33.75" x14ac:dyDescent="0.2">
      <c r="A4864" s="654" t="s">
        <v>14239</v>
      </c>
      <c r="B4864" s="647" t="s">
        <v>775</v>
      </c>
      <c r="C4864" s="638" t="s">
        <v>769</v>
      </c>
      <c r="D4864" s="653" t="s">
        <v>13721</v>
      </c>
      <c r="E4864" s="646">
        <v>2800</v>
      </c>
      <c r="F4864" s="647" t="s">
        <v>13765</v>
      </c>
      <c r="G4864" s="648" t="s">
        <v>13766</v>
      </c>
      <c r="H4864" s="648" t="s">
        <v>13635</v>
      </c>
      <c r="I4864" s="649" t="s">
        <v>7622</v>
      </c>
      <c r="J4864" s="653" t="s">
        <v>13635</v>
      </c>
      <c r="K4864" s="650">
        <v>4</v>
      </c>
      <c r="L4864" s="650">
        <v>12</v>
      </c>
      <c r="M4864" s="644">
        <f t="shared" si="2"/>
        <v>33600</v>
      </c>
      <c r="N4864" s="651">
        <v>2</v>
      </c>
      <c r="O4864" s="651">
        <v>6</v>
      </c>
      <c r="P4864" s="644">
        <v>21000</v>
      </c>
    </row>
    <row r="4865" spans="1:16" ht="22.5" x14ac:dyDescent="0.2">
      <c r="A4865" s="654" t="s">
        <v>14239</v>
      </c>
      <c r="B4865" s="647" t="s">
        <v>775</v>
      </c>
      <c r="C4865" s="638" t="s">
        <v>769</v>
      </c>
      <c r="D4865" s="653" t="s">
        <v>915</v>
      </c>
      <c r="E4865" s="646">
        <v>9000</v>
      </c>
      <c r="F4865" s="647" t="s">
        <v>13767</v>
      </c>
      <c r="G4865" s="648" t="s">
        <v>13768</v>
      </c>
      <c r="H4865" s="648" t="s">
        <v>915</v>
      </c>
      <c r="I4865" s="649" t="s">
        <v>915</v>
      </c>
      <c r="J4865" s="648" t="s">
        <v>915</v>
      </c>
      <c r="K4865" s="650">
        <v>4</v>
      </c>
      <c r="L4865" s="650">
        <v>12</v>
      </c>
      <c r="M4865" s="644">
        <f t="shared" si="2"/>
        <v>108000</v>
      </c>
      <c r="N4865" s="651">
        <v>2</v>
      </c>
      <c r="O4865" s="651">
        <v>6</v>
      </c>
      <c r="P4865" s="644">
        <v>54000</v>
      </c>
    </row>
    <row r="4866" spans="1:16" ht="33.75" x14ac:dyDescent="0.2">
      <c r="A4866" s="654" t="s">
        <v>14239</v>
      </c>
      <c r="B4866" s="647" t="s">
        <v>775</v>
      </c>
      <c r="C4866" s="638" t="s">
        <v>769</v>
      </c>
      <c r="D4866" s="653" t="s">
        <v>13769</v>
      </c>
      <c r="E4866" s="646">
        <v>6000</v>
      </c>
      <c r="F4866" s="647" t="s">
        <v>2866</v>
      </c>
      <c r="G4866" s="648" t="s">
        <v>13770</v>
      </c>
      <c r="H4866" s="648" t="s">
        <v>801</v>
      </c>
      <c r="I4866" s="649" t="s">
        <v>7622</v>
      </c>
      <c r="J4866" s="653" t="s">
        <v>915</v>
      </c>
      <c r="K4866" s="650">
        <v>4</v>
      </c>
      <c r="L4866" s="650">
        <v>12</v>
      </c>
      <c r="M4866" s="644">
        <f t="shared" si="2"/>
        <v>72000</v>
      </c>
      <c r="N4866" s="651">
        <v>0</v>
      </c>
      <c r="O4866" s="651">
        <v>0</v>
      </c>
      <c r="P4866" s="644">
        <v>0</v>
      </c>
    </row>
    <row r="4867" spans="1:16" ht="22.5" x14ac:dyDescent="0.2">
      <c r="A4867" s="654" t="s">
        <v>14239</v>
      </c>
      <c r="B4867" s="647" t="s">
        <v>775</v>
      </c>
      <c r="C4867" s="638" t="s">
        <v>769</v>
      </c>
      <c r="D4867" s="653" t="s">
        <v>13771</v>
      </c>
      <c r="E4867" s="646">
        <v>2900</v>
      </c>
      <c r="F4867" s="647" t="s">
        <v>13772</v>
      </c>
      <c r="G4867" s="648" t="s">
        <v>13773</v>
      </c>
      <c r="H4867" s="648" t="s">
        <v>13774</v>
      </c>
      <c r="I4867" s="649" t="s">
        <v>797</v>
      </c>
      <c r="J4867" s="653" t="s">
        <v>13774</v>
      </c>
      <c r="K4867" s="650">
        <v>4</v>
      </c>
      <c r="L4867" s="650">
        <v>12</v>
      </c>
      <c r="M4867" s="644">
        <f t="shared" si="2"/>
        <v>34800</v>
      </c>
      <c r="N4867" s="651">
        <v>2</v>
      </c>
      <c r="O4867" s="651">
        <v>6</v>
      </c>
      <c r="P4867" s="644">
        <v>17400</v>
      </c>
    </row>
    <row r="4868" spans="1:16" ht="22.5" x14ac:dyDescent="0.2">
      <c r="A4868" s="654" t="s">
        <v>14239</v>
      </c>
      <c r="B4868" s="647" t="s">
        <v>775</v>
      </c>
      <c r="C4868" s="638" t="s">
        <v>769</v>
      </c>
      <c r="D4868" s="653" t="s">
        <v>13705</v>
      </c>
      <c r="E4868" s="646">
        <v>10000</v>
      </c>
      <c r="F4868" s="647" t="s">
        <v>13775</v>
      </c>
      <c r="G4868" s="648" t="s">
        <v>13776</v>
      </c>
      <c r="H4868" s="648" t="s">
        <v>846</v>
      </c>
      <c r="I4868" s="649" t="s">
        <v>7622</v>
      </c>
      <c r="J4868" s="648" t="s">
        <v>846</v>
      </c>
      <c r="K4868" s="650">
        <v>4</v>
      </c>
      <c r="L4868" s="650">
        <v>12</v>
      </c>
      <c r="M4868" s="644">
        <f t="shared" si="2"/>
        <v>120000</v>
      </c>
      <c r="N4868" s="651">
        <v>0</v>
      </c>
      <c r="O4868" s="651">
        <v>0</v>
      </c>
      <c r="P4868" s="644">
        <v>0</v>
      </c>
    </row>
    <row r="4869" spans="1:16" ht="22.5" x14ac:dyDescent="0.2">
      <c r="A4869" s="654" t="s">
        <v>14239</v>
      </c>
      <c r="B4869" s="647" t="s">
        <v>775</v>
      </c>
      <c r="C4869" s="638" t="s">
        <v>769</v>
      </c>
      <c r="D4869" s="653" t="s">
        <v>13777</v>
      </c>
      <c r="E4869" s="646">
        <v>13500</v>
      </c>
      <c r="F4869" s="647" t="s">
        <v>13775</v>
      </c>
      <c r="G4869" s="648" t="s">
        <v>13776</v>
      </c>
      <c r="H4869" s="648" t="s">
        <v>846</v>
      </c>
      <c r="I4869" s="649" t="s">
        <v>846</v>
      </c>
      <c r="J4869" s="648" t="s">
        <v>846</v>
      </c>
      <c r="K4869" s="650">
        <v>4</v>
      </c>
      <c r="L4869" s="650">
        <v>12</v>
      </c>
      <c r="M4869" s="644">
        <f t="shared" si="2"/>
        <v>162000</v>
      </c>
      <c r="N4869" s="651">
        <v>0</v>
      </c>
      <c r="O4869" s="651">
        <v>0</v>
      </c>
      <c r="P4869" s="644">
        <v>0</v>
      </c>
    </row>
    <row r="4870" spans="1:16" ht="22.5" x14ac:dyDescent="0.2">
      <c r="A4870" s="654" t="s">
        <v>14239</v>
      </c>
      <c r="B4870" s="647" t="s">
        <v>775</v>
      </c>
      <c r="C4870" s="638" t="s">
        <v>769</v>
      </c>
      <c r="D4870" s="653" t="s">
        <v>13705</v>
      </c>
      <c r="E4870" s="646">
        <v>3500</v>
      </c>
      <c r="F4870" s="647" t="s">
        <v>13778</v>
      </c>
      <c r="G4870" s="648" t="s">
        <v>13779</v>
      </c>
      <c r="H4870" s="648" t="s">
        <v>13780</v>
      </c>
      <c r="I4870" s="649" t="s">
        <v>13780</v>
      </c>
      <c r="J4870" s="648" t="s">
        <v>13780</v>
      </c>
      <c r="K4870" s="650">
        <v>4</v>
      </c>
      <c r="L4870" s="650">
        <v>12</v>
      </c>
      <c r="M4870" s="644">
        <f t="shared" si="2"/>
        <v>42000</v>
      </c>
      <c r="N4870" s="651">
        <v>2</v>
      </c>
      <c r="O4870" s="651">
        <v>6</v>
      </c>
      <c r="P4870" s="644">
        <v>33000</v>
      </c>
    </row>
    <row r="4871" spans="1:16" ht="45" x14ac:dyDescent="0.2">
      <c r="A4871" s="654" t="s">
        <v>14239</v>
      </c>
      <c r="B4871" s="647" t="s">
        <v>775</v>
      </c>
      <c r="C4871" s="638" t="s">
        <v>769</v>
      </c>
      <c r="D4871" s="653" t="s">
        <v>13721</v>
      </c>
      <c r="E4871" s="646">
        <v>5000</v>
      </c>
      <c r="F4871" s="647" t="s">
        <v>13781</v>
      </c>
      <c r="G4871" s="648" t="s">
        <v>13782</v>
      </c>
      <c r="H4871" s="648" t="s">
        <v>13783</v>
      </c>
      <c r="I4871" s="649" t="s">
        <v>7622</v>
      </c>
      <c r="J4871" s="653" t="s">
        <v>13783</v>
      </c>
      <c r="K4871" s="650">
        <v>4</v>
      </c>
      <c r="L4871" s="650">
        <v>12</v>
      </c>
      <c r="M4871" s="644">
        <f t="shared" si="2"/>
        <v>60000</v>
      </c>
      <c r="N4871" s="651">
        <v>0</v>
      </c>
      <c r="O4871" s="651">
        <v>0</v>
      </c>
      <c r="P4871" s="644">
        <v>0</v>
      </c>
    </row>
    <row r="4872" spans="1:16" ht="67.5" x14ac:dyDescent="0.2">
      <c r="A4872" s="654" t="s">
        <v>14239</v>
      </c>
      <c r="B4872" s="647" t="s">
        <v>775</v>
      </c>
      <c r="C4872" s="638" t="s">
        <v>769</v>
      </c>
      <c r="D4872" s="653" t="s">
        <v>13724</v>
      </c>
      <c r="E4872" s="646">
        <v>4000</v>
      </c>
      <c r="F4872" s="647" t="s">
        <v>13784</v>
      </c>
      <c r="G4872" s="648" t="s">
        <v>13785</v>
      </c>
      <c r="H4872" s="648" t="s">
        <v>13695</v>
      </c>
      <c r="I4872" s="649" t="s">
        <v>13695</v>
      </c>
      <c r="J4872" s="648" t="s">
        <v>13695</v>
      </c>
      <c r="K4872" s="650">
        <v>1</v>
      </c>
      <c r="L4872" s="650">
        <v>1</v>
      </c>
      <c r="M4872" s="644">
        <f t="shared" si="2"/>
        <v>4000</v>
      </c>
      <c r="N4872" s="651">
        <v>0</v>
      </c>
      <c r="O4872" s="651">
        <v>0</v>
      </c>
      <c r="P4872" s="644">
        <v>0</v>
      </c>
    </row>
    <row r="4873" spans="1:16" ht="33.75" x14ac:dyDescent="0.2">
      <c r="A4873" s="654" t="s">
        <v>14239</v>
      </c>
      <c r="B4873" s="647" t="s">
        <v>775</v>
      </c>
      <c r="C4873" s="638" t="s">
        <v>769</v>
      </c>
      <c r="D4873" s="653" t="s">
        <v>13786</v>
      </c>
      <c r="E4873" s="646">
        <v>2500</v>
      </c>
      <c r="F4873" s="647" t="s">
        <v>13787</v>
      </c>
      <c r="G4873" s="648" t="s">
        <v>13788</v>
      </c>
      <c r="H4873" s="648" t="s">
        <v>13789</v>
      </c>
      <c r="I4873" s="649" t="s">
        <v>796</v>
      </c>
      <c r="J4873" s="653" t="s">
        <v>796</v>
      </c>
      <c r="K4873" s="650">
        <v>4</v>
      </c>
      <c r="L4873" s="650">
        <v>12</v>
      </c>
      <c r="M4873" s="644">
        <f t="shared" si="2"/>
        <v>30000</v>
      </c>
      <c r="N4873" s="651">
        <v>0</v>
      </c>
      <c r="O4873" s="651">
        <v>0</v>
      </c>
      <c r="P4873" s="644">
        <v>0</v>
      </c>
    </row>
    <row r="4874" spans="1:16" ht="33.75" x14ac:dyDescent="0.2">
      <c r="A4874" s="654" t="s">
        <v>14239</v>
      </c>
      <c r="B4874" s="647" t="s">
        <v>775</v>
      </c>
      <c r="C4874" s="638" t="s">
        <v>769</v>
      </c>
      <c r="D4874" s="653" t="s">
        <v>13790</v>
      </c>
      <c r="E4874" s="646">
        <v>1600</v>
      </c>
      <c r="F4874" s="647" t="s">
        <v>13791</v>
      </c>
      <c r="G4874" s="648" t="s">
        <v>13792</v>
      </c>
      <c r="H4874" s="648" t="s">
        <v>13793</v>
      </c>
      <c r="I4874" s="649" t="s">
        <v>12527</v>
      </c>
      <c r="J4874" s="653" t="s">
        <v>13794</v>
      </c>
      <c r="K4874" s="650">
        <v>2</v>
      </c>
      <c r="L4874" s="650">
        <v>6</v>
      </c>
      <c r="M4874" s="644">
        <f t="shared" si="2"/>
        <v>9600</v>
      </c>
      <c r="N4874" s="651">
        <v>0</v>
      </c>
      <c r="O4874" s="651">
        <v>0</v>
      </c>
      <c r="P4874" s="644">
        <v>0</v>
      </c>
    </row>
    <row r="4875" spans="1:16" ht="22.5" x14ac:dyDescent="0.2">
      <c r="A4875" s="654" t="s">
        <v>14239</v>
      </c>
      <c r="B4875" s="647" t="s">
        <v>775</v>
      </c>
      <c r="C4875" s="638" t="s">
        <v>769</v>
      </c>
      <c r="D4875" s="653" t="s">
        <v>13795</v>
      </c>
      <c r="E4875" s="646">
        <v>13500</v>
      </c>
      <c r="F4875" s="647" t="s">
        <v>13796</v>
      </c>
      <c r="G4875" s="648" t="s">
        <v>13797</v>
      </c>
      <c r="H4875" s="648" t="s">
        <v>957</v>
      </c>
      <c r="I4875" s="649" t="s">
        <v>957</v>
      </c>
      <c r="J4875" s="648" t="s">
        <v>957</v>
      </c>
      <c r="K4875" s="650">
        <v>4</v>
      </c>
      <c r="L4875" s="650">
        <v>12</v>
      </c>
      <c r="M4875" s="644">
        <f t="shared" si="2"/>
        <v>162000</v>
      </c>
      <c r="N4875" s="651">
        <v>1</v>
      </c>
      <c r="O4875" s="651">
        <v>6</v>
      </c>
      <c r="P4875" s="644">
        <v>67500</v>
      </c>
    </row>
    <row r="4876" spans="1:16" ht="22.5" x14ac:dyDescent="0.2">
      <c r="A4876" s="654" t="s">
        <v>14239</v>
      </c>
      <c r="B4876" s="647" t="s">
        <v>775</v>
      </c>
      <c r="C4876" s="638" t="s">
        <v>769</v>
      </c>
      <c r="D4876" s="653" t="s">
        <v>5432</v>
      </c>
      <c r="E4876" s="646">
        <v>13500</v>
      </c>
      <c r="F4876" s="647" t="s">
        <v>13798</v>
      </c>
      <c r="G4876" s="648" t="s">
        <v>13799</v>
      </c>
      <c r="H4876" s="648" t="s">
        <v>957</v>
      </c>
      <c r="I4876" s="649" t="s">
        <v>957</v>
      </c>
      <c r="J4876" s="648" t="s">
        <v>957</v>
      </c>
      <c r="K4876" s="650">
        <v>4</v>
      </c>
      <c r="L4876" s="650">
        <v>12</v>
      </c>
      <c r="M4876" s="644">
        <f t="shared" si="2"/>
        <v>162000</v>
      </c>
      <c r="N4876" s="651">
        <v>1</v>
      </c>
      <c r="O4876" s="651">
        <v>2</v>
      </c>
      <c r="P4876" s="644">
        <v>15750</v>
      </c>
    </row>
    <row r="4877" spans="1:16" ht="33.75" x14ac:dyDescent="0.2">
      <c r="A4877" s="654" t="s">
        <v>14239</v>
      </c>
      <c r="B4877" s="647" t="s">
        <v>775</v>
      </c>
      <c r="C4877" s="638" t="s">
        <v>769</v>
      </c>
      <c r="D4877" s="653" t="s">
        <v>13800</v>
      </c>
      <c r="E4877" s="646">
        <v>5000</v>
      </c>
      <c r="F4877" s="647" t="s">
        <v>13801</v>
      </c>
      <c r="G4877" s="648" t="s">
        <v>13802</v>
      </c>
      <c r="H4877" s="648" t="s">
        <v>842</v>
      </c>
      <c r="I4877" s="649" t="s">
        <v>7622</v>
      </c>
      <c r="J4877" s="653" t="s">
        <v>866</v>
      </c>
      <c r="K4877" s="650">
        <v>4</v>
      </c>
      <c r="L4877" s="650">
        <v>12</v>
      </c>
      <c r="M4877" s="644">
        <f t="shared" si="2"/>
        <v>60000</v>
      </c>
      <c r="N4877" s="651">
        <v>2</v>
      </c>
      <c r="O4877" s="651">
        <v>6</v>
      </c>
      <c r="P4877" s="644">
        <v>30000</v>
      </c>
    </row>
    <row r="4878" spans="1:16" ht="22.5" x14ac:dyDescent="0.2">
      <c r="A4878" s="654" t="s">
        <v>14239</v>
      </c>
      <c r="B4878" s="647" t="s">
        <v>775</v>
      </c>
      <c r="C4878" s="638" t="s">
        <v>769</v>
      </c>
      <c r="D4878" s="653" t="s">
        <v>13803</v>
      </c>
      <c r="E4878" s="646">
        <v>3500</v>
      </c>
      <c r="F4878" s="647" t="s">
        <v>13804</v>
      </c>
      <c r="G4878" s="648" t="s">
        <v>13805</v>
      </c>
      <c r="H4878" s="648" t="s">
        <v>796</v>
      </c>
      <c r="I4878" s="649" t="s">
        <v>796</v>
      </c>
      <c r="J4878" s="653" t="s">
        <v>796</v>
      </c>
      <c r="K4878" s="650">
        <v>4</v>
      </c>
      <c r="L4878" s="650">
        <v>12</v>
      </c>
      <c r="M4878" s="644">
        <f t="shared" si="2"/>
        <v>42000</v>
      </c>
      <c r="N4878" s="651">
        <v>0</v>
      </c>
      <c r="O4878" s="651">
        <v>0</v>
      </c>
      <c r="P4878" s="644">
        <v>0</v>
      </c>
    </row>
    <row r="4879" spans="1:16" ht="33.75" x14ac:dyDescent="0.2">
      <c r="A4879" s="654" t="s">
        <v>14239</v>
      </c>
      <c r="B4879" s="647" t="s">
        <v>775</v>
      </c>
      <c r="C4879" s="638" t="s">
        <v>769</v>
      </c>
      <c r="D4879" s="653" t="s">
        <v>13619</v>
      </c>
      <c r="E4879" s="646">
        <v>2800</v>
      </c>
      <c r="F4879" s="647" t="s">
        <v>13806</v>
      </c>
      <c r="G4879" s="648" t="s">
        <v>13807</v>
      </c>
      <c r="H4879" s="648" t="s">
        <v>13808</v>
      </c>
      <c r="I4879" s="649" t="s">
        <v>797</v>
      </c>
      <c r="J4879" s="653" t="s">
        <v>13808</v>
      </c>
      <c r="K4879" s="650">
        <v>4</v>
      </c>
      <c r="L4879" s="650">
        <v>12</v>
      </c>
      <c r="M4879" s="644">
        <f t="shared" si="2"/>
        <v>33600</v>
      </c>
      <c r="N4879" s="651">
        <v>2</v>
      </c>
      <c r="O4879" s="651">
        <v>6</v>
      </c>
      <c r="P4879" s="644">
        <v>16800</v>
      </c>
    </row>
    <row r="4880" spans="1:16" ht="22.5" x14ac:dyDescent="0.2">
      <c r="A4880" s="654" t="s">
        <v>14239</v>
      </c>
      <c r="B4880" s="647" t="s">
        <v>775</v>
      </c>
      <c r="C4880" s="638" t="s">
        <v>769</v>
      </c>
      <c r="D4880" s="653" t="s">
        <v>13705</v>
      </c>
      <c r="E4880" s="646">
        <v>6000</v>
      </c>
      <c r="F4880" s="647" t="s">
        <v>13809</v>
      </c>
      <c r="G4880" s="648" t="s">
        <v>13810</v>
      </c>
      <c r="H4880" s="648" t="s">
        <v>13811</v>
      </c>
      <c r="I4880" s="649" t="s">
        <v>13811</v>
      </c>
      <c r="J4880" s="648" t="s">
        <v>13811</v>
      </c>
      <c r="K4880" s="650">
        <v>4</v>
      </c>
      <c r="L4880" s="650">
        <v>12</v>
      </c>
      <c r="M4880" s="644">
        <f t="shared" si="2"/>
        <v>72000</v>
      </c>
      <c r="N4880" s="651">
        <v>2</v>
      </c>
      <c r="O4880" s="651">
        <v>6</v>
      </c>
      <c r="P4880" s="644">
        <v>35975.42</v>
      </c>
    </row>
    <row r="4881" spans="1:16" ht="33.75" x14ac:dyDescent="0.2">
      <c r="A4881" s="654" t="s">
        <v>14239</v>
      </c>
      <c r="B4881" s="647" t="s">
        <v>775</v>
      </c>
      <c r="C4881" s="638" t="s">
        <v>769</v>
      </c>
      <c r="D4881" s="653" t="s">
        <v>7447</v>
      </c>
      <c r="E4881" s="646">
        <v>8000</v>
      </c>
      <c r="F4881" s="647" t="s">
        <v>13812</v>
      </c>
      <c r="G4881" s="648" t="s">
        <v>13813</v>
      </c>
      <c r="H4881" s="648" t="s">
        <v>13814</v>
      </c>
      <c r="I4881" s="649" t="s">
        <v>13814</v>
      </c>
      <c r="J4881" s="648" t="s">
        <v>13814</v>
      </c>
      <c r="K4881" s="650">
        <v>4</v>
      </c>
      <c r="L4881" s="650">
        <v>12</v>
      </c>
      <c r="M4881" s="644">
        <f t="shared" si="2"/>
        <v>96000</v>
      </c>
      <c r="N4881" s="651">
        <v>2</v>
      </c>
      <c r="O4881" s="651">
        <v>6</v>
      </c>
      <c r="P4881" s="644">
        <v>47968.89</v>
      </c>
    </row>
    <row r="4882" spans="1:16" ht="22.5" x14ac:dyDescent="0.2">
      <c r="A4882" s="654" t="s">
        <v>14239</v>
      </c>
      <c r="B4882" s="647" t="s">
        <v>775</v>
      </c>
      <c r="C4882" s="638" t="s">
        <v>769</v>
      </c>
      <c r="D4882" s="653" t="s">
        <v>13676</v>
      </c>
      <c r="E4882" s="646">
        <v>10000</v>
      </c>
      <c r="F4882" s="647" t="s">
        <v>13815</v>
      </c>
      <c r="G4882" s="648" t="s">
        <v>13816</v>
      </c>
      <c r="H4882" s="648" t="s">
        <v>8173</v>
      </c>
      <c r="I4882" s="649" t="s">
        <v>7676</v>
      </c>
      <c r="J4882" s="653" t="s">
        <v>8173</v>
      </c>
      <c r="K4882" s="650">
        <v>4</v>
      </c>
      <c r="L4882" s="650">
        <v>12</v>
      </c>
      <c r="M4882" s="644">
        <f t="shared" si="2"/>
        <v>120000</v>
      </c>
      <c r="N4882" s="651">
        <v>0</v>
      </c>
      <c r="O4882" s="651">
        <v>0</v>
      </c>
      <c r="P4882" s="644">
        <v>0</v>
      </c>
    </row>
    <row r="4883" spans="1:16" ht="22.5" x14ac:dyDescent="0.2">
      <c r="A4883" s="654" t="s">
        <v>14239</v>
      </c>
      <c r="B4883" s="647" t="s">
        <v>775</v>
      </c>
      <c r="C4883" s="638" t="s">
        <v>769</v>
      </c>
      <c r="D4883" s="653" t="s">
        <v>5432</v>
      </c>
      <c r="E4883" s="646">
        <v>7500</v>
      </c>
      <c r="F4883" s="647" t="s">
        <v>13817</v>
      </c>
      <c r="G4883" s="648" t="s">
        <v>13818</v>
      </c>
      <c r="H4883" s="648" t="s">
        <v>13819</v>
      </c>
      <c r="I4883" s="649" t="s">
        <v>7622</v>
      </c>
      <c r="J4883" s="653" t="s">
        <v>13819</v>
      </c>
      <c r="K4883" s="650">
        <v>4</v>
      </c>
      <c r="L4883" s="650">
        <v>12</v>
      </c>
      <c r="M4883" s="644">
        <f t="shared" si="2"/>
        <v>90000</v>
      </c>
      <c r="N4883" s="651">
        <v>0</v>
      </c>
      <c r="O4883" s="651">
        <v>0</v>
      </c>
      <c r="P4883" s="644">
        <v>0</v>
      </c>
    </row>
    <row r="4884" spans="1:16" ht="22.5" x14ac:dyDescent="0.2">
      <c r="A4884" s="654" t="s">
        <v>14239</v>
      </c>
      <c r="B4884" s="647" t="s">
        <v>775</v>
      </c>
      <c r="C4884" s="638" t="s">
        <v>769</v>
      </c>
      <c r="D4884" s="653" t="s">
        <v>7925</v>
      </c>
      <c r="E4884" s="646">
        <v>3250</v>
      </c>
      <c r="F4884" s="647" t="s">
        <v>13820</v>
      </c>
      <c r="G4884" s="648" t="s">
        <v>13821</v>
      </c>
      <c r="H4884" s="648" t="s">
        <v>13822</v>
      </c>
      <c r="I4884" s="649" t="s">
        <v>7676</v>
      </c>
      <c r="J4884" s="653" t="s">
        <v>13822</v>
      </c>
      <c r="K4884" s="650">
        <v>4</v>
      </c>
      <c r="L4884" s="650">
        <v>12</v>
      </c>
      <c r="M4884" s="644">
        <f t="shared" si="2"/>
        <v>39000</v>
      </c>
      <c r="N4884" s="651">
        <v>2</v>
      </c>
      <c r="O4884" s="651">
        <v>6</v>
      </c>
      <c r="P4884" s="644">
        <v>19499.77</v>
      </c>
    </row>
    <row r="4885" spans="1:16" ht="56.25" x14ac:dyDescent="0.2">
      <c r="A4885" s="654" t="s">
        <v>14239</v>
      </c>
      <c r="B4885" s="647" t="s">
        <v>775</v>
      </c>
      <c r="C4885" s="638" t="s">
        <v>769</v>
      </c>
      <c r="D4885" s="653" t="s">
        <v>13623</v>
      </c>
      <c r="E4885" s="646">
        <v>4000</v>
      </c>
      <c r="F4885" s="647" t="s">
        <v>13823</v>
      </c>
      <c r="G4885" s="648" t="s">
        <v>13824</v>
      </c>
      <c r="H4885" s="648" t="s">
        <v>13738</v>
      </c>
      <c r="I4885" s="649" t="s">
        <v>13738</v>
      </c>
      <c r="J4885" s="648" t="s">
        <v>13738</v>
      </c>
      <c r="K4885" s="650">
        <v>1</v>
      </c>
      <c r="L4885" s="650">
        <v>1</v>
      </c>
      <c r="M4885" s="644">
        <f t="shared" si="2"/>
        <v>4000</v>
      </c>
      <c r="N4885" s="651">
        <v>0</v>
      </c>
      <c r="O4885" s="651">
        <v>0</v>
      </c>
      <c r="P4885" s="644">
        <v>0</v>
      </c>
    </row>
    <row r="4886" spans="1:16" ht="22.5" x14ac:dyDescent="0.2">
      <c r="A4886" s="654" t="s">
        <v>14239</v>
      </c>
      <c r="B4886" s="647" t="s">
        <v>775</v>
      </c>
      <c r="C4886" s="638" t="s">
        <v>769</v>
      </c>
      <c r="D4886" s="653" t="s">
        <v>7050</v>
      </c>
      <c r="E4886" s="646">
        <v>4500</v>
      </c>
      <c r="F4886" s="647" t="s">
        <v>13825</v>
      </c>
      <c r="G4886" s="648" t="s">
        <v>13826</v>
      </c>
      <c r="H4886" s="648" t="s">
        <v>915</v>
      </c>
      <c r="I4886" s="649" t="s">
        <v>915</v>
      </c>
      <c r="J4886" s="648" t="s">
        <v>915</v>
      </c>
      <c r="K4886" s="650">
        <v>4</v>
      </c>
      <c r="L4886" s="650">
        <v>12</v>
      </c>
      <c r="M4886" s="644">
        <f t="shared" si="2"/>
        <v>54000</v>
      </c>
      <c r="N4886" s="651">
        <v>0</v>
      </c>
      <c r="O4886" s="651">
        <v>0</v>
      </c>
      <c r="P4886" s="644">
        <v>0</v>
      </c>
    </row>
    <row r="4887" spans="1:16" ht="33.75" x14ac:dyDescent="0.2">
      <c r="A4887" s="654" t="s">
        <v>14239</v>
      </c>
      <c r="B4887" s="647" t="s">
        <v>775</v>
      </c>
      <c r="C4887" s="638" t="s">
        <v>769</v>
      </c>
      <c r="D4887" s="653" t="s">
        <v>13721</v>
      </c>
      <c r="E4887" s="646">
        <v>3000</v>
      </c>
      <c r="F4887" s="647" t="s">
        <v>13827</v>
      </c>
      <c r="G4887" s="648" t="s">
        <v>13828</v>
      </c>
      <c r="H4887" s="648" t="s">
        <v>13721</v>
      </c>
      <c r="I4887" s="649" t="s">
        <v>7622</v>
      </c>
      <c r="J4887" s="653" t="s">
        <v>1992</v>
      </c>
      <c r="K4887" s="650">
        <v>4</v>
      </c>
      <c r="L4887" s="650">
        <v>12</v>
      </c>
      <c r="M4887" s="644">
        <f t="shared" si="2"/>
        <v>36000</v>
      </c>
      <c r="N4887" s="651">
        <v>0</v>
      </c>
      <c r="O4887" s="651">
        <v>0</v>
      </c>
      <c r="P4887" s="644">
        <v>0</v>
      </c>
    </row>
    <row r="4888" spans="1:16" ht="56.25" x14ac:dyDescent="0.2">
      <c r="A4888" s="654" t="s">
        <v>14239</v>
      </c>
      <c r="B4888" s="647" t="s">
        <v>775</v>
      </c>
      <c r="C4888" s="638" t="s">
        <v>769</v>
      </c>
      <c r="D4888" s="653" t="s">
        <v>13623</v>
      </c>
      <c r="E4888" s="646">
        <v>4000</v>
      </c>
      <c r="F4888" s="647" t="s">
        <v>13827</v>
      </c>
      <c r="G4888" s="648" t="s">
        <v>13829</v>
      </c>
      <c r="H4888" s="648" t="s">
        <v>13830</v>
      </c>
      <c r="I4888" s="649" t="s">
        <v>13830</v>
      </c>
      <c r="J4888" s="648" t="s">
        <v>13830</v>
      </c>
      <c r="K4888" s="650">
        <v>1</v>
      </c>
      <c r="L4888" s="650">
        <v>1</v>
      </c>
      <c r="M4888" s="644">
        <f t="shared" si="2"/>
        <v>4000</v>
      </c>
      <c r="N4888" s="651">
        <v>0</v>
      </c>
      <c r="O4888" s="651">
        <v>0</v>
      </c>
      <c r="P4888" s="644">
        <v>0</v>
      </c>
    </row>
    <row r="4889" spans="1:16" ht="22.5" x14ac:dyDescent="0.2">
      <c r="A4889" s="654" t="s">
        <v>14239</v>
      </c>
      <c r="B4889" s="647" t="s">
        <v>775</v>
      </c>
      <c r="C4889" s="638" t="s">
        <v>769</v>
      </c>
      <c r="D4889" s="653" t="s">
        <v>13831</v>
      </c>
      <c r="E4889" s="646">
        <v>2000</v>
      </c>
      <c r="F4889" s="647" t="s">
        <v>13832</v>
      </c>
      <c r="G4889" s="648" t="s">
        <v>13833</v>
      </c>
      <c r="H4889" s="648" t="s">
        <v>1431</v>
      </c>
      <c r="I4889" s="649" t="s">
        <v>7622</v>
      </c>
      <c r="J4889" s="653" t="s">
        <v>1431</v>
      </c>
      <c r="K4889" s="650">
        <v>4</v>
      </c>
      <c r="L4889" s="650">
        <v>12</v>
      </c>
      <c r="M4889" s="644">
        <f t="shared" si="2"/>
        <v>24000</v>
      </c>
      <c r="N4889" s="651">
        <v>0</v>
      </c>
      <c r="O4889" s="651">
        <v>0</v>
      </c>
      <c r="P4889" s="644">
        <v>0</v>
      </c>
    </row>
    <row r="4890" spans="1:16" ht="33.75" x14ac:dyDescent="0.2">
      <c r="A4890" s="654" t="s">
        <v>14239</v>
      </c>
      <c r="B4890" s="647" t="s">
        <v>775</v>
      </c>
      <c r="C4890" s="638" t="s">
        <v>769</v>
      </c>
      <c r="D4890" s="653" t="s">
        <v>13834</v>
      </c>
      <c r="E4890" s="646">
        <v>6000</v>
      </c>
      <c r="F4890" s="647" t="s">
        <v>13835</v>
      </c>
      <c r="G4890" s="648" t="s">
        <v>13836</v>
      </c>
      <c r="H4890" s="648" t="s">
        <v>842</v>
      </c>
      <c r="I4890" s="649" t="s">
        <v>7622</v>
      </c>
      <c r="J4890" s="653" t="s">
        <v>866</v>
      </c>
      <c r="K4890" s="650">
        <v>4</v>
      </c>
      <c r="L4890" s="650">
        <v>12</v>
      </c>
      <c r="M4890" s="644">
        <f t="shared" si="2"/>
        <v>72000</v>
      </c>
      <c r="N4890" s="651">
        <v>2</v>
      </c>
      <c r="O4890" s="651">
        <v>6</v>
      </c>
      <c r="P4890" s="644">
        <v>35979.58</v>
      </c>
    </row>
    <row r="4891" spans="1:16" ht="22.5" x14ac:dyDescent="0.2">
      <c r="A4891" s="654" t="s">
        <v>14239</v>
      </c>
      <c r="B4891" s="647" t="s">
        <v>775</v>
      </c>
      <c r="C4891" s="638" t="s">
        <v>769</v>
      </c>
      <c r="D4891" s="653" t="s">
        <v>13837</v>
      </c>
      <c r="E4891" s="646">
        <v>8000</v>
      </c>
      <c r="F4891" s="647" t="s">
        <v>13838</v>
      </c>
      <c r="G4891" s="653" t="s">
        <v>13839</v>
      </c>
      <c r="H4891" s="653" t="s">
        <v>2633</v>
      </c>
      <c r="I4891" s="655" t="s">
        <v>2633</v>
      </c>
      <c r="J4891" s="653" t="s">
        <v>2633</v>
      </c>
      <c r="K4891" s="650">
        <v>1</v>
      </c>
      <c r="L4891" s="650">
        <v>1</v>
      </c>
      <c r="M4891" s="644">
        <f t="shared" si="2"/>
        <v>8000</v>
      </c>
      <c r="N4891" s="651">
        <v>0</v>
      </c>
      <c r="O4891" s="651">
        <v>0</v>
      </c>
      <c r="P4891" s="644">
        <v>0</v>
      </c>
    </row>
    <row r="4892" spans="1:16" ht="22.5" x14ac:dyDescent="0.2">
      <c r="A4892" s="654" t="s">
        <v>14239</v>
      </c>
      <c r="B4892" s="647" t="s">
        <v>775</v>
      </c>
      <c r="C4892" s="638" t="s">
        <v>769</v>
      </c>
      <c r="D4892" s="653" t="s">
        <v>13840</v>
      </c>
      <c r="E4892" s="646">
        <v>2500</v>
      </c>
      <c r="F4892" s="647" t="s">
        <v>13841</v>
      </c>
      <c r="G4892" s="648" t="s">
        <v>13842</v>
      </c>
      <c r="H4892" s="648" t="s">
        <v>2517</v>
      </c>
      <c r="I4892" s="649" t="s">
        <v>7676</v>
      </c>
      <c r="J4892" s="653" t="s">
        <v>2517</v>
      </c>
      <c r="K4892" s="650">
        <v>4</v>
      </c>
      <c r="L4892" s="650">
        <v>12</v>
      </c>
      <c r="M4892" s="644">
        <f t="shared" si="2"/>
        <v>30000</v>
      </c>
      <c r="N4892" s="651">
        <v>0</v>
      </c>
      <c r="O4892" s="651">
        <v>0</v>
      </c>
      <c r="P4892" s="644">
        <v>0</v>
      </c>
    </row>
    <row r="4893" spans="1:16" ht="22.5" x14ac:dyDescent="0.2">
      <c r="A4893" s="654" t="s">
        <v>14239</v>
      </c>
      <c r="B4893" s="647" t="s">
        <v>775</v>
      </c>
      <c r="C4893" s="638" t="s">
        <v>769</v>
      </c>
      <c r="D4893" s="653" t="s">
        <v>13771</v>
      </c>
      <c r="E4893" s="646">
        <v>4100</v>
      </c>
      <c r="F4893" s="647" t="s">
        <v>13841</v>
      </c>
      <c r="G4893" s="648" t="s">
        <v>13842</v>
      </c>
      <c r="H4893" s="648" t="s">
        <v>2517</v>
      </c>
      <c r="I4893" s="649" t="s">
        <v>7676</v>
      </c>
      <c r="J4893" s="653" t="s">
        <v>2517</v>
      </c>
      <c r="K4893" s="650">
        <v>4</v>
      </c>
      <c r="L4893" s="650">
        <v>12</v>
      </c>
      <c r="M4893" s="644">
        <f t="shared" si="2"/>
        <v>49200</v>
      </c>
      <c r="N4893" s="651">
        <v>2</v>
      </c>
      <c r="O4893" s="651">
        <v>6</v>
      </c>
      <c r="P4893" s="644">
        <v>24600</v>
      </c>
    </row>
    <row r="4894" spans="1:16" ht="22.5" x14ac:dyDescent="0.2">
      <c r="A4894" s="654" t="s">
        <v>14239</v>
      </c>
      <c r="B4894" s="647" t="s">
        <v>775</v>
      </c>
      <c r="C4894" s="638" t="s">
        <v>769</v>
      </c>
      <c r="D4894" s="653" t="s">
        <v>5851</v>
      </c>
      <c r="E4894" s="646">
        <v>4500</v>
      </c>
      <c r="F4894" s="647" t="s">
        <v>13843</v>
      </c>
      <c r="G4894" s="648" t="s">
        <v>13844</v>
      </c>
      <c r="H4894" s="648" t="s">
        <v>5851</v>
      </c>
      <c r="I4894" s="649" t="s">
        <v>7622</v>
      </c>
      <c r="J4894" s="653" t="s">
        <v>5851</v>
      </c>
      <c r="K4894" s="650">
        <v>4</v>
      </c>
      <c r="L4894" s="650">
        <v>12</v>
      </c>
      <c r="M4894" s="644">
        <f t="shared" si="2"/>
        <v>54000</v>
      </c>
      <c r="N4894" s="651">
        <v>2</v>
      </c>
      <c r="O4894" s="651">
        <v>6</v>
      </c>
      <c r="P4894" s="644">
        <v>26923.75</v>
      </c>
    </row>
    <row r="4895" spans="1:16" ht="45" x14ac:dyDescent="0.2">
      <c r="A4895" s="654" t="s">
        <v>14239</v>
      </c>
      <c r="B4895" s="647" t="s">
        <v>775</v>
      </c>
      <c r="C4895" s="638" t="s">
        <v>769</v>
      </c>
      <c r="D4895" s="653" t="s">
        <v>13845</v>
      </c>
      <c r="E4895" s="646">
        <v>1800</v>
      </c>
      <c r="F4895" s="647" t="s">
        <v>13846</v>
      </c>
      <c r="G4895" s="648" t="s">
        <v>13847</v>
      </c>
      <c r="H4895" s="648" t="s">
        <v>13848</v>
      </c>
      <c r="I4895" s="649" t="s">
        <v>12527</v>
      </c>
      <c r="J4895" s="653" t="s">
        <v>13848</v>
      </c>
      <c r="K4895" s="650">
        <v>4</v>
      </c>
      <c r="L4895" s="650">
        <v>12</v>
      </c>
      <c r="M4895" s="644">
        <f t="shared" si="2"/>
        <v>21600</v>
      </c>
      <c r="N4895" s="651">
        <v>2</v>
      </c>
      <c r="O4895" s="651">
        <v>6</v>
      </c>
      <c r="P4895" s="644">
        <v>10799.880000000001</v>
      </c>
    </row>
    <row r="4896" spans="1:16" ht="22.5" x14ac:dyDescent="0.2">
      <c r="A4896" s="654" t="s">
        <v>14239</v>
      </c>
      <c r="B4896" s="647" t="s">
        <v>775</v>
      </c>
      <c r="C4896" s="638" t="s">
        <v>769</v>
      </c>
      <c r="D4896" s="653" t="s">
        <v>13849</v>
      </c>
      <c r="E4896" s="646">
        <v>13500</v>
      </c>
      <c r="F4896" s="647" t="s">
        <v>13850</v>
      </c>
      <c r="G4896" s="648" t="s">
        <v>13851</v>
      </c>
      <c r="H4896" s="648" t="s">
        <v>957</v>
      </c>
      <c r="I4896" s="649" t="s">
        <v>957</v>
      </c>
      <c r="J4896" s="648" t="s">
        <v>957</v>
      </c>
      <c r="K4896" s="650">
        <v>4</v>
      </c>
      <c r="L4896" s="650">
        <v>12</v>
      </c>
      <c r="M4896" s="644">
        <f t="shared" si="2"/>
        <v>162000</v>
      </c>
      <c r="N4896" s="651">
        <v>1</v>
      </c>
      <c r="O4896" s="651">
        <v>2</v>
      </c>
      <c r="P4896" s="644">
        <v>27900</v>
      </c>
    </row>
    <row r="4897" spans="1:16" ht="33.75" x14ac:dyDescent="0.2">
      <c r="A4897" s="654" t="s">
        <v>14239</v>
      </c>
      <c r="B4897" s="647" t="s">
        <v>775</v>
      </c>
      <c r="C4897" s="638" t="s">
        <v>769</v>
      </c>
      <c r="D4897" s="653" t="s">
        <v>13852</v>
      </c>
      <c r="E4897" s="646">
        <v>7500</v>
      </c>
      <c r="F4897" s="647" t="s">
        <v>13853</v>
      </c>
      <c r="G4897" s="648" t="s">
        <v>13854</v>
      </c>
      <c r="H4897" s="648" t="s">
        <v>13855</v>
      </c>
      <c r="I4897" s="649" t="s">
        <v>7622</v>
      </c>
      <c r="J4897" s="653" t="s">
        <v>13855</v>
      </c>
      <c r="K4897" s="650">
        <v>4</v>
      </c>
      <c r="L4897" s="650">
        <v>12</v>
      </c>
      <c r="M4897" s="644">
        <f t="shared" si="2"/>
        <v>90000</v>
      </c>
      <c r="N4897" s="651">
        <v>0</v>
      </c>
      <c r="O4897" s="651">
        <v>0</v>
      </c>
      <c r="P4897" s="644">
        <v>0</v>
      </c>
    </row>
    <row r="4898" spans="1:16" ht="22.5" x14ac:dyDescent="0.2">
      <c r="A4898" s="654" t="s">
        <v>14239</v>
      </c>
      <c r="B4898" s="647" t="s">
        <v>775</v>
      </c>
      <c r="C4898" s="638" t="s">
        <v>769</v>
      </c>
      <c r="D4898" s="653" t="s">
        <v>13856</v>
      </c>
      <c r="E4898" s="646">
        <v>2200</v>
      </c>
      <c r="F4898" s="647" t="s">
        <v>13857</v>
      </c>
      <c r="G4898" s="648" t="s">
        <v>13858</v>
      </c>
      <c r="H4898" s="648" t="s">
        <v>2351</v>
      </c>
      <c r="I4898" s="649" t="s">
        <v>7676</v>
      </c>
      <c r="J4898" s="653" t="s">
        <v>2351</v>
      </c>
      <c r="K4898" s="650">
        <v>4</v>
      </c>
      <c r="L4898" s="650">
        <v>12</v>
      </c>
      <c r="M4898" s="644">
        <f t="shared" ref="M4898:M4908" si="3">+E4898*L4898</f>
        <v>26400</v>
      </c>
      <c r="N4898" s="651">
        <v>0</v>
      </c>
      <c r="O4898" s="651">
        <v>0</v>
      </c>
      <c r="P4898" s="644">
        <v>0</v>
      </c>
    </row>
    <row r="4899" spans="1:16" ht="56.25" x14ac:dyDescent="0.2">
      <c r="A4899" s="654" t="s">
        <v>14239</v>
      </c>
      <c r="B4899" s="647" t="s">
        <v>775</v>
      </c>
      <c r="C4899" s="638" t="s">
        <v>769</v>
      </c>
      <c r="D4899" s="653" t="s">
        <v>13859</v>
      </c>
      <c r="E4899" s="646">
        <v>9000</v>
      </c>
      <c r="F4899" s="647" t="s">
        <v>13860</v>
      </c>
      <c r="G4899" s="648" t="s">
        <v>13861</v>
      </c>
      <c r="H4899" s="648" t="s">
        <v>13862</v>
      </c>
      <c r="I4899" s="649" t="s">
        <v>13862</v>
      </c>
      <c r="J4899" s="648" t="s">
        <v>13862</v>
      </c>
      <c r="K4899" s="650">
        <v>4</v>
      </c>
      <c r="L4899" s="650">
        <v>12</v>
      </c>
      <c r="M4899" s="644">
        <f t="shared" si="3"/>
        <v>108000</v>
      </c>
      <c r="N4899" s="651">
        <v>2</v>
      </c>
      <c r="O4899" s="651">
        <v>6</v>
      </c>
      <c r="P4899" s="644">
        <v>53948.13</v>
      </c>
    </row>
    <row r="4900" spans="1:16" ht="22.5" x14ac:dyDescent="0.2">
      <c r="A4900" s="654" t="s">
        <v>14239</v>
      </c>
      <c r="B4900" s="647" t="s">
        <v>775</v>
      </c>
      <c r="C4900" s="638" t="s">
        <v>769</v>
      </c>
      <c r="D4900" s="653" t="s">
        <v>5432</v>
      </c>
      <c r="E4900" s="646">
        <v>13000</v>
      </c>
      <c r="F4900" s="647" t="s">
        <v>13863</v>
      </c>
      <c r="G4900" s="648" t="s">
        <v>13864</v>
      </c>
      <c r="H4900" s="648" t="s">
        <v>13865</v>
      </c>
      <c r="I4900" s="649" t="s">
        <v>13865</v>
      </c>
      <c r="J4900" s="648" t="s">
        <v>13865</v>
      </c>
      <c r="K4900" s="650">
        <v>4</v>
      </c>
      <c r="L4900" s="650">
        <v>12</v>
      </c>
      <c r="M4900" s="644">
        <f t="shared" si="3"/>
        <v>156000</v>
      </c>
      <c r="N4900" s="651">
        <v>1</v>
      </c>
      <c r="O4900" s="651">
        <v>1</v>
      </c>
      <c r="P4900" s="644">
        <v>13000</v>
      </c>
    </row>
    <row r="4901" spans="1:16" ht="33.75" x14ac:dyDescent="0.2">
      <c r="A4901" s="654" t="s">
        <v>14239</v>
      </c>
      <c r="B4901" s="647" t="s">
        <v>775</v>
      </c>
      <c r="C4901" s="638" t="s">
        <v>769</v>
      </c>
      <c r="D4901" s="653" t="s">
        <v>13586</v>
      </c>
      <c r="E4901" s="646">
        <v>4000</v>
      </c>
      <c r="F4901" s="647" t="s">
        <v>13866</v>
      </c>
      <c r="G4901" s="648" t="s">
        <v>13867</v>
      </c>
      <c r="H4901" s="648" t="s">
        <v>13721</v>
      </c>
      <c r="I4901" s="649" t="s">
        <v>7622</v>
      </c>
      <c r="J4901" s="653" t="s">
        <v>1992</v>
      </c>
      <c r="K4901" s="650">
        <v>4</v>
      </c>
      <c r="L4901" s="650">
        <v>12</v>
      </c>
      <c r="M4901" s="644">
        <f t="shared" si="3"/>
        <v>48000</v>
      </c>
      <c r="N4901" s="651">
        <v>2</v>
      </c>
      <c r="O4901" s="651">
        <v>6</v>
      </c>
      <c r="P4901" s="644">
        <v>24000</v>
      </c>
    </row>
    <row r="4902" spans="1:16" ht="33.75" x14ac:dyDescent="0.2">
      <c r="A4902" s="654" t="s">
        <v>14239</v>
      </c>
      <c r="B4902" s="647" t="s">
        <v>775</v>
      </c>
      <c r="C4902" s="638" t="s">
        <v>769</v>
      </c>
      <c r="D4902" s="653" t="s">
        <v>13586</v>
      </c>
      <c r="E4902" s="646">
        <v>5000</v>
      </c>
      <c r="F4902" s="647" t="s">
        <v>13868</v>
      </c>
      <c r="G4902" s="648" t="s">
        <v>13869</v>
      </c>
      <c r="H4902" s="648" t="s">
        <v>13721</v>
      </c>
      <c r="I4902" s="649" t="s">
        <v>7622</v>
      </c>
      <c r="J4902" s="653" t="s">
        <v>1992</v>
      </c>
      <c r="K4902" s="650">
        <v>4</v>
      </c>
      <c r="L4902" s="650">
        <v>12</v>
      </c>
      <c r="M4902" s="644">
        <f t="shared" si="3"/>
        <v>60000</v>
      </c>
      <c r="N4902" s="651">
        <v>2</v>
      </c>
      <c r="O4902" s="651">
        <v>6</v>
      </c>
      <c r="P4902" s="644">
        <v>30000</v>
      </c>
    </row>
    <row r="4903" spans="1:16" ht="22.5" x14ac:dyDescent="0.2">
      <c r="A4903" s="654" t="s">
        <v>14239</v>
      </c>
      <c r="B4903" s="647" t="s">
        <v>775</v>
      </c>
      <c r="C4903" s="638" t="s">
        <v>769</v>
      </c>
      <c r="D4903" s="653" t="s">
        <v>13870</v>
      </c>
      <c r="E4903" s="646">
        <v>6000</v>
      </c>
      <c r="F4903" s="647" t="s">
        <v>13871</v>
      </c>
      <c r="G4903" s="648" t="s">
        <v>13872</v>
      </c>
      <c r="H4903" s="648" t="s">
        <v>842</v>
      </c>
      <c r="I4903" s="649" t="s">
        <v>7622</v>
      </c>
      <c r="J4903" s="653" t="s">
        <v>866</v>
      </c>
      <c r="K4903" s="650">
        <v>4</v>
      </c>
      <c r="L4903" s="650">
        <v>12</v>
      </c>
      <c r="M4903" s="644">
        <f t="shared" si="3"/>
        <v>72000</v>
      </c>
      <c r="N4903" s="651">
        <v>0</v>
      </c>
      <c r="O4903" s="651">
        <v>0</v>
      </c>
      <c r="P4903" s="644">
        <v>0</v>
      </c>
    </row>
    <row r="4904" spans="1:16" ht="33.75" x14ac:dyDescent="0.2">
      <c r="A4904" s="654" t="s">
        <v>14239</v>
      </c>
      <c r="B4904" s="647" t="s">
        <v>775</v>
      </c>
      <c r="C4904" s="638" t="s">
        <v>769</v>
      </c>
      <c r="D4904" s="653" t="s">
        <v>13873</v>
      </c>
      <c r="E4904" s="646">
        <v>9000</v>
      </c>
      <c r="F4904" s="647" t="s">
        <v>13874</v>
      </c>
      <c r="G4904" s="648" t="s">
        <v>13875</v>
      </c>
      <c r="H4904" s="648" t="s">
        <v>1992</v>
      </c>
      <c r="I4904" s="649" t="s">
        <v>1992</v>
      </c>
      <c r="J4904" s="648" t="s">
        <v>1992</v>
      </c>
      <c r="K4904" s="650">
        <v>4</v>
      </c>
      <c r="L4904" s="650">
        <v>12</v>
      </c>
      <c r="M4904" s="644">
        <f t="shared" si="3"/>
        <v>108000</v>
      </c>
      <c r="N4904" s="651">
        <v>1</v>
      </c>
      <c r="O4904" s="651">
        <v>6</v>
      </c>
      <c r="P4904" s="644">
        <v>54000</v>
      </c>
    </row>
    <row r="4905" spans="1:16" ht="22.5" x14ac:dyDescent="0.2">
      <c r="A4905" s="654" t="s">
        <v>14239</v>
      </c>
      <c r="B4905" s="647" t="s">
        <v>775</v>
      </c>
      <c r="C4905" s="638" t="s">
        <v>769</v>
      </c>
      <c r="D4905" s="653" t="s">
        <v>2182</v>
      </c>
      <c r="E4905" s="646">
        <v>9000</v>
      </c>
      <c r="F4905" s="647" t="s">
        <v>13876</v>
      </c>
      <c r="G4905" s="648" t="s">
        <v>13877</v>
      </c>
      <c r="H4905" s="648" t="s">
        <v>13878</v>
      </c>
      <c r="I4905" s="649" t="s">
        <v>7622</v>
      </c>
      <c r="J4905" s="653" t="s">
        <v>13879</v>
      </c>
      <c r="K4905" s="650">
        <v>4</v>
      </c>
      <c r="L4905" s="650">
        <v>12</v>
      </c>
      <c r="M4905" s="644">
        <f t="shared" si="3"/>
        <v>108000</v>
      </c>
      <c r="N4905" s="651">
        <v>0</v>
      </c>
      <c r="O4905" s="651">
        <v>0</v>
      </c>
      <c r="P4905" s="644">
        <v>0</v>
      </c>
    </row>
    <row r="4906" spans="1:16" ht="45" x14ac:dyDescent="0.2">
      <c r="A4906" s="654" t="s">
        <v>14239</v>
      </c>
      <c r="B4906" s="647" t="s">
        <v>775</v>
      </c>
      <c r="C4906" s="638" t="s">
        <v>769</v>
      </c>
      <c r="D4906" s="653" t="s">
        <v>13640</v>
      </c>
      <c r="E4906" s="646">
        <v>2500</v>
      </c>
      <c r="F4906" s="647" t="s">
        <v>13880</v>
      </c>
      <c r="G4906" s="648" t="s">
        <v>13881</v>
      </c>
      <c r="H4906" s="648" t="s">
        <v>2272</v>
      </c>
      <c r="I4906" s="649" t="s">
        <v>7676</v>
      </c>
      <c r="J4906" s="653" t="s">
        <v>784</v>
      </c>
      <c r="K4906" s="650">
        <v>4</v>
      </c>
      <c r="L4906" s="650">
        <v>12</v>
      </c>
      <c r="M4906" s="644">
        <f t="shared" si="3"/>
        <v>30000</v>
      </c>
      <c r="N4906" s="651">
        <v>0</v>
      </c>
      <c r="O4906" s="651">
        <v>0</v>
      </c>
      <c r="P4906" s="644">
        <v>0</v>
      </c>
    </row>
    <row r="4907" spans="1:16" ht="22.5" x14ac:dyDescent="0.2">
      <c r="A4907" s="654" t="s">
        <v>14239</v>
      </c>
      <c r="B4907" s="647" t="s">
        <v>775</v>
      </c>
      <c r="C4907" s="638" t="s">
        <v>769</v>
      </c>
      <c r="D4907" s="653" t="s">
        <v>13636</v>
      </c>
      <c r="E4907" s="646">
        <v>1750</v>
      </c>
      <c r="F4907" s="647" t="s">
        <v>13882</v>
      </c>
      <c r="G4907" s="648" t="s">
        <v>13883</v>
      </c>
      <c r="H4907" s="648" t="s">
        <v>13884</v>
      </c>
      <c r="I4907" s="649" t="s">
        <v>12527</v>
      </c>
      <c r="J4907" s="653" t="s">
        <v>13885</v>
      </c>
      <c r="K4907" s="650">
        <v>4</v>
      </c>
      <c r="L4907" s="650">
        <v>12</v>
      </c>
      <c r="M4907" s="644">
        <f t="shared" si="3"/>
        <v>21000</v>
      </c>
      <c r="N4907" s="651">
        <v>2</v>
      </c>
      <c r="O4907" s="651">
        <v>6</v>
      </c>
      <c r="P4907" s="644">
        <v>10473.029999999999</v>
      </c>
    </row>
    <row r="4908" spans="1:16" ht="33.75" x14ac:dyDescent="0.2">
      <c r="A4908" s="654" t="s">
        <v>14239</v>
      </c>
      <c r="B4908" s="647" t="s">
        <v>775</v>
      </c>
      <c r="C4908" s="638" t="s">
        <v>769</v>
      </c>
      <c r="D4908" s="653" t="s">
        <v>13886</v>
      </c>
      <c r="E4908" s="646">
        <v>13500</v>
      </c>
      <c r="F4908" s="647" t="s">
        <v>13887</v>
      </c>
      <c r="G4908" s="648" t="s">
        <v>13888</v>
      </c>
      <c r="H4908" s="648" t="s">
        <v>1992</v>
      </c>
      <c r="I4908" s="649" t="s">
        <v>1992</v>
      </c>
      <c r="J4908" s="648" t="s">
        <v>1992</v>
      </c>
      <c r="K4908" s="650">
        <v>4</v>
      </c>
      <c r="L4908" s="650">
        <v>12</v>
      </c>
      <c r="M4908" s="644">
        <f t="shared" si="3"/>
        <v>162000</v>
      </c>
      <c r="N4908" s="651">
        <v>1</v>
      </c>
      <c r="O4908" s="651">
        <v>2</v>
      </c>
      <c r="P4908" s="644">
        <v>16650</v>
      </c>
    </row>
    <row r="4909" spans="1:16" ht="33.75" x14ac:dyDescent="0.2">
      <c r="A4909" s="654" t="s">
        <v>14239</v>
      </c>
      <c r="B4909" s="647" t="s">
        <v>775</v>
      </c>
      <c r="C4909" s="638" t="s">
        <v>769</v>
      </c>
      <c r="D4909" s="653" t="s">
        <v>13889</v>
      </c>
      <c r="E4909" s="646">
        <v>13500</v>
      </c>
      <c r="F4909" s="647" t="s">
        <v>4355</v>
      </c>
      <c r="G4909" s="648" t="s">
        <v>13890</v>
      </c>
      <c r="H4909" s="648" t="s">
        <v>957</v>
      </c>
      <c r="I4909" s="649" t="s">
        <v>13665</v>
      </c>
      <c r="J4909" s="648" t="s">
        <v>13665</v>
      </c>
      <c r="K4909" s="650">
        <v>0</v>
      </c>
      <c r="L4909" s="650">
        <v>0</v>
      </c>
      <c r="M4909" s="644">
        <v>0</v>
      </c>
      <c r="N4909" s="651">
        <v>2</v>
      </c>
      <c r="O4909" s="651">
        <v>6</v>
      </c>
      <c r="P4909" s="644">
        <v>13500</v>
      </c>
    </row>
    <row r="4910" spans="1:16" ht="22.5" x14ac:dyDescent="0.2">
      <c r="A4910" s="654" t="s">
        <v>14239</v>
      </c>
      <c r="B4910" s="647" t="s">
        <v>775</v>
      </c>
      <c r="C4910" s="638" t="s">
        <v>769</v>
      </c>
      <c r="D4910" s="653" t="s">
        <v>1008</v>
      </c>
      <c r="E4910" s="646">
        <v>3000</v>
      </c>
      <c r="F4910" s="647" t="s">
        <v>13891</v>
      </c>
      <c r="G4910" s="648" t="s">
        <v>13892</v>
      </c>
      <c r="H4910" s="648" t="s">
        <v>2718</v>
      </c>
      <c r="I4910" s="649" t="s">
        <v>2718</v>
      </c>
      <c r="J4910" s="648" t="s">
        <v>2718</v>
      </c>
      <c r="K4910" s="650">
        <v>4</v>
      </c>
      <c r="L4910" s="650">
        <v>12</v>
      </c>
      <c r="M4910" s="644">
        <f t="shared" ref="M4910:M4939" si="4">+E4910*L4910</f>
        <v>36000</v>
      </c>
      <c r="N4910" s="651">
        <v>0</v>
      </c>
      <c r="O4910" s="651">
        <v>0</v>
      </c>
      <c r="P4910" s="644">
        <v>0</v>
      </c>
    </row>
    <row r="4911" spans="1:16" ht="22.5" x14ac:dyDescent="0.2">
      <c r="A4911" s="654" t="s">
        <v>14239</v>
      </c>
      <c r="B4911" s="647" t="s">
        <v>775</v>
      </c>
      <c r="C4911" s="638" t="s">
        <v>769</v>
      </c>
      <c r="D4911" s="653" t="s">
        <v>1008</v>
      </c>
      <c r="E4911" s="646">
        <v>2000</v>
      </c>
      <c r="F4911" s="647" t="s">
        <v>13893</v>
      </c>
      <c r="G4911" s="648" t="s">
        <v>13894</v>
      </c>
      <c r="H4911" s="648" t="s">
        <v>796</v>
      </c>
      <c r="I4911" s="649" t="s">
        <v>796</v>
      </c>
      <c r="J4911" s="653" t="s">
        <v>796</v>
      </c>
      <c r="K4911" s="650">
        <v>4</v>
      </c>
      <c r="L4911" s="650">
        <v>12</v>
      </c>
      <c r="M4911" s="644">
        <f t="shared" si="4"/>
        <v>24000</v>
      </c>
      <c r="N4911" s="651">
        <v>2</v>
      </c>
      <c r="O4911" s="651">
        <v>6</v>
      </c>
      <c r="P4911" s="644">
        <v>12000</v>
      </c>
    </row>
    <row r="4912" spans="1:16" ht="33.75" x14ac:dyDescent="0.2">
      <c r="A4912" s="654" t="s">
        <v>14239</v>
      </c>
      <c r="B4912" s="647" t="s">
        <v>775</v>
      </c>
      <c r="C4912" s="638" t="s">
        <v>769</v>
      </c>
      <c r="D4912" s="653" t="s">
        <v>13895</v>
      </c>
      <c r="E4912" s="646">
        <v>1500</v>
      </c>
      <c r="F4912" s="647" t="s">
        <v>13896</v>
      </c>
      <c r="G4912" s="648" t="s">
        <v>13897</v>
      </c>
      <c r="H4912" s="648" t="s">
        <v>13898</v>
      </c>
      <c r="I4912" s="649" t="s">
        <v>7684</v>
      </c>
      <c r="J4912" s="653" t="s">
        <v>13898</v>
      </c>
      <c r="K4912" s="650">
        <v>4</v>
      </c>
      <c r="L4912" s="650">
        <v>12</v>
      </c>
      <c r="M4912" s="644">
        <f t="shared" si="4"/>
        <v>18000</v>
      </c>
      <c r="N4912" s="651">
        <v>0</v>
      </c>
      <c r="O4912" s="651">
        <v>0</v>
      </c>
      <c r="P4912" s="644">
        <v>0</v>
      </c>
    </row>
    <row r="4913" spans="1:16" ht="22.5" x14ac:dyDescent="0.2">
      <c r="A4913" s="654" t="s">
        <v>14239</v>
      </c>
      <c r="B4913" s="647" t="s">
        <v>775</v>
      </c>
      <c r="C4913" s="638" t="s">
        <v>769</v>
      </c>
      <c r="D4913" s="653" t="s">
        <v>13840</v>
      </c>
      <c r="E4913" s="646">
        <v>2500</v>
      </c>
      <c r="F4913" s="647" t="s">
        <v>13899</v>
      </c>
      <c r="G4913" s="648" t="s">
        <v>13900</v>
      </c>
      <c r="H4913" s="648" t="s">
        <v>2144</v>
      </c>
      <c r="I4913" s="649" t="s">
        <v>7676</v>
      </c>
      <c r="J4913" s="653" t="s">
        <v>2144</v>
      </c>
      <c r="K4913" s="650">
        <v>4</v>
      </c>
      <c r="L4913" s="650">
        <v>12</v>
      </c>
      <c r="M4913" s="644">
        <f t="shared" si="4"/>
        <v>30000</v>
      </c>
      <c r="N4913" s="651">
        <v>0</v>
      </c>
      <c r="O4913" s="651">
        <v>0</v>
      </c>
      <c r="P4913" s="644">
        <v>0</v>
      </c>
    </row>
    <row r="4914" spans="1:16" ht="22.5" x14ac:dyDescent="0.2">
      <c r="A4914" s="654" t="s">
        <v>14239</v>
      </c>
      <c r="B4914" s="647" t="s">
        <v>775</v>
      </c>
      <c r="C4914" s="638" t="s">
        <v>769</v>
      </c>
      <c r="D4914" s="653" t="s">
        <v>13771</v>
      </c>
      <c r="E4914" s="646">
        <v>4100</v>
      </c>
      <c r="F4914" s="647" t="s">
        <v>13899</v>
      </c>
      <c r="G4914" s="648" t="s">
        <v>13900</v>
      </c>
      <c r="H4914" s="648" t="s">
        <v>13721</v>
      </c>
      <c r="I4914" s="649" t="s">
        <v>13721</v>
      </c>
      <c r="J4914" s="648" t="s">
        <v>13721</v>
      </c>
      <c r="K4914" s="650">
        <v>4</v>
      </c>
      <c r="L4914" s="650">
        <v>12</v>
      </c>
      <c r="M4914" s="644">
        <f t="shared" si="4"/>
        <v>49200</v>
      </c>
      <c r="N4914" s="651">
        <v>2</v>
      </c>
      <c r="O4914" s="651">
        <v>6</v>
      </c>
      <c r="P4914" s="644">
        <v>24463.34</v>
      </c>
    </row>
    <row r="4915" spans="1:16" ht="22.5" x14ac:dyDescent="0.2">
      <c r="A4915" s="654" t="s">
        <v>14239</v>
      </c>
      <c r="B4915" s="647" t="s">
        <v>775</v>
      </c>
      <c r="C4915" s="638" t="s">
        <v>769</v>
      </c>
      <c r="D4915" s="653" t="s">
        <v>13901</v>
      </c>
      <c r="E4915" s="646">
        <v>2900</v>
      </c>
      <c r="F4915" s="647" t="s">
        <v>13902</v>
      </c>
      <c r="G4915" s="648" t="s">
        <v>13903</v>
      </c>
      <c r="H4915" s="648" t="s">
        <v>13904</v>
      </c>
      <c r="I4915" s="649" t="s">
        <v>774</v>
      </c>
      <c r="J4915" s="653" t="s">
        <v>13904</v>
      </c>
      <c r="K4915" s="650">
        <v>4</v>
      </c>
      <c r="L4915" s="650">
        <v>12</v>
      </c>
      <c r="M4915" s="644">
        <f t="shared" si="4"/>
        <v>34800</v>
      </c>
      <c r="N4915" s="651">
        <v>2</v>
      </c>
      <c r="O4915" s="651">
        <v>6</v>
      </c>
      <c r="P4915" s="644">
        <v>17397.989999999998</v>
      </c>
    </row>
    <row r="4916" spans="1:16" ht="33.75" x14ac:dyDescent="0.2">
      <c r="A4916" s="654" t="s">
        <v>14239</v>
      </c>
      <c r="B4916" s="647" t="s">
        <v>775</v>
      </c>
      <c r="C4916" s="638" t="s">
        <v>769</v>
      </c>
      <c r="D4916" s="653" t="s">
        <v>13586</v>
      </c>
      <c r="E4916" s="646">
        <v>2700</v>
      </c>
      <c r="F4916" s="647" t="s">
        <v>13905</v>
      </c>
      <c r="G4916" s="648" t="s">
        <v>13906</v>
      </c>
      <c r="H4916" s="648" t="s">
        <v>13721</v>
      </c>
      <c r="I4916" s="649" t="s">
        <v>7622</v>
      </c>
      <c r="J4916" s="653" t="s">
        <v>1992</v>
      </c>
      <c r="K4916" s="650">
        <v>4</v>
      </c>
      <c r="L4916" s="650">
        <v>12</v>
      </c>
      <c r="M4916" s="644">
        <f t="shared" si="4"/>
        <v>32400</v>
      </c>
      <c r="N4916" s="651">
        <v>2</v>
      </c>
      <c r="O4916" s="651">
        <v>6</v>
      </c>
      <c r="P4916" s="644">
        <v>16197.56</v>
      </c>
    </row>
    <row r="4917" spans="1:16" ht="22.5" x14ac:dyDescent="0.2">
      <c r="A4917" s="654" t="s">
        <v>14239</v>
      </c>
      <c r="B4917" s="647" t="s">
        <v>775</v>
      </c>
      <c r="C4917" s="638" t="s">
        <v>769</v>
      </c>
      <c r="D4917" s="653" t="s">
        <v>13840</v>
      </c>
      <c r="E4917" s="646">
        <v>5500</v>
      </c>
      <c r="F4917" s="647" t="s">
        <v>13907</v>
      </c>
      <c r="G4917" s="648" t="s">
        <v>13908</v>
      </c>
      <c r="H4917" s="648" t="s">
        <v>12073</v>
      </c>
      <c r="I4917" s="649" t="s">
        <v>7622</v>
      </c>
      <c r="J4917" s="653" t="s">
        <v>12073</v>
      </c>
      <c r="K4917" s="650">
        <v>4</v>
      </c>
      <c r="L4917" s="650">
        <v>12</v>
      </c>
      <c r="M4917" s="644">
        <f t="shared" si="4"/>
        <v>66000</v>
      </c>
      <c r="N4917" s="651">
        <v>0</v>
      </c>
      <c r="O4917" s="651">
        <v>0</v>
      </c>
      <c r="P4917" s="644">
        <v>0</v>
      </c>
    </row>
    <row r="4918" spans="1:16" ht="22.5" x14ac:dyDescent="0.2">
      <c r="A4918" s="654" t="s">
        <v>14239</v>
      </c>
      <c r="B4918" s="647" t="s">
        <v>775</v>
      </c>
      <c r="C4918" s="638" t="s">
        <v>769</v>
      </c>
      <c r="D4918" s="653" t="s">
        <v>13909</v>
      </c>
      <c r="E4918" s="646">
        <v>9000</v>
      </c>
      <c r="F4918" s="647" t="s">
        <v>13907</v>
      </c>
      <c r="G4918" s="648" t="s">
        <v>13908</v>
      </c>
      <c r="H4918" s="648" t="s">
        <v>877</v>
      </c>
      <c r="I4918" s="649" t="s">
        <v>877</v>
      </c>
      <c r="J4918" s="648" t="s">
        <v>877</v>
      </c>
      <c r="K4918" s="650">
        <v>4</v>
      </c>
      <c r="L4918" s="650">
        <v>12</v>
      </c>
      <c r="M4918" s="644">
        <f t="shared" si="4"/>
        <v>108000</v>
      </c>
      <c r="N4918" s="651">
        <v>2</v>
      </c>
      <c r="O4918" s="651">
        <v>6</v>
      </c>
      <c r="P4918" s="644">
        <v>54000</v>
      </c>
    </row>
    <row r="4919" spans="1:16" ht="33.75" x14ac:dyDescent="0.2">
      <c r="A4919" s="654" t="s">
        <v>14239</v>
      </c>
      <c r="B4919" s="647" t="s">
        <v>775</v>
      </c>
      <c r="C4919" s="638" t="s">
        <v>769</v>
      </c>
      <c r="D4919" s="653" t="s">
        <v>13910</v>
      </c>
      <c r="E4919" s="646">
        <v>13500</v>
      </c>
      <c r="F4919" s="647" t="s">
        <v>13911</v>
      </c>
      <c r="G4919" s="648" t="s">
        <v>13912</v>
      </c>
      <c r="H4919" s="648" t="s">
        <v>1992</v>
      </c>
      <c r="I4919" s="649" t="s">
        <v>1992</v>
      </c>
      <c r="J4919" s="648" t="s">
        <v>1992</v>
      </c>
      <c r="K4919" s="650">
        <v>4</v>
      </c>
      <c r="L4919" s="650">
        <v>12</v>
      </c>
      <c r="M4919" s="644">
        <f t="shared" si="4"/>
        <v>162000</v>
      </c>
      <c r="N4919" s="651">
        <v>1</v>
      </c>
      <c r="O4919" s="651">
        <v>4</v>
      </c>
      <c r="P4919" s="644">
        <v>55800</v>
      </c>
    </row>
    <row r="4920" spans="1:16" ht="22.5" x14ac:dyDescent="0.2">
      <c r="A4920" s="654" t="s">
        <v>14239</v>
      </c>
      <c r="B4920" s="647" t="s">
        <v>775</v>
      </c>
      <c r="C4920" s="638" t="s">
        <v>769</v>
      </c>
      <c r="D4920" s="653" t="s">
        <v>915</v>
      </c>
      <c r="E4920" s="646">
        <v>7500</v>
      </c>
      <c r="F4920" s="647" t="s">
        <v>13913</v>
      </c>
      <c r="G4920" s="648" t="s">
        <v>13914</v>
      </c>
      <c r="H4920" s="648" t="s">
        <v>915</v>
      </c>
      <c r="I4920" s="649" t="s">
        <v>915</v>
      </c>
      <c r="J4920" s="648" t="s">
        <v>915</v>
      </c>
      <c r="K4920" s="650">
        <v>4</v>
      </c>
      <c r="L4920" s="650">
        <v>12</v>
      </c>
      <c r="M4920" s="644">
        <f t="shared" si="4"/>
        <v>90000</v>
      </c>
      <c r="N4920" s="651">
        <v>2</v>
      </c>
      <c r="O4920" s="651">
        <v>6</v>
      </c>
      <c r="P4920" s="644">
        <v>45000</v>
      </c>
    </row>
    <row r="4921" spans="1:16" ht="56.25" x14ac:dyDescent="0.2">
      <c r="A4921" s="654" t="s">
        <v>14239</v>
      </c>
      <c r="B4921" s="647" t="s">
        <v>775</v>
      </c>
      <c r="C4921" s="638" t="s">
        <v>769</v>
      </c>
      <c r="D4921" s="653" t="s">
        <v>13915</v>
      </c>
      <c r="E4921" s="646">
        <v>2800</v>
      </c>
      <c r="F4921" s="647" t="s">
        <v>13916</v>
      </c>
      <c r="G4921" s="648" t="s">
        <v>13917</v>
      </c>
      <c r="H4921" s="648" t="s">
        <v>13918</v>
      </c>
      <c r="I4921" s="649" t="s">
        <v>7684</v>
      </c>
      <c r="J4921" s="653" t="s">
        <v>13918</v>
      </c>
      <c r="K4921" s="650">
        <v>4</v>
      </c>
      <c r="L4921" s="650">
        <v>12</v>
      </c>
      <c r="M4921" s="644">
        <f t="shared" si="4"/>
        <v>33600</v>
      </c>
      <c r="N4921" s="651">
        <v>0</v>
      </c>
      <c r="O4921" s="651">
        <v>0</v>
      </c>
      <c r="P4921" s="644">
        <v>0</v>
      </c>
    </row>
    <row r="4922" spans="1:16" ht="22.5" x14ac:dyDescent="0.2">
      <c r="A4922" s="654" t="s">
        <v>14239</v>
      </c>
      <c r="B4922" s="647" t="s">
        <v>775</v>
      </c>
      <c r="C4922" s="638" t="s">
        <v>769</v>
      </c>
      <c r="D4922" s="653" t="s">
        <v>2593</v>
      </c>
      <c r="E4922" s="646">
        <v>3300</v>
      </c>
      <c r="F4922" s="647" t="s">
        <v>13916</v>
      </c>
      <c r="G4922" s="648" t="s">
        <v>13917</v>
      </c>
      <c r="H4922" s="648" t="s">
        <v>13919</v>
      </c>
      <c r="I4922" s="649" t="s">
        <v>13919</v>
      </c>
      <c r="J4922" s="648" t="s">
        <v>13919</v>
      </c>
      <c r="K4922" s="650">
        <v>4</v>
      </c>
      <c r="L4922" s="650">
        <v>12</v>
      </c>
      <c r="M4922" s="644">
        <f t="shared" si="4"/>
        <v>39600</v>
      </c>
      <c r="N4922" s="651">
        <v>2</v>
      </c>
      <c r="O4922" s="651">
        <v>6</v>
      </c>
      <c r="P4922" s="644">
        <v>19768.37</v>
      </c>
    </row>
    <row r="4923" spans="1:16" ht="22.5" x14ac:dyDescent="0.2">
      <c r="A4923" s="654" t="s">
        <v>14239</v>
      </c>
      <c r="B4923" s="647" t="s">
        <v>775</v>
      </c>
      <c r="C4923" s="638" t="s">
        <v>769</v>
      </c>
      <c r="D4923" s="653" t="s">
        <v>13920</v>
      </c>
      <c r="E4923" s="646">
        <v>7000</v>
      </c>
      <c r="F4923" s="652" t="s">
        <v>13921</v>
      </c>
      <c r="G4923" s="648" t="s">
        <v>13922</v>
      </c>
      <c r="H4923" s="648" t="s">
        <v>13606</v>
      </c>
      <c r="I4923" s="649" t="s">
        <v>13665</v>
      </c>
      <c r="J4923" s="653" t="s">
        <v>2718</v>
      </c>
      <c r="K4923" s="650">
        <v>4</v>
      </c>
      <c r="L4923" s="650">
        <v>12</v>
      </c>
      <c r="M4923" s="644">
        <f t="shared" si="4"/>
        <v>84000</v>
      </c>
      <c r="N4923" s="651">
        <v>2</v>
      </c>
      <c r="O4923" s="651">
        <v>6</v>
      </c>
      <c r="P4923" s="644">
        <v>41970.83</v>
      </c>
    </row>
    <row r="4924" spans="1:16" ht="45" x14ac:dyDescent="0.2">
      <c r="A4924" s="654" t="s">
        <v>14239</v>
      </c>
      <c r="B4924" s="647" t="s">
        <v>775</v>
      </c>
      <c r="C4924" s="638" t="s">
        <v>769</v>
      </c>
      <c r="D4924" s="653" t="s">
        <v>13840</v>
      </c>
      <c r="E4924" s="646">
        <v>2500</v>
      </c>
      <c r="F4924" s="647" t="s">
        <v>13923</v>
      </c>
      <c r="G4924" s="648" t="s">
        <v>13924</v>
      </c>
      <c r="H4924" s="648" t="s">
        <v>13698</v>
      </c>
      <c r="I4924" s="649" t="s">
        <v>7676</v>
      </c>
      <c r="J4924" s="653" t="s">
        <v>13698</v>
      </c>
      <c r="K4924" s="650">
        <v>4</v>
      </c>
      <c r="L4924" s="650">
        <v>12</v>
      </c>
      <c r="M4924" s="644">
        <f t="shared" si="4"/>
        <v>30000</v>
      </c>
      <c r="N4924" s="651">
        <v>0</v>
      </c>
      <c r="O4924" s="651">
        <v>0</v>
      </c>
      <c r="P4924" s="644">
        <v>0</v>
      </c>
    </row>
    <row r="4925" spans="1:16" ht="22.5" x14ac:dyDescent="0.2">
      <c r="A4925" s="654" t="s">
        <v>14239</v>
      </c>
      <c r="B4925" s="647" t="s">
        <v>775</v>
      </c>
      <c r="C4925" s="638" t="s">
        <v>769</v>
      </c>
      <c r="D4925" s="653" t="s">
        <v>13705</v>
      </c>
      <c r="E4925" s="646">
        <v>5500</v>
      </c>
      <c r="F4925" s="647" t="s">
        <v>13923</v>
      </c>
      <c r="G4925" s="648" t="s">
        <v>13924</v>
      </c>
      <c r="H4925" s="648" t="s">
        <v>13588</v>
      </c>
      <c r="I4925" s="649" t="s">
        <v>13588</v>
      </c>
      <c r="J4925" s="648" t="s">
        <v>13588</v>
      </c>
      <c r="K4925" s="650">
        <v>4</v>
      </c>
      <c r="L4925" s="650">
        <v>12</v>
      </c>
      <c r="M4925" s="644">
        <f t="shared" si="4"/>
        <v>66000</v>
      </c>
      <c r="N4925" s="651">
        <v>2</v>
      </c>
      <c r="O4925" s="651">
        <v>6</v>
      </c>
      <c r="P4925" s="644">
        <v>32999.619999999995</v>
      </c>
    </row>
    <row r="4926" spans="1:16" ht="22.5" x14ac:dyDescent="0.2">
      <c r="A4926" s="654" t="s">
        <v>14239</v>
      </c>
      <c r="B4926" s="647" t="s">
        <v>775</v>
      </c>
      <c r="C4926" s="638" t="s">
        <v>769</v>
      </c>
      <c r="D4926" s="653" t="s">
        <v>13925</v>
      </c>
      <c r="E4926" s="646">
        <v>5500</v>
      </c>
      <c r="F4926" s="647" t="s">
        <v>13926</v>
      </c>
      <c r="G4926" s="648" t="s">
        <v>13927</v>
      </c>
      <c r="H4926" s="648" t="s">
        <v>13928</v>
      </c>
      <c r="I4926" s="649" t="s">
        <v>7622</v>
      </c>
      <c r="J4926" s="653" t="s">
        <v>13928</v>
      </c>
      <c r="K4926" s="650">
        <v>4</v>
      </c>
      <c r="L4926" s="650">
        <v>12</v>
      </c>
      <c r="M4926" s="644">
        <f t="shared" si="4"/>
        <v>66000</v>
      </c>
      <c r="N4926" s="651">
        <v>0</v>
      </c>
      <c r="O4926" s="651">
        <v>0</v>
      </c>
      <c r="P4926" s="644">
        <v>0</v>
      </c>
    </row>
    <row r="4927" spans="1:16" ht="22.5" x14ac:dyDescent="0.2">
      <c r="A4927" s="654" t="s">
        <v>14239</v>
      </c>
      <c r="B4927" s="647" t="s">
        <v>775</v>
      </c>
      <c r="C4927" s="638" t="s">
        <v>769</v>
      </c>
      <c r="D4927" s="653" t="s">
        <v>13662</v>
      </c>
      <c r="E4927" s="646">
        <v>13500</v>
      </c>
      <c r="F4927" s="647" t="s">
        <v>13929</v>
      </c>
      <c r="G4927" s="648" t="s">
        <v>13930</v>
      </c>
      <c r="H4927" s="648" t="s">
        <v>7192</v>
      </c>
      <c r="I4927" s="649" t="s">
        <v>7192</v>
      </c>
      <c r="J4927" s="648" t="s">
        <v>7192</v>
      </c>
      <c r="K4927" s="650">
        <v>4</v>
      </c>
      <c r="L4927" s="650">
        <v>12</v>
      </c>
      <c r="M4927" s="644">
        <f t="shared" si="4"/>
        <v>162000</v>
      </c>
      <c r="N4927" s="651">
        <v>1</v>
      </c>
      <c r="O4927" s="651">
        <v>6</v>
      </c>
      <c r="P4927" s="644">
        <v>81000</v>
      </c>
    </row>
    <row r="4928" spans="1:16" ht="22.5" x14ac:dyDescent="0.2">
      <c r="A4928" s="654" t="s">
        <v>14239</v>
      </c>
      <c r="B4928" s="647" t="s">
        <v>775</v>
      </c>
      <c r="C4928" s="638" t="s">
        <v>769</v>
      </c>
      <c r="D4928" s="653" t="s">
        <v>1956</v>
      </c>
      <c r="E4928" s="646">
        <v>6000</v>
      </c>
      <c r="F4928" s="647" t="s">
        <v>13931</v>
      </c>
      <c r="G4928" s="648" t="s">
        <v>13932</v>
      </c>
      <c r="H4928" s="648" t="s">
        <v>13933</v>
      </c>
      <c r="I4928" s="649" t="s">
        <v>7622</v>
      </c>
      <c r="J4928" s="653" t="s">
        <v>13933</v>
      </c>
      <c r="K4928" s="650">
        <v>4</v>
      </c>
      <c r="L4928" s="650">
        <v>12</v>
      </c>
      <c r="M4928" s="644">
        <f t="shared" si="4"/>
        <v>72000</v>
      </c>
      <c r="N4928" s="651">
        <v>2</v>
      </c>
      <c r="O4928" s="651">
        <v>6</v>
      </c>
      <c r="P4928" s="644">
        <v>35975</v>
      </c>
    </row>
    <row r="4929" spans="1:16" ht="56.25" x14ac:dyDescent="0.2">
      <c r="A4929" s="654" t="s">
        <v>14239</v>
      </c>
      <c r="B4929" s="647" t="s">
        <v>775</v>
      </c>
      <c r="C4929" s="638" t="s">
        <v>769</v>
      </c>
      <c r="D4929" s="653" t="s">
        <v>13623</v>
      </c>
      <c r="E4929" s="646">
        <v>4000</v>
      </c>
      <c r="F4929" s="647" t="s">
        <v>13934</v>
      </c>
      <c r="G4929" s="648" t="s">
        <v>13935</v>
      </c>
      <c r="H4929" s="648" t="s">
        <v>13936</v>
      </c>
      <c r="I4929" s="649" t="s">
        <v>13665</v>
      </c>
      <c r="J4929" s="648" t="s">
        <v>13665</v>
      </c>
      <c r="K4929" s="650">
        <v>1</v>
      </c>
      <c r="L4929" s="650">
        <v>1</v>
      </c>
      <c r="M4929" s="644">
        <f t="shared" si="4"/>
        <v>4000</v>
      </c>
      <c r="N4929" s="651">
        <v>0</v>
      </c>
      <c r="O4929" s="651">
        <v>0</v>
      </c>
      <c r="P4929" s="644">
        <v>0</v>
      </c>
    </row>
    <row r="4930" spans="1:16" ht="33.75" x14ac:dyDescent="0.2">
      <c r="A4930" s="654" t="s">
        <v>14239</v>
      </c>
      <c r="B4930" s="647" t="s">
        <v>775</v>
      </c>
      <c r="C4930" s="638" t="s">
        <v>769</v>
      </c>
      <c r="D4930" s="653" t="s">
        <v>13937</v>
      </c>
      <c r="E4930" s="646">
        <v>7500</v>
      </c>
      <c r="F4930" s="647" t="s">
        <v>13938</v>
      </c>
      <c r="G4930" s="648" t="s">
        <v>13939</v>
      </c>
      <c r="H4930" s="648" t="s">
        <v>13878</v>
      </c>
      <c r="I4930" s="649" t="s">
        <v>7622</v>
      </c>
      <c r="J4930" s="653" t="s">
        <v>13878</v>
      </c>
      <c r="K4930" s="650">
        <v>4</v>
      </c>
      <c r="L4930" s="650">
        <v>12</v>
      </c>
      <c r="M4930" s="644">
        <f t="shared" si="4"/>
        <v>90000</v>
      </c>
      <c r="N4930" s="651">
        <v>0</v>
      </c>
      <c r="O4930" s="651">
        <v>0</v>
      </c>
      <c r="P4930" s="644">
        <v>0</v>
      </c>
    </row>
    <row r="4931" spans="1:16" ht="33.75" x14ac:dyDescent="0.2">
      <c r="A4931" s="654" t="s">
        <v>14239</v>
      </c>
      <c r="B4931" s="647" t="s">
        <v>775</v>
      </c>
      <c r="C4931" s="638" t="s">
        <v>769</v>
      </c>
      <c r="D4931" s="653" t="s">
        <v>13940</v>
      </c>
      <c r="E4931" s="646">
        <v>2500</v>
      </c>
      <c r="F4931" s="647" t="s">
        <v>13941</v>
      </c>
      <c r="G4931" s="648" t="s">
        <v>13942</v>
      </c>
      <c r="H4931" s="648" t="s">
        <v>13943</v>
      </c>
      <c r="I4931" s="649" t="s">
        <v>774</v>
      </c>
      <c r="J4931" s="653" t="s">
        <v>13943</v>
      </c>
      <c r="K4931" s="650">
        <v>4</v>
      </c>
      <c r="L4931" s="650">
        <v>12</v>
      </c>
      <c r="M4931" s="644">
        <f t="shared" si="4"/>
        <v>30000</v>
      </c>
      <c r="N4931" s="651">
        <v>0</v>
      </c>
      <c r="O4931" s="651">
        <v>0</v>
      </c>
      <c r="P4931" s="644">
        <v>0</v>
      </c>
    </row>
    <row r="4932" spans="1:16" ht="22.5" x14ac:dyDescent="0.2">
      <c r="A4932" s="654" t="s">
        <v>14239</v>
      </c>
      <c r="B4932" s="647" t="s">
        <v>775</v>
      </c>
      <c r="C4932" s="638" t="s">
        <v>769</v>
      </c>
      <c r="D4932" s="653" t="s">
        <v>13771</v>
      </c>
      <c r="E4932" s="646">
        <v>5000</v>
      </c>
      <c r="F4932" s="647" t="s">
        <v>13944</v>
      </c>
      <c r="G4932" s="648" t="s">
        <v>13945</v>
      </c>
      <c r="H4932" s="648" t="s">
        <v>2849</v>
      </c>
      <c r="I4932" s="649" t="s">
        <v>2849</v>
      </c>
      <c r="J4932" s="648" t="s">
        <v>2849</v>
      </c>
      <c r="K4932" s="650">
        <v>4</v>
      </c>
      <c r="L4932" s="650">
        <v>12</v>
      </c>
      <c r="M4932" s="644">
        <f t="shared" si="4"/>
        <v>60000</v>
      </c>
      <c r="N4932" s="651">
        <v>0</v>
      </c>
      <c r="O4932" s="651">
        <v>0</v>
      </c>
      <c r="P4932" s="644">
        <v>0</v>
      </c>
    </row>
    <row r="4933" spans="1:16" ht="33.75" x14ac:dyDescent="0.2">
      <c r="A4933" s="654" t="s">
        <v>14239</v>
      </c>
      <c r="B4933" s="647" t="s">
        <v>775</v>
      </c>
      <c r="C4933" s="638" t="s">
        <v>769</v>
      </c>
      <c r="D4933" s="653" t="s">
        <v>13586</v>
      </c>
      <c r="E4933" s="646">
        <v>2800</v>
      </c>
      <c r="F4933" s="647" t="s">
        <v>13946</v>
      </c>
      <c r="G4933" s="648" t="s">
        <v>13947</v>
      </c>
      <c r="H4933" s="648" t="s">
        <v>13721</v>
      </c>
      <c r="I4933" s="649" t="s">
        <v>7622</v>
      </c>
      <c r="J4933" s="653" t="s">
        <v>1992</v>
      </c>
      <c r="K4933" s="650">
        <v>4</v>
      </c>
      <c r="L4933" s="650">
        <v>12</v>
      </c>
      <c r="M4933" s="644">
        <f t="shared" si="4"/>
        <v>33600</v>
      </c>
      <c r="N4933" s="651">
        <v>2</v>
      </c>
      <c r="O4933" s="651">
        <v>6</v>
      </c>
      <c r="P4933" s="644">
        <v>16800</v>
      </c>
    </row>
    <row r="4934" spans="1:16" ht="33.75" x14ac:dyDescent="0.2">
      <c r="A4934" s="654" t="s">
        <v>14239</v>
      </c>
      <c r="B4934" s="647" t="s">
        <v>775</v>
      </c>
      <c r="C4934" s="638" t="s">
        <v>769</v>
      </c>
      <c r="D4934" s="653" t="s">
        <v>13948</v>
      </c>
      <c r="E4934" s="646">
        <v>3500</v>
      </c>
      <c r="F4934" s="647" t="s">
        <v>13949</v>
      </c>
      <c r="G4934" s="648" t="s">
        <v>13950</v>
      </c>
      <c r="H4934" s="648" t="s">
        <v>13721</v>
      </c>
      <c r="I4934" s="649" t="s">
        <v>7622</v>
      </c>
      <c r="J4934" s="653" t="s">
        <v>1992</v>
      </c>
      <c r="K4934" s="650">
        <v>4</v>
      </c>
      <c r="L4934" s="650">
        <v>12</v>
      </c>
      <c r="M4934" s="644">
        <f t="shared" si="4"/>
        <v>42000</v>
      </c>
      <c r="N4934" s="651">
        <v>0</v>
      </c>
      <c r="O4934" s="651">
        <v>0</v>
      </c>
      <c r="P4934" s="644">
        <v>0</v>
      </c>
    </row>
    <row r="4935" spans="1:16" ht="22.5" x14ac:dyDescent="0.2">
      <c r="A4935" s="654" t="s">
        <v>14239</v>
      </c>
      <c r="B4935" s="647" t="s">
        <v>775</v>
      </c>
      <c r="C4935" s="638" t="s">
        <v>769</v>
      </c>
      <c r="D4935" s="653" t="s">
        <v>5432</v>
      </c>
      <c r="E4935" s="646">
        <v>13500</v>
      </c>
      <c r="F4935" s="647" t="s">
        <v>13951</v>
      </c>
      <c r="G4935" s="648" t="s">
        <v>13952</v>
      </c>
      <c r="H4935" s="648" t="s">
        <v>13953</v>
      </c>
      <c r="I4935" s="649" t="s">
        <v>13953</v>
      </c>
      <c r="J4935" s="648" t="s">
        <v>13953</v>
      </c>
      <c r="K4935" s="650">
        <v>4</v>
      </c>
      <c r="L4935" s="650">
        <v>12</v>
      </c>
      <c r="M4935" s="644">
        <f t="shared" si="4"/>
        <v>162000</v>
      </c>
      <c r="N4935" s="651">
        <v>1</v>
      </c>
      <c r="O4935" s="651">
        <v>1</v>
      </c>
      <c r="P4935" s="644">
        <v>9450</v>
      </c>
    </row>
    <row r="4936" spans="1:16" ht="33.75" x14ac:dyDescent="0.2">
      <c r="A4936" s="654" t="s">
        <v>14239</v>
      </c>
      <c r="B4936" s="647" t="s">
        <v>775</v>
      </c>
      <c r="C4936" s="638" t="s">
        <v>769</v>
      </c>
      <c r="D4936" s="653" t="s">
        <v>13954</v>
      </c>
      <c r="E4936" s="646">
        <v>15600</v>
      </c>
      <c r="F4936" s="647" t="s">
        <v>13955</v>
      </c>
      <c r="G4936" s="648" t="s">
        <v>13956</v>
      </c>
      <c r="H4936" s="648" t="s">
        <v>830</v>
      </c>
      <c r="I4936" s="649" t="s">
        <v>830</v>
      </c>
      <c r="J4936" s="648" t="s">
        <v>830</v>
      </c>
      <c r="K4936" s="650">
        <v>4</v>
      </c>
      <c r="L4936" s="650">
        <v>12</v>
      </c>
      <c r="M4936" s="644">
        <f t="shared" si="4"/>
        <v>187200</v>
      </c>
      <c r="N4936" s="651">
        <v>1</v>
      </c>
      <c r="O4936" s="651">
        <v>2</v>
      </c>
      <c r="P4936" s="644">
        <v>26339.54</v>
      </c>
    </row>
    <row r="4937" spans="1:16" ht="22.5" x14ac:dyDescent="0.2">
      <c r="A4937" s="654" t="s">
        <v>14239</v>
      </c>
      <c r="B4937" s="647" t="s">
        <v>775</v>
      </c>
      <c r="C4937" s="638" t="s">
        <v>769</v>
      </c>
      <c r="D4937" s="653" t="s">
        <v>842</v>
      </c>
      <c r="E4937" s="646">
        <v>3800</v>
      </c>
      <c r="F4937" s="647" t="s">
        <v>13957</v>
      </c>
      <c r="G4937" s="648" t="s">
        <v>13958</v>
      </c>
      <c r="H4937" s="648" t="s">
        <v>842</v>
      </c>
      <c r="I4937" s="649" t="s">
        <v>7622</v>
      </c>
      <c r="J4937" s="653" t="s">
        <v>866</v>
      </c>
      <c r="K4937" s="650">
        <v>4</v>
      </c>
      <c r="L4937" s="650">
        <v>12</v>
      </c>
      <c r="M4937" s="644">
        <f t="shared" si="4"/>
        <v>45600</v>
      </c>
      <c r="N4937" s="651">
        <v>2</v>
      </c>
      <c r="O4937" s="651">
        <v>6</v>
      </c>
      <c r="P4937" s="644">
        <v>22800</v>
      </c>
    </row>
    <row r="4938" spans="1:16" ht="22.5" x14ac:dyDescent="0.2">
      <c r="A4938" s="654" t="s">
        <v>14239</v>
      </c>
      <c r="B4938" s="647" t="s">
        <v>775</v>
      </c>
      <c r="C4938" s="638" t="s">
        <v>769</v>
      </c>
      <c r="D4938" s="653" t="s">
        <v>1929</v>
      </c>
      <c r="E4938" s="646">
        <v>2500</v>
      </c>
      <c r="F4938" s="647" t="s">
        <v>13959</v>
      </c>
      <c r="G4938" s="648" t="s">
        <v>13960</v>
      </c>
      <c r="H4938" s="648" t="s">
        <v>13961</v>
      </c>
      <c r="I4938" s="649" t="s">
        <v>774</v>
      </c>
      <c r="J4938" s="653" t="s">
        <v>13961</v>
      </c>
      <c r="K4938" s="650">
        <v>4</v>
      </c>
      <c r="L4938" s="650">
        <v>12</v>
      </c>
      <c r="M4938" s="644">
        <f t="shared" si="4"/>
        <v>30000</v>
      </c>
      <c r="N4938" s="651">
        <v>2</v>
      </c>
      <c r="O4938" s="651">
        <v>6</v>
      </c>
      <c r="P4938" s="644">
        <v>15000</v>
      </c>
    </row>
    <row r="4939" spans="1:16" ht="33.75" x14ac:dyDescent="0.2">
      <c r="A4939" s="654" t="s">
        <v>14239</v>
      </c>
      <c r="B4939" s="647" t="s">
        <v>775</v>
      </c>
      <c r="C4939" s="638" t="s">
        <v>769</v>
      </c>
      <c r="D4939" s="653" t="s">
        <v>13786</v>
      </c>
      <c r="E4939" s="646">
        <v>2500</v>
      </c>
      <c r="F4939" s="647" t="s">
        <v>13962</v>
      </c>
      <c r="G4939" s="648" t="s">
        <v>13963</v>
      </c>
      <c r="H4939" s="648" t="s">
        <v>13789</v>
      </c>
      <c r="I4939" s="649" t="s">
        <v>796</v>
      </c>
      <c r="J4939" s="653" t="s">
        <v>796</v>
      </c>
      <c r="K4939" s="650">
        <v>4</v>
      </c>
      <c r="L4939" s="650">
        <v>12</v>
      </c>
      <c r="M4939" s="644">
        <f t="shared" si="4"/>
        <v>30000</v>
      </c>
      <c r="N4939" s="651">
        <v>0</v>
      </c>
      <c r="O4939" s="651">
        <v>0</v>
      </c>
      <c r="P4939" s="644">
        <v>0</v>
      </c>
    </row>
    <row r="4940" spans="1:16" ht="45" x14ac:dyDescent="0.2">
      <c r="A4940" s="654" t="s">
        <v>14239</v>
      </c>
      <c r="B4940" s="647" t="s">
        <v>775</v>
      </c>
      <c r="C4940" s="638" t="s">
        <v>769</v>
      </c>
      <c r="D4940" s="653" t="s">
        <v>13964</v>
      </c>
      <c r="E4940" s="646">
        <v>13500</v>
      </c>
      <c r="F4940" s="647" t="s">
        <v>13965</v>
      </c>
      <c r="G4940" s="648" t="s">
        <v>13966</v>
      </c>
      <c r="H4940" s="648" t="s">
        <v>13936</v>
      </c>
      <c r="I4940" s="649" t="s">
        <v>13665</v>
      </c>
      <c r="J4940" s="648" t="s">
        <v>13665</v>
      </c>
      <c r="K4940" s="650">
        <v>0</v>
      </c>
      <c r="L4940" s="650">
        <v>0</v>
      </c>
      <c r="M4940" s="644">
        <v>0</v>
      </c>
      <c r="N4940" s="651">
        <v>2</v>
      </c>
      <c r="O4940" s="651">
        <v>6</v>
      </c>
      <c r="P4940" s="644">
        <v>19350</v>
      </c>
    </row>
    <row r="4941" spans="1:16" ht="22.5" x14ac:dyDescent="0.2">
      <c r="A4941" s="654" t="s">
        <v>14239</v>
      </c>
      <c r="B4941" s="647" t="s">
        <v>775</v>
      </c>
      <c r="C4941" s="638" t="s">
        <v>769</v>
      </c>
      <c r="D4941" s="653" t="s">
        <v>13967</v>
      </c>
      <c r="E4941" s="646">
        <v>3500</v>
      </c>
      <c r="F4941" s="647" t="s">
        <v>13968</v>
      </c>
      <c r="G4941" s="648" t="s">
        <v>13969</v>
      </c>
      <c r="H4941" s="648" t="s">
        <v>842</v>
      </c>
      <c r="I4941" s="649" t="s">
        <v>7622</v>
      </c>
      <c r="J4941" s="653" t="s">
        <v>866</v>
      </c>
      <c r="K4941" s="650">
        <v>4</v>
      </c>
      <c r="L4941" s="650">
        <v>12</v>
      </c>
      <c r="M4941" s="644">
        <f>+E4941*L4941</f>
        <v>42000</v>
      </c>
      <c r="N4941" s="651">
        <v>2</v>
      </c>
      <c r="O4941" s="651">
        <v>6</v>
      </c>
      <c r="P4941" s="644">
        <v>21000</v>
      </c>
    </row>
    <row r="4942" spans="1:16" ht="33.75" x14ac:dyDescent="0.2">
      <c r="A4942" s="654" t="s">
        <v>14239</v>
      </c>
      <c r="B4942" s="647" t="s">
        <v>775</v>
      </c>
      <c r="C4942" s="638" t="s">
        <v>769</v>
      </c>
      <c r="D4942" s="653" t="s">
        <v>13586</v>
      </c>
      <c r="E4942" s="646">
        <v>3800</v>
      </c>
      <c r="F4942" s="647" t="s">
        <v>13970</v>
      </c>
      <c r="G4942" s="648" t="s">
        <v>13971</v>
      </c>
      <c r="H4942" s="648" t="s">
        <v>13721</v>
      </c>
      <c r="I4942" s="649" t="s">
        <v>7622</v>
      </c>
      <c r="J4942" s="653" t="s">
        <v>1992</v>
      </c>
      <c r="K4942" s="650">
        <v>4</v>
      </c>
      <c r="L4942" s="650">
        <v>12</v>
      </c>
      <c r="M4942" s="644">
        <f>+E4942*L4942</f>
        <v>45600</v>
      </c>
      <c r="N4942" s="651">
        <v>2</v>
      </c>
      <c r="O4942" s="651">
        <v>6</v>
      </c>
      <c r="P4942" s="644">
        <v>22797.62</v>
      </c>
    </row>
    <row r="4943" spans="1:16" ht="33.75" x14ac:dyDescent="0.2">
      <c r="A4943" s="654" t="s">
        <v>14239</v>
      </c>
      <c r="B4943" s="647" t="s">
        <v>775</v>
      </c>
      <c r="C4943" s="638" t="s">
        <v>769</v>
      </c>
      <c r="D4943" s="653" t="s">
        <v>13972</v>
      </c>
      <c r="E4943" s="646">
        <v>9000</v>
      </c>
      <c r="F4943" s="647" t="s">
        <v>13973</v>
      </c>
      <c r="G4943" s="648" t="s">
        <v>13974</v>
      </c>
      <c r="H4943" s="648" t="s">
        <v>915</v>
      </c>
      <c r="I4943" s="649" t="s">
        <v>13665</v>
      </c>
      <c r="J4943" s="648" t="s">
        <v>915</v>
      </c>
      <c r="K4943" s="650">
        <v>0</v>
      </c>
      <c r="L4943" s="650">
        <v>0</v>
      </c>
      <c r="M4943" s="644">
        <v>0</v>
      </c>
      <c r="N4943" s="651">
        <v>2</v>
      </c>
      <c r="O4943" s="651">
        <v>6</v>
      </c>
      <c r="P4943" s="644">
        <v>31500</v>
      </c>
    </row>
    <row r="4944" spans="1:16" ht="33.75" x14ac:dyDescent="0.2">
      <c r="A4944" s="654" t="s">
        <v>14239</v>
      </c>
      <c r="B4944" s="647" t="s">
        <v>775</v>
      </c>
      <c r="C4944" s="638" t="s">
        <v>769</v>
      </c>
      <c r="D4944" s="653" t="s">
        <v>13975</v>
      </c>
      <c r="E4944" s="646">
        <v>13500</v>
      </c>
      <c r="F4944" s="647" t="s">
        <v>13976</v>
      </c>
      <c r="G4944" s="648" t="s">
        <v>13977</v>
      </c>
      <c r="H4944" s="648" t="s">
        <v>801</v>
      </c>
      <c r="I4944" s="649" t="s">
        <v>13665</v>
      </c>
      <c r="J4944" s="648" t="s">
        <v>801</v>
      </c>
      <c r="K4944" s="650">
        <v>0</v>
      </c>
      <c r="L4944" s="650">
        <v>0</v>
      </c>
      <c r="M4944" s="644">
        <v>0</v>
      </c>
      <c r="N4944" s="651">
        <v>2</v>
      </c>
      <c r="O4944" s="651">
        <v>6</v>
      </c>
      <c r="P4944" s="644">
        <f>12600+40500</f>
        <v>53100</v>
      </c>
    </row>
    <row r="4945" spans="1:16" ht="33.75" x14ac:dyDescent="0.2">
      <c r="A4945" s="654" t="s">
        <v>14239</v>
      </c>
      <c r="B4945" s="647" t="s">
        <v>775</v>
      </c>
      <c r="C4945" s="638" t="s">
        <v>769</v>
      </c>
      <c r="D4945" s="653" t="s">
        <v>13652</v>
      </c>
      <c r="E4945" s="646">
        <v>9000</v>
      </c>
      <c r="F4945" s="647" t="s">
        <v>13978</v>
      </c>
      <c r="G4945" s="648" t="s">
        <v>13979</v>
      </c>
      <c r="H4945" s="648" t="s">
        <v>13980</v>
      </c>
      <c r="I4945" s="649" t="s">
        <v>13665</v>
      </c>
      <c r="J4945" s="648" t="s">
        <v>13665</v>
      </c>
      <c r="K4945" s="650">
        <v>4</v>
      </c>
      <c r="L4945" s="650">
        <v>12</v>
      </c>
      <c r="M4945" s="644">
        <f>+E4945*L4945</f>
        <v>108000</v>
      </c>
      <c r="N4945" s="651">
        <v>0</v>
      </c>
      <c r="O4945" s="651">
        <v>0</v>
      </c>
      <c r="P4945" s="644">
        <v>0</v>
      </c>
    </row>
    <row r="4946" spans="1:16" ht="33.75" x14ac:dyDescent="0.2">
      <c r="A4946" s="654" t="s">
        <v>14239</v>
      </c>
      <c r="B4946" s="647" t="s">
        <v>775</v>
      </c>
      <c r="C4946" s="638" t="s">
        <v>769</v>
      </c>
      <c r="D4946" s="653" t="s">
        <v>13981</v>
      </c>
      <c r="E4946" s="646">
        <v>15600</v>
      </c>
      <c r="F4946" s="647" t="s">
        <v>13982</v>
      </c>
      <c r="G4946" s="648" t="s">
        <v>13983</v>
      </c>
      <c r="H4946" s="648" t="s">
        <v>13984</v>
      </c>
      <c r="I4946" s="649" t="s">
        <v>13984</v>
      </c>
      <c r="J4946" s="648" t="s">
        <v>13984</v>
      </c>
      <c r="K4946" s="650">
        <v>0</v>
      </c>
      <c r="L4946" s="650">
        <v>0</v>
      </c>
      <c r="M4946" s="644">
        <v>0</v>
      </c>
      <c r="N4946" s="651">
        <v>2</v>
      </c>
      <c r="O4946" s="651">
        <v>6</v>
      </c>
      <c r="P4946" s="644">
        <v>92040</v>
      </c>
    </row>
    <row r="4947" spans="1:16" ht="22.5" x14ac:dyDescent="0.2">
      <c r="A4947" s="654" t="s">
        <v>14239</v>
      </c>
      <c r="B4947" s="647" t="s">
        <v>775</v>
      </c>
      <c r="C4947" s="638" t="s">
        <v>769</v>
      </c>
      <c r="D4947" s="653" t="s">
        <v>1008</v>
      </c>
      <c r="E4947" s="646">
        <v>2800</v>
      </c>
      <c r="F4947" s="647" t="s">
        <v>13985</v>
      </c>
      <c r="G4947" s="648" t="s">
        <v>13986</v>
      </c>
      <c r="H4947" s="648" t="s">
        <v>13987</v>
      </c>
      <c r="I4947" s="649" t="s">
        <v>7676</v>
      </c>
      <c r="J4947" s="653" t="s">
        <v>13987</v>
      </c>
      <c r="K4947" s="650">
        <v>4</v>
      </c>
      <c r="L4947" s="650">
        <v>12</v>
      </c>
      <c r="M4947" s="644">
        <f>+E4947*L4947</f>
        <v>33600</v>
      </c>
      <c r="N4947" s="651">
        <v>0</v>
      </c>
      <c r="O4947" s="651">
        <v>0</v>
      </c>
      <c r="P4947" s="644">
        <v>0</v>
      </c>
    </row>
    <row r="4948" spans="1:16" ht="22.5" x14ac:dyDescent="0.2">
      <c r="A4948" s="654" t="s">
        <v>14239</v>
      </c>
      <c r="B4948" s="647" t="s">
        <v>775</v>
      </c>
      <c r="C4948" s="638" t="s">
        <v>769</v>
      </c>
      <c r="D4948" s="653" t="s">
        <v>13988</v>
      </c>
      <c r="E4948" s="646">
        <v>6000</v>
      </c>
      <c r="F4948" s="647" t="s">
        <v>13989</v>
      </c>
      <c r="G4948" s="648" t="s">
        <v>13990</v>
      </c>
      <c r="H4948" s="648" t="s">
        <v>842</v>
      </c>
      <c r="I4948" s="649" t="s">
        <v>7622</v>
      </c>
      <c r="J4948" s="653" t="s">
        <v>866</v>
      </c>
      <c r="K4948" s="650">
        <v>4</v>
      </c>
      <c r="L4948" s="650">
        <v>12</v>
      </c>
      <c r="M4948" s="644">
        <f>+E4948*L4948</f>
        <v>72000</v>
      </c>
      <c r="N4948" s="651">
        <v>2</v>
      </c>
      <c r="O4948" s="651">
        <v>6</v>
      </c>
      <c r="P4948" s="644">
        <v>36000</v>
      </c>
    </row>
    <row r="4949" spans="1:16" ht="33.75" x14ac:dyDescent="0.2">
      <c r="A4949" s="654" t="s">
        <v>14239</v>
      </c>
      <c r="B4949" s="647" t="s">
        <v>775</v>
      </c>
      <c r="C4949" s="638" t="s">
        <v>769</v>
      </c>
      <c r="D4949" s="653" t="s">
        <v>13991</v>
      </c>
      <c r="E4949" s="646">
        <v>3000</v>
      </c>
      <c r="F4949" s="647" t="s">
        <v>13992</v>
      </c>
      <c r="G4949" s="648" t="s">
        <v>13993</v>
      </c>
      <c r="H4949" s="648" t="s">
        <v>13994</v>
      </c>
      <c r="I4949" s="649" t="s">
        <v>13994</v>
      </c>
      <c r="J4949" s="648" t="s">
        <v>13994</v>
      </c>
      <c r="K4949" s="650">
        <v>4</v>
      </c>
      <c r="L4949" s="650">
        <v>12</v>
      </c>
      <c r="M4949" s="644">
        <f>+E4949*L4949</f>
        <v>36000</v>
      </c>
      <c r="N4949" s="651">
        <v>0</v>
      </c>
      <c r="O4949" s="651">
        <v>0</v>
      </c>
      <c r="P4949" s="644">
        <v>0</v>
      </c>
    </row>
    <row r="4950" spans="1:16" ht="22.5" x14ac:dyDescent="0.2">
      <c r="A4950" s="654" t="s">
        <v>14239</v>
      </c>
      <c r="B4950" s="647" t="s">
        <v>775</v>
      </c>
      <c r="C4950" s="638" t="s">
        <v>769</v>
      </c>
      <c r="D4950" s="653" t="s">
        <v>13856</v>
      </c>
      <c r="E4950" s="646">
        <v>2200</v>
      </c>
      <c r="F4950" s="647" t="s">
        <v>13995</v>
      </c>
      <c r="G4950" s="648" t="s">
        <v>13996</v>
      </c>
      <c r="H4950" s="648" t="s">
        <v>1362</v>
      </c>
      <c r="I4950" s="649" t="s">
        <v>7676</v>
      </c>
      <c r="J4950" s="653" t="s">
        <v>1362</v>
      </c>
      <c r="K4950" s="650">
        <v>4</v>
      </c>
      <c r="L4950" s="650">
        <v>12</v>
      </c>
      <c r="M4950" s="644">
        <f>+E4950*L4950</f>
        <v>26400</v>
      </c>
      <c r="N4950" s="651">
        <v>0</v>
      </c>
      <c r="O4950" s="651">
        <v>0</v>
      </c>
      <c r="P4950" s="644">
        <v>0</v>
      </c>
    </row>
    <row r="4951" spans="1:16" ht="22.5" x14ac:dyDescent="0.2">
      <c r="A4951" s="654" t="s">
        <v>14239</v>
      </c>
      <c r="B4951" s="647" t="s">
        <v>775</v>
      </c>
      <c r="C4951" s="638" t="s">
        <v>769</v>
      </c>
      <c r="D4951" s="653" t="s">
        <v>13856</v>
      </c>
      <c r="E4951" s="646">
        <v>4500</v>
      </c>
      <c r="F4951" s="647" t="s">
        <v>13995</v>
      </c>
      <c r="G4951" s="648" t="s">
        <v>13996</v>
      </c>
      <c r="H4951" s="648" t="s">
        <v>13856</v>
      </c>
      <c r="I4951" s="649" t="s">
        <v>13856</v>
      </c>
      <c r="J4951" s="648" t="s">
        <v>13856</v>
      </c>
      <c r="K4951" s="650">
        <v>4</v>
      </c>
      <c r="L4951" s="650">
        <v>12</v>
      </c>
      <c r="M4951" s="644">
        <f>+E4951*L4951</f>
        <v>54000</v>
      </c>
      <c r="N4951" s="651">
        <v>2</v>
      </c>
      <c r="O4951" s="651">
        <v>6</v>
      </c>
      <c r="P4951" s="644">
        <v>26967.5</v>
      </c>
    </row>
    <row r="4952" spans="1:16" ht="22.5" x14ac:dyDescent="0.2">
      <c r="A4952" s="654" t="s">
        <v>14239</v>
      </c>
      <c r="B4952" s="647" t="s">
        <v>775</v>
      </c>
      <c r="C4952" s="638" t="s">
        <v>769</v>
      </c>
      <c r="D4952" s="653" t="s">
        <v>13607</v>
      </c>
      <c r="E4952" s="646">
        <v>13500</v>
      </c>
      <c r="F4952" s="647" t="s">
        <v>13997</v>
      </c>
      <c r="G4952" s="648" t="s">
        <v>13998</v>
      </c>
      <c r="H4952" s="648" t="s">
        <v>13999</v>
      </c>
      <c r="I4952" s="649" t="s">
        <v>13665</v>
      </c>
      <c r="J4952" s="648" t="s">
        <v>13665</v>
      </c>
      <c r="K4952" s="650">
        <v>0</v>
      </c>
      <c r="L4952" s="650">
        <v>0</v>
      </c>
      <c r="M4952" s="644">
        <v>0</v>
      </c>
      <c r="N4952" s="651">
        <v>2</v>
      </c>
      <c r="O4952" s="651">
        <v>6</v>
      </c>
      <c r="P4952" s="644">
        <v>71550</v>
      </c>
    </row>
    <row r="4953" spans="1:16" ht="33.75" x14ac:dyDescent="0.2">
      <c r="A4953" s="654" t="s">
        <v>14239</v>
      </c>
      <c r="B4953" s="647" t="s">
        <v>775</v>
      </c>
      <c r="C4953" s="638" t="s">
        <v>769</v>
      </c>
      <c r="D4953" s="653" t="s">
        <v>14000</v>
      </c>
      <c r="E4953" s="646">
        <v>3500</v>
      </c>
      <c r="F4953" s="647" t="s">
        <v>14001</v>
      </c>
      <c r="G4953" s="648" t="s">
        <v>14002</v>
      </c>
      <c r="H4953" s="648" t="s">
        <v>3550</v>
      </c>
      <c r="I4953" s="649" t="s">
        <v>7622</v>
      </c>
      <c r="J4953" s="653" t="s">
        <v>3550</v>
      </c>
      <c r="K4953" s="650">
        <v>4</v>
      </c>
      <c r="L4953" s="650">
        <v>12</v>
      </c>
      <c r="M4953" s="644">
        <f>+E4953*L4953</f>
        <v>42000</v>
      </c>
      <c r="N4953" s="651">
        <v>2</v>
      </c>
      <c r="O4953" s="651">
        <v>6</v>
      </c>
      <c r="P4953" s="644">
        <v>20994.17</v>
      </c>
    </row>
    <row r="4954" spans="1:16" ht="45" x14ac:dyDescent="0.2">
      <c r="A4954" s="654" t="s">
        <v>14239</v>
      </c>
      <c r="B4954" s="647" t="s">
        <v>775</v>
      </c>
      <c r="C4954" s="638" t="s">
        <v>769</v>
      </c>
      <c r="D4954" s="653" t="s">
        <v>13840</v>
      </c>
      <c r="E4954" s="646">
        <v>2500</v>
      </c>
      <c r="F4954" s="647" t="s">
        <v>14003</v>
      </c>
      <c r="G4954" s="648" t="s">
        <v>14004</v>
      </c>
      <c r="H4954" s="648" t="s">
        <v>13698</v>
      </c>
      <c r="I4954" s="649" t="s">
        <v>7676</v>
      </c>
      <c r="J4954" s="653" t="s">
        <v>13698</v>
      </c>
      <c r="K4954" s="650">
        <v>4</v>
      </c>
      <c r="L4954" s="650">
        <v>12</v>
      </c>
      <c r="M4954" s="644">
        <f>+E4954*L4954</f>
        <v>30000</v>
      </c>
      <c r="N4954" s="651">
        <v>0</v>
      </c>
      <c r="O4954" s="651">
        <v>0</v>
      </c>
      <c r="P4954" s="644">
        <v>0</v>
      </c>
    </row>
    <row r="4955" spans="1:16" ht="22.5" x14ac:dyDescent="0.2">
      <c r="A4955" s="654" t="s">
        <v>14239</v>
      </c>
      <c r="B4955" s="647" t="s">
        <v>775</v>
      </c>
      <c r="C4955" s="638" t="s">
        <v>769</v>
      </c>
      <c r="D4955" s="653" t="s">
        <v>13702</v>
      </c>
      <c r="E4955" s="646">
        <v>1500</v>
      </c>
      <c r="F4955" s="647" t="s">
        <v>14005</v>
      </c>
      <c r="G4955" s="648" t="s">
        <v>14006</v>
      </c>
      <c r="H4955" s="648" t="s">
        <v>796</v>
      </c>
      <c r="I4955" s="649" t="s">
        <v>796</v>
      </c>
      <c r="J4955" s="653" t="s">
        <v>796</v>
      </c>
      <c r="K4955" s="650">
        <v>4</v>
      </c>
      <c r="L4955" s="650">
        <v>12</v>
      </c>
      <c r="M4955" s="644">
        <f>+E4955*L4955</f>
        <v>18000</v>
      </c>
      <c r="N4955" s="651">
        <v>2</v>
      </c>
      <c r="O4955" s="651">
        <v>6</v>
      </c>
      <c r="P4955" s="644">
        <v>9000</v>
      </c>
    </row>
    <row r="4956" spans="1:16" ht="56.25" x14ac:dyDescent="0.2">
      <c r="A4956" s="654" t="s">
        <v>14239</v>
      </c>
      <c r="B4956" s="647" t="s">
        <v>775</v>
      </c>
      <c r="C4956" s="638" t="s">
        <v>769</v>
      </c>
      <c r="D4956" s="653" t="s">
        <v>13623</v>
      </c>
      <c r="E4956" s="646">
        <v>4000</v>
      </c>
      <c r="F4956" s="647" t="s">
        <v>14007</v>
      </c>
      <c r="G4956" s="648" t="s">
        <v>14008</v>
      </c>
      <c r="H4956" s="648" t="s">
        <v>13738</v>
      </c>
      <c r="I4956" s="649" t="s">
        <v>13738</v>
      </c>
      <c r="J4956" s="648" t="s">
        <v>13738</v>
      </c>
      <c r="K4956" s="650">
        <v>1</v>
      </c>
      <c r="L4956" s="650">
        <v>1</v>
      </c>
      <c r="M4956" s="644">
        <f>+E4956*L4956</f>
        <v>4000</v>
      </c>
      <c r="N4956" s="651">
        <v>0</v>
      </c>
      <c r="O4956" s="651">
        <v>0</v>
      </c>
      <c r="P4956" s="644">
        <v>0</v>
      </c>
    </row>
    <row r="4957" spans="1:16" ht="22.5" x14ac:dyDescent="0.2">
      <c r="A4957" s="654" t="s">
        <v>14239</v>
      </c>
      <c r="B4957" s="647" t="s">
        <v>775</v>
      </c>
      <c r="C4957" s="638" t="s">
        <v>769</v>
      </c>
      <c r="D4957" s="653" t="s">
        <v>14009</v>
      </c>
      <c r="E4957" s="646">
        <v>4600</v>
      </c>
      <c r="F4957" s="647" t="s">
        <v>14010</v>
      </c>
      <c r="G4957" s="648" t="s">
        <v>14011</v>
      </c>
      <c r="H4957" s="648" t="s">
        <v>13588</v>
      </c>
      <c r="I4957" s="649" t="s">
        <v>13588</v>
      </c>
      <c r="J4957" s="648" t="s">
        <v>13588</v>
      </c>
      <c r="K4957" s="650">
        <v>0</v>
      </c>
      <c r="L4957" s="650">
        <v>0</v>
      </c>
      <c r="M4957" s="644">
        <v>0</v>
      </c>
      <c r="N4957" s="651">
        <v>2</v>
      </c>
      <c r="O4957" s="651">
        <v>6</v>
      </c>
      <c r="P4957" s="644">
        <v>27600</v>
      </c>
    </row>
    <row r="4958" spans="1:16" ht="22.5" x14ac:dyDescent="0.2">
      <c r="A4958" s="654" t="s">
        <v>14239</v>
      </c>
      <c r="B4958" s="647" t="s">
        <v>775</v>
      </c>
      <c r="C4958" s="638" t="s">
        <v>769</v>
      </c>
      <c r="D4958" s="653" t="s">
        <v>14012</v>
      </c>
      <c r="E4958" s="646">
        <v>9000</v>
      </c>
      <c r="F4958" s="647" t="s">
        <v>5550</v>
      </c>
      <c r="G4958" s="648" t="s">
        <v>14013</v>
      </c>
      <c r="H4958" s="648" t="s">
        <v>14014</v>
      </c>
      <c r="I4958" s="649" t="s">
        <v>7622</v>
      </c>
      <c r="J4958" s="653" t="s">
        <v>14014</v>
      </c>
      <c r="K4958" s="650">
        <v>4</v>
      </c>
      <c r="L4958" s="650">
        <v>12</v>
      </c>
      <c r="M4958" s="644">
        <f>+E4958*L4958</f>
        <v>108000</v>
      </c>
      <c r="N4958" s="651">
        <v>0</v>
      </c>
      <c r="O4958" s="651">
        <v>0</v>
      </c>
      <c r="P4958" s="644">
        <v>0</v>
      </c>
    </row>
    <row r="4959" spans="1:16" ht="22.5" x14ac:dyDescent="0.2">
      <c r="A4959" s="654" t="s">
        <v>14239</v>
      </c>
      <c r="B4959" s="647" t="s">
        <v>775</v>
      </c>
      <c r="C4959" s="638" t="s">
        <v>769</v>
      </c>
      <c r="D4959" s="653" t="s">
        <v>2539</v>
      </c>
      <c r="E4959" s="646">
        <v>4500</v>
      </c>
      <c r="F4959" s="647" t="s">
        <v>14015</v>
      </c>
      <c r="G4959" s="648" t="s">
        <v>14016</v>
      </c>
      <c r="H4959" s="648" t="s">
        <v>915</v>
      </c>
      <c r="I4959" s="649" t="s">
        <v>7622</v>
      </c>
      <c r="J4959" s="653" t="s">
        <v>915</v>
      </c>
      <c r="K4959" s="650">
        <v>4</v>
      </c>
      <c r="L4959" s="650">
        <v>12</v>
      </c>
      <c r="M4959" s="644">
        <f>+E4959*L4959</f>
        <v>54000</v>
      </c>
      <c r="N4959" s="651">
        <v>0</v>
      </c>
      <c r="O4959" s="651">
        <v>0</v>
      </c>
      <c r="P4959" s="644">
        <v>0</v>
      </c>
    </row>
    <row r="4960" spans="1:16" ht="33.75" x14ac:dyDescent="0.2">
      <c r="A4960" s="654" t="s">
        <v>14239</v>
      </c>
      <c r="B4960" s="647" t="s">
        <v>775</v>
      </c>
      <c r="C4960" s="638" t="s">
        <v>769</v>
      </c>
      <c r="D4960" s="653" t="s">
        <v>14017</v>
      </c>
      <c r="E4960" s="646">
        <v>6000</v>
      </c>
      <c r="F4960" s="647" t="s">
        <v>14018</v>
      </c>
      <c r="G4960" s="648" t="s">
        <v>14019</v>
      </c>
      <c r="H4960" s="648" t="s">
        <v>915</v>
      </c>
      <c r="I4960" s="649" t="s">
        <v>7622</v>
      </c>
      <c r="J4960" s="653" t="s">
        <v>915</v>
      </c>
      <c r="K4960" s="650">
        <v>4</v>
      </c>
      <c r="L4960" s="650">
        <v>12</v>
      </c>
      <c r="M4960" s="644">
        <f>+E4960*L4960</f>
        <v>72000</v>
      </c>
      <c r="N4960" s="651">
        <v>0</v>
      </c>
      <c r="O4960" s="651">
        <v>0</v>
      </c>
      <c r="P4960" s="644">
        <v>0</v>
      </c>
    </row>
    <row r="4961" spans="1:16" ht="22.5" x14ac:dyDescent="0.2">
      <c r="A4961" s="654" t="s">
        <v>14239</v>
      </c>
      <c r="B4961" s="647" t="s">
        <v>775</v>
      </c>
      <c r="C4961" s="638" t="s">
        <v>769</v>
      </c>
      <c r="D4961" s="653" t="s">
        <v>14020</v>
      </c>
      <c r="E4961" s="646">
        <v>13500</v>
      </c>
      <c r="F4961" s="647" t="s">
        <v>14018</v>
      </c>
      <c r="G4961" s="648" t="s">
        <v>14019</v>
      </c>
      <c r="H4961" s="648" t="s">
        <v>8066</v>
      </c>
      <c r="I4961" s="649" t="s">
        <v>8066</v>
      </c>
      <c r="J4961" s="648" t="s">
        <v>8066</v>
      </c>
      <c r="K4961" s="650">
        <v>4</v>
      </c>
      <c r="L4961" s="650">
        <v>12</v>
      </c>
      <c r="M4961" s="644">
        <f>+E4961*L4961</f>
        <v>162000</v>
      </c>
      <c r="N4961" s="651">
        <v>1</v>
      </c>
      <c r="O4961" s="651">
        <v>2</v>
      </c>
      <c r="P4961" s="644">
        <v>27900</v>
      </c>
    </row>
    <row r="4962" spans="1:16" ht="22.5" x14ac:dyDescent="0.2">
      <c r="A4962" s="654" t="s">
        <v>14239</v>
      </c>
      <c r="B4962" s="647" t="s">
        <v>775</v>
      </c>
      <c r="C4962" s="638" t="s">
        <v>769</v>
      </c>
      <c r="D4962" s="653" t="s">
        <v>14021</v>
      </c>
      <c r="E4962" s="646">
        <v>13000</v>
      </c>
      <c r="F4962" s="647" t="s">
        <v>14018</v>
      </c>
      <c r="G4962" s="648" t="s">
        <v>14019</v>
      </c>
      <c r="H4962" s="648" t="s">
        <v>8066</v>
      </c>
      <c r="I4962" s="649" t="s">
        <v>8066</v>
      </c>
      <c r="J4962" s="648" t="s">
        <v>8066</v>
      </c>
      <c r="K4962" s="650">
        <v>0</v>
      </c>
      <c r="L4962" s="650">
        <v>0</v>
      </c>
      <c r="M4962" s="644">
        <v>0</v>
      </c>
      <c r="N4962" s="651">
        <v>1</v>
      </c>
      <c r="O4962" s="651">
        <v>4</v>
      </c>
      <c r="P4962" s="644">
        <v>51133.33</v>
      </c>
    </row>
    <row r="4963" spans="1:16" ht="22.5" x14ac:dyDescent="0.2">
      <c r="A4963" s="654" t="s">
        <v>14239</v>
      </c>
      <c r="B4963" s="647" t="s">
        <v>775</v>
      </c>
      <c r="C4963" s="638" t="s">
        <v>769</v>
      </c>
      <c r="D4963" s="653" t="s">
        <v>13705</v>
      </c>
      <c r="E4963" s="646">
        <v>9000</v>
      </c>
      <c r="F4963" s="647">
        <v>41996708</v>
      </c>
      <c r="G4963" s="648" t="s">
        <v>14022</v>
      </c>
      <c r="H4963" s="648" t="s">
        <v>957</v>
      </c>
      <c r="I4963" s="649" t="s">
        <v>957</v>
      </c>
      <c r="J4963" s="648" t="s">
        <v>957</v>
      </c>
      <c r="K4963" s="650">
        <v>4</v>
      </c>
      <c r="L4963" s="650">
        <v>12</v>
      </c>
      <c r="M4963" s="644">
        <f>+E4963*L4963</f>
        <v>108000</v>
      </c>
      <c r="N4963" s="651">
        <v>0</v>
      </c>
      <c r="O4963" s="651">
        <v>0</v>
      </c>
      <c r="P4963" s="644">
        <v>0</v>
      </c>
    </row>
    <row r="4964" spans="1:16" ht="22.5" x14ac:dyDescent="0.2">
      <c r="A4964" s="654" t="s">
        <v>14239</v>
      </c>
      <c r="B4964" s="647" t="s">
        <v>775</v>
      </c>
      <c r="C4964" s="638" t="s">
        <v>769</v>
      </c>
      <c r="D4964" s="653" t="s">
        <v>14023</v>
      </c>
      <c r="E4964" s="646">
        <v>2800</v>
      </c>
      <c r="F4964" s="647" t="s">
        <v>14024</v>
      </c>
      <c r="G4964" s="648" t="s">
        <v>14025</v>
      </c>
      <c r="H4964" s="648" t="s">
        <v>14026</v>
      </c>
      <c r="I4964" s="649" t="s">
        <v>774</v>
      </c>
      <c r="J4964" s="653" t="s">
        <v>14026</v>
      </c>
      <c r="K4964" s="650">
        <v>4</v>
      </c>
      <c r="L4964" s="650">
        <v>12</v>
      </c>
      <c r="M4964" s="644">
        <f>+E4964*L4964</f>
        <v>33600</v>
      </c>
      <c r="N4964" s="651">
        <v>2</v>
      </c>
      <c r="O4964" s="651">
        <v>6</v>
      </c>
      <c r="P4964" s="644">
        <v>16774.73</v>
      </c>
    </row>
    <row r="4965" spans="1:16" ht="22.5" x14ac:dyDescent="0.2">
      <c r="A4965" s="654" t="s">
        <v>14239</v>
      </c>
      <c r="B4965" s="647" t="s">
        <v>775</v>
      </c>
      <c r="C4965" s="638" t="s">
        <v>769</v>
      </c>
      <c r="D4965" s="653" t="s">
        <v>3782</v>
      </c>
      <c r="E4965" s="646">
        <v>2800</v>
      </c>
      <c r="F4965" s="647" t="s">
        <v>14027</v>
      </c>
      <c r="G4965" s="648" t="s">
        <v>14028</v>
      </c>
      <c r="H4965" s="648" t="s">
        <v>13721</v>
      </c>
      <c r="I4965" s="649" t="s">
        <v>13721</v>
      </c>
      <c r="J4965" s="648" t="s">
        <v>13721</v>
      </c>
      <c r="K4965" s="650">
        <v>0</v>
      </c>
      <c r="L4965" s="650">
        <v>0</v>
      </c>
      <c r="M4965" s="644">
        <v>0</v>
      </c>
      <c r="N4965" s="651">
        <v>2</v>
      </c>
      <c r="O4965" s="651">
        <v>6</v>
      </c>
      <c r="P4965" s="644">
        <v>16800</v>
      </c>
    </row>
    <row r="4966" spans="1:16" ht="22.5" x14ac:dyDescent="0.2">
      <c r="A4966" s="654" t="s">
        <v>14239</v>
      </c>
      <c r="B4966" s="647" t="s">
        <v>775</v>
      </c>
      <c r="C4966" s="638" t="s">
        <v>769</v>
      </c>
      <c r="D4966" s="653" t="s">
        <v>14029</v>
      </c>
      <c r="E4966" s="646">
        <v>7500</v>
      </c>
      <c r="F4966" s="647" t="s">
        <v>14030</v>
      </c>
      <c r="G4966" s="648" t="s">
        <v>14031</v>
      </c>
      <c r="H4966" s="648" t="s">
        <v>842</v>
      </c>
      <c r="I4966" s="649" t="s">
        <v>7622</v>
      </c>
      <c r="J4966" s="653" t="s">
        <v>866</v>
      </c>
      <c r="K4966" s="650">
        <v>4</v>
      </c>
      <c r="L4966" s="650">
        <v>12</v>
      </c>
      <c r="M4966" s="644">
        <f>+E4966*L4966</f>
        <v>90000</v>
      </c>
      <c r="N4966" s="651">
        <v>0</v>
      </c>
      <c r="O4966" s="651">
        <v>0</v>
      </c>
      <c r="P4966" s="644">
        <v>0</v>
      </c>
    </row>
    <row r="4967" spans="1:16" ht="22.5" x14ac:dyDescent="0.2">
      <c r="A4967" s="654" t="s">
        <v>14239</v>
      </c>
      <c r="B4967" s="647" t="s">
        <v>775</v>
      </c>
      <c r="C4967" s="638" t="s">
        <v>769</v>
      </c>
      <c r="D4967" s="653" t="s">
        <v>13705</v>
      </c>
      <c r="E4967" s="646">
        <v>9000</v>
      </c>
      <c r="F4967" s="647" t="s">
        <v>14030</v>
      </c>
      <c r="G4967" s="648" t="s">
        <v>14031</v>
      </c>
      <c r="H4967" s="648" t="s">
        <v>866</v>
      </c>
      <c r="I4967" s="649" t="s">
        <v>866</v>
      </c>
      <c r="J4967" s="648" t="s">
        <v>866</v>
      </c>
      <c r="K4967" s="650">
        <v>4</v>
      </c>
      <c r="L4967" s="650">
        <v>12</v>
      </c>
      <c r="M4967" s="644">
        <f>+E4967*L4967</f>
        <v>108000</v>
      </c>
      <c r="N4967" s="651">
        <v>2</v>
      </c>
      <c r="O4967" s="651">
        <v>6</v>
      </c>
      <c r="P4967" s="644">
        <v>54000</v>
      </c>
    </row>
    <row r="4968" spans="1:16" ht="22.5" x14ac:dyDescent="0.2">
      <c r="A4968" s="654" t="s">
        <v>14239</v>
      </c>
      <c r="B4968" s="647" t="s">
        <v>775</v>
      </c>
      <c r="C4968" s="638" t="s">
        <v>769</v>
      </c>
      <c r="D4968" s="653" t="s">
        <v>13757</v>
      </c>
      <c r="E4968" s="646">
        <v>2200</v>
      </c>
      <c r="F4968" s="647" t="s">
        <v>14032</v>
      </c>
      <c r="G4968" s="648" t="s">
        <v>14033</v>
      </c>
      <c r="H4968" s="648" t="s">
        <v>858</v>
      </c>
      <c r="I4968" s="649" t="s">
        <v>858</v>
      </c>
      <c r="J4968" s="648" t="s">
        <v>858</v>
      </c>
      <c r="K4968" s="650">
        <v>0</v>
      </c>
      <c r="L4968" s="650">
        <v>0</v>
      </c>
      <c r="M4968" s="644">
        <v>0</v>
      </c>
      <c r="N4968" s="651">
        <v>2</v>
      </c>
      <c r="O4968" s="651">
        <v>6</v>
      </c>
      <c r="P4968" s="644">
        <v>13200</v>
      </c>
    </row>
    <row r="4969" spans="1:16" ht="22.5" x14ac:dyDescent="0.2">
      <c r="A4969" s="654" t="s">
        <v>14239</v>
      </c>
      <c r="B4969" s="647" t="s">
        <v>775</v>
      </c>
      <c r="C4969" s="638" t="s">
        <v>769</v>
      </c>
      <c r="D4969" s="653" t="s">
        <v>13771</v>
      </c>
      <c r="E4969" s="646">
        <v>3900</v>
      </c>
      <c r="F4969" s="652" t="s">
        <v>14034</v>
      </c>
      <c r="G4969" s="648" t="s">
        <v>14035</v>
      </c>
      <c r="H4969" s="648" t="s">
        <v>14036</v>
      </c>
      <c r="I4969" s="649" t="s">
        <v>13665</v>
      </c>
      <c r="J4969" s="648" t="s">
        <v>13665</v>
      </c>
      <c r="K4969" s="650">
        <v>4</v>
      </c>
      <c r="L4969" s="650">
        <v>12</v>
      </c>
      <c r="M4969" s="644">
        <f t="shared" ref="M4969:M4980" si="5">+E4969*L4969</f>
        <v>46800</v>
      </c>
      <c r="N4969" s="651">
        <v>0</v>
      </c>
      <c r="O4969" s="651">
        <v>0</v>
      </c>
      <c r="P4969" s="644">
        <v>0</v>
      </c>
    </row>
    <row r="4970" spans="1:16" ht="22.5" x14ac:dyDescent="0.2">
      <c r="A4970" s="654" t="s">
        <v>14239</v>
      </c>
      <c r="B4970" s="647" t="s">
        <v>775</v>
      </c>
      <c r="C4970" s="638" t="s">
        <v>769</v>
      </c>
      <c r="D4970" s="653" t="s">
        <v>915</v>
      </c>
      <c r="E4970" s="646">
        <v>5000</v>
      </c>
      <c r="F4970" s="647" t="s">
        <v>14037</v>
      </c>
      <c r="G4970" s="648" t="s">
        <v>14038</v>
      </c>
      <c r="H4970" s="648" t="s">
        <v>915</v>
      </c>
      <c r="I4970" s="649" t="s">
        <v>7622</v>
      </c>
      <c r="J4970" s="653" t="s">
        <v>915</v>
      </c>
      <c r="K4970" s="650">
        <v>4</v>
      </c>
      <c r="L4970" s="650">
        <v>12</v>
      </c>
      <c r="M4970" s="644">
        <f t="shared" si="5"/>
        <v>60000</v>
      </c>
      <c r="N4970" s="651">
        <v>2</v>
      </c>
      <c r="O4970" s="651">
        <v>6</v>
      </c>
      <c r="P4970" s="644">
        <v>30000</v>
      </c>
    </row>
    <row r="4971" spans="1:16" ht="33.75" x14ac:dyDescent="0.2">
      <c r="A4971" s="654" t="s">
        <v>14239</v>
      </c>
      <c r="B4971" s="647" t="s">
        <v>775</v>
      </c>
      <c r="C4971" s="638" t="s">
        <v>769</v>
      </c>
      <c r="D4971" s="653" t="s">
        <v>14039</v>
      </c>
      <c r="E4971" s="646">
        <v>5500</v>
      </c>
      <c r="F4971" s="647" t="s">
        <v>14040</v>
      </c>
      <c r="G4971" s="648" t="s">
        <v>14041</v>
      </c>
      <c r="H4971" s="648" t="s">
        <v>14042</v>
      </c>
      <c r="I4971" s="649" t="s">
        <v>7622</v>
      </c>
      <c r="J4971" s="653" t="s">
        <v>14042</v>
      </c>
      <c r="K4971" s="650">
        <v>4</v>
      </c>
      <c r="L4971" s="650">
        <v>12</v>
      </c>
      <c r="M4971" s="644">
        <f t="shared" si="5"/>
        <v>66000</v>
      </c>
      <c r="N4971" s="651">
        <v>0</v>
      </c>
      <c r="O4971" s="651">
        <v>0</v>
      </c>
      <c r="P4971" s="644">
        <v>0</v>
      </c>
    </row>
    <row r="4972" spans="1:16" ht="78.75" x14ac:dyDescent="0.2">
      <c r="A4972" s="654" t="s">
        <v>14239</v>
      </c>
      <c r="B4972" s="647" t="s">
        <v>775</v>
      </c>
      <c r="C4972" s="638" t="s">
        <v>769</v>
      </c>
      <c r="D4972" s="653" t="s">
        <v>14043</v>
      </c>
      <c r="E4972" s="646">
        <v>6000</v>
      </c>
      <c r="F4972" s="647" t="s">
        <v>14044</v>
      </c>
      <c r="G4972" s="648" t="s">
        <v>14045</v>
      </c>
      <c r="H4972" s="648" t="s">
        <v>957</v>
      </c>
      <c r="I4972" s="649" t="s">
        <v>957</v>
      </c>
      <c r="J4972" s="648" t="s">
        <v>957</v>
      </c>
      <c r="K4972" s="650">
        <v>4</v>
      </c>
      <c r="L4972" s="650">
        <v>12</v>
      </c>
      <c r="M4972" s="644">
        <f t="shared" si="5"/>
        <v>72000</v>
      </c>
      <c r="N4972" s="651">
        <v>0</v>
      </c>
      <c r="O4972" s="651">
        <v>0</v>
      </c>
      <c r="P4972" s="644">
        <v>0</v>
      </c>
    </row>
    <row r="4973" spans="1:16" ht="22.5" x14ac:dyDescent="0.2">
      <c r="A4973" s="654" t="s">
        <v>14239</v>
      </c>
      <c r="B4973" s="647" t="s">
        <v>775</v>
      </c>
      <c r="C4973" s="638" t="s">
        <v>769</v>
      </c>
      <c r="D4973" s="653" t="s">
        <v>14046</v>
      </c>
      <c r="E4973" s="646">
        <v>3600</v>
      </c>
      <c r="F4973" s="647" t="s">
        <v>14047</v>
      </c>
      <c r="G4973" s="648" t="s">
        <v>14048</v>
      </c>
      <c r="H4973" s="648" t="s">
        <v>13606</v>
      </c>
      <c r="I4973" s="649" t="s">
        <v>13606</v>
      </c>
      <c r="J4973" s="648" t="s">
        <v>13606</v>
      </c>
      <c r="K4973" s="650">
        <v>4</v>
      </c>
      <c r="L4973" s="650">
        <v>12</v>
      </c>
      <c r="M4973" s="644">
        <f t="shared" si="5"/>
        <v>43200</v>
      </c>
      <c r="N4973" s="651">
        <v>2</v>
      </c>
      <c r="O4973" s="651">
        <v>6</v>
      </c>
      <c r="P4973" s="644">
        <v>20399.059999999998</v>
      </c>
    </row>
    <row r="4974" spans="1:16" ht="33.75" x14ac:dyDescent="0.2">
      <c r="A4974" s="654" t="s">
        <v>14239</v>
      </c>
      <c r="B4974" s="647" t="s">
        <v>775</v>
      </c>
      <c r="C4974" s="638" t="s">
        <v>769</v>
      </c>
      <c r="D4974" s="653" t="s">
        <v>14049</v>
      </c>
      <c r="E4974" s="646">
        <v>3390</v>
      </c>
      <c r="F4974" s="647" t="s">
        <v>14050</v>
      </c>
      <c r="G4974" s="648" t="s">
        <v>14051</v>
      </c>
      <c r="H4974" s="648" t="s">
        <v>14052</v>
      </c>
      <c r="I4974" s="649" t="s">
        <v>7684</v>
      </c>
      <c r="J4974" s="653" t="s">
        <v>14052</v>
      </c>
      <c r="K4974" s="650">
        <v>4</v>
      </c>
      <c r="L4974" s="650">
        <v>12</v>
      </c>
      <c r="M4974" s="644">
        <f t="shared" si="5"/>
        <v>40680</v>
      </c>
      <c r="N4974" s="651">
        <v>0</v>
      </c>
      <c r="O4974" s="651">
        <v>0</v>
      </c>
      <c r="P4974" s="644">
        <v>0</v>
      </c>
    </row>
    <row r="4975" spans="1:16" ht="45" x14ac:dyDescent="0.2">
      <c r="A4975" s="654" t="s">
        <v>14239</v>
      </c>
      <c r="B4975" s="647" t="s">
        <v>775</v>
      </c>
      <c r="C4975" s="638" t="s">
        <v>769</v>
      </c>
      <c r="D4975" s="653" t="s">
        <v>13586</v>
      </c>
      <c r="E4975" s="646">
        <v>4000</v>
      </c>
      <c r="F4975" s="647" t="s">
        <v>14053</v>
      </c>
      <c r="G4975" s="648" t="s">
        <v>14054</v>
      </c>
      <c r="H4975" s="648" t="s">
        <v>13698</v>
      </c>
      <c r="I4975" s="649" t="s">
        <v>7676</v>
      </c>
      <c r="J4975" s="653" t="s">
        <v>13698</v>
      </c>
      <c r="K4975" s="650">
        <v>4</v>
      </c>
      <c r="L4975" s="650">
        <v>12</v>
      </c>
      <c r="M4975" s="644">
        <f t="shared" si="5"/>
        <v>48000</v>
      </c>
      <c r="N4975" s="651">
        <v>2</v>
      </c>
      <c r="O4975" s="651">
        <v>6</v>
      </c>
      <c r="P4975" s="644">
        <v>23857.77</v>
      </c>
    </row>
    <row r="4976" spans="1:16" ht="22.5" x14ac:dyDescent="0.2">
      <c r="A4976" s="654" t="s">
        <v>14239</v>
      </c>
      <c r="B4976" s="647" t="s">
        <v>775</v>
      </c>
      <c r="C4976" s="638" t="s">
        <v>769</v>
      </c>
      <c r="D4976" s="653" t="s">
        <v>5432</v>
      </c>
      <c r="E4976" s="646">
        <v>13500</v>
      </c>
      <c r="F4976" s="647" t="s">
        <v>14055</v>
      </c>
      <c r="G4976" s="648" t="s">
        <v>14056</v>
      </c>
      <c r="H4976" s="648" t="s">
        <v>13675</v>
      </c>
      <c r="I4976" s="649" t="s">
        <v>13675</v>
      </c>
      <c r="J4976" s="648" t="s">
        <v>13675</v>
      </c>
      <c r="K4976" s="650">
        <v>4</v>
      </c>
      <c r="L4976" s="650">
        <v>12</v>
      </c>
      <c r="M4976" s="644">
        <f t="shared" si="5"/>
        <v>162000</v>
      </c>
      <c r="N4976" s="651">
        <v>1</v>
      </c>
      <c r="O4976" s="651">
        <v>3</v>
      </c>
      <c r="P4976" s="644">
        <v>37700</v>
      </c>
    </row>
    <row r="4977" spans="1:16" ht="22.5" x14ac:dyDescent="0.2">
      <c r="A4977" s="654" t="s">
        <v>14239</v>
      </c>
      <c r="B4977" s="647" t="s">
        <v>775</v>
      </c>
      <c r="C4977" s="638" t="s">
        <v>769</v>
      </c>
      <c r="D4977" s="653" t="s">
        <v>2082</v>
      </c>
      <c r="E4977" s="646">
        <v>3000</v>
      </c>
      <c r="F4977" s="647" t="s">
        <v>14057</v>
      </c>
      <c r="G4977" s="648" t="s">
        <v>14058</v>
      </c>
      <c r="H4977" s="648" t="s">
        <v>2082</v>
      </c>
      <c r="I4977" s="649" t="s">
        <v>12275</v>
      </c>
      <c r="J4977" s="653" t="s">
        <v>2082</v>
      </c>
      <c r="K4977" s="650">
        <v>4</v>
      </c>
      <c r="L4977" s="650">
        <v>12</v>
      </c>
      <c r="M4977" s="644">
        <f t="shared" si="5"/>
        <v>36000</v>
      </c>
      <c r="N4977" s="651">
        <v>0</v>
      </c>
      <c r="O4977" s="651">
        <v>0</v>
      </c>
      <c r="P4977" s="644">
        <v>0</v>
      </c>
    </row>
    <row r="4978" spans="1:16" ht="45" x14ac:dyDescent="0.2">
      <c r="A4978" s="654" t="s">
        <v>14239</v>
      </c>
      <c r="B4978" s="647" t="s">
        <v>775</v>
      </c>
      <c r="C4978" s="638" t="s">
        <v>769</v>
      </c>
      <c r="D4978" s="653" t="s">
        <v>13586</v>
      </c>
      <c r="E4978" s="646">
        <v>2800</v>
      </c>
      <c r="F4978" s="647" t="s">
        <v>14059</v>
      </c>
      <c r="G4978" s="648" t="s">
        <v>14060</v>
      </c>
      <c r="H4978" s="648" t="s">
        <v>13783</v>
      </c>
      <c r="I4978" s="649" t="s">
        <v>7622</v>
      </c>
      <c r="J4978" s="653" t="s">
        <v>13783</v>
      </c>
      <c r="K4978" s="650">
        <v>4</v>
      </c>
      <c r="L4978" s="650">
        <v>12</v>
      </c>
      <c r="M4978" s="644">
        <f t="shared" si="5"/>
        <v>33600</v>
      </c>
      <c r="N4978" s="651">
        <v>2</v>
      </c>
      <c r="O4978" s="651">
        <v>6</v>
      </c>
      <c r="P4978" s="644">
        <v>16800</v>
      </c>
    </row>
    <row r="4979" spans="1:16" ht="78.75" x14ac:dyDescent="0.2">
      <c r="A4979" s="654" t="s">
        <v>14239</v>
      </c>
      <c r="B4979" s="647" t="s">
        <v>775</v>
      </c>
      <c r="C4979" s="638" t="s">
        <v>769</v>
      </c>
      <c r="D4979" s="653" t="s">
        <v>14043</v>
      </c>
      <c r="E4979" s="646">
        <v>2500</v>
      </c>
      <c r="F4979" s="647" t="s">
        <v>14061</v>
      </c>
      <c r="G4979" s="648" t="s">
        <v>14062</v>
      </c>
      <c r="H4979" s="648" t="s">
        <v>14063</v>
      </c>
      <c r="I4979" s="649" t="s">
        <v>14063</v>
      </c>
      <c r="J4979" s="648" t="s">
        <v>14063</v>
      </c>
      <c r="K4979" s="650">
        <v>4</v>
      </c>
      <c r="L4979" s="650">
        <v>12</v>
      </c>
      <c r="M4979" s="644">
        <f t="shared" si="5"/>
        <v>30000</v>
      </c>
      <c r="N4979" s="651">
        <v>0</v>
      </c>
      <c r="O4979" s="651">
        <v>0</v>
      </c>
      <c r="P4979" s="644">
        <v>0</v>
      </c>
    </row>
    <row r="4980" spans="1:16" ht="22.5" x14ac:dyDescent="0.2">
      <c r="A4980" s="654" t="s">
        <v>14239</v>
      </c>
      <c r="B4980" s="647" t="s">
        <v>775</v>
      </c>
      <c r="C4980" s="638" t="s">
        <v>769</v>
      </c>
      <c r="D4980" s="653" t="s">
        <v>13705</v>
      </c>
      <c r="E4980" s="646">
        <v>9000</v>
      </c>
      <c r="F4980" s="647" t="s">
        <v>14064</v>
      </c>
      <c r="G4980" s="648" t="s">
        <v>14065</v>
      </c>
      <c r="H4980" s="648" t="s">
        <v>13708</v>
      </c>
      <c r="I4980" s="649" t="s">
        <v>13708</v>
      </c>
      <c r="J4980" s="648" t="s">
        <v>13708</v>
      </c>
      <c r="K4980" s="650">
        <v>4</v>
      </c>
      <c r="L4980" s="650">
        <v>12</v>
      </c>
      <c r="M4980" s="644">
        <f t="shared" si="5"/>
        <v>108000</v>
      </c>
      <c r="N4980" s="651">
        <v>2</v>
      </c>
      <c r="O4980" s="651">
        <v>6</v>
      </c>
      <c r="P4980" s="644">
        <v>53998.75</v>
      </c>
    </row>
    <row r="4981" spans="1:16" ht="45" x14ac:dyDescent="0.2">
      <c r="A4981" s="654" t="s">
        <v>14239</v>
      </c>
      <c r="B4981" s="647" t="s">
        <v>775</v>
      </c>
      <c r="C4981" s="638" t="s">
        <v>769</v>
      </c>
      <c r="D4981" s="653" t="s">
        <v>14066</v>
      </c>
      <c r="E4981" s="646">
        <v>9000</v>
      </c>
      <c r="F4981" s="647" t="s">
        <v>6012</v>
      </c>
      <c r="G4981" s="648" t="s">
        <v>6013</v>
      </c>
      <c r="H4981" s="648" t="s">
        <v>14067</v>
      </c>
      <c r="I4981" s="649" t="s">
        <v>13665</v>
      </c>
      <c r="J4981" s="648" t="s">
        <v>13665</v>
      </c>
      <c r="K4981" s="650">
        <v>0</v>
      </c>
      <c r="L4981" s="650">
        <v>0</v>
      </c>
      <c r="M4981" s="644">
        <v>0</v>
      </c>
      <c r="N4981" s="651">
        <v>2</v>
      </c>
      <c r="O4981" s="651">
        <v>6</v>
      </c>
      <c r="P4981" s="644">
        <v>44400</v>
      </c>
    </row>
    <row r="4982" spans="1:16" ht="33.75" x14ac:dyDescent="0.2">
      <c r="A4982" s="654" t="s">
        <v>14239</v>
      </c>
      <c r="B4982" s="647" t="s">
        <v>775</v>
      </c>
      <c r="C4982" s="638" t="s">
        <v>769</v>
      </c>
      <c r="D4982" s="653" t="s">
        <v>14068</v>
      </c>
      <c r="E4982" s="646">
        <v>3000</v>
      </c>
      <c r="F4982" s="647" t="s">
        <v>14069</v>
      </c>
      <c r="G4982" s="648" t="s">
        <v>14070</v>
      </c>
      <c r="H4982" s="648" t="s">
        <v>14071</v>
      </c>
      <c r="I4982" s="649" t="s">
        <v>7676</v>
      </c>
      <c r="J4982" s="653" t="s">
        <v>14071</v>
      </c>
      <c r="K4982" s="650">
        <v>4</v>
      </c>
      <c r="L4982" s="650">
        <v>12</v>
      </c>
      <c r="M4982" s="644">
        <f>+E4982*L4982</f>
        <v>36000</v>
      </c>
      <c r="N4982" s="651">
        <v>0</v>
      </c>
      <c r="O4982" s="651">
        <v>0</v>
      </c>
      <c r="P4982" s="644">
        <v>0</v>
      </c>
    </row>
    <row r="4983" spans="1:16" ht="45" x14ac:dyDescent="0.2">
      <c r="A4983" s="654" t="s">
        <v>14239</v>
      </c>
      <c r="B4983" s="647" t="s">
        <v>775</v>
      </c>
      <c r="C4983" s="638" t="s">
        <v>769</v>
      </c>
      <c r="D4983" s="653" t="s">
        <v>14072</v>
      </c>
      <c r="E4983" s="646">
        <v>7600</v>
      </c>
      <c r="F4983" s="647" t="s">
        <v>14073</v>
      </c>
      <c r="G4983" s="648" t="s">
        <v>14074</v>
      </c>
      <c r="H4983" s="648" t="s">
        <v>1992</v>
      </c>
      <c r="I4983" s="649" t="s">
        <v>1992</v>
      </c>
      <c r="J4983" s="648" t="s">
        <v>1992</v>
      </c>
      <c r="K4983" s="650">
        <v>0</v>
      </c>
      <c r="L4983" s="650">
        <v>0</v>
      </c>
      <c r="M4983" s="644">
        <v>0</v>
      </c>
      <c r="N4983" s="651">
        <v>2</v>
      </c>
      <c r="O4983" s="651">
        <v>6</v>
      </c>
      <c r="P4983" s="644">
        <v>45600</v>
      </c>
    </row>
    <row r="4984" spans="1:16" ht="22.5" x14ac:dyDescent="0.2">
      <c r="A4984" s="654" t="s">
        <v>14239</v>
      </c>
      <c r="B4984" s="647" t="s">
        <v>775</v>
      </c>
      <c r="C4984" s="638" t="s">
        <v>769</v>
      </c>
      <c r="D4984" s="653" t="s">
        <v>14012</v>
      </c>
      <c r="E4984" s="646">
        <v>9000</v>
      </c>
      <c r="F4984" s="647" t="s">
        <v>14075</v>
      </c>
      <c r="G4984" s="648" t="s">
        <v>14076</v>
      </c>
      <c r="H4984" s="648" t="s">
        <v>957</v>
      </c>
      <c r="I4984" s="649" t="s">
        <v>7622</v>
      </c>
      <c r="J4984" s="653" t="s">
        <v>957</v>
      </c>
      <c r="K4984" s="650">
        <v>4</v>
      </c>
      <c r="L4984" s="650">
        <v>12</v>
      </c>
      <c r="M4984" s="644">
        <f>+E4984*L4984</f>
        <v>108000</v>
      </c>
      <c r="N4984" s="651">
        <v>0</v>
      </c>
      <c r="O4984" s="651">
        <v>0</v>
      </c>
      <c r="P4984" s="644">
        <v>0</v>
      </c>
    </row>
    <row r="4985" spans="1:16" ht="22.5" x14ac:dyDescent="0.2">
      <c r="A4985" s="654" t="s">
        <v>14239</v>
      </c>
      <c r="B4985" s="647" t="s">
        <v>775</v>
      </c>
      <c r="C4985" s="638" t="s">
        <v>769</v>
      </c>
      <c r="D4985" s="653" t="s">
        <v>13705</v>
      </c>
      <c r="E4985" s="646">
        <v>7500</v>
      </c>
      <c r="F4985" s="647" t="s">
        <v>14077</v>
      </c>
      <c r="G4985" s="648" t="s">
        <v>14078</v>
      </c>
      <c r="H4985" s="648" t="s">
        <v>13708</v>
      </c>
      <c r="I4985" s="649" t="s">
        <v>13708</v>
      </c>
      <c r="J4985" s="648" t="s">
        <v>13708</v>
      </c>
      <c r="K4985" s="650">
        <v>4</v>
      </c>
      <c r="L4985" s="650">
        <v>12</v>
      </c>
      <c r="M4985" s="644">
        <f>+E4985*L4985</f>
        <v>90000</v>
      </c>
      <c r="N4985" s="651">
        <v>0</v>
      </c>
      <c r="O4985" s="651">
        <v>0</v>
      </c>
      <c r="P4985" s="644">
        <v>0</v>
      </c>
    </row>
    <row r="4986" spans="1:16" ht="22.5" x14ac:dyDescent="0.2">
      <c r="A4986" s="654" t="s">
        <v>14239</v>
      </c>
      <c r="B4986" s="647" t="s">
        <v>775</v>
      </c>
      <c r="C4986" s="638" t="s">
        <v>769</v>
      </c>
      <c r="D4986" s="653" t="s">
        <v>14079</v>
      </c>
      <c r="E4986" s="646">
        <v>3500</v>
      </c>
      <c r="F4986" s="647" t="s">
        <v>14080</v>
      </c>
      <c r="G4986" s="648" t="s">
        <v>14081</v>
      </c>
      <c r="H4986" s="648" t="s">
        <v>2036</v>
      </c>
      <c r="I4986" s="649" t="s">
        <v>774</v>
      </c>
      <c r="J4986" s="648" t="s">
        <v>2036</v>
      </c>
      <c r="K4986" s="650">
        <v>0</v>
      </c>
      <c r="L4986" s="650">
        <v>0</v>
      </c>
      <c r="M4986" s="644">
        <v>0</v>
      </c>
      <c r="N4986" s="651">
        <v>2</v>
      </c>
      <c r="O4986" s="651">
        <v>6</v>
      </c>
      <c r="P4986" s="644">
        <v>21000</v>
      </c>
    </row>
    <row r="4987" spans="1:16" ht="22.5" x14ac:dyDescent="0.2">
      <c r="A4987" s="654" t="s">
        <v>14239</v>
      </c>
      <c r="B4987" s="647" t="s">
        <v>775</v>
      </c>
      <c r="C4987" s="638" t="s">
        <v>769</v>
      </c>
      <c r="D4987" s="653" t="s">
        <v>12501</v>
      </c>
      <c r="E4987" s="646">
        <v>2000</v>
      </c>
      <c r="F4987" s="647" t="s">
        <v>14082</v>
      </c>
      <c r="G4987" s="648" t="s">
        <v>14083</v>
      </c>
      <c r="H4987" s="648" t="s">
        <v>14084</v>
      </c>
      <c r="I4987" s="649" t="s">
        <v>12275</v>
      </c>
      <c r="J4987" s="653" t="s">
        <v>14084</v>
      </c>
      <c r="K4987" s="650">
        <v>4</v>
      </c>
      <c r="L4987" s="650">
        <v>12</v>
      </c>
      <c r="M4987" s="644">
        <f t="shared" ref="M4987:M4999" si="6">+E4987*L4987</f>
        <v>24000</v>
      </c>
      <c r="N4987" s="651">
        <v>2</v>
      </c>
      <c r="O4987" s="651">
        <v>6</v>
      </c>
      <c r="P4987" s="644">
        <v>10768.630000000001</v>
      </c>
    </row>
    <row r="4988" spans="1:16" ht="22.5" x14ac:dyDescent="0.2">
      <c r="A4988" s="654" t="s">
        <v>14239</v>
      </c>
      <c r="B4988" s="647" t="s">
        <v>775</v>
      </c>
      <c r="C4988" s="638" t="s">
        <v>769</v>
      </c>
      <c r="D4988" s="653" t="s">
        <v>915</v>
      </c>
      <c r="E4988" s="646">
        <v>3200</v>
      </c>
      <c r="F4988" s="647" t="s">
        <v>14085</v>
      </c>
      <c r="G4988" s="648" t="s">
        <v>14086</v>
      </c>
      <c r="H4988" s="648" t="s">
        <v>915</v>
      </c>
      <c r="I4988" s="649" t="s">
        <v>7622</v>
      </c>
      <c r="J4988" s="653" t="s">
        <v>915</v>
      </c>
      <c r="K4988" s="650">
        <v>4</v>
      </c>
      <c r="L4988" s="650">
        <v>12</v>
      </c>
      <c r="M4988" s="644">
        <f t="shared" si="6"/>
        <v>38400</v>
      </c>
      <c r="N4988" s="651">
        <v>2</v>
      </c>
      <c r="O4988" s="651">
        <v>6</v>
      </c>
      <c r="P4988" s="644">
        <v>19200</v>
      </c>
    </row>
    <row r="4989" spans="1:16" ht="22.5" x14ac:dyDescent="0.2">
      <c r="A4989" s="654" t="s">
        <v>14239</v>
      </c>
      <c r="B4989" s="647" t="s">
        <v>775</v>
      </c>
      <c r="C4989" s="638" t="s">
        <v>769</v>
      </c>
      <c r="D4989" s="653" t="s">
        <v>14087</v>
      </c>
      <c r="E4989" s="646">
        <v>5500</v>
      </c>
      <c r="F4989" s="647" t="s">
        <v>14088</v>
      </c>
      <c r="G4989" s="648" t="s">
        <v>14089</v>
      </c>
      <c r="H4989" s="648" t="s">
        <v>915</v>
      </c>
      <c r="I4989" s="649" t="s">
        <v>7622</v>
      </c>
      <c r="J4989" s="653" t="s">
        <v>915</v>
      </c>
      <c r="K4989" s="650">
        <v>4</v>
      </c>
      <c r="L4989" s="650">
        <v>12</v>
      </c>
      <c r="M4989" s="644">
        <f t="shared" si="6"/>
        <v>66000</v>
      </c>
      <c r="N4989" s="651">
        <v>2</v>
      </c>
      <c r="O4989" s="651">
        <v>6</v>
      </c>
      <c r="P4989" s="644">
        <v>32951.5</v>
      </c>
    </row>
    <row r="4990" spans="1:16" ht="45" x14ac:dyDescent="0.2">
      <c r="A4990" s="654" t="s">
        <v>14239</v>
      </c>
      <c r="B4990" s="647" t="s">
        <v>775</v>
      </c>
      <c r="C4990" s="638" t="s">
        <v>769</v>
      </c>
      <c r="D4990" s="653" t="s">
        <v>13721</v>
      </c>
      <c r="E4990" s="646">
        <v>4000</v>
      </c>
      <c r="F4990" s="647" t="s">
        <v>14090</v>
      </c>
      <c r="G4990" s="648" t="s">
        <v>14091</v>
      </c>
      <c r="H4990" s="648" t="s">
        <v>13698</v>
      </c>
      <c r="I4990" s="649" t="s">
        <v>7676</v>
      </c>
      <c r="J4990" s="653" t="s">
        <v>13698</v>
      </c>
      <c r="K4990" s="650">
        <v>1</v>
      </c>
      <c r="L4990" s="650">
        <v>1</v>
      </c>
      <c r="M4990" s="644">
        <f t="shared" si="6"/>
        <v>4000</v>
      </c>
      <c r="N4990" s="651">
        <v>0</v>
      </c>
      <c r="O4990" s="651">
        <v>0</v>
      </c>
      <c r="P4990" s="644">
        <v>0</v>
      </c>
    </row>
    <row r="4991" spans="1:16" ht="45" x14ac:dyDescent="0.2">
      <c r="A4991" s="654" t="s">
        <v>14239</v>
      </c>
      <c r="B4991" s="647" t="s">
        <v>775</v>
      </c>
      <c r="C4991" s="638" t="s">
        <v>769</v>
      </c>
      <c r="D4991" s="653" t="s">
        <v>13672</v>
      </c>
      <c r="E4991" s="646">
        <v>13500</v>
      </c>
      <c r="F4991" s="647" t="s">
        <v>14092</v>
      </c>
      <c r="G4991" s="648" t="s">
        <v>14093</v>
      </c>
      <c r="H4991" s="648" t="s">
        <v>14094</v>
      </c>
      <c r="I4991" s="649" t="s">
        <v>14094</v>
      </c>
      <c r="J4991" s="648" t="s">
        <v>14094</v>
      </c>
      <c r="K4991" s="650">
        <v>4</v>
      </c>
      <c r="L4991" s="650">
        <v>12</v>
      </c>
      <c r="M4991" s="644">
        <f t="shared" si="6"/>
        <v>162000</v>
      </c>
      <c r="N4991" s="651">
        <v>2</v>
      </c>
      <c r="O4991" s="651">
        <v>6</v>
      </c>
      <c r="P4991" s="644">
        <v>81000</v>
      </c>
    </row>
    <row r="4992" spans="1:16" ht="22.5" x14ac:dyDescent="0.2">
      <c r="A4992" s="654" t="s">
        <v>14239</v>
      </c>
      <c r="B4992" s="647" t="s">
        <v>775</v>
      </c>
      <c r="C4992" s="638" t="s">
        <v>769</v>
      </c>
      <c r="D4992" s="653" t="s">
        <v>13991</v>
      </c>
      <c r="E4992" s="646">
        <v>4000</v>
      </c>
      <c r="F4992" s="647" t="s">
        <v>14095</v>
      </c>
      <c r="G4992" s="648" t="s">
        <v>14096</v>
      </c>
      <c r="H4992" s="648" t="s">
        <v>1421</v>
      </c>
      <c r="I4992" s="649" t="s">
        <v>1421</v>
      </c>
      <c r="J4992" s="648" t="s">
        <v>1421</v>
      </c>
      <c r="K4992" s="650">
        <v>1</v>
      </c>
      <c r="L4992" s="650">
        <v>1</v>
      </c>
      <c r="M4992" s="644">
        <f t="shared" si="6"/>
        <v>4000</v>
      </c>
      <c r="N4992" s="651">
        <v>0</v>
      </c>
      <c r="O4992" s="651">
        <v>0</v>
      </c>
      <c r="P4992" s="644">
        <v>0</v>
      </c>
    </row>
    <row r="4993" spans="1:16" ht="22.5" x14ac:dyDescent="0.2">
      <c r="A4993" s="654" t="s">
        <v>14239</v>
      </c>
      <c r="B4993" s="647" t="s">
        <v>775</v>
      </c>
      <c r="C4993" s="638" t="s">
        <v>769</v>
      </c>
      <c r="D4993" s="653" t="s">
        <v>14097</v>
      </c>
      <c r="E4993" s="646">
        <v>3000</v>
      </c>
      <c r="F4993" s="647" t="s">
        <v>14098</v>
      </c>
      <c r="G4993" s="648" t="s">
        <v>14099</v>
      </c>
      <c r="H4993" s="648" t="s">
        <v>14100</v>
      </c>
      <c r="I4993" s="649" t="s">
        <v>774</v>
      </c>
      <c r="J4993" s="653" t="s">
        <v>14100</v>
      </c>
      <c r="K4993" s="650">
        <v>4</v>
      </c>
      <c r="L4993" s="650">
        <v>12</v>
      </c>
      <c r="M4993" s="644">
        <f t="shared" si="6"/>
        <v>36000</v>
      </c>
      <c r="N4993" s="651">
        <v>2</v>
      </c>
      <c r="O4993" s="651">
        <v>6</v>
      </c>
      <c r="P4993" s="644">
        <v>18000</v>
      </c>
    </row>
    <row r="4994" spans="1:16" ht="33.75" x14ac:dyDescent="0.2">
      <c r="A4994" s="654" t="s">
        <v>14239</v>
      </c>
      <c r="B4994" s="647" t="s">
        <v>775</v>
      </c>
      <c r="C4994" s="638" t="s">
        <v>769</v>
      </c>
      <c r="D4994" s="653" t="s">
        <v>14101</v>
      </c>
      <c r="E4994" s="646">
        <v>6000</v>
      </c>
      <c r="F4994" s="647" t="s">
        <v>14102</v>
      </c>
      <c r="G4994" s="648" t="s">
        <v>14103</v>
      </c>
      <c r="H4994" s="648" t="s">
        <v>13588</v>
      </c>
      <c r="I4994" s="649" t="s">
        <v>13588</v>
      </c>
      <c r="J4994" s="648" t="s">
        <v>13588</v>
      </c>
      <c r="K4994" s="650">
        <v>4</v>
      </c>
      <c r="L4994" s="650">
        <v>12</v>
      </c>
      <c r="M4994" s="644">
        <f t="shared" si="6"/>
        <v>72000</v>
      </c>
      <c r="N4994" s="651">
        <v>2</v>
      </c>
      <c r="O4994" s="651">
        <v>6</v>
      </c>
      <c r="P4994" s="644">
        <v>30000</v>
      </c>
    </row>
    <row r="4995" spans="1:16" ht="22.5" x14ac:dyDescent="0.2">
      <c r="A4995" s="654" t="s">
        <v>14239</v>
      </c>
      <c r="B4995" s="647" t="s">
        <v>775</v>
      </c>
      <c r="C4995" s="638" t="s">
        <v>769</v>
      </c>
      <c r="D4995" s="653" t="s">
        <v>14104</v>
      </c>
      <c r="E4995" s="646">
        <v>1800</v>
      </c>
      <c r="F4995" s="647" t="s">
        <v>14105</v>
      </c>
      <c r="G4995" s="648" t="s">
        <v>14106</v>
      </c>
      <c r="H4995" s="648" t="s">
        <v>796</v>
      </c>
      <c r="I4995" s="649" t="s">
        <v>796</v>
      </c>
      <c r="J4995" s="653" t="s">
        <v>796</v>
      </c>
      <c r="K4995" s="650">
        <v>4</v>
      </c>
      <c r="L4995" s="650">
        <v>12</v>
      </c>
      <c r="M4995" s="644">
        <f t="shared" si="6"/>
        <v>21600</v>
      </c>
      <c r="N4995" s="651">
        <v>2</v>
      </c>
      <c r="O4995" s="651">
        <v>6</v>
      </c>
      <c r="P4995" s="644">
        <v>10792.5</v>
      </c>
    </row>
    <row r="4996" spans="1:16" ht="22.5" x14ac:dyDescent="0.2">
      <c r="A4996" s="654" t="s">
        <v>14239</v>
      </c>
      <c r="B4996" s="647" t="s">
        <v>775</v>
      </c>
      <c r="C4996" s="638" t="s">
        <v>769</v>
      </c>
      <c r="D4996" s="653" t="s">
        <v>14107</v>
      </c>
      <c r="E4996" s="646">
        <v>1600</v>
      </c>
      <c r="F4996" s="647" t="s">
        <v>14108</v>
      </c>
      <c r="G4996" s="648" t="s">
        <v>14109</v>
      </c>
      <c r="H4996" s="648" t="s">
        <v>796</v>
      </c>
      <c r="I4996" s="649" t="s">
        <v>796</v>
      </c>
      <c r="J4996" s="653" t="s">
        <v>796</v>
      </c>
      <c r="K4996" s="650">
        <v>4</v>
      </c>
      <c r="L4996" s="650">
        <v>12</v>
      </c>
      <c r="M4996" s="644">
        <f t="shared" si="6"/>
        <v>19200</v>
      </c>
      <c r="N4996" s="651">
        <v>2</v>
      </c>
      <c r="O4996" s="651">
        <v>6</v>
      </c>
      <c r="P4996" s="644">
        <v>9584.11</v>
      </c>
    </row>
    <row r="4997" spans="1:16" ht="45" x14ac:dyDescent="0.2">
      <c r="A4997" s="654" t="s">
        <v>14239</v>
      </c>
      <c r="B4997" s="647" t="s">
        <v>775</v>
      </c>
      <c r="C4997" s="638" t="s">
        <v>769</v>
      </c>
      <c r="D4997" s="653" t="s">
        <v>14110</v>
      </c>
      <c r="E4997" s="646">
        <v>2500</v>
      </c>
      <c r="F4997" s="647" t="s">
        <v>14111</v>
      </c>
      <c r="G4997" s="648" t="s">
        <v>14112</v>
      </c>
      <c r="H4997" s="648" t="s">
        <v>13698</v>
      </c>
      <c r="I4997" s="649" t="s">
        <v>7676</v>
      </c>
      <c r="J4997" s="653" t="s">
        <v>13698</v>
      </c>
      <c r="K4997" s="650">
        <v>4</v>
      </c>
      <c r="L4997" s="650">
        <v>12</v>
      </c>
      <c r="M4997" s="644">
        <f t="shared" si="6"/>
        <v>30000</v>
      </c>
      <c r="N4997" s="651">
        <v>0</v>
      </c>
      <c r="O4997" s="651">
        <v>0</v>
      </c>
      <c r="P4997" s="644">
        <v>0</v>
      </c>
    </row>
    <row r="4998" spans="1:16" ht="33.75" x14ac:dyDescent="0.2">
      <c r="A4998" s="654" t="s">
        <v>14239</v>
      </c>
      <c r="B4998" s="647" t="s">
        <v>775</v>
      </c>
      <c r="C4998" s="638" t="s">
        <v>769</v>
      </c>
      <c r="D4998" s="653" t="s">
        <v>13771</v>
      </c>
      <c r="E4998" s="646">
        <v>9000</v>
      </c>
      <c r="F4998" s="647" t="s">
        <v>14111</v>
      </c>
      <c r="G4998" s="648" t="s">
        <v>14112</v>
      </c>
      <c r="H4998" s="648" t="s">
        <v>1992</v>
      </c>
      <c r="I4998" s="649" t="s">
        <v>1992</v>
      </c>
      <c r="J4998" s="648" t="s">
        <v>1992</v>
      </c>
      <c r="K4998" s="650">
        <v>4</v>
      </c>
      <c r="L4998" s="650">
        <v>12</v>
      </c>
      <c r="M4998" s="644">
        <f t="shared" si="6"/>
        <v>108000</v>
      </c>
      <c r="N4998" s="651">
        <v>2</v>
      </c>
      <c r="O4998" s="651">
        <v>6</v>
      </c>
      <c r="P4998" s="644">
        <v>54000</v>
      </c>
    </row>
    <row r="4999" spans="1:16" ht="33.75" x14ac:dyDescent="0.2">
      <c r="A4999" s="654" t="s">
        <v>14239</v>
      </c>
      <c r="B4999" s="647" t="s">
        <v>775</v>
      </c>
      <c r="C4999" s="638" t="s">
        <v>769</v>
      </c>
      <c r="D4999" s="653" t="s">
        <v>13721</v>
      </c>
      <c r="E4999" s="646">
        <v>4000</v>
      </c>
      <c r="F4999" s="647" t="s">
        <v>14113</v>
      </c>
      <c r="G4999" s="648" t="s">
        <v>14114</v>
      </c>
      <c r="H4999" s="648" t="s">
        <v>13721</v>
      </c>
      <c r="I4999" s="649" t="s">
        <v>7622</v>
      </c>
      <c r="J4999" s="653" t="s">
        <v>1992</v>
      </c>
      <c r="K4999" s="650">
        <v>4</v>
      </c>
      <c r="L4999" s="650">
        <v>12</v>
      </c>
      <c r="M4999" s="644">
        <f t="shared" si="6"/>
        <v>48000</v>
      </c>
      <c r="N4999" s="651">
        <v>2</v>
      </c>
      <c r="O4999" s="651">
        <v>6</v>
      </c>
      <c r="P4999" s="644">
        <v>24000</v>
      </c>
    </row>
    <row r="5000" spans="1:16" ht="22.5" x14ac:dyDescent="0.2">
      <c r="A5000" s="654" t="s">
        <v>14239</v>
      </c>
      <c r="B5000" s="647" t="s">
        <v>775</v>
      </c>
      <c r="C5000" s="638" t="s">
        <v>769</v>
      </c>
      <c r="D5000" s="653" t="s">
        <v>14115</v>
      </c>
      <c r="E5000" s="646">
        <v>13500</v>
      </c>
      <c r="F5000" s="647" t="s">
        <v>6371</v>
      </c>
      <c r="G5000" s="648" t="s">
        <v>14116</v>
      </c>
      <c r="H5000" s="648" t="s">
        <v>842</v>
      </c>
      <c r="I5000" s="649" t="s">
        <v>842</v>
      </c>
      <c r="J5000" s="648" t="s">
        <v>842</v>
      </c>
      <c r="K5000" s="650">
        <v>0</v>
      </c>
      <c r="L5000" s="650">
        <v>0</v>
      </c>
      <c r="M5000" s="644">
        <v>0</v>
      </c>
      <c r="N5000" s="651">
        <v>2</v>
      </c>
      <c r="O5000" s="651">
        <v>6</v>
      </c>
      <c r="P5000" s="644">
        <v>49050</v>
      </c>
    </row>
    <row r="5001" spans="1:16" ht="22.5" x14ac:dyDescent="0.2">
      <c r="A5001" s="654" t="s">
        <v>14239</v>
      </c>
      <c r="B5001" s="647" t="s">
        <v>775</v>
      </c>
      <c r="C5001" s="638" t="s">
        <v>769</v>
      </c>
      <c r="D5001" s="653" t="s">
        <v>14117</v>
      </c>
      <c r="E5001" s="646">
        <v>8000</v>
      </c>
      <c r="F5001" s="647" t="s">
        <v>14118</v>
      </c>
      <c r="G5001" s="648" t="s">
        <v>14119</v>
      </c>
      <c r="H5001" s="648" t="s">
        <v>14120</v>
      </c>
      <c r="I5001" s="649" t="s">
        <v>14120</v>
      </c>
      <c r="J5001" s="648" t="s">
        <v>14120</v>
      </c>
      <c r="K5001" s="650">
        <v>4</v>
      </c>
      <c r="L5001" s="650">
        <v>12</v>
      </c>
      <c r="M5001" s="644">
        <f t="shared" ref="M5001:M5031" si="7">+E5001*L5001</f>
        <v>96000</v>
      </c>
      <c r="N5001" s="651">
        <v>0</v>
      </c>
      <c r="O5001" s="651">
        <v>0</v>
      </c>
      <c r="P5001" s="644">
        <v>0</v>
      </c>
    </row>
    <row r="5002" spans="1:16" ht="56.25" x14ac:dyDescent="0.2">
      <c r="A5002" s="654" t="s">
        <v>14239</v>
      </c>
      <c r="B5002" s="647" t="s">
        <v>775</v>
      </c>
      <c r="C5002" s="638" t="s">
        <v>769</v>
      </c>
      <c r="D5002" s="653" t="s">
        <v>14121</v>
      </c>
      <c r="E5002" s="646">
        <v>8000</v>
      </c>
      <c r="F5002" s="647" t="s">
        <v>14122</v>
      </c>
      <c r="G5002" s="648" t="s">
        <v>14123</v>
      </c>
      <c r="H5002" s="648" t="s">
        <v>915</v>
      </c>
      <c r="I5002" s="649" t="s">
        <v>915</v>
      </c>
      <c r="J5002" s="648" t="s">
        <v>915</v>
      </c>
      <c r="K5002" s="650">
        <v>4</v>
      </c>
      <c r="L5002" s="650">
        <v>12</v>
      </c>
      <c r="M5002" s="644">
        <f t="shared" si="7"/>
        <v>96000</v>
      </c>
      <c r="N5002" s="651">
        <v>0</v>
      </c>
      <c r="O5002" s="651">
        <v>0</v>
      </c>
      <c r="P5002" s="644">
        <v>0</v>
      </c>
    </row>
    <row r="5003" spans="1:16" ht="33.75" x14ac:dyDescent="0.2">
      <c r="A5003" s="654" t="s">
        <v>14239</v>
      </c>
      <c r="B5003" s="647" t="s">
        <v>775</v>
      </c>
      <c r="C5003" s="638" t="s">
        <v>769</v>
      </c>
      <c r="D5003" s="653" t="s">
        <v>14124</v>
      </c>
      <c r="E5003" s="646">
        <v>2800</v>
      </c>
      <c r="F5003" s="647" t="s">
        <v>14125</v>
      </c>
      <c r="G5003" s="648" t="s">
        <v>14126</v>
      </c>
      <c r="H5003" s="648" t="s">
        <v>14127</v>
      </c>
      <c r="I5003" s="649" t="s">
        <v>7684</v>
      </c>
      <c r="J5003" s="653" t="s">
        <v>14127</v>
      </c>
      <c r="K5003" s="650">
        <v>4</v>
      </c>
      <c r="L5003" s="650">
        <v>12</v>
      </c>
      <c r="M5003" s="644">
        <f t="shared" si="7"/>
        <v>33600</v>
      </c>
      <c r="N5003" s="651">
        <v>2</v>
      </c>
      <c r="O5003" s="651">
        <v>6</v>
      </c>
      <c r="P5003" s="644">
        <v>16800</v>
      </c>
    </row>
    <row r="5004" spans="1:16" ht="78.75" x14ac:dyDescent="0.2">
      <c r="A5004" s="654" t="s">
        <v>14239</v>
      </c>
      <c r="B5004" s="647" t="s">
        <v>775</v>
      </c>
      <c r="C5004" s="638" t="s">
        <v>769</v>
      </c>
      <c r="D5004" s="653" t="s">
        <v>14043</v>
      </c>
      <c r="E5004" s="646">
        <v>2500</v>
      </c>
      <c r="F5004" s="647" t="s">
        <v>14128</v>
      </c>
      <c r="G5004" s="648" t="s">
        <v>14129</v>
      </c>
      <c r="H5004" s="648" t="s">
        <v>792</v>
      </c>
      <c r="I5004" s="649" t="s">
        <v>792</v>
      </c>
      <c r="J5004" s="648" t="s">
        <v>792</v>
      </c>
      <c r="K5004" s="694">
        <v>4</v>
      </c>
      <c r="L5004" s="694">
        <v>12</v>
      </c>
      <c r="M5004" s="695">
        <f t="shared" si="7"/>
        <v>30000</v>
      </c>
      <c r="N5004" s="651">
        <v>0</v>
      </c>
      <c r="O5004" s="651">
        <v>0</v>
      </c>
      <c r="P5004" s="644">
        <v>0</v>
      </c>
    </row>
    <row r="5005" spans="1:16" ht="33.75" x14ac:dyDescent="0.2">
      <c r="A5005" s="654" t="s">
        <v>14239</v>
      </c>
      <c r="B5005" s="647" t="s">
        <v>775</v>
      </c>
      <c r="C5005" s="638" t="s">
        <v>769</v>
      </c>
      <c r="D5005" s="653" t="s">
        <v>14130</v>
      </c>
      <c r="E5005" s="646">
        <v>3000</v>
      </c>
      <c r="F5005" s="647" t="s">
        <v>14131</v>
      </c>
      <c r="G5005" s="648" t="s">
        <v>14132</v>
      </c>
      <c r="H5005" s="648" t="s">
        <v>1992</v>
      </c>
      <c r="I5005" s="649" t="s">
        <v>1992</v>
      </c>
      <c r="J5005" s="648" t="s">
        <v>1992</v>
      </c>
      <c r="K5005" s="694">
        <v>4</v>
      </c>
      <c r="L5005" s="694">
        <v>12</v>
      </c>
      <c r="M5005" s="695">
        <f t="shared" si="7"/>
        <v>36000</v>
      </c>
      <c r="N5005" s="651">
        <v>2</v>
      </c>
      <c r="O5005" s="651">
        <v>6</v>
      </c>
      <c r="P5005" s="644">
        <v>17933.34</v>
      </c>
    </row>
    <row r="5006" spans="1:16" ht="22.5" x14ac:dyDescent="0.2">
      <c r="A5006" s="654" t="s">
        <v>14239</v>
      </c>
      <c r="B5006" s="647" t="s">
        <v>775</v>
      </c>
      <c r="C5006" s="638" t="s">
        <v>769</v>
      </c>
      <c r="D5006" s="653" t="s">
        <v>8493</v>
      </c>
      <c r="E5006" s="646">
        <v>2800</v>
      </c>
      <c r="F5006" s="647" t="s">
        <v>14133</v>
      </c>
      <c r="G5006" s="648" t="s">
        <v>14134</v>
      </c>
      <c r="H5006" s="648" t="s">
        <v>796</v>
      </c>
      <c r="I5006" s="649" t="s">
        <v>796</v>
      </c>
      <c r="J5006" s="653" t="s">
        <v>796</v>
      </c>
      <c r="K5006" s="694">
        <v>4</v>
      </c>
      <c r="L5006" s="694">
        <v>12</v>
      </c>
      <c r="M5006" s="695">
        <f t="shared" si="7"/>
        <v>33600</v>
      </c>
      <c r="N5006" s="651">
        <v>0</v>
      </c>
      <c r="O5006" s="651">
        <v>0</v>
      </c>
      <c r="P5006" s="644">
        <v>0</v>
      </c>
    </row>
    <row r="5007" spans="1:16" ht="33.75" x14ac:dyDescent="0.2">
      <c r="A5007" s="654" t="s">
        <v>14239</v>
      </c>
      <c r="B5007" s="647" t="s">
        <v>775</v>
      </c>
      <c r="C5007" s="638" t="s">
        <v>769</v>
      </c>
      <c r="D5007" s="653" t="s">
        <v>14135</v>
      </c>
      <c r="E5007" s="646">
        <v>3250</v>
      </c>
      <c r="F5007" s="647" t="s">
        <v>14136</v>
      </c>
      <c r="G5007" s="648" t="s">
        <v>14137</v>
      </c>
      <c r="H5007" s="648" t="s">
        <v>14138</v>
      </c>
      <c r="I5007" s="649" t="s">
        <v>12275</v>
      </c>
      <c r="J5007" s="653" t="s">
        <v>14138</v>
      </c>
      <c r="K5007" s="694">
        <v>4</v>
      </c>
      <c r="L5007" s="694">
        <v>12</v>
      </c>
      <c r="M5007" s="695">
        <f t="shared" si="7"/>
        <v>39000</v>
      </c>
      <c r="N5007" s="651">
        <v>0</v>
      </c>
      <c r="O5007" s="651">
        <v>0</v>
      </c>
      <c r="P5007" s="644">
        <v>0</v>
      </c>
    </row>
    <row r="5008" spans="1:16" ht="33.75" x14ac:dyDescent="0.2">
      <c r="A5008" s="654" t="s">
        <v>14239</v>
      </c>
      <c r="B5008" s="647" t="s">
        <v>775</v>
      </c>
      <c r="C5008" s="638" t="s">
        <v>769</v>
      </c>
      <c r="D5008" s="653" t="s">
        <v>2182</v>
      </c>
      <c r="E5008" s="646">
        <v>9000</v>
      </c>
      <c r="F5008" s="647" t="s">
        <v>14139</v>
      </c>
      <c r="G5008" s="648" t="s">
        <v>14140</v>
      </c>
      <c r="H5008" s="648" t="s">
        <v>13721</v>
      </c>
      <c r="I5008" s="649" t="s">
        <v>7622</v>
      </c>
      <c r="J5008" s="653" t="s">
        <v>1992</v>
      </c>
      <c r="K5008" s="694">
        <v>4</v>
      </c>
      <c r="L5008" s="694">
        <v>6</v>
      </c>
      <c r="M5008" s="695">
        <f t="shared" si="7"/>
        <v>54000</v>
      </c>
      <c r="N5008" s="651">
        <v>0</v>
      </c>
      <c r="O5008" s="651">
        <v>0</v>
      </c>
      <c r="P5008" s="644">
        <v>0</v>
      </c>
    </row>
    <row r="5009" spans="1:16" ht="33.75" x14ac:dyDescent="0.2">
      <c r="A5009" s="654" t="s">
        <v>14239</v>
      </c>
      <c r="B5009" s="647" t="s">
        <v>775</v>
      </c>
      <c r="C5009" s="638" t="s">
        <v>769</v>
      </c>
      <c r="D5009" s="653" t="s">
        <v>14141</v>
      </c>
      <c r="E5009" s="646">
        <v>9000</v>
      </c>
      <c r="F5009" s="647" t="s">
        <v>14139</v>
      </c>
      <c r="G5009" s="648" t="s">
        <v>14140</v>
      </c>
      <c r="H5009" s="648" t="s">
        <v>1992</v>
      </c>
      <c r="I5009" s="649" t="s">
        <v>1992</v>
      </c>
      <c r="J5009" s="648" t="s">
        <v>1992</v>
      </c>
      <c r="K5009" s="694">
        <v>4</v>
      </c>
      <c r="L5009" s="694">
        <v>6</v>
      </c>
      <c r="M5009" s="695">
        <f t="shared" si="7"/>
        <v>54000</v>
      </c>
      <c r="N5009" s="651">
        <v>2</v>
      </c>
      <c r="O5009" s="651">
        <v>6</v>
      </c>
      <c r="P5009" s="644">
        <v>54000</v>
      </c>
    </row>
    <row r="5010" spans="1:16" ht="22.5" x14ac:dyDescent="0.2">
      <c r="A5010" s="654" t="s">
        <v>14239</v>
      </c>
      <c r="B5010" s="647" t="s">
        <v>775</v>
      </c>
      <c r="C5010" s="638" t="s">
        <v>769</v>
      </c>
      <c r="D5010" s="653" t="s">
        <v>14142</v>
      </c>
      <c r="E5010" s="646">
        <v>7500</v>
      </c>
      <c r="F5010" s="647" t="s">
        <v>14143</v>
      </c>
      <c r="G5010" s="648" t="s">
        <v>14144</v>
      </c>
      <c r="H5010" s="648" t="s">
        <v>915</v>
      </c>
      <c r="I5010" s="649" t="s">
        <v>7622</v>
      </c>
      <c r="J5010" s="653" t="s">
        <v>915</v>
      </c>
      <c r="K5010" s="694">
        <v>4</v>
      </c>
      <c r="L5010" s="694">
        <v>12</v>
      </c>
      <c r="M5010" s="695">
        <f t="shared" si="7"/>
        <v>90000</v>
      </c>
      <c r="N5010" s="651">
        <v>0</v>
      </c>
      <c r="O5010" s="651">
        <v>0</v>
      </c>
      <c r="P5010" s="644">
        <v>0</v>
      </c>
    </row>
    <row r="5011" spans="1:16" ht="22.5" x14ac:dyDescent="0.2">
      <c r="A5011" s="654" t="s">
        <v>14239</v>
      </c>
      <c r="B5011" s="647" t="s">
        <v>775</v>
      </c>
      <c r="C5011" s="638" t="s">
        <v>769</v>
      </c>
      <c r="D5011" s="653" t="s">
        <v>14104</v>
      </c>
      <c r="E5011" s="646">
        <v>3000</v>
      </c>
      <c r="F5011" s="647" t="s">
        <v>14145</v>
      </c>
      <c r="G5011" s="648" t="s">
        <v>14146</v>
      </c>
      <c r="H5011" s="648" t="s">
        <v>14147</v>
      </c>
      <c r="I5011" s="649" t="s">
        <v>14147</v>
      </c>
      <c r="J5011" s="648" t="s">
        <v>14147</v>
      </c>
      <c r="K5011" s="694">
        <v>4</v>
      </c>
      <c r="L5011" s="694">
        <v>12</v>
      </c>
      <c r="M5011" s="695">
        <f t="shared" si="7"/>
        <v>36000</v>
      </c>
      <c r="N5011" s="651">
        <v>0</v>
      </c>
      <c r="O5011" s="651">
        <v>0</v>
      </c>
      <c r="P5011" s="644">
        <v>0</v>
      </c>
    </row>
    <row r="5012" spans="1:16" ht="33.75" x14ac:dyDescent="0.2">
      <c r="A5012" s="654" t="s">
        <v>14239</v>
      </c>
      <c r="B5012" s="647" t="s">
        <v>775</v>
      </c>
      <c r="C5012" s="638" t="s">
        <v>769</v>
      </c>
      <c r="D5012" s="653" t="s">
        <v>14148</v>
      </c>
      <c r="E5012" s="646">
        <v>6000</v>
      </c>
      <c r="F5012" s="647" t="s">
        <v>14149</v>
      </c>
      <c r="G5012" s="648" t="s">
        <v>14150</v>
      </c>
      <c r="H5012" s="648" t="s">
        <v>14151</v>
      </c>
      <c r="I5012" s="649" t="s">
        <v>14151</v>
      </c>
      <c r="J5012" s="648" t="s">
        <v>14151</v>
      </c>
      <c r="K5012" s="694">
        <v>4</v>
      </c>
      <c r="L5012" s="694">
        <v>12</v>
      </c>
      <c r="M5012" s="695">
        <f t="shared" si="7"/>
        <v>72000</v>
      </c>
      <c r="N5012" s="651">
        <v>2</v>
      </c>
      <c r="O5012" s="651">
        <v>6</v>
      </c>
      <c r="P5012" s="644">
        <v>35918.74</v>
      </c>
    </row>
    <row r="5013" spans="1:16" ht="22.5" x14ac:dyDescent="0.2">
      <c r="A5013" s="654" t="s">
        <v>14239</v>
      </c>
      <c r="B5013" s="647" t="s">
        <v>775</v>
      </c>
      <c r="C5013" s="638" t="s">
        <v>769</v>
      </c>
      <c r="D5013" s="653" t="s">
        <v>13705</v>
      </c>
      <c r="E5013" s="646">
        <v>6000</v>
      </c>
      <c r="F5013" s="647" t="s">
        <v>14152</v>
      </c>
      <c r="G5013" s="648" t="s">
        <v>14153</v>
      </c>
      <c r="H5013" s="648" t="s">
        <v>1717</v>
      </c>
      <c r="I5013" s="649" t="s">
        <v>7676</v>
      </c>
      <c r="J5013" s="648" t="s">
        <v>7676</v>
      </c>
      <c r="K5013" s="694">
        <v>2</v>
      </c>
      <c r="L5013" s="694">
        <v>4</v>
      </c>
      <c r="M5013" s="695">
        <f t="shared" si="7"/>
        <v>24000</v>
      </c>
      <c r="N5013" s="651">
        <v>2</v>
      </c>
      <c r="O5013" s="651">
        <v>6</v>
      </c>
      <c r="P5013" s="644">
        <v>35990.83</v>
      </c>
    </row>
    <row r="5014" spans="1:16" ht="67.5" x14ac:dyDescent="0.2">
      <c r="A5014" s="654" t="s">
        <v>14239</v>
      </c>
      <c r="B5014" s="647" t="s">
        <v>775</v>
      </c>
      <c r="C5014" s="638" t="s">
        <v>769</v>
      </c>
      <c r="D5014" s="653" t="s">
        <v>13724</v>
      </c>
      <c r="E5014" s="646">
        <v>4000</v>
      </c>
      <c r="F5014" s="652" t="s">
        <v>14154</v>
      </c>
      <c r="G5014" s="648" t="s">
        <v>14155</v>
      </c>
      <c r="H5014" s="648" t="s">
        <v>13721</v>
      </c>
      <c r="I5014" s="649" t="s">
        <v>13721</v>
      </c>
      <c r="J5014" s="648" t="s">
        <v>13721</v>
      </c>
      <c r="K5014" s="694">
        <v>1</v>
      </c>
      <c r="L5014" s="694">
        <v>1</v>
      </c>
      <c r="M5014" s="695">
        <f t="shared" si="7"/>
        <v>4000</v>
      </c>
      <c r="N5014" s="651">
        <v>0</v>
      </c>
      <c r="O5014" s="651">
        <v>0</v>
      </c>
      <c r="P5014" s="644">
        <v>0</v>
      </c>
    </row>
    <row r="5015" spans="1:16" ht="67.5" x14ac:dyDescent="0.2">
      <c r="A5015" s="654" t="s">
        <v>14239</v>
      </c>
      <c r="B5015" s="647" t="s">
        <v>775</v>
      </c>
      <c r="C5015" s="638" t="s">
        <v>769</v>
      </c>
      <c r="D5015" s="653" t="s">
        <v>13724</v>
      </c>
      <c r="E5015" s="646">
        <v>4000</v>
      </c>
      <c r="F5015" s="652" t="s">
        <v>14156</v>
      </c>
      <c r="G5015" s="648" t="s">
        <v>14157</v>
      </c>
      <c r="H5015" s="648" t="s">
        <v>13721</v>
      </c>
      <c r="I5015" s="649" t="s">
        <v>13721</v>
      </c>
      <c r="J5015" s="648" t="s">
        <v>13721</v>
      </c>
      <c r="K5015" s="694">
        <v>1</v>
      </c>
      <c r="L5015" s="694">
        <v>1</v>
      </c>
      <c r="M5015" s="695">
        <f t="shared" si="7"/>
        <v>4000</v>
      </c>
      <c r="N5015" s="651">
        <v>0</v>
      </c>
      <c r="O5015" s="651">
        <v>0</v>
      </c>
      <c r="P5015" s="644">
        <v>0</v>
      </c>
    </row>
    <row r="5016" spans="1:16" ht="22.5" x14ac:dyDescent="0.2">
      <c r="A5016" s="654" t="s">
        <v>14239</v>
      </c>
      <c r="B5016" s="647" t="s">
        <v>775</v>
      </c>
      <c r="C5016" s="638" t="s">
        <v>769</v>
      </c>
      <c r="D5016" s="653" t="s">
        <v>14158</v>
      </c>
      <c r="E5016" s="646">
        <v>5000</v>
      </c>
      <c r="F5016" s="647" t="s">
        <v>14159</v>
      </c>
      <c r="G5016" s="648" t="s">
        <v>14160</v>
      </c>
      <c r="H5016" s="648" t="s">
        <v>915</v>
      </c>
      <c r="I5016" s="649" t="s">
        <v>7622</v>
      </c>
      <c r="J5016" s="653" t="s">
        <v>915</v>
      </c>
      <c r="K5016" s="694">
        <v>4</v>
      </c>
      <c r="L5016" s="694">
        <v>12</v>
      </c>
      <c r="M5016" s="695">
        <f t="shared" si="7"/>
        <v>60000</v>
      </c>
      <c r="N5016" s="651">
        <v>0</v>
      </c>
      <c r="O5016" s="651">
        <v>0</v>
      </c>
      <c r="P5016" s="644">
        <v>0</v>
      </c>
    </row>
    <row r="5017" spans="1:16" ht="22.5" x14ac:dyDescent="0.2">
      <c r="A5017" s="654" t="s">
        <v>14239</v>
      </c>
      <c r="B5017" s="647" t="s">
        <v>775</v>
      </c>
      <c r="C5017" s="638" t="s">
        <v>769</v>
      </c>
      <c r="D5017" s="653" t="s">
        <v>14110</v>
      </c>
      <c r="E5017" s="646">
        <v>2500</v>
      </c>
      <c r="F5017" s="647" t="s">
        <v>14161</v>
      </c>
      <c r="G5017" s="648" t="s">
        <v>14162</v>
      </c>
      <c r="H5017" s="648" t="s">
        <v>14163</v>
      </c>
      <c r="I5017" s="649" t="s">
        <v>7622</v>
      </c>
      <c r="J5017" s="653" t="s">
        <v>14163</v>
      </c>
      <c r="K5017" s="694">
        <v>4</v>
      </c>
      <c r="L5017" s="694">
        <v>12</v>
      </c>
      <c r="M5017" s="695">
        <f t="shared" si="7"/>
        <v>30000</v>
      </c>
      <c r="N5017" s="651">
        <v>0</v>
      </c>
      <c r="O5017" s="651">
        <v>0</v>
      </c>
      <c r="P5017" s="644">
        <v>0</v>
      </c>
    </row>
    <row r="5018" spans="1:16" ht="33.75" x14ac:dyDescent="0.2">
      <c r="A5018" s="654" t="s">
        <v>14239</v>
      </c>
      <c r="B5018" s="647" t="s">
        <v>775</v>
      </c>
      <c r="C5018" s="638" t="s">
        <v>769</v>
      </c>
      <c r="D5018" s="653" t="s">
        <v>14164</v>
      </c>
      <c r="E5018" s="646">
        <v>9000</v>
      </c>
      <c r="F5018" s="647" t="s">
        <v>14165</v>
      </c>
      <c r="G5018" s="648" t="s">
        <v>14166</v>
      </c>
      <c r="H5018" s="648" t="s">
        <v>14167</v>
      </c>
      <c r="I5018" s="649" t="s">
        <v>14167</v>
      </c>
      <c r="J5018" s="648" t="s">
        <v>14167</v>
      </c>
      <c r="K5018" s="694">
        <v>4</v>
      </c>
      <c r="L5018" s="694">
        <v>12</v>
      </c>
      <c r="M5018" s="695">
        <f t="shared" si="7"/>
        <v>108000</v>
      </c>
      <c r="N5018" s="651">
        <v>2</v>
      </c>
      <c r="O5018" s="651">
        <v>6</v>
      </c>
      <c r="P5018" s="644">
        <v>54000</v>
      </c>
    </row>
    <row r="5019" spans="1:16" ht="22.5" x14ac:dyDescent="0.2">
      <c r="A5019" s="654" t="s">
        <v>14239</v>
      </c>
      <c r="B5019" s="647" t="s">
        <v>775</v>
      </c>
      <c r="C5019" s="638" t="s">
        <v>769</v>
      </c>
      <c r="D5019" s="653" t="s">
        <v>12321</v>
      </c>
      <c r="E5019" s="646">
        <v>2800</v>
      </c>
      <c r="F5019" s="647" t="s">
        <v>14168</v>
      </c>
      <c r="G5019" s="648" t="s">
        <v>14169</v>
      </c>
      <c r="H5019" s="648" t="s">
        <v>14170</v>
      </c>
      <c r="I5019" s="649" t="s">
        <v>774</v>
      </c>
      <c r="J5019" s="653" t="s">
        <v>14170</v>
      </c>
      <c r="K5019" s="694">
        <v>4</v>
      </c>
      <c r="L5019" s="694">
        <v>12</v>
      </c>
      <c r="M5019" s="695">
        <f t="shared" si="7"/>
        <v>33600</v>
      </c>
      <c r="N5019" s="651">
        <v>2</v>
      </c>
      <c r="O5019" s="651">
        <v>6</v>
      </c>
      <c r="P5019" s="644">
        <v>16800</v>
      </c>
    </row>
    <row r="5020" spans="1:16" ht="22.5" x14ac:dyDescent="0.2">
      <c r="A5020" s="654" t="s">
        <v>14239</v>
      </c>
      <c r="B5020" s="647" t="s">
        <v>775</v>
      </c>
      <c r="C5020" s="638" t="s">
        <v>769</v>
      </c>
      <c r="D5020" s="653" t="s">
        <v>2182</v>
      </c>
      <c r="E5020" s="646">
        <v>9000</v>
      </c>
      <c r="F5020" s="647" t="s">
        <v>14171</v>
      </c>
      <c r="G5020" s="648" t="s">
        <v>14172</v>
      </c>
      <c r="H5020" s="648" t="s">
        <v>2517</v>
      </c>
      <c r="I5020" s="649" t="s">
        <v>7676</v>
      </c>
      <c r="J5020" s="653" t="s">
        <v>2517</v>
      </c>
      <c r="K5020" s="694">
        <v>4</v>
      </c>
      <c r="L5020" s="694">
        <v>12</v>
      </c>
      <c r="M5020" s="695">
        <f t="shared" si="7"/>
        <v>108000</v>
      </c>
      <c r="N5020" s="651">
        <v>2</v>
      </c>
      <c r="O5020" s="651">
        <v>6</v>
      </c>
      <c r="P5020" s="644">
        <v>81000</v>
      </c>
    </row>
    <row r="5021" spans="1:16" ht="33.75" x14ac:dyDescent="0.2">
      <c r="A5021" s="654" t="s">
        <v>14239</v>
      </c>
      <c r="B5021" s="647" t="s">
        <v>775</v>
      </c>
      <c r="C5021" s="638" t="s">
        <v>769</v>
      </c>
      <c r="D5021" s="653" t="s">
        <v>14173</v>
      </c>
      <c r="E5021" s="646">
        <v>3200</v>
      </c>
      <c r="F5021" s="647" t="s">
        <v>14174</v>
      </c>
      <c r="G5021" s="648" t="s">
        <v>14175</v>
      </c>
      <c r="H5021" s="648" t="s">
        <v>4209</v>
      </c>
      <c r="I5021" s="649" t="s">
        <v>7676</v>
      </c>
      <c r="J5021" s="653" t="s">
        <v>4209</v>
      </c>
      <c r="K5021" s="694">
        <v>4</v>
      </c>
      <c r="L5021" s="694">
        <v>12</v>
      </c>
      <c r="M5021" s="695">
        <f t="shared" si="7"/>
        <v>38400</v>
      </c>
      <c r="N5021" s="651">
        <v>2</v>
      </c>
      <c r="O5021" s="651">
        <v>6</v>
      </c>
      <c r="P5021" s="644">
        <v>19200</v>
      </c>
    </row>
    <row r="5022" spans="1:16" ht="56.25" x14ac:dyDescent="0.2">
      <c r="A5022" s="654" t="s">
        <v>14239</v>
      </c>
      <c r="B5022" s="647" t="s">
        <v>775</v>
      </c>
      <c r="C5022" s="638" t="s">
        <v>769</v>
      </c>
      <c r="D5022" s="653" t="s">
        <v>13623</v>
      </c>
      <c r="E5022" s="646">
        <v>4000</v>
      </c>
      <c r="F5022" s="647" t="s">
        <v>14176</v>
      </c>
      <c r="G5022" s="648" t="s">
        <v>14177</v>
      </c>
      <c r="H5022" s="648" t="s">
        <v>13738</v>
      </c>
      <c r="I5022" s="649" t="s">
        <v>13738</v>
      </c>
      <c r="J5022" s="648" t="s">
        <v>13738</v>
      </c>
      <c r="K5022" s="694">
        <v>1</v>
      </c>
      <c r="L5022" s="694">
        <v>1</v>
      </c>
      <c r="M5022" s="695">
        <f t="shared" si="7"/>
        <v>4000</v>
      </c>
      <c r="N5022" s="651">
        <v>0</v>
      </c>
      <c r="O5022" s="651">
        <v>0</v>
      </c>
      <c r="P5022" s="644">
        <v>0</v>
      </c>
    </row>
    <row r="5023" spans="1:16" ht="33.75" x14ac:dyDescent="0.2">
      <c r="A5023" s="654" t="s">
        <v>14239</v>
      </c>
      <c r="B5023" s="647" t="s">
        <v>775</v>
      </c>
      <c r="C5023" s="638" t="s">
        <v>769</v>
      </c>
      <c r="D5023" s="653" t="s">
        <v>13586</v>
      </c>
      <c r="E5023" s="646">
        <v>3800</v>
      </c>
      <c r="F5023" s="647" t="s">
        <v>14178</v>
      </c>
      <c r="G5023" s="648" t="s">
        <v>14179</v>
      </c>
      <c r="H5023" s="648" t="s">
        <v>13721</v>
      </c>
      <c r="I5023" s="649" t="s">
        <v>7622</v>
      </c>
      <c r="J5023" s="653" t="s">
        <v>1992</v>
      </c>
      <c r="K5023" s="694">
        <v>4</v>
      </c>
      <c r="L5023" s="694">
        <v>12</v>
      </c>
      <c r="M5023" s="695">
        <f t="shared" si="7"/>
        <v>45600</v>
      </c>
      <c r="N5023" s="651">
        <v>2</v>
      </c>
      <c r="O5023" s="651">
        <v>6</v>
      </c>
      <c r="P5023" s="644">
        <v>22800</v>
      </c>
    </row>
    <row r="5024" spans="1:16" ht="22.5" x14ac:dyDescent="0.2">
      <c r="A5024" s="654" t="s">
        <v>14239</v>
      </c>
      <c r="B5024" s="647" t="s">
        <v>775</v>
      </c>
      <c r="C5024" s="638" t="s">
        <v>769</v>
      </c>
      <c r="D5024" s="653" t="s">
        <v>13771</v>
      </c>
      <c r="E5024" s="646">
        <v>9000</v>
      </c>
      <c r="F5024" s="647" t="s">
        <v>14180</v>
      </c>
      <c r="G5024" s="648" t="s">
        <v>14181</v>
      </c>
      <c r="H5024" s="648" t="s">
        <v>957</v>
      </c>
      <c r="I5024" s="649" t="s">
        <v>957</v>
      </c>
      <c r="J5024" s="648" t="s">
        <v>957</v>
      </c>
      <c r="K5024" s="694">
        <v>4</v>
      </c>
      <c r="L5024" s="694">
        <v>12</v>
      </c>
      <c r="M5024" s="695">
        <f t="shared" si="7"/>
        <v>108000</v>
      </c>
      <c r="N5024" s="651">
        <v>0</v>
      </c>
      <c r="O5024" s="651">
        <v>0</v>
      </c>
      <c r="P5024" s="644">
        <v>0</v>
      </c>
    </row>
    <row r="5025" spans="1:16" ht="33.75" x14ac:dyDescent="0.2">
      <c r="A5025" s="654" t="s">
        <v>14239</v>
      </c>
      <c r="B5025" s="647" t="s">
        <v>775</v>
      </c>
      <c r="C5025" s="638" t="s">
        <v>769</v>
      </c>
      <c r="D5025" s="653" t="s">
        <v>14182</v>
      </c>
      <c r="E5025" s="646">
        <v>5000</v>
      </c>
      <c r="F5025" s="647" t="s">
        <v>14183</v>
      </c>
      <c r="G5025" s="648" t="s">
        <v>14184</v>
      </c>
      <c r="H5025" s="648" t="s">
        <v>14185</v>
      </c>
      <c r="I5025" s="649" t="s">
        <v>7622</v>
      </c>
      <c r="J5025" s="653" t="s">
        <v>14185</v>
      </c>
      <c r="K5025" s="694">
        <v>4</v>
      </c>
      <c r="L5025" s="694">
        <v>12</v>
      </c>
      <c r="M5025" s="695">
        <f t="shared" si="7"/>
        <v>60000</v>
      </c>
      <c r="N5025" s="651">
        <v>2</v>
      </c>
      <c r="O5025" s="651">
        <v>6</v>
      </c>
      <c r="P5025" s="644">
        <v>45000</v>
      </c>
    </row>
    <row r="5026" spans="1:16" ht="67.5" x14ac:dyDescent="0.2">
      <c r="A5026" s="654" t="s">
        <v>14239</v>
      </c>
      <c r="B5026" s="647" t="s">
        <v>775</v>
      </c>
      <c r="C5026" s="638" t="s">
        <v>769</v>
      </c>
      <c r="D5026" s="653" t="s">
        <v>13724</v>
      </c>
      <c r="E5026" s="646">
        <v>4000</v>
      </c>
      <c r="F5026" s="647" t="s">
        <v>14186</v>
      </c>
      <c r="G5026" s="648" t="s">
        <v>14187</v>
      </c>
      <c r="H5026" s="648" t="s">
        <v>13695</v>
      </c>
      <c r="I5026" s="649" t="s">
        <v>13695</v>
      </c>
      <c r="J5026" s="648" t="s">
        <v>13695</v>
      </c>
      <c r="K5026" s="694">
        <v>1</v>
      </c>
      <c r="L5026" s="694">
        <v>1</v>
      </c>
      <c r="M5026" s="695">
        <f t="shared" si="7"/>
        <v>4000</v>
      </c>
      <c r="N5026" s="651">
        <v>0</v>
      </c>
      <c r="O5026" s="651">
        <v>0</v>
      </c>
      <c r="P5026" s="644">
        <v>0</v>
      </c>
    </row>
    <row r="5027" spans="1:16" ht="22.5" x14ac:dyDescent="0.2">
      <c r="A5027" s="654" t="s">
        <v>14239</v>
      </c>
      <c r="B5027" s="647" t="s">
        <v>775</v>
      </c>
      <c r="C5027" s="638" t="s">
        <v>769</v>
      </c>
      <c r="D5027" s="653" t="s">
        <v>14170</v>
      </c>
      <c r="E5027" s="646">
        <v>3700</v>
      </c>
      <c r="F5027" s="647" t="s">
        <v>14188</v>
      </c>
      <c r="G5027" s="648" t="s">
        <v>14189</v>
      </c>
      <c r="H5027" s="648" t="s">
        <v>14190</v>
      </c>
      <c r="I5027" s="649" t="s">
        <v>7622</v>
      </c>
      <c r="J5027" s="653" t="s">
        <v>14190</v>
      </c>
      <c r="K5027" s="694">
        <v>4</v>
      </c>
      <c r="L5027" s="694">
        <v>12</v>
      </c>
      <c r="M5027" s="695">
        <f t="shared" si="7"/>
        <v>44400</v>
      </c>
      <c r="N5027" s="651">
        <v>2</v>
      </c>
      <c r="O5027" s="651">
        <v>6</v>
      </c>
      <c r="P5027" s="644">
        <v>22200</v>
      </c>
    </row>
    <row r="5028" spans="1:16" ht="22.5" x14ac:dyDescent="0.2">
      <c r="A5028" s="654" t="s">
        <v>14239</v>
      </c>
      <c r="B5028" s="647" t="s">
        <v>775</v>
      </c>
      <c r="C5028" s="638" t="s">
        <v>769</v>
      </c>
      <c r="D5028" s="653" t="s">
        <v>14191</v>
      </c>
      <c r="E5028" s="646">
        <v>8000</v>
      </c>
      <c r="F5028" s="647" t="s">
        <v>14192</v>
      </c>
      <c r="G5028" s="648" t="s">
        <v>14193</v>
      </c>
      <c r="H5028" s="648" t="s">
        <v>915</v>
      </c>
      <c r="I5028" s="649" t="s">
        <v>915</v>
      </c>
      <c r="J5028" s="648" t="s">
        <v>915</v>
      </c>
      <c r="K5028" s="694">
        <v>4</v>
      </c>
      <c r="L5028" s="694">
        <v>12</v>
      </c>
      <c r="M5028" s="695">
        <f t="shared" si="7"/>
        <v>96000</v>
      </c>
      <c r="N5028" s="651">
        <v>1</v>
      </c>
      <c r="O5028" s="651">
        <v>2</v>
      </c>
      <c r="P5028" s="644">
        <v>9563.7799999999988</v>
      </c>
    </row>
    <row r="5029" spans="1:16" ht="22.5" x14ac:dyDescent="0.2">
      <c r="A5029" s="654" t="s">
        <v>14239</v>
      </c>
      <c r="B5029" s="647" t="s">
        <v>775</v>
      </c>
      <c r="C5029" s="638" t="s">
        <v>769</v>
      </c>
      <c r="D5029" s="653" t="s">
        <v>3782</v>
      </c>
      <c r="E5029" s="646">
        <v>2000</v>
      </c>
      <c r="F5029" s="647" t="s">
        <v>14194</v>
      </c>
      <c r="G5029" s="648" t="s">
        <v>14195</v>
      </c>
      <c r="H5029" s="648" t="s">
        <v>796</v>
      </c>
      <c r="I5029" s="649" t="s">
        <v>796</v>
      </c>
      <c r="J5029" s="653" t="s">
        <v>796</v>
      </c>
      <c r="K5029" s="694">
        <v>4</v>
      </c>
      <c r="L5029" s="694">
        <v>12</v>
      </c>
      <c r="M5029" s="695">
        <f t="shared" si="7"/>
        <v>24000</v>
      </c>
      <c r="N5029" s="651">
        <v>2</v>
      </c>
      <c r="O5029" s="651">
        <v>6</v>
      </c>
      <c r="P5029" s="644">
        <v>12000</v>
      </c>
    </row>
    <row r="5030" spans="1:16" ht="22.5" x14ac:dyDescent="0.2">
      <c r="A5030" s="654" t="s">
        <v>14239</v>
      </c>
      <c r="B5030" s="647" t="s">
        <v>775</v>
      </c>
      <c r="C5030" s="638" t="s">
        <v>769</v>
      </c>
      <c r="D5030" s="653" t="s">
        <v>13619</v>
      </c>
      <c r="E5030" s="646">
        <v>2500</v>
      </c>
      <c r="F5030" s="647" t="s">
        <v>14196</v>
      </c>
      <c r="G5030" s="648" t="s">
        <v>14197</v>
      </c>
      <c r="H5030" s="648" t="s">
        <v>14198</v>
      </c>
      <c r="I5030" s="649" t="s">
        <v>7684</v>
      </c>
      <c r="J5030" s="653" t="s">
        <v>14198</v>
      </c>
      <c r="K5030" s="694">
        <v>4</v>
      </c>
      <c r="L5030" s="694">
        <v>12</v>
      </c>
      <c r="M5030" s="695">
        <f t="shared" si="7"/>
        <v>30000</v>
      </c>
      <c r="N5030" s="651">
        <v>2</v>
      </c>
      <c r="O5030" s="651">
        <v>6</v>
      </c>
      <c r="P5030" s="644">
        <v>14999.31</v>
      </c>
    </row>
    <row r="5031" spans="1:16" ht="22.5" x14ac:dyDescent="0.2">
      <c r="A5031" s="654" t="s">
        <v>14239</v>
      </c>
      <c r="B5031" s="647" t="s">
        <v>775</v>
      </c>
      <c r="C5031" s="638" t="s">
        <v>769</v>
      </c>
      <c r="D5031" s="653" t="s">
        <v>14199</v>
      </c>
      <c r="E5031" s="646">
        <v>1750</v>
      </c>
      <c r="F5031" s="647" t="s">
        <v>14200</v>
      </c>
      <c r="G5031" s="648" t="s">
        <v>14201</v>
      </c>
      <c r="H5031" s="648" t="s">
        <v>796</v>
      </c>
      <c r="I5031" s="649" t="s">
        <v>796</v>
      </c>
      <c r="J5031" s="653" t="s">
        <v>796</v>
      </c>
      <c r="K5031" s="694">
        <v>4</v>
      </c>
      <c r="L5031" s="694">
        <v>12</v>
      </c>
      <c r="M5031" s="695">
        <f t="shared" si="7"/>
        <v>21000</v>
      </c>
      <c r="N5031" s="651">
        <v>2</v>
      </c>
      <c r="O5031" s="651">
        <v>6</v>
      </c>
      <c r="P5031" s="644">
        <v>10500</v>
      </c>
    </row>
    <row r="5032" spans="1:16" ht="45" x14ac:dyDescent="0.2">
      <c r="A5032" s="654" t="s">
        <v>14239</v>
      </c>
      <c r="B5032" s="647" t="s">
        <v>775</v>
      </c>
      <c r="C5032" s="638" t="s">
        <v>769</v>
      </c>
      <c r="D5032" s="653" t="s">
        <v>14202</v>
      </c>
      <c r="E5032" s="646">
        <v>13500</v>
      </c>
      <c r="F5032" s="647" t="s">
        <v>14203</v>
      </c>
      <c r="G5032" s="648" t="s">
        <v>14204</v>
      </c>
      <c r="H5032" s="648" t="s">
        <v>14205</v>
      </c>
      <c r="I5032" s="649" t="s">
        <v>13665</v>
      </c>
      <c r="J5032" s="648" t="s">
        <v>13665</v>
      </c>
      <c r="K5032" s="694">
        <v>0</v>
      </c>
      <c r="L5032" s="694">
        <v>0</v>
      </c>
      <c r="M5032" s="695">
        <v>0</v>
      </c>
      <c r="N5032" s="651">
        <v>2</v>
      </c>
      <c r="O5032" s="651">
        <v>6</v>
      </c>
      <c r="P5032" s="644">
        <v>63450</v>
      </c>
    </row>
    <row r="5033" spans="1:16" ht="22.5" x14ac:dyDescent="0.2">
      <c r="A5033" s="654" t="s">
        <v>14239</v>
      </c>
      <c r="B5033" s="647" t="s">
        <v>775</v>
      </c>
      <c r="C5033" s="638" t="s">
        <v>769</v>
      </c>
      <c r="D5033" s="653" t="s">
        <v>3782</v>
      </c>
      <c r="E5033" s="646">
        <v>2800</v>
      </c>
      <c r="F5033" s="647" t="s">
        <v>14206</v>
      </c>
      <c r="G5033" s="648" t="s">
        <v>14207</v>
      </c>
      <c r="H5033" s="648" t="s">
        <v>2517</v>
      </c>
      <c r="I5033" s="649" t="s">
        <v>7676</v>
      </c>
      <c r="J5033" s="653" t="s">
        <v>2517</v>
      </c>
      <c r="K5033" s="694">
        <v>4</v>
      </c>
      <c r="L5033" s="694">
        <v>12</v>
      </c>
      <c r="M5033" s="695">
        <f t="shared" ref="M5033:M5042" si="8">+E5033*L5033</f>
        <v>33600</v>
      </c>
      <c r="N5033" s="651">
        <v>0</v>
      </c>
      <c r="O5033" s="651">
        <v>0</v>
      </c>
      <c r="P5033" s="644">
        <v>0</v>
      </c>
    </row>
    <row r="5034" spans="1:16" ht="33.75" x14ac:dyDescent="0.2">
      <c r="A5034" s="654" t="s">
        <v>14239</v>
      </c>
      <c r="B5034" s="647" t="s">
        <v>775</v>
      </c>
      <c r="C5034" s="638" t="s">
        <v>769</v>
      </c>
      <c r="D5034" s="653" t="s">
        <v>13586</v>
      </c>
      <c r="E5034" s="646">
        <v>5000</v>
      </c>
      <c r="F5034" s="647" t="s">
        <v>14208</v>
      </c>
      <c r="G5034" s="648" t="s">
        <v>14209</v>
      </c>
      <c r="H5034" s="648" t="s">
        <v>13721</v>
      </c>
      <c r="I5034" s="649" t="s">
        <v>7622</v>
      </c>
      <c r="J5034" s="653" t="s">
        <v>1992</v>
      </c>
      <c r="K5034" s="694">
        <v>4</v>
      </c>
      <c r="L5034" s="694">
        <v>12</v>
      </c>
      <c r="M5034" s="695">
        <f t="shared" si="8"/>
        <v>60000</v>
      </c>
      <c r="N5034" s="651">
        <v>2</v>
      </c>
      <c r="O5034" s="651">
        <v>6</v>
      </c>
      <c r="P5034" s="644">
        <v>29966.67</v>
      </c>
    </row>
    <row r="5035" spans="1:16" ht="33.75" x14ac:dyDescent="0.2">
      <c r="A5035" s="654" t="s">
        <v>14239</v>
      </c>
      <c r="B5035" s="647" t="s">
        <v>775</v>
      </c>
      <c r="C5035" s="638" t="s">
        <v>769</v>
      </c>
      <c r="D5035" s="653" t="s">
        <v>13586</v>
      </c>
      <c r="E5035" s="646">
        <v>3000</v>
      </c>
      <c r="F5035" s="647" t="s">
        <v>14210</v>
      </c>
      <c r="G5035" s="648" t="s">
        <v>14211</v>
      </c>
      <c r="H5035" s="648" t="s">
        <v>13721</v>
      </c>
      <c r="I5035" s="649" t="s">
        <v>7622</v>
      </c>
      <c r="J5035" s="653" t="s">
        <v>1992</v>
      </c>
      <c r="K5035" s="694">
        <v>4</v>
      </c>
      <c r="L5035" s="694">
        <v>12</v>
      </c>
      <c r="M5035" s="695">
        <f t="shared" si="8"/>
        <v>36000</v>
      </c>
      <c r="N5035" s="651">
        <v>2</v>
      </c>
      <c r="O5035" s="651">
        <v>6</v>
      </c>
      <c r="P5035" s="644">
        <v>18000</v>
      </c>
    </row>
    <row r="5036" spans="1:16" ht="22.5" x14ac:dyDescent="0.2">
      <c r="A5036" s="654" t="s">
        <v>14239</v>
      </c>
      <c r="B5036" s="647" t="s">
        <v>775</v>
      </c>
      <c r="C5036" s="638" t="s">
        <v>769</v>
      </c>
      <c r="D5036" s="653" t="s">
        <v>14212</v>
      </c>
      <c r="E5036" s="646">
        <v>5500</v>
      </c>
      <c r="F5036" s="647" t="s">
        <v>14213</v>
      </c>
      <c r="G5036" s="648" t="s">
        <v>14214</v>
      </c>
      <c r="H5036" s="648" t="s">
        <v>1431</v>
      </c>
      <c r="I5036" s="649" t="s">
        <v>7622</v>
      </c>
      <c r="J5036" s="653" t="s">
        <v>1431</v>
      </c>
      <c r="K5036" s="694">
        <v>4</v>
      </c>
      <c r="L5036" s="694">
        <v>12</v>
      </c>
      <c r="M5036" s="695">
        <f t="shared" si="8"/>
        <v>66000</v>
      </c>
      <c r="N5036" s="651">
        <v>2</v>
      </c>
      <c r="O5036" s="651">
        <v>6</v>
      </c>
      <c r="P5036" s="644">
        <v>33000</v>
      </c>
    </row>
    <row r="5037" spans="1:16" ht="56.25" x14ac:dyDescent="0.2">
      <c r="A5037" s="654" t="s">
        <v>14239</v>
      </c>
      <c r="B5037" s="647" t="s">
        <v>775</v>
      </c>
      <c r="C5037" s="638" t="s">
        <v>769</v>
      </c>
      <c r="D5037" s="653" t="s">
        <v>13623</v>
      </c>
      <c r="E5037" s="646">
        <v>4000</v>
      </c>
      <c r="F5037" s="647" t="s">
        <v>14215</v>
      </c>
      <c r="G5037" s="648" t="s">
        <v>14216</v>
      </c>
      <c r="H5037" s="648" t="s">
        <v>13738</v>
      </c>
      <c r="I5037" s="649" t="s">
        <v>13738</v>
      </c>
      <c r="J5037" s="648" t="s">
        <v>13738</v>
      </c>
      <c r="K5037" s="694">
        <v>1</v>
      </c>
      <c r="L5037" s="694">
        <v>1</v>
      </c>
      <c r="M5037" s="695">
        <f t="shared" si="8"/>
        <v>4000</v>
      </c>
      <c r="N5037" s="651">
        <v>0</v>
      </c>
      <c r="O5037" s="651">
        <v>0</v>
      </c>
      <c r="P5037" s="644">
        <v>0</v>
      </c>
    </row>
    <row r="5038" spans="1:16" ht="22.5" x14ac:dyDescent="0.2">
      <c r="A5038" s="654" t="s">
        <v>14239</v>
      </c>
      <c r="B5038" s="647" t="s">
        <v>775</v>
      </c>
      <c r="C5038" s="638" t="s">
        <v>769</v>
      </c>
      <c r="D5038" s="653" t="s">
        <v>1008</v>
      </c>
      <c r="E5038" s="646">
        <v>3700</v>
      </c>
      <c r="F5038" s="647" t="s">
        <v>14217</v>
      </c>
      <c r="G5038" s="648" t="s">
        <v>14218</v>
      </c>
      <c r="H5038" s="648" t="s">
        <v>1794</v>
      </c>
      <c r="I5038" s="649" t="s">
        <v>14219</v>
      </c>
      <c r="J5038" s="653" t="s">
        <v>1794</v>
      </c>
      <c r="K5038" s="694">
        <v>4</v>
      </c>
      <c r="L5038" s="694">
        <v>12</v>
      </c>
      <c r="M5038" s="695">
        <f t="shared" si="8"/>
        <v>44400</v>
      </c>
      <c r="N5038" s="651">
        <v>2</v>
      </c>
      <c r="O5038" s="651">
        <v>6</v>
      </c>
      <c r="P5038" s="644">
        <v>22200</v>
      </c>
    </row>
    <row r="5039" spans="1:16" ht="22.5" x14ac:dyDescent="0.2">
      <c r="A5039" s="654" t="s">
        <v>14239</v>
      </c>
      <c r="B5039" s="647" t="s">
        <v>775</v>
      </c>
      <c r="C5039" s="638" t="s">
        <v>769</v>
      </c>
      <c r="D5039" s="653" t="s">
        <v>14220</v>
      </c>
      <c r="E5039" s="646">
        <v>1000</v>
      </c>
      <c r="F5039" s="647" t="s">
        <v>14221</v>
      </c>
      <c r="G5039" s="648" t="s">
        <v>14222</v>
      </c>
      <c r="H5039" s="648" t="s">
        <v>14223</v>
      </c>
      <c r="I5039" s="649" t="s">
        <v>14224</v>
      </c>
      <c r="J5039" s="653" t="s">
        <v>14223</v>
      </c>
      <c r="K5039" s="694">
        <v>4</v>
      </c>
      <c r="L5039" s="694">
        <v>12</v>
      </c>
      <c r="M5039" s="695">
        <f t="shared" si="8"/>
        <v>12000</v>
      </c>
      <c r="N5039" s="651">
        <v>0</v>
      </c>
      <c r="O5039" s="651">
        <v>0</v>
      </c>
      <c r="P5039" s="644">
        <v>0</v>
      </c>
    </row>
    <row r="5040" spans="1:16" ht="22.5" x14ac:dyDescent="0.2">
      <c r="A5040" s="654" t="s">
        <v>14239</v>
      </c>
      <c r="B5040" s="647" t="s">
        <v>775</v>
      </c>
      <c r="C5040" s="638" t="s">
        <v>769</v>
      </c>
      <c r="D5040" s="653" t="s">
        <v>14225</v>
      </c>
      <c r="E5040" s="646">
        <v>1800</v>
      </c>
      <c r="F5040" s="647" t="s">
        <v>14226</v>
      </c>
      <c r="G5040" s="648" t="s">
        <v>14227</v>
      </c>
      <c r="H5040" s="648" t="s">
        <v>796</v>
      </c>
      <c r="I5040" s="649" t="s">
        <v>796</v>
      </c>
      <c r="J5040" s="653" t="s">
        <v>796</v>
      </c>
      <c r="K5040" s="694">
        <v>4</v>
      </c>
      <c r="L5040" s="694">
        <v>12</v>
      </c>
      <c r="M5040" s="695">
        <f t="shared" si="8"/>
        <v>21600</v>
      </c>
      <c r="N5040" s="651">
        <v>2</v>
      </c>
      <c r="O5040" s="651">
        <v>6</v>
      </c>
      <c r="P5040" s="644">
        <v>10800</v>
      </c>
    </row>
    <row r="5041" spans="1:16" ht="33.75" x14ac:dyDescent="0.2">
      <c r="A5041" s="654" t="s">
        <v>14239</v>
      </c>
      <c r="B5041" s="647" t="s">
        <v>775</v>
      </c>
      <c r="C5041" s="638" t="s">
        <v>769</v>
      </c>
      <c r="D5041" s="653" t="s">
        <v>13586</v>
      </c>
      <c r="E5041" s="646">
        <v>3500</v>
      </c>
      <c r="F5041" s="647" t="s">
        <v>14228</v>
      </c>
      <c r="G5041" s="648" t="s">
        <v>14229</v>
      </c>
      <c r="H5041" s="648" t="s">
        <v>13721</v>
      </c>
      <c r="I5041" s="649" t="s">
        <v>7622</v>
      </c>
      <c r="J5041" s="653" t="s">
        <v>1992</v>
      </c>
      <c r="K5041" s="694">
        <v>4</v>
      </c>
      <c r="L5041" s="694">
        <v>12</v>
      </c>
      <c r="M5041" s="695">
        <f t="shared" si="8"/>
        <v>42000</v>
      </c>
      <c r="N5041" s="651">
        <v>2</v>
      </c>
      <c r="O5041" s="651">
        <v>6</v>
      </c>
      <c r="P5041" s="644">
        <v>21000</v>
      </c>
    </row>
    <row r="5042" spans="1:16" ht="67.5" x14ac:dyDescent="0.2">
      <c r="A5042" s="654" t="s">
        <v>14239</v>
      </c>
      <c r="B5042" s="647" t="s">
        <v>775</v>
      </c>
      <c r="C5042" s="638" t="s">
        <v>769</v>
      </c>
      <c r="D5042" s="653" t="s">
        <v>13724</v>
      </c>
      <c r="E5042" s="646">
        <v>4000</v>
      </c>
      <c r="F5042" s="647" t="s">
        <v>14230</v>
      </c>
      <c r="G5042" s="648" t="s">
        <v>14231</v>
      </c>
      <c r="H5042" s="648" t="s">
        <v>13695</v>
      </c>
      <c r="I5042" s="649" t="s">
        <v>13695</v>
      </c>
      <c r="J5042" s="648" t="s">
        <v>13695</v>
      </c>
      <c r="K5042" s="694">
        <v>1</v>
      </c>
      <c r="L5042" s="694">
        <v>1</v>
      </c>
      <c r="M5042" s="695">
        <f t="shared" si="8"/>
        <v>4000</v>
      </c>
      <c r="N5042" s="651">
        <v>0</v>
      </c>
      <c r="O5042" s="651">
        <v>0</v>
      </c>
      <c r="P5042" s="644">
        <v>0</v>
      </c>
    </row>
    <row r="5043" spans="1:16" ht="33.75" x14ac:dyDescent="0.2">
      <c r="A5043" s="654" t="s">
        <v>14239</v>
      </c>
      <c r="B5043" s="647" t="s">
        <v>775</v>
      </c>
      <c r="C5043" s="638" t="s">
        <v>769</v>
      </c>
      <c r="D5043" s="653" t="s">
        <v>14232</v>
      </c>
      <c r="E5043" s="646">
        <v>13500</v>
      </c>
      <c r="F5043" s="647" t="s">
        <v>14233</v>
      </c>
      <c r="G5043" s="648" t="s">
        <v>14234</v>
      </c>
      <c r="H5043" s="648" t="s">
        <v>1992</v>
      </c>
      <c r="I5043" s="649" t="s">
        <v>1992</v>
      </c>
      <c r="J5043" s="648" t="s">
        <v>1992</v>
      </c>
      <c r="K5043" s="694">
        <v>0</v>
      </c>
      <c r="L5043" s="694">
        <v>0</v>
      </c>
      <c r="M5043" s="695">
        <v>0</v>
      </c>
      <c r="N5043" s="651">
        <v>2</v>
      </c>
      <c r="O5043" s="651">
        <v>6</v>
      </c>
      <c r="P5043" s="644">
        <v>57150</v>
      </c>
    </row>
    <row r="5044" spans="1:16" ht="45" x14ac:dyDescent="0.2">
      <c r="A5044" s="691" t="s">
        <v>15849</v>
      </c>
      <c r="B5044" s="690" t="s">
        <v>775</v>
      </c>
      <c r="C5044" s="638" t="s">
        <v>769</v>
      </c>
      <c r="D5044" s="669" t="s">
        <v>14240</v>
      </c>
      <c r="E5044" s="656">
        <v>2000</v>
      </c>
      <c r="F5044" s="664" t="s">
        <v>14241</v>
      </c>
      <c r="G5044" s="669" t="s">
        <v>14242</v>
      </c>
      <c r="H5044" s="669" t="s">
        <v>14243</v>
      </c>
      <c r="I5044" s="660" t="s">
        <v>14244</v>
      </c>
      <c r="J5044" s="669" t="s">
        <v>14240</v>
      </c>
      <c r="K5044" s="696">
        <v>4</v>
      </c>
      <c r="L5044" s="696">
        <v>12</v>
      </c>
      <c r="M5044" s="697">
        <f t="shared" ref="M5044:M5095" si="9">+L5044*E5044</f>
        <v>24000</v>
      </c>
      <c r="N5044" s="679">
        <v>1</v>
      </c>
      <c r="O5044" s="679">
        <v>6</v>
      </c>
      <c r="P5044" s="687">
        <f t="shared" ref="P5044:P5055" si="10">+E5044*O5044</f>
        <v>12000</v>
      </c>
    </row>
    <row r="5045" spans="1:16" ht="45" x14ac:dyDescent="0.2">
      <c r="A5045" s="692" t="s">
        <v>15849</v>
      </c>
      <c r="B5045" s="690" t="s">
        <v>775</v>
      </c>
      <c r="C5045" s="638" t="s">
        <v>769</v>
      </c>
      <c r="D5045" s="669" t="s">
        <v>14245</v>
      </c>
      <c r="E5045" s="656">
        <v>2500</v>
      </c>
      <c r="F5045" s="664" t="s">
        <v>14246</v>
      </c>
      <c r="G5045" s="669" t="s">
        <v>14247</v>
      </c>
      <c r="H5045" s="669" t="s">
        <v>14248</v>
      </c>
      <c r="I5045" s="660" t="s">
        <v>14249</v>
      </c>
      <c r="J5045" s="669" t="s">
        <v>14245</v>
      </c>
      <c r="K5045" s="696">
        <v>4</v>
      </c>
      <c r="L5045" s="696">
        <v>12</v>
      </c>
      <c r="M5045" s="697">
        <f t="shared" si="9"/>
        <v>30000</v>
      </c>
      <c r="N5045" s="679">
        <v>1</v>
      </c>
      <c r="O5045" s="679">
        <v>6</v>
      </c>
      <c r="P5045" s="687">
        <f t="shared" si="10"/>
        <v>15000</v>
      </c>
    </row>
    <row r="5046" spans="1:16" ht="45" x14ac:dyDescent="0.2">
      <c r="A5046" s="692" t="s">
        <v>15849</v>
      </c>
      <c r="B5046" s="690" t="s">
        <v>775</v>
      </c>
      <c r="C5046" s="638" t="s">
        <v>769</v>
      </c>
      <c r="D5046" s="669" t="s">
        <v>14250</v>
      </c>
      <c r="E5046" s="656">
        <v>2300</v>
      </c>
      <c r="F5046" s="664" t="s">
        <v>14251</v>
      </c>
      <c r="G5046" s="669" t="s">
        <v>14252</v>
      </c>
      <c r="H5046" s="669" t="s">
        <v>14248</v>
      </c>
      <c r="I5046" s="660" t="s">
        <v>14253</v>
      </c>
      <c r="J5046" s="669" t="s">
        <v>14250</v>
      </c>
      <c r="K5046" s="696">
        <v>4</v>
      </c>
      <c r="L5046" s="696">
        <v>12</v>
      </c>
      <c r="M5046" s="697">
        <f t="shared" si="9"/>
        <v>27600</v>
      </c>
      <c r="N5046" s="679">
        <v>1</v>
      </c>
      <c r="O5046" s="679">
        <v>6</v>
      </c>
      <c r="P5046" s="687">
        <f t="shared" si="10"/>
        <v>13800</v>
      </c>
    </row>
    <row r="5047" spans="1:16" ht="45" x14ac:dyDescent="0.2">
      <c r="A5047" s="692" t="s">
        <v>15849</v>
      </c>
      <c r="B5047" s="690" t="s">
        <v>775</v>
      </c>
      <c r="C5047" s="638" t="s">
        <v>769</v>
      </c>
      <c r="D5047" s="669" t="s">
        <v>14254</v>
      </c>
      <c r="E5047" s="656">
        <v>5500</v>
      </c>
      <c r="F5047" s="664" t="s">
        <v>14255</v>
      </c>
      <c r="G5047" s="689" t="s">
        <v>14256</v>
      </c>
      <c r="H5047" s="669" t="s">
        <v>14243</v>
      </c>
      <c r="I5047" s="660" t="s">
        <v>14257</v>
      </c>
      <c r="J5047" s="669" t="s">
        <v>14254</v>
      </c>
      <c r="K5047" s="696">
        <v>4</v>
      </c>
      <c r="L5047" s="696">
        <v>12</v>
      </c>
      <c r="M5047" s="697">
        <f t="shared" si="9"/>
        <v>66000</v>
      </c>
      <c r="N5047" s="679">
        <v>1</v>
      </c>
      <c r="O5047" s="679">
        <v>6</v>
      </c>
      <c r="P5047" s="687">
        <f t="shared" si="10"/>
        <v>33000</v>
      </c>
    </row>
    <row r="5048" spans="1:16" ht="45" x14ac:dyDescent="0.2">
      <c r="A5048" s="692" t="s">
        <v>15849</v>
      </c>
      <c r="B5048" s="690" t="s">
        <v>775</v>
      </c>
      <c r="C5048" s="638" t="s">
        <v>769</v>
      </c>
      <c r="D5048" s="669" t="s">
        <v>14258</v>
      </c>
      <c r="E5048" s="656">
        <v>1380</v>
      </c>
      <c r="F5048" s="664" t="s">
        <v>14259</v>
      </c>
      <c r="G5048" s="669" t="s">
        <v>14260</v>
      </c>
      <c r="H5048" s="669" t="s">
        <v>14248</v>
      </c>
      <c r="I5048" s="660" t="s">
        <v>1286</v>
      </c>
      <c r="J5048" s="669" t="s">
        <v>14258</v>
      </c>
      <c r="K5048" s="696">
        <v>4</v>
      </c>
      <c r="L5048" s="696">
        <v>12</v>
      </c>
      <c r="M5048" s="697">
        <f t="shared" si="9"/>
        <v>16560</v>
      </c>
      <c r="N5048" s="679">
        <v>1</v>
      </c>
      <c r="O5048" s="679">
        <v>6</v>
      </c>
      <c r="P5048" s="687">
        <f t="shared" si="10"/>
        <v>8280</v>
      </c>
    </row>
    <row r="5049" spans="1:16" ht="45" x14ac:dyDescent="0.2">
      <c r="A5049" s="692" t="s">
        <v>15849</v>
      </c>
      <c r="B5049" s="690" t="s">
        <v>775</v>
      </c>
      <c r="C5049" s="638" t="s">
        <v>769</v>
      </c>
      <c r="D5049" s="669" t="s">
        <v>14258</v>
      </c>
      <c r="E5049" s="656">
        <v>1380</v>
      </c>
      <c r="F5049" s="664" t="s">
        <v>14261</v>
      </c>
      <c r="G5049" s="669" t="s">
        <v>14262</v>
      </c>
      <c r="H5049" s="669" t="s">
        <v>14248</v>
      </c>
      <c r="I5049" s="660" t="s">
        <v>9336</v>
      </c>
      <c r="J5049" s="669" t="s">
        <v>14258</v>
      </c>
      <c r="K5049" s="696">
        <v>4</v>
      </c>
      <c r="L5049" s="696">
        <v>12</v>
      </c>
      <c r="M5049" s="697">
        <f t="shared" si="9"/>
        <v>16560</v>
      </c>
      <c r="N5049" s="679">
        <v>1</v>
      </c>
      <c r="O5049" s="679">
        <v>6</v>
      </c>
      <c r="P5049" s="687">
        <f t="shared" si="10"/>
        <v>8280</v>
      </c>
    </row>
    <row r="5050" spans="1:16" ht="45" x14ac:dyDescent="0.2">
      <c r="A5050" s="692" t="s">
        <v>15849</v>
      </c>
      <c r="B5050" s="690" t="s">
        <v>775</v>
      </c>
      <c r="C5050" s="638" t="s">
        <v>769</v>
      </c>
      <c r="D5050" s="669" t="s">
        <v>14263</v>
      </c>
      <c r="E5050" s="656">
        <v>2500</v>
      </c>
      <c r="F5050" s="664" t="s">
        <v>14264</v>
      </c>
      <c r="G5050" s="669" t="s">
        <v>14265</v>
      </c>
      <c r="H5050" s="669" t="s">
        <v>14243</v>
      </c>
      <c r="I5050" s="660" t="s">
        <v>14266</v>
      </c>
      <c r="J5050" s="669" t="s">
        <v>14263</v>
      </c>
      <c r="K5050" s="696">
        <v>4</v>
      </c>
      <c r="L5050" s="696">
        <v>12</v>
      </c>
      <c r="M5050" s="697">
        <f t="shared" si="9"/>
        <v>30000</v>
      </c>
      <c r="N5050" s="679">
        <v>1</v>
      </c>
      <c r="O5050" s="679">
        <v>6</v>
      </c>
      <c r="P5050" s="687">
        <f t="shared" si="10"/>
        <v>15000</v>
      </c>
    </row>
    <row r="5051" spans="1:16" ht="45" x14ac:dyDescent="0.2">
      <c r="A5051" s="692" t="s">
        <v>15849</v>
      </c>
      <c r="B5051" s="690" t="s">
        <v>775</v>
      </c>
      <c r="C5051" s="638" t="s">
        <v>769</v>
      </c>
      <c r="D5051" s="669" t="s">
        <v>14267</v>
      </c>
      <c r="E5051" s="656">
        <v>2000</v>
      </c>
      <c r="F5051" s="664" t="s">
        <v>14268</v>
      </c>
      <c r="G5051" s="669" t="s">
        <v>14269</v>
      </c>
      <c r="H5051" s="669" t="s">
        <v>14243</v>
      </c>
      <c r="I5051" s="660" t="s">
        <v>9336</v>
      </c>
      <c r="J5051" s="669" t="s">
        <v>14267</v>
      </c>
      <c r="K5051" s="696">
        <v>4</v>
      </c>
      <c r="L5051" s="696">
        <v>12</v>
      </c>
      <c r="M5051" s="697">
        <f t="shared" si="9"/>
        <v>24000</v>
      </c>
      <c r="N5051" s="679">
        <v>1</v>
      </c>
      <c r="O5051" s="679">
        <v>6</v>
      </c>
      <c r="P5051" s="687">
        <f t="shared" si="10"/>
        <v>12000</v>
      </c>
    </row>
    <row r="5052" spans="1:16" ht="45" x14ac:dyDescent="0.2">
      <c r="A5052" s="692" t="s">
        <v>15849</v>
      </c>
      <c r="B5052" s="690" t="s">
        <v>775</v>
      </c>
      <c r="C5052" s="638" t="s">
        <v>769</v>
      </c>
      <c r="D5052" s="669" t="s">
        <v>14270</v>
      </c>
      <c r="E5052" s="656">
        <v>3500</v>
      </c>
      <c r="F5052" s="664" t="s">
        <v>14271</v>
      </c>
      <c r="G5052" s="669" t="s">
        <v>14272</v>
      </c>
      <c r="H5052" s="669" t="s">
        <v>14248</v>
      </c>
      <c r="I5052" s="660" t="s">
        <v>14273</v>
      </c>
      <c r="J5052" s="669" t="s">
        <v>14270</v>
      </c>
      <c r="K5052" s="696">
        <v>4</v>
      </c>
      <c r="L5052" s="696">
        <v>12</v>
      </c>
      <c r="M5052" s="697">
        <f t="shared" si="9"/>
        <v>42000</v>
      </c>
      <c r="N5052" s="679">
        <v>1</v>
      </c>
      <c r="O5052" s="679">
        <v>6</v>
      </c>
      <c r="P5052" s="687">
        <f t="shared" si="10"/>
        <v>21000</v>
      </c>
    </row>
    <row r="5053" spans="1:16" ht="45" x14ac:dyDescent="0.2">
      <c r="A5053" s="692" t="s">
        <v>15849</v>
      </c>
      <c r="B5053" s="690" t="s">
        <v>775</v>
      </c>
      <c r="C5053" s="638" t="s">
        <v>769</v>
      </c>
      <c r="D5053" s="669" t="s">
        <v>14274</v>
      </c>
      <c r="E5053" s="656">
        <v>1100</v>
      </c>
      <c r="F5053" s="664" t="s">
        <v>14275</v>
      </c>
      <c r="G5053" s="669" t="s">
        <v>14276</v>
      </c>
      <c r="H5053" s="669" t="s">
        <v>14243</v>
      </c>
      <c r="I5053" s="660" t="s">
        <v>14277</v>
      </c>
      <c r="J5053" s="669" t="s">
        <v>14274</v>
      </c>
      <c r="K5053" s="696">
        <v>4</v>
      </c>
      <c r="L5053" s="696">
        <v>12</v>
      </c>
      <c r="M5053" s="697">
        <f t="shared" si="9"/>
        <v>13200</v>
      </c>
      <c r="N5053" s="679">
        <v>1</v>
      </c>
      <c r="O5053" s="679">
        <v>6</v>
      </c>
      <c r="P5053" s="687">
        <f t="shared" si="10"/>
        <v>6600</v>
      </c>
    </row>
    <row r="5054" spans="1:16" ht="45" x14ac:dyDescent="0.2">
      <c r="A5054" s="692" t="s">
        <v>15849</v>
      </c>
      <c r="B5054" s="690" t="s">
        <v>775</v>
      </c>
      <c r="C5054" s="638" t="s">
        <v>769</v>
      </c>
      <c r="D5054" s="669" t="s">
        <v>14278</v>
      </c>
      <c r="E5054" s="656">
        <v>3000</v>
      </c>
      <c r="F5054" s="664" t="s">
        <v>14279</v>
      </c>
      <c r="G5054" s="669" t="s">
        <v>14280</v>
      </c>
      <c r="H5054" s="669" t="s">
        <v>14243</v>
      </c>
      <c r="I5054" s="660" t="s">
        <v>14253</v>
      </c>
      <c r="J5054" s="669" t="s">
        <v>14278</v>
      </c>
      <c r="K5054" s="696">
        <v>4</v>
      </c>
      <c r="L5054" s="696">
        <v>12</v>
      </c>
      <c r="M5054" s="697">
        <f t="shared" si="9"/>
        <v>36000</v>
      </c>
      <c r="N5054" s="679">
        <v>1</v>
      </c>
      <c r="O5054" s="679">
        <v>6</v>
      </c>
      <c r="P5054" s="687">
        <f t="shared" si="10"/>
        <v>18000</v>
      </c>
    </row>
    <row r="5055" spans="1:16" ht="45" x14ac:dyDescent="0.2">
      <c r="A5055" s="692" t="s">
        <v>15849</v>
      </c>
      <c r="B5055" s="690" t="s">
        <v>775</v>
      </c>
      <c r="C5055" s="638" t="s">
        <v>769</v>
      </c>
      <c r="D5055" s="669" t="s">
        <v>14281</v>
      </c>
      <c r="E5055" s="656">
        <v>3500</v>
      </c>
      <c r="F5055" s="664" t="s">
        <v>14282</v>
      </c>
      <c r="G5055" s="669" t="s">
        <v>14283</v>
      </c>
      <c r="H5055" s="669" t="s">
        <v>6173</v>
      </c>
      <c r="I5055" s="660" t="s">
        <v>9336</v>
      </c>
      <c r="J5055" s="669" t="s">
        <v>14281</v>
      </c>
      <c r="K5055" s="696">
        <v>4</v>
      </c>
      <c r="L5055" s="696">
        <v>12</v>
      </c>
      <c r="M5055" s="697">
        <f t="shared" si="9"/>
        <v>42000</v>
      </c>
      <c r="N5055" s="679">
        <v>1</v>
      </c>
      <c r="O5055" s="679">
        <v>6</v>
      </c>
      <c r="P5055" s="687">
        <f t="shared" si="10"/>
        <v>21000</v>
      </c>
    </row>
    <row r="5056" spans="1:16" ht="45" x14ac:dyDescent="0.2">
      <c r="A5056" s="692" t="s">
        <v>15849</v>
      </c>
      <c r="B5056" s="690" t="s">
        <v>775</v>
      </c>
      <c r="C5056" s="638" t="s">
        <v>769</v>
      </c>
      <c r="D5056" s="669" t="s">
        <v>14284</v>
      </c>
      <c r="E5056" s="656">
        <v>2500</v>
      </c>
      <c r="F5056" s="664" t="s">
        <v>14285</v>
      </c>
      <c r="G5056" s="669" t="s">
        <v>14286</v>
      </c>
      <c r="H5056" s="669" t="s">
        <v>14248</v>
      </c>
      <c r="I5056" s="660" t="s">
        <v>14244</v>
      </c>
      <c r="J5056" s="669" t="s">
        <v>14284</v>
      </c>
      <c r="K5056" s="696">
        <v>4</v>
      </c>
      <c r="L5056" s="696">
        <v>12</v>
      </c>
      <c r="M5056" s="697">
        <f t="shared" si="9"/>
        <v>30000</v>
      </c>
      <c r="N5056" s="680" t="s">
        <v>701</v>
      </c>
      <c r="O5056" s="680" t="s">
        <v>701</v>
      </c>
      <c r="P5056" s="687">
        <v>0</v>
      </c>
    </row>
    <row r="5057" spans="1:16" ht="45" x14ac:dyDescent="0.2">
      <c r="A5057" s="692" t="s">
        <v>15849</v>
      </c>
      <c r="B5057" s="690" t="s">
        <v>775</v>
      </c>
      <c r="C5057" s="638" t="s">
        <v>769</v>
      </c>
      <c r="D5057" s="669" t="s">
        <v>14287</v>
      </c>
      <c r="E5057" s="656">
        <v>4500</v>
      </c>
      <c r="F5057" s="664" t="s">
        <v>14288</v>
      </c>
      <c r="G5057" s="669" t="s">
        <v>14289</v>
      </c>
      <c r="H5057" s="669" t="s">
        <v>14248</v>
      </c>
      <c r="I5057" s="660" t="s">
        <v>9336</v>
      </c>
      <c r="J5057" s="669" t="s">
        <v>14287</v>
      </c>
      <c r="K5057" s="696">
        <v>4</v>
      </c>
      <c r="L5057" s="696">
        <v>12</v>
      </c>
      <c r="M5057" s="697">
        <f t="shared" si="9"/>
        <v>54000</v>
      </c>
      <c r="N5057" s="679">
        <v>1</v>
      </c>
      <c r="O5057" s="679">
        <v>6</v>
      </c>
      <c r="P5057" s="687">
        <f t="shared" ref="P5057:P5065" si="11">+E5057*O5057</f>
        <v>27000</v>
      </c>
    </row>
    <row r="5058" spans="1:16" ht="45" x14ac:dyDescent="0.2">
      <c r="A5058" s="692" t="s">
        <v>15849</v>
      </c>
      <c r="B5058" s="690" t="s">
        <v>775</v>
      </c>
      <c r="C5058" s="638" t="s">
        <v>769</v>
      </c>
      <c r="D5058" s="669" t="s">
        <v>14290</v>
      </c>
      <c r="E5058" s="656">
        <v>2500</v>
      </c>
      <c r="F5058" s="664" t="s">
        <v>14291</v>
      </c>
      <c r="G5058" s="669" t="s">
        <v>14292</v>
      </c>
      <c r="H5058" s="669" t="s">
        <v>14248</v>
      </c>
      <c r="I5058" s="660" t="s">
        <v>9336</v>
      </c>
      <c r="J5058" s="669" t="s">
        <v>14290</v>
      </c>
      <c r="K5058" s="696">
        <v>4</v>
      </c>
      <c r="L5058" s="696">
        <v>12</v>
      </c>
      <c r="M5058" s="697">
        <f t="shared" si="9"/>
        <v>30000</v>
      </c>
      <c r="N5058" s="679">
        <v>1</v>
      </c>
      <c r="O5058" s="679">
        <v>6</v>
      </c>
      <c r="P5058" s="687">
        <f t="shared" si="11"/>
        <v>15000</v>
      </c>
    </row>
    <row r="5059" spans="1:16" ht="45" x14ac:dyDescent="0.2">
      <c r="A5059" s="692" t="s">
        <v>15849</v>
      </c>
      <c r="B5059" s="690" t="s">
        <v>775</v>
      </c>
      <c r="C5059" s="638" t="s">
        <v>769</v>
      </c>
      <c r="D5059" s="669" t="s">
        <v>14293</v>
      </c>
      <c r="E5059" s="656">
        <v>2000</v>
      </c>
      <c r="F5059" s="664" t="s">
        <v>14294</v>
      </c>
      <c r="G5059" s="669" t="s">
        <v>14295</v>
      </c>
      <c r="H5059" s="669" t="s">
        <v>14248</v>
      </c>
      <c r="I5059" s="660" t="s">
        <v>9336</v>
      </c>
      <c r="J5059" s="669" t="s">
        <v>14293</v>
      </c>
      <c r="K5059" s="696">
        <v>4</v>
      </c>
      <c r="L5059" s="696">
        <v>12</v>
      </c>
      <c r="M5059" s="697">
        <f t="shared" si="9"/>
        <v>24000</v>
      </c>
      <c r="N5059" s="679">
        <v>1</v>
      </c>
      <c r="O5059" s="679">
        <v>6</v>
      </c>
      <c r="P5059" s="687">
        <f t="shared" si="11"/>
        <v>12000</v>
      </c>
    </row>
    <row r="5060" spans="1:16" ht="45" x14ac:dyDescent="0.2">
      <c r="A5060" s="692" t="s">
        <v>15849</v>
      </c>
      <c r="B5060" s="690" t="s">
        <v>775</v>
      </c>
      <c r="C5060" s="638" t="s">
        <v>769</v>
      </c>
      <c r="D5060" s="669" t="s">
        <v>14293</v>
      </c>
      <c r="E5060" s="656">
        <v>2000</v>
      </c>
      <c r="F5060" s="664" t="s">
        <v>14296</v>
      </c>
      <c r="G5060" s="669" t="s">
        <v>14297</v>
      </c>
      <c r="H5060" s="669" t="s">
        <v>14248</v>
      </c>
      <c r="I5060" s="660" t="s">
        <v>14273</v>
      </c>
      <c r="J5060" s="669" t="s">
        <v>14293</v>
      </c>
      <c r="K5060" s="696">
        <v>4</v>
      </c>
      <c r="L5060" s="696">
        <v>12</v>
      </c>
      <c r="M5060" s="697">
        <f t="shared" si="9"/>
        <v>24000</v>
      </c>
      <c r="N5060" s="679">
        <v>1</v>
      </c>
      <c r="O5060" s="679">
        <v>6</v>
      </c>
      <c r="P5060" s="687">
        <f t="shared" si="11"/>
        <v>12000</v>
      </c>
    </row>
    <row r="5061" spans="1:16" ht="45" x14ac:dyDescent="0.2">
      <c r="A5061" s="692" t="s">
        <v>15849</v>
      </c>
      <c r="B5061" s="690" t="s">
        <v>775</v>
      </c>
      <c r="C5061" s="638" t="s">
        <v>769</v>
      </c>
      <c r="D5061" s="669" t="s">
        <v>14298</v>
      </c>
      <c r="E5061" s="656">
        <v>2300</v>
      </c>
      <c r="F5061" s="664" t="s">
        <v>14299</v>
      </c>
      <c r="G5061" s="669" t="s">
        <v>14300</v>
      </c>
      <c r="H5061" s="669" t="s">
        <v>14248</v>
      </c>
      <c r="I5061" s="660" t="s">
        <v>5</v>
      </c>
      <c r="J5061" s="669" t="s">
        <v>14298</v>
      </c>
      <c r="K5061" s="696">
        <v>4</v>
      </c>
      <c r="L5061" s="696">
        <v>12</v>
      </c>
      <c r="M5061" s="697">
        <f t="shared" si="9"/>
        <v>27600</v>
      </c>
      <c r="N5061" s="679">
        <v>1</v>
      </c>
      <c r="O5061" s="679">
        <v>6</v>
      </c>
      <c r="P5061" s="687">
        <f t="shared" si="11"/>
        <v>13800</v>
      </c>
    </row>
    <row r="5062" spans="1:16" ht="45" x14ac:dyDescent="0.2">
      <c r="A5062" s="692" t="s">
        <v>15849</v>
      </c>
      <c r="B5062" s="690" t="s">
        <v>775</v>
      </c>
      <c r="C5062" s="638" t="s">
        <v>769</v>
      </c>
      <c r="D5062" s="669" t="s">
        <v>14301</v>
      </c>
      <c r="E5062" s="656">
        <v>5200</v>
      </c>
      <c r="F5062" s="664" t="s">
        <v>14302</v>
      </c>
      <c r="G5062" s="669" t="s">
        <v>14303</v>
      </c>
      <c r="H5062" s="669" t="s">
        <v>14243</v>
      </c>
      <c r="I5062" s="660" t="s">
        <v>9336</v>
      </c>
      <c r="J5062" s="669" t="s">
        <v>14301</v>
      </c>
      <c r="K5062" s="696">
        <v>4</v>
      </c>
      <c r="L5062" s="696">
        <v>12</v>
      </c>
      <c r="M5062" s="697">
        <f t="shared" si="9"/>
        <v>62400</v>
      </c>
      <c r="N5062" s="679">
        <v>1</v>
      </c>
      <c r="O5062" s="679">
        <v>6</v>
      </c>
      <c r="P5062" s="687">
        <f t="shared" si="11"/>
        <v>31200</v>
      </c>
    </row>
    <row r="5063" spans="1:16" ht="45" x14ac:dyDescent="0.2">
      <c r="A5063" s="692" t="s">
        <v>15849</v>
      </c>
      <c r="B5063" s="690" t="s">
        <v>775</v>
      </c>
      <c r="C5063" s="638" t="s">
        <v>769</v>
      </c>
      <c r="D5063" s="669" t="s">
        <v>14304</v>
      </c>
      <c r="E5063" s="656">
        <v>3000</v>
      </c>
      <c r="F5063" s="664" t="s">
        <v>14305</v>
      </c>
      <c r="G5063" s="669" t="s">
        <v>14306</v>
      </c>
      <c r="H5063" s="669" t="s">
        <v>14248</v>
      </c>
      <c r="I5063" s="660" t="s">
        <v>14307</v>
      </c>
      <c r="J5063" s="669" t="s">
        <v>14304</v>
      </c>
      <c r="K5063" s="696">
        <v>4</v>
      </c>
      <c r="L5063" s="696">
        <v>12</v>
      </c>
      <c r="M5063" s="697">
        <f t="shared" si="9"/>
        <v>36000</v>
      </c>
      <c r="N5063" s="679">
        <v>1</v>
      </c>
      <c r="O5063" s="679">
        <v>6</v>
      </c>
      <c r="P5063" s="687">
        <f t="shared" si="11"/>
        <v>18000</v>
      </c>
    </row>
    <row r="5064" spans="1:16" ht="45" x14ac:dyDescent="0.2">
      <c r="A5064" s="692" t="s">
        <v>15849</v>
      </c>
      <c r="B5064" s="690" t="s">
        <v>775</v>
      </c>
      <c r="C5064" s="638" t="s">
        <v>769</v>
      </c>
      <c r="D5064" s="669" t="s">
        <v>14308</v>
      </c>
      <c r="E5064" s="656">
        <v>1380</v>
      </c>
      <c r="F5064" s="664" t="s">
        <v>14309</v>
      </c>
      <c r="G5064" s="669" t="s">
        <v>14310</v>
      </c>
      <c r="H5064" s="669" t="s">
        <v>14248</v>
      </c>
      <c r="I5064" s="660" t="s">
        <v>796</v>
      </c>
      <c r="J5064" s="669" t="s">
        <v>14308</v>
      </c>
      <c r="K5064" s="696">
        <v>4</v>
      </c>
      <c r="L5064" s="696">
        <v>12</v>
      </c>
      <c r="M5064" s="697">
        <f t="shared" si="9"/>
        <v>16560</v>
      </c>
      <c r="N5064" s="679">
        <v>1</v>
      </c>
      <c r="O5064" s="679">
        <v>6</v>
      </c>
      <c r="P5064" s="687">
        <f t="shared" si="11"/>
        <v>8280</v>
      </c>
    </row>
    <row r="5065" spans="1:16" ht="45" x14ac:dyDescent="0.2">
      <c r="A5065" s="692" t="s">
        <v>15849</v>
      </c>
      <c r="B5065" s="690" t="s">
        <v>775</v>
      </c>
      <c r="C5065" s="638" t="s">
        <v>769</v>
      </c>
      <c r="D5065" s="669" t="s">
        <v>14311</v>
      </c>
      <c r="E5065" s="656">
        <v>2500</v>
      </c>
      <c r="F5065" s="664" t="s">
        <v>14312</v>
      </c>
      <c r="G5065" s="669" t="s">
        <v>14313</v>
      </c>
      <c r="H5065" s="669" t="s">
        <v>14243</v>
      </c>
      <c r="I5065" s="660" t="s">
        <v>9336</v>
      </c>
      <c r="J5065" s="669" t="s">
        <v>14311</v>
      </c>
      <c r="K5065" s="696">
        <v>4</v>
      </c>
      <c r="L5065" s="696">
        <v>12</v>
      </c>
      <c r="M5065" s="697">
        <f t="shared" si="9"/>
        <v>30000</v>
      </c>
      <c r="N5065" s="679">
        <v>1</v>
      </c>
      <c r="O5065" s="679">
        <v>6</v>
      </c>
      <c r="P5065" s="687">
        <f t="shared" si="11"/>
        <v>15000</v>
      </c>
    </row>
    <row r="5066" spans="1:16" ht="45" x14ac:dyDescent="0.2">
      <c r="A5066" s="692" t="s">
        <v>15849</v>
      </c>
      <c r="B5066" s="690" t="s">
        <v>775</v>
      </c>
      <c r="C5066" s="638" t="s">
        <v>769</v>
      </c>
      <c r="D5066" s="669" t="s">
        <v>14314</v>
      </c>
      <c r="E5066" s="656">
        <v>2500</v>
      </c>
      <c r="F5066" s="664" t="s">
        <v>14315</v>
      </c>
      <c r="G5066" s="669" t="s">
        <v>14316</v>
      </c>
      <c r="H5066" s="669" t="s">
        <v>14248</v>
      </c>
      <c r="I5066" s="660" t="s">
        <v>5</v>
      </c>
      <c r="J5066" s="669" t="s">
        <v>14314</v>
      </c>
      <c r="K5066" s="696">
        <v>4</v>
      </c>
      <c r="L5066" s="696">
        <v>12</v>
      </c>
      <c r="M5066" s="697">
        <f t="shared" si="9"/>
        <v>30000</v>
      </c>
      <c r="N5066" s="680" t="s">
        <v>701</v>
      </c>
      <c r="O5066" s="680" t="s">
        <v>701</v>
      </c>
      <c r="P5066" s="687">
        <v>0</v>
      </c>
    </row>
    <row r="5067" spans="1:16" ht="45" x14ac:dyDescent="0.2">
      <c r="A5067" s="692" t="s">
        <v>15849</v>
      </c>
      <c r="B5067" s="690" t="s">
        <v>775</v>
      </c>
      <c r="C5067" s="638" t="s">
        <v>769</v>
      </c>
      <c r="D5067" s="669" t="s">
        <v>14317</v>
      </c>
      <c r="E5067" s="656">
        <v>3000</v>
      </c>
      <c r="F5067" s="664" t="s">
        <v>14318</v>
      </c>
      <c r="G5067" s="669" t="s">
        <v>14319</v>
      </c>
      <c r="H5067" s="669" t="s">
        <v>14248</v>
      </c>
      <c r="I5067" s="660" t="s">
        <v>9336</v>
      </c>
      <c r="J5067" s="669" t="s">
        <v>14317</v>
      </c>
      <c r="K5067" s="696">
        <v>4</v>
      </c>
      <c r="L5067" s="696">
        <v>12</v>
      </c>
      <c r="M5067" s="697">
        <f t="shared" si="9"/>
        <v>36000</v>
      </c>
      <c r="N5067" s="679">
        <v>1</v>
      </c>
      <c r="O5067" s="679">
        <v>6</v>
      </c>
      <c r="P5067" s="687">
        <f t="shared" ref="P5067:P5080" si="12">+E5067*O5067</f>
        <v>18000</v>
      </c>
    </row>
    <row r="5068" spans="1:16" ht="45" x14ac:dyDescent="0.2">
      <c r="A5068" s="692" t="s">
        <v>15849</v>
      </c>
      <c r="B5068" s="690" t="s">
        <v>775</v>
      </c>
      <c r="C5068" s="638" t="s">
        <v>769</v>
      </c>
      <c r="D5068" s="669" t="s">
        <v>14320</v>
      </c>
      <c r="E5068" s="656">
        <v>3500</v>
      </c>
      <c r="F5068" s="664" t="s">
        <v>14321</v>
      </c>
      <c r="G5068" s="669" t="s">
        <v>14322</v>
      </c>
      <c r="H5068" s="669" t="s">
        <v>14243</v>
      </c>
      <c r="I5068" s="660" t="s">
        <v>7676</v>
      </c>
      <c r="J5068" s="669" t="s">
        <v>14320</v>
      </c>
      <c r="K5068" s="696">
        <v>4</v>
      </c>
      <c r="L5068" s="696">
        <v>12</v>
      </c>
      <c r="M5068" s="697">
        <f t="shared" si="9"/>
        <v>42000</v>
      </c>
      <c r="N5068" s="679">
        <v>1</v>
      </c>
      <c r="O5068" s="679">
        <v>6</v>
      </c>
      <c r="P5068" s="687">
        <f t="shared" si="12"/>
        <v>21000</v>
      </c>
    </row>
    <row r="5069" spans="1:16" ht="45" x14ac:dyDescent="0.2">
      <c r="A5069" s="692" t="s">
        <v>15849</v>
      </c>
      <c r="B5069" s="690" t="s">
        <v>775</v>
      </c>
      <c r="C5069" s="638" t="s">
        <v>769</v>
      </c>
      <c r="D5069" s="669" t="s">
        <v>14258</v>
      </c>
      <c r="E5069" s="656">
        <v>1380</v>
      </c>
      <c r="F5069" s="664" t="s">
        <v>14323</v>
      </c>
      <c r="G5069" s="669" t="s">
        <v>14324</v>
      </c>
      <c r="H5069" s="669" t="s">
        <v>14243</v>
      </c>
      <c r="I5069" s="660" t="s">
        <v>9336</v>
      </c>
      <c r="J5069" s="669" t="s">
        <v>14258</v>
      </c>
      <c r="K5069" s="696">
        <v>4</v>
      </c>
      <c r="L5069" s="696">
        <v>12</v>
      </c>
      <c r="M5069" s="697">
        <f t="shared" si="9"/>
        <v>16560</v>
      </c>
      <c r="N5069" s="679">
        <v>1</v>
      </c>
      <c r="O5069" s="679">
        <v>6</v>
      </c>
      <c r="P5069" s="687">
        <f t="shared" si="12"/>
        <v>8280</v>
      </c>
    </row>
    <row r="5070" spans="1:16" ht="45" x14ac:dyDescent="0.2">
      <c r="A5070" s="692" t="s">
        <v>15849</v>
      </c>
      <c r="B5070" s="690" t="s">
        <v>775</v>
      </c>
      <c r="C5070" s="638" t="s">
        <v>769</v>
      </c>
      <c r="D5070" s="669" t="s">
        <v>14325</v>
      </c>
      <c r="E5070" s="656">
        <v>3000</v>
      </c>
      <c r="F5070" s="664" t="s">
        <v>14326</v>
      </c>
      <c r="G5070" s="669" t="s">
        <v>14327</v>
      </c>
      <c r="H5070" s="669" t="s">
        <v>14243</v>
      </c>
      <c r="I5070" s="660" t="s">
        <v>2727</v>
      </c>
      <c r="J5070" s="669" t="s">
        <v>14325</v>
      </c>
      <c r="K5070" s="696">
        <v>4</v>
      </c>
      <c r="L5070" s="696">
        <v>12</v>
      </c>
      <c r="M5070" s="697">
        <f t="shared" si="9"/>
        <v>36000</v>
      </c>
      <c r="N5070" s="679">
        <v>1</v>
      </c>
      <c r="O5070" s="679">
        <v>6</v>
      </c>
      <c r="P5070" s="687">
        <f t="shared" si="12"/>
        <v>18000</v>
      </c>
    </row>
    <row r="5071" spans="1:16" ht="45" x14ac:dyDescent="0.2">
      <c r="A5071" s="692" t="s">
        <v>15849</v>
      </c>
      <c r="B5071" s="690" t="s">
        <v>775</v>
      </c>
      <c r="C5071" s="638" t="s">
        <v>769</v>
      </c>
      <c r="D5071" s="669" t="s">
        <v>1975</v>
      </c>
      <c r="E5071" s="656">
        <v>2000</v>
      </c>
      <c r="F5071" s="664" t="s">
        <v>14328</v>
      </c>
      <c r="G5071" s="669" t="s">
        <v>14329</v>
      </c>
      <c r="H5071" s="669" t="s">
        <v>14248</v>
      </c>
      <c r="I5071" s="660" t="s">
        <v>1286</v>
      </c>
      <c r="J5071" s="669" t="s">
        <v>1975</v>
      </c>
      <c r="K5071" s="696">
        <v>4</v>
      </c>
      <c r="L5071" s="696">
        <v>12</v>
      </c>
      <c r="M5071" s="697">
        <f t="shared" si="9"/>
        <v>24000</v>
      </c>
      <c r="N5071" s="679">
        <v>1</v>
      </c>
      <c r="O5071" s="679">
        <v>6</v>
      </c>
      <c r="P5071" s="687">
        <f t="shared" si="12"/>
        <v>12000</v>
      </c>
    </row>
    <row r="5072" spans="1:16" ht="45" x14ac:dyDescent="0.2">
      <c r="A5072" s="692" t="s">
        <v>15849</v>
      </c>
      <c r="B5072" s="690" t="s">
        <v>775</v>
      </c>
      <c r="C5072" s="638" t="s">
        <v>769</v>
      </c>
      <c r="D5072" s="669" t="s">
        <v>14250</v>
      </c>
      <c r="E5072" s="656">
        <v>2300</v>
      </c>
      <c r="F5072" s="664" t="s">
        <v>14330</v>
      </c>
      <c r="G5072" s="669" t="s">
        <v>14331</v>
      </c>
      <c r="H5072" s="669" t="s">
        <v>14243</v>
      </c>
      <c r="I5072" s="660" t="s">
        <v>9336</v>
      </c>
      <c r="J5072" s="669" t="s">
        <v>14250</v>
      </c>
      <c r="K5072" s="696">
        <v>4</v>
      </c>
      <c r="L5072" s="696">
        <v>12</v>
      </c>
      <c r="M5072" s="697">
        <f t="shared" si="9"/>
        <v>27600</v>
      </c>
      <c r="N5072" s="679">
        <v>1</v>
      </c>
      <c r="O5072" s="679">
        <v>6</v>
      </c>
      <c r="P5072" s="687">
        <f t="shared" si="12"/>
        <v>13800</v>
      </c>
    </row>
    <row r="5073" spans="1:16" ht="45" x14ac:dyDescent="0.2">
      <c r="A5073" s="692" t="s">
        <v>15849</v>
      </c>
      <c r="B5073" s="690" t="s">
        <v>775</v>
      </c>
      <c r="C5073" s="638" t="s">
        <v>769</v>
      </c>
      <c r="D5073" s="669" t="s">
        <v>14258</v>
      </c>
      <c r="E5073" s="656">
        <v>1380</v>
      </c>
      <c r="F5073" s="664" t="s">
        <v>14332</v>
      </c>
      <c r="G5073" s="669" t="s">
        <v>14333</v>
      </c>
      <c r="H5073" s="669" t="s">
        <v>14248</v>
      </c>
      <c r="I5073" s="660" t="s">
        <v>796</v>
      </c>
      <c r="J5073" s="669" t="s">
        <v>14258</v>
      </c>
      <c r="K5073" s="696">
        <v>4</v>
      </c>
      <c r="L5073" s="696">
        <v>12</v>
      </c>
      <c r="M5073" s="697">
        <f t="shared" si="9"/>
        <v>16560</v>
      </c>
      <c r="N5073" s="679">
        <v>1</v>
      </c>
      <c r="O5073" s="679">
        <v>6</v>
      </c>
      <c r="P5073" s="687">
        <f t="shared" si="12"/>
        <v>8280</v>
      </c>
    </row>
    <row r="5074" spans="1:16" ht="45" x14ac:dyDescent="0.2">
      <c r="A5074" s="692" t="s">
        <v>15849</v>
      </c>
      <c r="B5074" s="690" t="s">
        <v>775</v>
      </c>
      <c r="C5074" s="638" t="s">
        <v>769</v>
      </c>
      <c r="D5074" s="669" t="s">
        <v>14274</v>
      </c>
      <c r="E5074" s="656">
        <v>1100</v>
      </c>
      <c r="F5074" s="664" t="s">
        <v>14334</v>
      </c>
      <c r="G5074" s="669" t="s">
        <v>14335</v>
      </c>
      <c r="H5074" s="669" t="s">
        <v>14243</v>
      </c>
      <c r="I5074" s="660" t="s">
        <v>796</v>
      </c>
      <c r="J5074" s="669" t="s">
        <v>14274</v>
      </c>
      <c r="K5074" s="696">
        <v>4</v>
      </c>
      <c r="L5074" s="696">
        <v>12</v>
      </c>
      <c r="M5074" s="697">
        <f t="shared" si="9"/>
        <v>13200</v>
      </c>
      <c r="N5074" s="679">
        <v>1</v>
      </c>
      <c r="O5074" s="679">
        <v>6</v>
      </c>
      <c r="P5074" s="687">
        <f t="shared" si="12"/>
        <v>6600</v>
      </c>
    </row>
    <row r="5075" spans="1:16" ht="45" x14ac:dyDescent="0.2">
      <c r="A5075" s="692" t="s">
        <v>15849</v>
      </c>
      <c r="B5075" s="690" t="s">
        <v>775</v>
      </c>
      <c r="C5075" s="638" t="s">
        <v>769</v>
      </c>
      <c r="D5075" s="669" t="s">
        <v>14336</v>
      </c>
      <c r="E5075" s="656">
        <v>5000</v>
      </c>
      <c r="F5075" s="664" t="s">
        <v>14337</v>
      </c>
      <c r="G5075" s="669" t="s">
        <v>14338</v>
      </c>
      <c r="H5075" s="669" t="s">
        <v>14243</v>
      </c>
      <c r="I5075" s="660" t="s">
        <v>9336</v>
      </c>
      <c r="J5075" s="669" t="s">
        <v>14336</v>
      </c>
      <c r="K5075" s="696">
        <v>4</v>
      </c>
      <c r="L5075" s="696">
        <v>12</v>
      </c>
      <c r="M5075" s="697">
        <f t="shared" si="9"/>
        <v>60000</v>
      </c>
      <c r="N5075" s="679">
        <v>1</v>
      </c>
      <c r="O5075" s="679">
        <v>6</v>
      </c>
      <c r="P5075" s="687">
        <f t="shared" si="12"/>
        <v>30000</v>
      </c>
    </row>
    <row r="5076" spans="1:16" ht="45" x14ac:dyDescent="0.2">
      <c r="A5076" s="692" t="s">
        <v>15849</v>
      </c>
      <c r="B5076" s="690" t="s">
        <v>775</v>
      </c>
      <c r="C5076" s="638" t="s">
        <v>769</v>
      </c>
      <c r="D5076" s="669" t="s">
        <v>14274</v>
      </c>
      <c r="E5076" s="656">
        <v>1100</v>
      </c>
      <c r="F5076" s="664" t="s">
        <v>14339</v>
      </c>
      <c r="G5076" s="669" t="s">
        <v>14340</v>
      </c>
      <c r="H5076" s="669" t="s">
        <v>14243</v>
      </c>
      <c r="I5076" s="660" t="s">
        <v>9336</v>
      </c>
      <c r="J5076" s="669" t="s">
        <v>14274</v>
      </c>
      <c r="K5076" s="696">
        <v>4</v>
      </c>
      <c r="L5076" s="696">
        <v>12</v>
      </c>
      <c r="M5076" s="697">
        <f t="shared" si="9"/>
        <v>13200</v>
      </c>
      <c r="N5076" s="679">
        <v>1</v>
      </c>
      <c r="O5076" s="679">
        <v>6</v>
      </c>
      <c r="P5076" s="687">
        <f t="shared" si="12"/>
        <v>6600</v>
      </c>
    </row>
    <row r="5077" spans="1:16" ht="45" x14ac:dyDescent="0.2">
      <c r="A5077" s="692" t="s">
        <v>15849</v>
      </c>
      <c r="B5077" s="690" t="s">
        <v>775</v>
      </c>
      <c r="C5077" s="638" t="s">
        <v>769</v>
      </c>
      <c r="D5077" s="669" t="s">
        <v>14258</v>
      </c>
      <c r="E5077" s="656">
        <v>1200</v>
      </c>
      <c r="F5077" s="664" t="s">
        <v>14341</v>
      </c>
      <c r="G5077" s="669" t="s">
        <v>14342</v>
      </c>
      <c r="H5077" s="669" t="s">
        <v>14243</v>
      </c>
      <c r="I5077" s="660" t="s">
        <v>9336</v>
      </c>
      <c r="J5077" s="669" t="s">
        <v>14258</v>
      </c>
      <c r="K5077" s="696">
        <v>4</v>
      </c>
      <c r="L5077" s="696">
        <v>12</v>
      </c>
      <c r="M5077" s="697">
        <f t="shared" si="9"/>
        <v>14400</v>
      </c>
      <c r="N5077" s="679">
        <v>1</v>
      </c>
      <c r="O5077" s="679">
        <v>6</v>
      </c>
      <c r="P5077" s="687">
        <f t="shared" si="12"/>
        <v>7200</v>
      </c>
    </row>
    <row r="5078" spans="1:16" ht="45" x14ac:dyDescent="0.2">
      <c r="A5078" s="692" t="s">
        <v>15849</v>
      </c>
      <c r="B5078" s="690" t="s">
        <v>775</v>
      </c>
      <c r="C5078" s="638" t="s">
        <v>769</v>
      </c>
      <c r="D5078" s="669" t="s">
        <v>14343</v>
      </c>
      <c r="E5078" s="656">
        <v>3000</v>
      </c>
      <c r="F5078" s="664" t="s">
        <v>14344</v>
      </c>
      <c r="G5078" s="669" t="s">
        <v>14345</v>
      </c>
      <c r="H5078" s="669" t="s">
        <v>14243</v>
      </c>
      <c r="I5078" s="660" t="s">
        <v>9336</v>
      </c>
      <c r="J5078" s="669" t="s">
        <v>14343</v>
      </c>
      <c r="K5078" s="696">
        <v>4</v>
      </c>
      <c r="L5078" s="696">
        <v>12</v>
      </c>
      <c r="M5078" s="697">
        <f t="shared" si="9"/>
        <v>36000</v>
      </c>
      <c r="N5078" s="679">
        <v>1</v>
      </c>
      <c r="O5078" s="679">
        <v>6</v>
      </c>
      <c r="P5078" s="687">
        <f t="shared" si="12"/>
        <v>18000</v>
      </c>
    </row>
    <row r="5079" spans="1:16" ht="45" x14ac:dyDescent="0.2">
      <c r="A5079" s="692" t="s">
        <v>15849</v>
      </c>
      <c r="B5079" s="690" t="s">
        <v>775</v>
      </c>
      <c r="C5079" s="638" t="s">
        <v>769</v>
      </c>
      <c r="D5079" s="669" t="s">
        <v>14267</v>
      </c>
      <c r="E5079" s="656">
        <v>2000</v>
      </c>
      <c r="F5079" s="664" t="s">
        <v>14346</v>
      </c>
      <c r="G5079" s="669" t="s">
        <v>14347</v>
      </c>
      <c r="H5079" s="669" t="s">
        <v>14243</v>
      </c>
      <c r="I5079" s="660" t="s">
        <v>796</v>
      </c>
      <c r="J5079" s="669" t="s">
        <v>14267</v>
      </c>
      <c r="K5079" s="696">
        <v>4</v>
      </c>
      <c r="L5079" s="696">
        <v>12</v>
      </c>
      <c r="M5079" s="697">
        <f t="shared" si="9"/>
        <v>24000</v>
      </c>
      <c r="N5079" s="679">
        <v>1</v>
      </c>
      <c r="O5079" s="679">
        <v>6</v>
      </c>
      <c r="P5079" s="687">
        <f t="shared" si="12"/>
        <v>12000</v>
      </c>
    </row>
    <row r="5080" spans="1:16" ht="45" x14ac:dyDescent="0.2">
      <c r="A5080" s="692" t="s">
        <v>15849</v>
      </c>
      <c r="B5080" s="690" t="s">
        <v>775</v>
      </c>
      <c r="C5080" s="638" t="s">
        <v>769</v>
      </c>
      <c r="D5080" s="669" t="s">
        <v>14348</v>
      </c>
      <c r="E5080" s="656">
        <v>4000</v>
      </c>
      <c r="F5080" s="664" t="s">
        <v>14349</v>
      </c>
      <c r="G5080" s="669" t="s">
        <v>14350</v>
      </c>
      <c r="H5080" s="669" t="s">
        <v>14243</v>
      </c>
      <c r="I5080" s="660" t="s">
        <v>9336</v>
      </c>
      <c r="J5080" s="669" t="s">
        <v>14348</v>
      </c>
      <c r="K5080" s="696">
        <v>4</v>
      </c>
      <c r="L5080" s="696">
        <v>12</v>
      </c>
      <c r="M5080" s="697">
        <f t="shared" si="9"/>
        <v>48000</v>
      </c>
      <c r="N5080" s="679">
        <v>1</v>
      </c>
      <c r="O5080" s="679">
        <v>6</v>
      </c>
      <c r="P5080" s="687">
        <f t="shared" si="12"/>
        <v>24000</v>
      </c>
    </row>
    <row r="5081" spans="1:16" ht="45" x14ac:dyDescent="0.2">
      <c r="A5081" s="692" t="s">
        <v>15849</v>
      </c>
      <c r="B5081" s="690" t="s">
        <v>775</v>
      </c>
      <c r="C5081" s="638" t="s">
        <v>769</v>
      </c>
      <c r="D5081" s="669" t="s">
        <v>14258</v>
      </c>
      <c r="E5081" s="656">
        <v>1200</v>
      </c>
      <c r="F5081" s="664" t="s">
        <v>14351</v>
      </c>
      <c r="G5081" s="669" t="s">
        <v>14352</v>
      </c>
      <c r="H5081" s="669" t="s">
        <v>14248</v>
      </c>
      <c r="I5081" s="660" t="s">
        <v>9336</v>
      </c>
      <c r="J5081" s="669" t="s">
        <v>14258</v>
      </c>
      <c r="K5081" s="696">
        <v>4</v>
      </c>
      <c r="L5081" s="696">
        <v>12</v>
      </c>
      <c r="M5081" s="697">
        <f t="shared" si="9"/>
        <v>14400</v>
      </c>
      <c r="N5081" s="680" t="s">
        <v>701</v>
      </c>
      <c r="O5081" s="680" t="s">
        <v>701</v>
      </c>
      <c r="P5081" s="687">
        <v>0</v>
      </c>
    </row>
    <row r="5082" spans="1:16" ht="45" x14ac:dyDescent="0.2">
      <c r="A5082" s="692" t="s">
        <v>15849</v>
      </c>
      <c r="B5082" s="690" t="s">
        <v>775</v>
      </c>
      <c r="C5082" s="638" t="s">
        <v>769</v>
      </c>
      <c r="D5082" s="669" t="s">
        <v>14353</v>
      </c>
      <c r="E5082" s="656">
        <v>3200</v>
      </c>
      <c r="F5082" s="664" t="s">
        <v>14354</v>
      </c>
      <c r="G5082" s="669" t="s">
        <v>14355</v>
      </c>
      <c r="H5082" s="669" t="s">
        <v>14248</v>
      </c>
      <c r="I5082" s="660" t="s">
        <v>14356</v>
      </c>
      <c r="J5082" s="669" t="s">
        <v>14353</v>
      </c>
      <c r="K5082" s="696">
        <v>4</v>
      </c>
      <c r="L5082" s="696">
        <v>12</v>
      </c>
      <c r="M5082" s="697">
        <f t="shared" si="9"/>
        <v>38400</v>
      </c>
      <c r="N5082" s="679">
        <v>1</v>
      </c>
      <c r="O5082" s="679">
        <v>6</v>
      </c>
      <c r="P5082" s="687">
        <f>+E5082*O5082</f>
        <v>19200</v>
      </c>
    </row>
    <row r="5083" spans="1:16" ht="45" x14ac:dyDescent="0.2">
      <c r="A5083" s="692" t="s">
        <v>15849</v>
      </c>
      <c r="B5083" s="690" t="s">
        <v>775</v>
      </c>
      <c r="C5083" s="638" t="s">
        <v>769</v>
      </c>
      <c r="D5083" s="669" t="s">
        <v>14258</v>
      </c>
      <c r="E5083" s="656">
        <v>1380</v>
      </c>
      <c r="F5083" s="664" t="s">
        <v>14357</v>
      </c>
      <c r="G5083" s="669" t="s">
        <v>14358</v>
      </c>
      <c r="H5083" s="669" t="s">
        <v>14243</v>
      </c>
      <c r="I5083" s="660" t="s">
        <v>9336</v>
      </c>
      <c r="J5083" s="669" t="s">
        <v>14258</v>
      </c>
      <c r="K5083" s="696">
        <v>4</v>
      </c>
      <c r="L5083" s="696">
        <v>12</v>
      </c>
      <c r="M5083" s="697">
        <f t="shared" si="9"/>
        <v>16560</v>
      </c>
      <c r="N5083" s="679">
        <v>1</v>
      </c>
      <c r="O5083" s="679">
        <v>6</v>
      </c>
      <c r="P5083" s="687">
        <f>+E5083*O5083</f>
        <v>8280</v>
      </c>
    </row>
    <row r="5084" spans="1:16" ht="45" x14ac:dyDescent="0.2">
      <c r="A5084" s="692" t="s">
        <v>15849</v>
      </c>
      <c r="B5084" s="690" t="s">
        <v>775</v>
      </c>
      <c r="C5084" s="638" t="s">
        <v>769</v>
      </c>
      <c r="D5084" s="669" t="s">
        <v>14258</v>
      </c>
      <c r="E5084" s="656">
        <v>1380</v>
      </c>
      <c r="F5084" s="664" t="s">
        <v>14359</v>
      </c>
      <c r="G5084" s="669" t="s">
        <v>14360</v>
      </c>
      <c r="H5084" s="669" t="s">
        <v>14243</v>
      </c>
      <c r="I5084" s="660" t="s">
        <v>9336</v>
      </c>
      <c r="J5084" s="669" t="s">
        <v>14258</v>
      </c>
      <c r="K5084" s="696">
        <v>4</v>
      </c>
      <c r="L5084" s="696">
        <v>12</v>
      </c>
      <c r="M5084" s="697">
        <f t="shared" si="9"/>
        <v>16560</v>
      </c>
      <c r="N5084" s="679">
        <v>1</v>
      </c>
      <c r="O5084" s="679">
        <v>6</v>
      </c>
      <c r="P5084" s="687">
        <f>+E5084*O5084</f>
        <v>8280</v>
      </c>
    </row>
    <row r="5085" spans="1:16" ht="45" x14ac:dyDescent="0.2">
      <c r="A5085" s="692" t="s">
        <v>15849</v>
      </c>
      <c r="B5085" s="690" t="s">
        <v>775</v>
      </c>
      <c r="C5085" s="638" t="s">
        <v>769</v>
      </c>
      <c r="D5085" s="669" t="s">
        <v>14258</v>
      </c>
      <c r="E5085" s="656">
        <v>1200</v>
      </c>
      <c r="F5085" s="664" t="s">
        <v>14361</v>
      </c>
      <c r="G5085" s="669" t="s">
        <v>14362</v>
      </c>
      <c r="H5085" s="669" t="s">
        <v>14243</v>
      </c>
      <c r="I5085" s="660" t="s">
        <v>796</v>
      </c>
      <c r="J5085" s="669" t="s">
        <v>14258</v>
      </c>
      <c r="K5085" s="696">
        <v>4</v>
      </c>
      <c r="L5085" s="696">
        <v>12</v>
      </c>
      <c r="M5085" s="697">
        <f t="shared" si="9"/>
        <v>14400</v>
      </c>
      <c r="N5085" s="680" t="s">
        <v>701</v>
      </c>
      <c r="O5085" s="680" t="s">
        <v>701</v>
      </c>
      <c r="P5085" s="687">
        <v>0</v>
      </c>
    </row>
    <row r="5086" spans="1:16" ht="45" x14ac:dyDescent="0.2">
      <c r="A5086" s="692" t="s">
        <v>15849</v>
      </c>
      <c r="B5086" s="690" t="s">
        <v>775</v>
      </c>
      <c r="C5086" s="638" t="s">
        <v>769</v>
      </c>
      <c r="D5086" s="669" t="s">
        <v>14363</v>
      </c>
      <c r="E5086" s="656">
        <v>2000</v>
      </c>
      <c r="F5086" s="664" t="s">
        <v>14364</v>
      </c>
      <c r="G5086" s="669" t="s">
        <v>14365</v>
      </c>
      <c r="H5086" s="669" t="s">
        <v>14248</v>
      </c>
      <c r="I5086" s="660" t="s">
        <v>5</v>
      </c>
      <c r="J5086" s="669" t="s">
        <v>14363</v>
      </c>
      <c r="K5086" s="696">
        <v>4</v>
      </c>
      <c r="L5086" s="696">
        <v>12</v>
      </c>
      <c r="M5086" s="697">
        <f t="shared" si="9"/>
        <v>24000</v>
      </c>
      <c r="N5086" s="679">
        <v>1</v>
      </c>
      <c r="O5086" s="679">
        <v>6</v>
      </c>
      <c r="P5086" s="687">
        <f>+E5086*O5086</f>
        <v>12000</v>
      </c>
    </row>
    <row r="5087" spans="1:16" ht="45" x14ac:dyDescent="0.2">
      <c r="A5087" s="692" t="s">
        <v>15849</v>
      </c>
      <c r="B5087" s="690" t="s">
        <v>775</v>
      </c>
      <c r="C5087" s="638" t="s">
        <v>769</v>
      </c>
      <c r="D5087" s="669" t="s">
        <v>14366</v>
      </c>
      <c r="E5087" s="656">
        <v>3700</v>
      </c>
      <c r="F5087" s="664" t="s">
        <v>14367</v>
      </c>
      <c r="G5087" s="669" t="s">
        <v>14368</v>
      </c>
      <c r="H5087" s="669" t="s">
        <v>14243</v>
      </c>
      <c r="I5087" s="660" t="s">
        <v>14257</v>
      </c>
      <c r="J5087" s="669" t="s">
        <v>14366</v>
      </c>
      <c r="K5087" s="696">
        <v>4</v>
      </c>
      <c r="L5087" s="696">
        <v>12</v>
      </c>
      <c r="M5087" s="697">
        <f t="shared" si="9"/>
        <v>44400</v>
      </c>
      <c r="N5087" s="680" t="s">
        <v>701</v>
      </c>
      <c r="O5087" s="680" t="s">
        <v>701</v>
      </c>
      <c r="P5087" s="687">
        <v>0</v>
      </c>
    </row>
    <row r="5088" spans="1:16" ht="45" x14ac:dyDescent="0.2">
      <c r="A5088" s="692" t="s">
        <v>15849</v>
      </c>
      <c r="B5088" s="690" t="s">
        <v>775</v>
      </c>
      <c r="C5088" s="638" t="s">
        <v>769</v>
      </c>
      <c r="D5088" s="669" t="s">
        <v>14258</v>
      </c>
      <c r="E5088" s="656">
        <v>1380</v>
      </c>
      <c r="F5088" s="664" t="s">
        <v>14369</v>
      </c>
      <c r="G5088" s="669" t="s">
        <v>14370</v>
      </c>
      <c r="H5088" s="669" t="s">
        <v>14243</v>
      </c>
      <c r="I5088" s="660" t="s">
        <v>9336</v>
      </c>
      <c r="J5088" s="669" t="s">
        <v>14258</v>
      </c>
      <c r="K5088" s="696">
        <v>4</v>
      </c>
      <c r="L5088" s="696">
        <v>12</v>
      </c>
      <c r="M5088" s="697">
        <f t="shared" si="9"/>
        <v>16560</v>
      </c>
      <c r="N5088" s="679">
        <v>1</v>
      </c>
      <c r="O5088" s="679">
        <v>6</v>
      </c>
      <c r="P5088" s="687">
        <f>+E5088*O5088</f>
        <v>8280</v>
      </c>
    </row>
    <row r="5089" spans="1:16" ht="45" x14ac:dyDescent="0.2">
      <c r="A5089" s="692" t="s">
        <v>15849</v>
      </c>
      <c r="B5089" s="690" t="s">
        <v>775</v>
      </c>
      <c r="C5089" s="638" t="s">
        <v>769</v>
      </c>
      <c r="D5089" s="669" t="s">
        <v>14371</v>
      </c>
      <c r="E5089" s="656">
        <v>4000</v>
      </c>
      <c r="F5089" s="664" t="s">
        <v>14372</v>
      </c>
      <c r="G5089" s="669" t="s">
        <v>14373</v>
      </c>
      <c r="H5089" s="669" t="s">
        <v>14248</v>
      </c>
      <c r="I5089" s="660" t="s">
        <v>14266</v>
      </c>
      <c r="J5089" s="669" t="s">
        <v>14371</v>
      </c>
      <c r="K5089" s="696">
        <v>4</v>
      </c>
      <c r="L5089" s="696">
        <v>12</v>
      </c>
      <c r="M5089" s="697">
        <f t="shared" si="9"/>
        <v>48000</v>
      </c>
      <c r="N5089" s="679">
        <v>1</v>
      </c>
      <c r="O5089" s="679">
        <v>6</v>
      </c>
      <c r="P5089" s="687">
        <f>+E5089*O5089</f>
        <v>24000</v>
      </c>
    </row>
    <row r="5090" spans="1:16" ht="45" x14ac:dyDescent="0.2">
      <c r="A5090" s="692" t="s">
        <v>15849</v>
      </c>
      <c r="B5090" s="690" t="s">
        <v>775</v>
      </c>
      <c r="C5090" s="638" t="s">
        <v>769</v>
      </c>
      <c r="D5090" s="669" t="s">
        <v>14374</v>
      </c>
      <c r="E5090" s="656">
        <v>2500</v>
      </c>
      <c r="F5090" s="664" t="s">
        <v>14375</v>
      </c>
      <c r="G5090" s="669" t="s">
        <v>14376</v>
      </c>
      <c r="H5090" s="669" t="s">
        <v>14248</v>
      </c>
      <c r="I5090" s="660" t="s">
        <v>14257</v>
      </c>
      <c r="J5090" s="669" t="s">
        <v>14374</v>
      </c>
      <c r="K5090" s="696">
        <v>4</v>
      </c>
      <c r="L5090" s="696">
        <v>12</v>
      </c>
      <c r="M5090" s="697">
        <f t="shared" si="9"/>
        <v>30000</v>
      </c>
      <c r="N5090" s="679">
        <v>1</v>
      </c>
      <c r="O5090" s="679">
        <v>6</v>
      </c>
      <c r="P5090" s="687">
        <f>+E5090*O5090</f>
        <v>15000</v>
      </c>
    </row>
    <row r="5091" spans="1:16" ht="45" x14ac:dyDescent="0.2">
      <c r="A5091" s="692" t="s">
        <v>15849</v>
      </c>
      <c r="B5091" s="690" t="s">
        <v>775</v>
      </c>
      <c r="C5091" s="638" t="s">
        <v>769</v>
      </c>
      <c r="D5091" s="669" t="s">
        <v>14377</v>
      </c>
      <c r="E5091" s="656">
        <v>2000</v>
      </c>
      <c r="F5091" s="664" t="s">
        <v>14378</v>
      </c>
      <c r="G5091" s="669" t="s">
        <v>14379</v>
      </c>
      <c r="H5091" s="669" t="s">
        <v>14248</v>
      </c>
      <c r="I5091" s="660" t="s">
        <v>14266</v>
      </c>
      <c r="J5091" s="669" t="s">
        <v>14377</v>
      </c>
      <c r="K5091" s="696">
        <v>4</v>
      </c>
      <c r="L5091" s="696">
        <v>12</v>
      </c>
      <c r="M5091" s="697">
        <f t="shared" si="9"/>
        <v>24000</v>
      </c>
      <c r="N5091" s="680" t="s">
        <v>701</v>
      </c>
      <c r="O5091" s="680" t="s">
        <v>701</v>
      </c>
      <c r="P5091" s="687">
        <v>0</v>
      </c>
    </row>
    <row r="5092" spans="1:16" ht="45" x14ac:dyDescent="0.2">
      <c r="A5092" s="692" t="s">
        <v>15849</v>
      </c>
      <c r="B5092" s="690" t="s">
        <v>775</v>
      </c>
      <c r="C5092" s="638" t="s">
        <v>769</v>
      </c>
      <c r="D5092" s="669" t="s">
        <v>14258</v>
      </c>
      <c r="E5092" s="656">
        <v>1380</v>
      </c>
      <c r="F5092" s="664" t="s">
        <v>14380</v>
      </c>
      <c r="G5092" s="669" t="s">
        <v>14381</v>
      </c>
      <c r="H5092" s="669" t="s">
        <v>14243</v>
      </c>
      <c r="I5092" s="660" t="s">
        <v>9336</v>
      </c>
      <c r="J5092" s="669" t="s">
        <v>14258</v>
      </c>
      <c r="K5092" s="696">
        <v>4</v>
      </c>
      <c r="L5092" s="696">
        <v>12</v>
      </c>
      <c r="M5092" s="697">
        <f t="shared" si="9"/>
        <v>16560</v>
      </c>
      <c r="N5092" s="680" t="s">
        <v>701</v>
      </c>
      <c r="O5092" s="680" t="s">
        <v>701</v>
      </c>
      <c r="P5092" s="687">
        <v>0</v>
      </c>
    </row>
    <row r="5093" spans="1:16" ht="45" x14ac:dyDescent="0.2">
      <c r="A5093" s="692" t="s">
        <v>15849</v>
      </c>
      <c r="B5093" s="690" t="s">
        <v>775</v>
      </c>
      <c r="C5093" s="638" t="s">
        <v>769</v>
      </c>
      <c r="D5093" s="669" t="s">
        <v>8774</v>
      </c>
      <c r="E5093" s="656">
        <v>5500</v>
      </c>
      <c r="F5093" s="664" t="s">
        <v>14382</v>
      </c>
      <c r="G5093" s="669" t="s">
        <v>14383</v>
      </c>
      <c r="H5093" s="669" t="s">
        <v>842</v>
      </c>
      <c r="I5093" s="660" t="s">
        <v>14266</v>
      </c>
      <c r="J5093" s="669" t="s">
        <v>8774</v>
      </c>
      <c r="K5093" s="696">
        <v>4</v>
      </c>
      <c r="L5093" s="696">
        <v>12</v>
      </c>
      <c r="M5093" s="697">
        <f t="shared" si="9"/>
        <v>66000</v>
      </c>
      <c r="N5093" s="679">
        <v>1</v>
      </c>
      <c r="O5093" s="679">
        <v>6</v>
      </c>
      <c r="P5093" s="687">
        <f t="shared" ref="P5093:P5110" si="13">+E5093*O5093</f>
        <v>33000</v>
      </c>
    </row>
    <row r="5094" spans="1:16" ht="45" x14ac:dyDescent="0.2">
      <c r="A5094" s="692" t="s">
        <v>15849</v>
      </c>
      <c r="B5094" s="690" t="s">
        <v>775</v>
      </c>
      <c r="C5094" s="638" t="s">
        <v>769</v>
      </c>
      <c r="D5094" s="669" t="s">
        <v>14278</v>
      </c>
      <c r="E5094" s="656">
        <v>3200</v>
      </c>
      <c r="F5094" s="664" t="s">
        <v>14384</v>
      </c>
      <c r="G5094" s="669" t="s">
        <v>14385</v>
      </c>
      <c r="H5094" s="669" t="s">
        <v>14248</v>
      </c>
      <c r="I5094" s="660" t="s">
        <v>14386</v>
      </c>
      <c r="J5094" s="669" t="s">
        <v>14278</v>
      </c>
      <c r="K5094" s="696">
        <v>4</v>
      </c>
      <c r="L5094" s="696">
        <v>12</v>
      </c>
      <c r="M5094" s="697">
        <f t="shared" si="9"/>
        <v>38400</v>
      </c>
      <c r="N5094" s="679">
        <v>1</v>
      </c>
      <c r="O5094" s="679">
        <v>6</v>
      </c>
      <c r="P5094" s="687">
        <f t="shared" si="13"/>
        <v>19200</v>
      </c>
    </row>
    <row r="5095" spans="1:16" ht="45" x14ac:dyDescent="0.2">
      <c r="A5095" s="692" t="s">
        <v>15849</v>
      </c>
      <c r="B5095" s="690" t="s">
        <v>775</v>
      </c>
      <c r="C5095" s="638" t="s">
        <v>769</v>
      </c>
      <c r="D5095" s="669" t="s">
        <v>14387</v>
      </c>
      <c r="E5095" s="656">
        <v>2070</v>
      </c>
      <c r="F5095" s="664" t="s">
        <v>14388</v>
      </c>
      <c r="G5095" s="669" t="s">
        <v>14389</v>
      </c>
      <c r="H5095" s="669" t="s">
        <v>14248</v>
      </c>
      <c r="I5095" s="660" t="s">
        <v>5</v>
      </c>
      <c r="J5095" s="669" t="s">
        <v>14387</v>
      </c>
      <c r="K5095" s="696">
        <v>4</v>
      </c>
      <c r="L5095" s="696">
        <v>12</v>
      </c>
      <c r="M5095" s="697">
        <f t="shared" si="9"/>
        <v>24840</v>
      </c>
      <c r="N5095" s="679">
        <v>1</v>
      </c>
      <c r="O5095" s="679">
        <v>6</v>
      </c>
      <c r="P5095" s="687">
        <f t="shared" si="13"/>
        <v>12420</v>
      </c>
    </row>
    <row r="5096" spans="1:16" ht="45" x14ac:dyDescent="0.2">
      <c r="A5096" s="692" t="s">
        <v>15849</v>
      </c>
      <c r="B5096" s="690" t="s">
        <v>775</v>
      </c>
      <c r="C5096" s="638" t="s">
        <v>769</v>
      </c>
      <c r="D5096" s="669" t="s">
        <v>14267</v>
      </c>
      <c r="E5096" s="656">
        <v>2000</v>
      </c>
      <c r="F5096" s="664" t="s">
        <v>14390</v>
      </c>
      <c r="G5096" s="669" t="s">
        <v>14391</v>
      </c>
      <c r="H5096" s="669" t="s">
        <v>14243</v>
      </c>
      <c r="I5096" s="660" t="s">
        <v>9336</v>
      </c>
      <c r="J5096" s="669" t="s">
        <v>14267</v>
      </c>
      <c r="K5096" s="696">
        <v>4</v>
      </c>
      <c r="L5096" s="696">
        <v>12</v>
      </c>
      <c r="M5096" s="697">
        <f>+E5096*12</f>
        <v>24000</v>
      </c>
      <c r="N5096" s="679">
        <v>1</v>
      </c>
      <c r="O5096" s="679">
        <v>6</v>
      </c>
      <c r="P5096" s="687">
        <f t="shared" si="13"/>
        <v>12000</v>
      </c>
    </row>
    <row r="5097" spans="1:16" ht="45" x14ac:dyDescent="0.2">
      <c r="A5097" s="692" t="s">
        <v>15849</v>
      </c>
      <c r="B5097" s="690" t="s">
        <v>775</v>
      </c>
      <c r="C5097" s="638" t="s">
        <v>769</v>
      </c>
      <c r="D5097" s="669" t="s">
        <v>1975</v>
      </c>
      <c r="E5097" s="656">
        <v>2000</v>
      </c>
      <c r="F5097" s="664" t="s">
        <v>14392</v>
      </c>
      <c r="G5097" s="669" t="s">
        <v>14393</v>
      </c>
      <c r="H5097" s="669" t="s">
        <v>14248</v>
      </c>
      <c r="I5097" s="660" t="s">
        <v>1286</v>
      </c>
      <c r="J5097" s="669" t="s">
        <v>1975</v>
      </c>
      <c r="K5097" s="696">
        <v>4</v>
      </c>
      <c r="L5097" s="696">
        <v>12</v>
      </c>
      <c r="M5097" s="697">
        <f t="shared" ref="M5097:M5113" si="14">+L5097*E5097</f>
        <v>24000</v>
      </c>
      <c r="N5097" s="679">
        <v>1</v>
      </c>
      <c r="O5097" s="679">
        <v>6</v>
      </c>
      <c r="P5097" s="687">
        <f t="shared" si="13"/>
        <v>12000</v>
      </c>
    </row>
    <row r="5098" spans="1:16" ht="45" x14ac:dyDescent="0.2">
      <c r="A5098" s="692" t="s">
        <v>15849</v>
      </c>
      <c r="B5098" s="690" t="s">
        <v>775</v>
      </c>
      <c r="C5098" s="638" t="s">
        <v>769</v>
      </c>
      <c r="D5098" s="669" t="s">
        <v>14394</v>
      </c>
      <c r="E5098" s="656">
        <v>1800</v>
      </c>
      <c r="F5098" s="664" t="s">
        <v>14395</v>
      </c>
      <c r="G5098" s="669" t="s">
        <v>14396</v>
      </c>
      <c r="H5098" s="669" t="s">
        <v>14243</v>
      </c>
      <c r="I5098" s="660" t="s">
        <v>14257</v>
      </c>
      <c r="J5098" s="669" t="s">
        <v>14394</v>
      </c>
      <c r="K5098" s="696">
        <v>4</v>
      </c>
      <c r="L5098" s="696">
        <v>12</v>
      </c>
      <c r="M5098" s="697">
        <f t="shared" si="14"/>
        <v>21600</v>
      </c>
      <c r="N5098" s="679">
        <v>1</v>
      </c>
      <c r="O5098" s="679">
        <v>6</v>
      </c>
      <c r="P5098" s="687">
        <f t="shared" si="13"/>
        <v>10800</v>
      </c>
    </row>
    <row r="5099" spans="1:16" ht="45" x14ac:dyDescent="0.2">
      <c r="A5099" s="692" t="s">
        <v>15849</v>
      </c>
      <c r="B5099" s="690" t="s">
        <v>775</v>
      </c>
      <c r="C5099" s="638" t="s">
        <v>769</v>
      </c>
      <c r="D5099" s="669" t="s">
        <v>14353</v>
      </c>
      <c r="E5099" s="656">
        <v>3200</v>
      </c>
      <c r="F5099" s="664" t="s">
        <v>14397</v>
      </c>
      <c r="G5099" s="669" t="s">
        <v>14398</v>
      </c>
      <c r="H5099" s="669" t="s">
        <v>14248</v>
      </c>
      <c r="I5099" s="660" t="s">
        <v>5</v>
      </c>
      <c r="J5099" s="669" t="s">
        <v>14353</v>
      </c>
      <c r="K5099" s="696">
        <v>4</v>
      </c>
      <c r="L5099" s="696">
        <v>12</v>
      </c>
      <c r="M5099" s="697">
        <f t="shared" si="14"/>
        <v>38400</v>
      </c>
      <c r="N5099" s="679">
        <v>1</v>
      </c>
      <c r="O5099" s="679">
        <v>6</v>
      </c>
      <c r="P5099" s="687">
        <f t="shared" si="13"/>
        <v>19200</v>
      </c>
    </row>
    <row r="5100" spans="1:16" ht="45" x14ac:dyDescent="0.2">
      <c r="A5100" s="692" t="s">
        <v>15849</v>
      </c>
      <c r="B5100" s="690" t="s">
        <v>775</v>
      </c>
      <c r="C5100" s="638" t="s">
        <v>769</v>
      </c>
      <c r="D5100" s="669" t="s">
        <v>14399</v>
      </c>
      <c r="E5100" s="656">
        <v>2700</v>
      </c>
      <c r="F5100" s="664" t="s">
        <v>14400</v>
      </c>
      <c r="G5100" s="669" t="s">
        <v>14401</v>
      </c>
      <c r="H5100" s="669" t="s">
        <v>14248</v>
      </c>
      <c r="I5100" s="660" t="s">
        <v>9336</v>
      </c>
      <c r="J5100" s="669" t="s">
        <v>14399</v>
      </c>
      <c r="K5100" s="696">
        <v>4</v>
      </c>
      <c r="L5100" s="696">
        <v>12</v>
      </c>
      <c r="M5100" s="697">
        <f t="shared" si="14"/>
        <v>32400</v>
      </c>
      <c r="N5100" s="679">
        <v>1</v>
      </c>
      <c r="O5100" s="679">
        <v>6</v>
      </c>
      <c r="P5100" s="687">
        <f t="shared" si="13"/>
        <v>16200</v>
      </c>
    </row>
    <row r="5101" spans="1:16" ht="45" x14ac:dyDescent="0.2">
      <c r="A5101" s="692" t="s">
        <v>15849</v>
      </c>
      <c r="B5101" s="690" t="s">
        <v>775</v>
      </c>
      <c r="C5101" s="638" t="s">
        <v>769</v>
      </c>
      <c r="D5101" s="669" t="s">
        <v>14267</v>
      </c>
      <c r="E5101" s="656">
        <v>2000</v>
      </c>
      <c r="F5101" s="664" t="s">
        <v>14402</v>
      </c>
      <c r="G5101" s="669" t="s">
        <v>14403</v>
      </c>
      <c r="H5101" s="669" t="s">
        <v>14243</v>
      </c>
      <c r="I5101" s="660" t="s">
        <v>9336</v>
      </c>
      <c r="J5101" s="669" t="s">
        <v>14267</v>
      </c>
      <c r="K5101" s="696">
        <v>4</v>
      </c>
      <c r="L5101" s="696">
        <v>12</v>
      </c>
      <c r="M5101" s="697">
        <f t="shared" si="14"/>
        <v>24000</v>
      </c>
      <c r="N5101" s="679">
        <v>1</v>
      </c>
      <c r="O5101" s="679">
        <v>6</v>
      </c>
      <c r="P5101" s="687">
        <f t="shared" si="13"/>
        <v>12000</v>
      </c>
    </row>
    <row r="5102" spans="1:16" ht="45" x14ac:dyDescent="0.2">
      <c r="A5102" s="692" t="s">
        <v>15849</v>
      </c>
      <c r="B5102" s="690" t="s">
        <v>775</v>
      </c>
      <c r="C5102" s="638" t="s">
        <v>769</v>
      </c>
      <c r="D5102" s="669" t="s">
        <v>14404</v>
      </c>
      <c r="E5102" s="656">
        <v>6000</v>
      </c>
      <c r="F5102" s="664" t="s">
        <v>14405</v>
      </c>
      <c r="G5102" s="669" t="s">
        <v>14406</v>
      </c>
      <c r="H5102" s="669" t="s">
        <v>14243</v>
      </c>
      <c r="I5102" s="660" t="s">
        <v>9336</v>
      </c>
      <c r="J5102" s="669" t="s">
        <v>14404</v>
      </c>
      <c r="K5102" s="696">
        <v>4</v>
      </c>
      <c r="L5102" s="696">
        <v>12</v>
      </c>
      <c r="M5102" s="697">
        <f t="shared" si="14"/>
        <v>72000</v>
      </c>
      <c r="N5102" s="679">
        <v>1</v>
      </c>
      <c r="O5102" s="679">
        <v>6</v>
      </c>
      <c r="P5102" s="687">
        <f t="shared" si="13"/>
        <v>36000</v>
      </c>
    </row>
    <row r="5103" spans="1:16" ht="45" x14ac:dyDescent="0.2">
      <c r="A5103" s="692" t="s">
        <v>15849</v>
      </c>
      <c r="B5103" s="690" t="s">
        <v>775</v>
      </c>
      <c r="C5103" s="638" t="s">
        <v>769</v>
      </c>
      <c r="D5103" s="669" t="s">
        <v>14407</v>
      </c>
      <c r="E5103" s="656">
        <v>1800</v>
      </c>
      <c r="F5103" s="664" t="s">
        <v>14408</v>
      </c>
      <c r="G5103" s="669" t="s">
        <v>14409</v>
      </c>
      <c r="H5103" s="669" t="s">
        <v>5</v>
      </c>
      <c r="I5103" s="660" t="s">
        <v>5</v>
      </c>
      <c r="J5103" s="669" t="s">
        <v>14407</v>
      </c>
      <c r="K5103" s="696">
        <v>4</v>
      </c>
      <c r="L5103" s="696">
        <v>12</v>
      </c>
      <c r="M5103" s="697">
        <f t="shared" si="14"/>
        <v>21600</v>
      </c>
      <c r="N5103" s="679">
        <v>1</v>
      </c>
      <c r="O5103" s="679">
        <v>6</v>
      </c>
      <c r="P5103" s="687">
        <f t="shared" si="13"/>
        <v>10800</v>
      </c>
    </row>
    <row r="5104" spans="1:16" ht="45" x14ac:dyDescent="0.2">
      <c r="A5104" s="692" t="s">
        <v>15849</v>
      </c>
      <c r="B5104" s="690" t="s">
        <v>775</v>
      </c>
      <c r="C5104" s="638" t="s">
        <v>769</v>
      </c>
      <c r="D5104" s="669" t="s">
        <v>14267</v>
      </c>
      <c r="E5104" s="656">
        <v>2000</v>
      </c>
      <c r="F5104" s="664" t="s">
        <v>14410</v>
      </c>
      <c r="G5104" s="669" t="s">
        <v>14411</v>
      </c>
      <c r="H5104" s="669" t="s">
        <v>14243</v>
      </c>
      <c r="I5104" s="660" t="s">
        <v>9336</v>
      </c>
      <c r="J5104" s="669" t="s">
        <v>14267</v>
      </c>
      <c r="K5104" s="696">
        <v>4</v>
      </c>
      <c r="L5104" s="696">
        <v>12</v>
      </c>
      <c r="M5104" s="697">
        <f t="shared" si="14"/>
        <v>24000</v>
      </c>
      <c r="N5104" s="679">
        <v>1</v>
      </c>
      <c r="O5104" s="679">
        <v>6</v>
      </c>
      <c r="P5104" s="687">
        <f t="shared" si="13"/>
        <v>12000</v>
      </c>
    </row>
    <row r="5105" spans="1:16" ht="45" x14ac:dyDescent="0.2">
      <c r="A5105" s="692" t="s">
        <v>15849</v>
      </c>
      <c r="B5105" s="690" t="s">
        <v>775</v>
      </c>
      <c r="C5105" s="638" t="s">
        <v>769</v>
      </c>
      <c r="D5105" s="669" t="s">
        <v>14258</v>
      </c>
      <c r="E5105" s="656">
        <v>1380</v>
      </c>
      <c r="F5105" s="664" t="s">
        <v>14412</v>
      </c>
      <c r="G5105" s="669" t="s">
        <v>14413</v>
      </c>
      <c r="H5105" s="669" t="s">
        <v>14248</v>
      </c>
      <c r="I5105" s="660" t="s">
        <v>796</v>
      </c>
      <c r="J5105" s="669" t="s">
        <v>14258</v>
      </c>
      <c r="K5105" s="696">
        <v>4</v>
      </c>
      <c r="L5105" s="696">
        <v>12</v>
      </c>
      <c r="M5105" s="697">
        <f t="shared" si="14"/>
        <v>16560</v>
      </c>
      <c r="N5105" s="679">
        <v>1</v>
      </c>
      <c r="O5105" s="679">
        <v>6</v>
      </c>
      <c r="P5105" s="687">
        <f t="shared" si="13"/>
        <v>8280</v>
      </c>
    </row>
    <row r="5106" spans="1:16" ht="45" x14ac:dyDescent="0.2">
      <c r="A5106" s="692" t="s">
        <v>15849</v>
      </c>
      <c r="B5106" s="690" t="s">
        <v>775</v>
      </c>
      <c r="C5106" s="638" t="s">
        <v>769</v>
      </c>
      <c r="D5106" s="669" t="s">
        <v>14414</v>
      </c>
      <c r="E5106" s="656">
        <v>2000</v>
      </c>
      <c r="F5106" s="664" t="s">
        <v>14415</v>
      </c>
      <c r="G5106" s="669" t="s">
        <v>14416</v>
      </c>
      <c r="H5106" s="669" t="s">
        <v>14243</v>
      </c>
      <c r="I5106" s="660" t="s">
        <v>796</v>
      </c>
      <c r="J5106" s="669" t="s">
        <v>14414</v>
      </c>
      <c r="K5106" s="696">
        <v>4</v>
      </c>
      <c r="L5106" s="696">
        <v>12</v>
      </c>
      <c r="M5106" s="697">
        <f t="shared" si="14"/>
        <v>24000</v>
      </c>
      <c r="N5106" s="679">
        <v>1</v>
      </c>
      <c r="O5106" s="679">
        <v>6</v>
      </c>
      <c r="P5106" s="687">
        <f t="shared" si="13"/>
        <v>12000</v>
      </c>
    </row>
    <row r="5107" spans="1:16" ht="45" x14ac:dyDescent="0.2">
      <c r="A5107" s="692" t="s">
        <v>15849</v>
      </c>
      <c r="B5107" s="690" t="s">
        <v>775</v>
      </c>
      <c r="C5107" s="638" t="s">
        <v>769</v>
      </c>
      <c r="D5107" s="669" t="s">
        <v>14417</v>
      </c>
      <c r="E5107" s="656">
        <v>1800</v>
      </c>
      <c r="F5107" s="664" t="s">
        <v>14418</v>
      </c>
      <c r="G5107" s="669" t="s">
        <v>14419</v>
      </c>
      <c r="H5107" s="669" t="s">
        <v>14243</v>
      </c>
      <c r="I5107" s="660" t="s">
        <v>14420</v>
      </c>
      <c r="J5107" s="669" t="s">
        <v>14417</v>
      </c>
      <c r="K5107" s="696">
        <v>4</v>
      </c>
      <c r="L5107" s="696">
        <v>12</v>
      </c>
      <c r="M5107" s="697">
        <f t="shared" si="14"/>
        <v>21600</v>
      </c>
      <c r="N5107" s="679">
        <v>1</v>
      </c>
      <c r="O5107" s="679">
        <v>6</v>
      </c>
      <c r="P5107" s="687">
        <f t="shared" si="13"/>
        <v>10800</v>
      </c>
    </row>
    <row r="5108" spans="1:16" ht="45" x14ac:dyDescent="0.2">
      <c r="A5108" s="692" t="s">
        <v>15849</v>
      </c>
      <c r="B5108" s="690" t="s">
        <v>775</v>
      </c>
      <c r="C5108" s="638" t="s">
        <v>769</v>
      </c>
      <c r="D5108" s="669" t="s">
        <v>14421</v>
      </c>
      <c r="E5108" s="656">
        <v>1500</v>
      </c>
      <c r="F5108" s="664" t="s">
        <v>14422</v>
      </c>
      <c r="G5108" s="669" t="s">
        <v>14423</v>
      </c>
      <c r="H5108" s="669" t="s">
        <v>14243</v>
      </c>
      <c r="I5108" s="660" t="s">
        <v>9336</v>
      </c>
      <c r="J5108" s="669" t="s">
        <v>14421</v>
      </c>
      <c r="K5108" s="696">
        <v>4</v>
      </c>
      <c r="L5108" s="696">
        <v>12</v>
      </c>
      <c r="M5108" s="697">
        <f t="shared" si="14"/>
        <v>18000</v>
      </c>
      <c r="N5108" s="679">
        <v>1</v>
      </c>
      <c r="O5108" s="679">
        <v>6</v>
      </c>
      <c r="P5108" s="687">
        <f t="shared" si="13"/>
        <v>9000</v>
      </c>
    </row>
    <row r="5109" spans="1:16" ht="45" x14ac:dyDescent="0.2">
      <c r="A5109" s="692" t="s">
        <v>15849</v>
      </c>
      <c r="B5109" s="690" t="s">
        <v>775</v>
      </c>
      <c r="C5109" s="638" t="s">
        <v>769</v>
      </c>
      <c r="D5109" s="669" t="s">
        <v>14267</v>
      </c>
      <c r="E5109" s="656">
        <v>2000</v>
      </c>
      <c r="F5109" s="664" t="s">
        <v>14424</v>
      </c>
      <c r="G5109" s="669" t="s">
        <v>14425</v>
      </c>
      <c r="H5109" s="669" t="s">
        <v>14243</v>
      </c>
      <c r="I5109" s="660" t="s">
        <v>9336</v>
      </c>
      <c r="J5109" s="669" t="s">
        <v>14267</v>
      </c>
      <c r="K5109" s="696">
        <v>4</v>
      </c>
      <c r="L5109" s="696">
        <v>12</v>
      </c>
      <c r="M5109" s="697">
        <f t="shared" si="14"/>
        <v>24000</v>
      </c>
      <c r="N5109" s="679">
        <v>1</v>
      </c>
      <c r="O5109" s="679">
        <v>6</v>
      </c>
      <c r="P5109" s="687">
        <f t="shared" si="13"/>
        <v>12000</v>
      </c>
    </row>
    <row r="5110" spans="1:16" ht="45" x14ac:dyDescent="0.2">
      <c r="A5110" s="692" t="s">
        <v>15849</v>
      </c>
      <c r="B5110" s="690" t="s">
        <v>775</v>
      </c>
      <c r="C5110" s="638" t="s">
        <v>769</v>
      </c>
      <c r="D5110" s="669" t="s">
        <v>14426</v>
      </c>
      <c r="E5110" s="656">
        <v>2500</v>
      </c>
      <c r="F5110" s="664" t="s">
        <v>14427</v>
      </c>
      <c r="G5110" s="669" t="s">
        <v>14428</v>
      </c>
      <c r="H5110" s="669" t="s">
        <v>14248</v>
      </c>
      <c r="I5110" s="660" t="s">
        <v>14307</v>
      </c>
      <c r="J5110" s="669" t="s">
        <v>14426</v>
      </c>
      <c r="K5110" s="696">
        <v>4</v>
      </c>
      <c r="L5110" s="696">
        <v>12</v>
      </c>
      <c r="M5110" s="697">
        <f t="shared" si="14"/>
        <v>30000</v>
      </c>
      <c r="N5110" s="679">
        <v>1</v>
      </c>
      <c r="O5110" s="679">
        <v>6</v>
      </c>
      <c r="P5110" s="687">
        <f t="shared" si="13"/>
        <v>15000</v>
      </c>
    </row>
    <row r="5111" spans="1:16" ht="45" x14ac:dyDescent="0.2">
      <c r="A5111" s="692" t="s">
        <v>15849</v>
      </c>
      <c r="B5111" s="690" t="s">
        <v>775</v>
      </c>
      <c r="C5111" s="638" t="s">
        <v>769</v>
      </c>
      <c r="D5111" s="669" t="s">
        <v>14429</v>
      </c>
      <c r="E5111" s="656">
        <v>5500</v>
      </c>
      <c r="F5111" s="664" t="s">
        <v>14430</v>
      </c>
      <c r="G5111" s="669" t="s">
        <v>14431</v>
      </c>
      <c r="H5111" s="669" t="s">
        <v>5</v>
      </c>
      <c r="I5111" s="660" t="s">
        <v>5</v>
      </c>
      <c r="J5111" s="669" t="s">
        <v>14429</v>
      </c>
      <c r="K5111" s="696">
        <v>4</v>
      </c>
      <c r="L5111" s="696">
        <v>12</v>
      </c>
      <c r="M5111" s="697">
        <f t="shared" si="14"/>
        <v>66000</v>
      </c>
      <c r="N5111" s="680" t="s">
        <v>701</v>
      </c>
      <c r="O5111" s="680" t="s">
        <v>701</v>
      </c>
      <c r="P5111" s="687">
        <v>0</v>
      </c>
    </row>
    <row r="5112" spans="1:16" ht="45" x14ac:dyDescent="0.2">
      <c r="A5112" s="692" t="s">
        <v>15849</v>
      </c>
      <c r="B5112" s="690" t="s">
        <v>775</v>
      </c>
      <c r="C5112" s="638" t="s">
        <v>769</v>
      </c>
      <c r="D5112" s="669" t="s">
        <v>14432</v>
      </c>
      <c r="E5112" s="656">
        <v>2500</v>
      </c>
      <c r="F5112" s="664" t="s">
        <v>14433</v>
      </c>
      <c r="G5112" s="669" t="s">
        <v>14434</v>
      </c>
      <c r="H5112" s="669" t="s">
        <v>14243</v>
      </c>
      <c r="I5112" s="660" t="s">
        <v>9336</v>
      </c>
      <c r="J5112" s="669" t="s">
        <v>14432</v>
      </c>
      <c r="K5112" s="696">
        <v>4</v>
      </c>
      <c r="L5112" s="696">
        <v>12</v>
      </c>
      <c r="M5112" s="697">
        <f t="shared" si="14"/>
        <v>30000</v>
      </c>
      <c r="N5112" s="679">
        <v>1</v>
      </c>
      <c r="O5112" s="679">
        <v>6</v>
      </c>
      <c r="P5112" s="687">
        <f t="shared" ref="P5112:P5133" si="15">+E5112*O5112</f>
        <v>15000</v>
      </c>
    </row>
    <row r="5113" spans="1:16" ht="45" x14ac:dyDescent="0.2">
      <c r="A5113" s="692" t="s">
        <v>15849</v>
      </c>
      <c r="B5113" s="690" t="s">
        <v>775</v>
      </c>
      <c r="C5113" s="638" t="s">
        <v>769</v>
      </c>
      <c r="D5113" s="669" t="s">
        <v>14258</v>
      </c>
      <c r="E5113" s="656">
        <v>1380</v>
      </c>
      <c r="F5113" s="664" t="s">
        <v>14435</v>
      </c>
      <c r="G5113" s="669" t="s">
        <v>14436</v>
      </c>
      <c r="H5113" s="669" t="s">
        <v>14243</v>
      </c>
      <c r="I5113" s="660" t="s">
        <v>9336</v>
      </c>
      <c r="J5113" s="669" t="s">
        <v>14258</v>
      </c>
      <c r="K5113" s="696">
        <v>4</v>
      </c>
      <c r="L5113" s="696">
        <v>12</v>
      </c>
      <c r="M5113" s="697">
        <f t="shared" si="14"/>
        <v>16560</v>
      </c>
      <c r="N5113" s="679">
        <v>1</v>
      </c>
      <c r="O5113" s="679">
        <v>6</v>
      </c>
      <c r="P5113" s="687">
        <f t="shared" si="15"/>
        <v>8280</v>
      </c>
    </row>
    <row r="5114" spans="1:16" ht="45" x14ac:dyDescent="0.2">
      <c r="A5114" s="692" t="s">
        <v>15849</v>
      </c>
      <c r="B5114" s="690" t="s">
        <v>775</v>
      </c>
      <c r="C5114" s="638" t="s">
        <v>769</v>
      </c>
      <c r="D5114" s="669" t="s">
        <v>14437</v>
      </c>
      <c r="E5114" s="656">
        <v>2000</v>
      </c>
      <c r="F5114" s="664" t="s">
        <v>14438</v>
      </c>
      <c r="G5114" s="669" t="s">
        <v>14439</v>
      </c>
      <c r="H5114" s="669" t="s">
        <v>14243</v>
      </c>
      <c r="I5114" s="660" t="s">
        <v>1286</v>
      </c>
      <c r="J5114" s="669" t="s">
        <v>14437</v>
      </c>
      <c r="K5114" s="696">
        <v>4</v>
      </c>
      <c r="L5114" s="696">
        <v>12</v>
      </c>
      <c r="M5114" s="697">
        <f>+E5114*L5114</f>
        <v>24000</v>
      </c>
      <c r="N5114" s="679">
        <v>1</v>
      </c>
      <c r="O5114" s="679">
        <v>6</v>
      </c>
      <c r="P5114" s="687">
        <f t="shared" si="15"/>
        <v>12000</v>
      </c>
    </row>
    <row r="5115" spans="1:16" ht="45" x14ac:dyDescent="0.2">
      <c r="A5115" s="692" t="s">
        <v>15849</v>
      </c>
      <c r="B5115" s="690" t="s">
        <v>775</v>
      </c>
      <c r="C5115" s="638" t="s">
        <v>769</v>
      </c>
      <c r="D5115" s="669" t="s">
        <v>14274</v>
      </c>
      <c r="E5115" s="656">
        <v>1100</v>
      </c>
      <c r="F5115" s="664" t="s">
        <v>14440</v>
      </c>
      <c r="G5115" s="669" t="s">
        <v>14441</v>
      </c>
      <c r="H5115" s="669" t="s">
        <v>14243</v>
      </c>
      <c r="I5115" s="660" t="s">
        <v>9336</v>
      </c>
      <c r="J5115" s="669" t="s">
        <v>14274</v>
      </c>
      <c r="K5115" s="696">
        <v>4</v>
      </c>
      <c r="L5115" s="696">
        <v>12</v>
      </c>
      <c r="M5115" s="697">
        <f t="shared" ref="M5115:M5172" si="16">+L5115*E5115</f>
        <v>13200</v>
      </c>
      <c r="N5115" s="679">
        <v>1</v>
      </c>
      <c r="O5115" s="679">
        <v>6</v>
      </c>
      <c r="P5115" s="687">
        <f t="shared" si="15"/>
        <v>6600</v>
      </c>
    </row>
    <row r="5116" spans="1:16" ht="45" x14ac:dyDescent="0.2">
      <c r="A5116" s="692" t="s">
        <v>15849</v>
      </c>
      <c r="B5116" s="690" t="s">
        <v>775</v>
      </c>
      <c r="C5116" s="638" t="s">
        <v>769</v>
      </c>
      <c r="D5116" s="669" t="s">
        <v>14442</v>
      </c>
      <c r="E5116" s="656">
        <v>1265</v>
      </c>
      <c r="F5116" s="664" t="s">
        <v>14443</v>
      </c>
      <c r="G5116" s="669" t="s">
        <v>14444</v>
      </c>
      <c r="H5116" s="669" t="s">
        <v>14243</v>
      </c>
      <c r="I5116" s="660" t="s">
        <v>9336</v>
      </c>
      <c r="J5116" s="669" t="s">
        <v>14442</v>
      </c>
      <c r="K5116" s="696">
        <v>4</v>
      </c>
      <c r="L5116" s="696">
        <v>12</v>
      </c>
      <c r="M5116" s="697">
        <f t="shared" si="16"/>
        <v>15180</v>
      </c>
      <c r="N5116" s="679">
        <v>1</v>
      </c>
      <c r="O5116" s="679">
        <v>6</v>
      </c>
      <c r="P5116" s="687">
        <f t="shared" si="15"/>
        <v>7590</v>
      </c>
    </row>
    <row r="5117" spans="1:16" ht="45" x14ac:dyDescent="0.2">
      <c r="A5117" s="692" t="s">
        <v>15849</v>
      </c>
      <c r="B5117" s="690" t="s">
        <v>775</v>
      </c>
      <c r="C5117" s="638" t="s">
        <v>769</v>
      </c>
      <c r="D5117" s="669" t="s">
        <v>14258</v>
      </c>
      <c r="E5117" s="656">
        <v>1380</v>
      </c>
      <c r="F5117" s="664" t="s">
        <v>14445</v>
      </c>
      <c r="G5117" s="669" t="s">
        <v>14446</v>
      </c>
      <c r="H5117" s="669" t="s">
        <v>14243</v>
      </c>
      <c r="I5117" s="660" t="s">
        <v>9336</v>
      </c>
      <c r="J5117" s="669" t="s">
        <v>14258</v>
      </c>
      <c r="K5117" s="696">
        <v>4</v>
      </c>
      <c r="L5117" s="696">
        <v>12</v>
      </c>
      <c r="M5117" s="697">
        <f t="shared" si="16"/>
        <v>16560</v>
      </c>
      <c r="N5117" s="679">
        <v>1</v>
      </c>
      <c r="O5117" s="679">
        <v>6</v>
      </c>
      <c r="P5117" s="687">
        <f t="shared" si="15"/>
        <v>8280</v>
      </c>
    </row>
    <row r="5118" spans="1:16" ht="45" x14ac:dyDescent="0.2">
      <c r="A5118" s="692" t="s">
        <v>15849</v>
      </c>
      <c r="B5118" s="690" t="s">
        <v>775</v>
      </c>
      <c r="C5118" s="638" t="s">
        <v>769</v>
      </c>
      <c r="D5118" s="669" t="s">
        <v>14258</v>
      </c>
      <c r="E5118" s="656">
        <v>1380</v>
      </c>
      <c r="F5118" s="664" t="s">
        <v>14447</v>
      </c>
      <c r="G5118" s="669" t="s">
        <v>14448</v>
      </c>
      <c r="H5118" s="669" t="s">
        <v>14243</v>
      </c>
      <c r="I5118" s="660" t="s">
        <v>9336</v>
      </c>
      <c r="J5118" s="669" t="s">
        <v>14258</v>
      </c>
      <c r="K5118" s="696">
        <v>4</v>
      </c>
      <c r="L5118" s="696">
        <v>12</v>
      </c>
      <c r="M5118" s="697">
        <f t="shared" si="16"/>
        <v>16560</v>
      </c>
      <c r="N5118" s="679">
        <v>1</v>
      </c>
      <c r="O5118" s="679">
        <v>6</v>
      </c>
      <c r="P5118" s="687">
        <f t="shared" si="15"/>
        <v>8280</v>
      </c>
    </row>
    <row r="5119" spans="1:16" ht="45" x14ac:dyDescent="0.2">
      <c r="A5119" s="692" t="s">
        <v>15849</v>
      </c>
      <c r="B5119" s="690" t="s">
        <v>775</v>
      </c>
      <c r="C5119" s="638" t="s">
        <v>769</v>
      </c>
      <c r="D5119" s="669" t="s">
        <v>14274</v>
      </c>
      <c r="E5119" s="656">
        <v>1100</v>
      </c>
      <c r="F5119" s="664" t="s">
        <v>14449</v>
      </c>
      <c r="G5119" s="669" t="s">
        <v>14450</v>
      </c>
      <c r="H5119" s="669" t="s">
        <v>14243</v>
      </c>
      <c r="I5119" s="660" t="s">
        <v>9336</v>
      </c>
      <c r="J5119" s="669" t="s">
        <v>14274</v>
      </c>
      <c r="K5119" s="696">
        <v>4</v>
      </c>
      <c r="L5119" s="696">
        <v>12</v>
      </c>
      <c r="M5119" s="697">
        <f t="shared" si="16"/>
        <v>13200</v>
      </c>
      <c r="N5119" s="679">
        <v>1</v>
      </c>
      <c r="O5119" s="679">
        <v>6</v>
      </c>
      <c r="P5119" s="687">
        <f t="shared" si="15"/>
        <v>6600</v>
      </c>
    </row>
    <row r="5120" spans="1:16" ht="45" x14ac:dyDescent="0.2">
      <c r="A5120" s="692" t="s">
        <v>15849</v>
      </c>
      <c r="B5120" s="690" t="s">
        <v>775</v>
      </c>
      <c r="C5120" s="638" t="s">
        <v>769</v>
      </c>
      <c r="D5120" s="669" t="s">
        <v>14278</v>
      </c>
      <c r="E5120" s="656">
        <v>2400</v>
      </c>
      <c r="F5120" s="664" t="s">
        <v>14451</v>
      </c>
      <c r="G5120" s="669" t="s">
        <v>14452</v>
      </c>
      <c r="H5120" s="669" t="s">
        <v>14243</v>
      </c>
      <c r="I5120" s="660" t="s">
        <v>14257</v>
      </c>
      <c r="J5120" s="669" t="s">
        <v>14278</v>
      </c>
      <c r="K5120" s="696">
        <v>4</v>
      </c>
      <c r="L5120" s="696">
        <v>12</v>
      </c>
      <c r="M5120" s="697">
        <f t="shared" si="16"/>
        <v>28800</v>
      </c>
      <c r="N5120" s="679">
        <v>1</v>
      </c>
      <c r="O5120" s="679">
        <v>6</v>
      </c>
      <c r="P5120" s="687">
        <f t="shared" si="15"/>
        <v>14400</v>
      </c>
    </row>
    <row r="5121" spans="1:16" ht="45" x14ac:dyDescent="0.2">
      <c r="A5121" s="692" t="s">
        <v>15849</v>
      </c>
      <c r="B5121" s="690" t="s">
        <v>775</v>
      </c>
      <c r="C5121" s="638" t="s">
        <v>769</v>
      </c>
      <c r="D5121" s="669" t="s">
        <v>14278</v>
      </c>
      <c r="E5121" s="656">
        <v>2500</v>
      </c>
      <c r="F5121" s="664" t="s">
        <v>14453</v>
      </c>
      <c r="G5121" s="669" t="s">
        <v>14454</v>
      </c>
      <c r="H5121" s="669" t="s">
        <v>14243</v>
      </c>
      <c r="I5121" s="660" t="s">
        <v>9336</v>
      </c>
      <c r="J5121" s="669" t="s">
        <v>14278</v>
      </c>
      <c r="K5121" s="696">
        <v>4</v>
      </c>
      <c r="L5121" s="696">
        <v>12</v>
      </c>
      <c r="M5121" s="697">
        <f t="shared" si="16"/>
        <v>30000</v>
      </c>
      <c r="N5121" s="679">
        <v>1</v>
      </c>
      <c r="O5121" s="679">
        <v>6</v>
      </c>
      <c r="P5121" s="687">
        <f t="shared" si="15"/>
        <v>15000</v>
      </c>
    </row>
    <row r="5122" spans="1:16" ht="45" x14ac:dyDescent="0.2">
      <c r="A5122" s="692" t="s">
        <v>15849</v>
      </c>
      <c r="B5122" s="690" t="s">
        <v>775</v>
      </c>
      <c r="C5122" s="638" t="s">
        <v>769</v>
      </c>
      <c r="D5122" s="669" t="s">
        <v>14417</v>
      </c>
      <c r="E5122" s="656">
        <v>2000</v>
      </c>
      <c r="F5122" s="664" t="s">
        <v>14455</v>
      </c>
      <c r="G5122" s="669" t="s">
        <v>14456</v>
      </c>
      <c r="H5122" s="669" t="s">
        <v>14243</v>
      </c>
      <c r="I5122" s="660" t="s">
        <v>14307</v>
      </c>
      <c r="J5122" s="669" t="s">
        <v>14417</v>
      </c>
      <c r="K5122" s="696">
        <v>4</v>
      </c>
      <c r="L5122" s="696">
        <v>12</v>
      </c>
      <c r="M5122" s="697">
        <f t="shared" si="16"/>
        <v>24000</v>
      </c>
      <c r="N5122" s="679">
        <v>1</v>
      </c>
      <c r="O5122" s="679">
        <v>6</v>
      </c>
      <c r="P5122" s="687">
        <f t="shared" si="15"/>
        <v>12000</v>
      </c>
    </row>
    <row r="5123" spans="1:16" ht="45" x14ac:dyDescent="0.2">
      <c r="A5123" s="692" t="s">
        <v>15849</v>
      </c>
      <c r="B5123" s="690" t="s">
        <v>775</v>
      </c>
      <c r="C5123" s="638" t="s">
        <v>769</v>
      </c>
      <c r="D5123" s="669" t="s">
        <v>14457</v>
      </c>
      <c r="E5123" s="656">
        <v>1265</v>
      </c>
      <c r="F5123" s="664" t="s">
        <v>14458</v>
      </c>
      <c r="G5123" s="669" t="s">
        <v>14459</v>
      </c>
      <c r="H5123" s="669" t="s">
        <v>14243</v>
      </c>
      <c r="I5123" s="660" t="s">
        <v>9336</v>
      </c>
      <c r="J5123" s="669" t="s">
        <v>14457</v>
      </c>
      <c r="K5123" s="696">
        <v>4</v>
      </c>
      <c r="L5123" s="696">
        <v>12</v>
      </c>
      <c r="M5123" s="697">
        <f t="shared" si="16"/>
        <v>15180</v>
      </c>
      <c r="N5123" s="679">
        <v>1</v>
      </c>
      <c r="O5123" s="679">
        <v>6</v>
      </c>
      <c r="P5123" s="687">
        <f t="shared" si="15"/>
        <v>7590</v>
      </c>
    </row>
    <row r="5124" spans="1:16" ht="45" x14ac:dyDescent="0.2">
      <c r="A5124" s="692" t="s">
        <v>15849</v>
      </c>
      <c r="B5124" s="690" t="s">
        <v>775</v>
      </c>
      <c r="C5124" s="638" t="s">
        <v>769</v>
      </c>
      <c r="D5124" s="669" t="s">
        <v>14460</v>
      </c>
      <c r="E5124" s="656">
        <v>2000</v>
      </c>
      <c r="F5124" s="664" t="s">
        <v>14461</v>
      </c>
      <c r="G5124" s="669" t="s">
        <v>14462</v>
      </c>
      <c r="H5124" s="669" t="s">
        <v>14243</v>
      </c>
      <c r="I5124" s="660" t="s">
        <v>774</v>
      </c>
      <c r="J5124" s="669" t="s">
        <v>14460</v>
      </c>
      <c r="K5124" s="696">
        <v>4</v>
      </c>
      <c r="L5124" s="696">
        <v>12</v>
      </c>
      <c r="M5124" s="697">
        <f t="shared" si="16"/>
        <v>24000</v>
      </c>
      <c r="N5124" s="679">
        <v>1</v>
      </c>
      <c r="O5124" s="679">
        <v>6</v>
      </c>
      <c r="P5124" s="687">
        <f t="shared" si="15"/>
        <v>12000</v>
      </c>
    </row>
    <row r="5125" spans="1:16" ht="45" x14ac:dyDescent="0.2">
      <c r="A5125" s="692" t="s">
        <v>15849</v>
      </c>
      <c r="B5125" s="690" t="s">
        <v>775</v>
      </c>
      <c r="C5125" s="638" t="s">
        <v>769</v>
      </c>
      <c r="D5125" s="669" t="s">
        <v>14463</v>
      </c>
      <c r="E5125" s="656">
        <v>2500</v>
      </c>
      <c r="F5125" s="664" t="s">
        <v>14464</v>
      </c>
      <c r="G5125" s="669" t="s">
        <v>14465</v>
      </c>
      <c r="H5125" s="669" t="s">
        <v>14243</v>
      </c>
      <c r="I5125" s="660" t="s">
        <v>9336</v>
      </c>
      <c r="J5125" s="669" t="s">
        <v>14463</v>
      </c>
      <c r="K5125" s="696">
        <v>4</v>
      </c>
      <c r="L5125" s="696">
        <v>12</v>
      </c>
      <c r="M5125" s="697">
        <f t="shared" si="16"/>
        <v>30000</v>
      </c>
      <c r="N5125" s="679">
        <v>1</v>
      </c>
      <c r="O5125" s="679">
        <v>6</v>
      </c>
      <c r="P5125" s="687">
        <f t="shared" si="15"/>
        <v>15000</v>
      </c>
    </row>
    <row r="5126" spans="1:16" ht="45" x14ac:dyDescent="0.2">
      <c r="A5126" s="692" t="s">
        <v>15849</v>
      </c>
      <c r="B5126" s="690" t="s">
        <v>775</v>
      </c>
      <c r="C5126" s="638" t="s">
        <v>769</v>
      </c>
      <c r="D5126" s="669" t="s">
        <v>14466</v>
      </c>
      <c r="E5126" s="656">
        <v>1500</v>
      </c>
      <c r="F5126" s="664" t="s">
        <v>14467</v>
      </c>
      <c r="G5126" s="669" t="s">
        <v>14468</v>
      </c>
      <c r="H5126" s="669" t="s">
        <v>14243</v>
      </c>
      <c r="I5126" s="660" t="s">
        <v>9336</v>
      </c>
      <c r="J5126" s="669" t="s">
        <v>14466</v>
      </c>
      <c r="K5126" s="696">
        <v>4</v>
      </c>
      <c r="L5126" s="696">
        <v>12</v>
      </c>
      <c r="M5126" s="697">
        <f t="shared" si="16"/>
        <v>18000</v>
      </c>
      <c r="N5126" s="679">
        <v>1</v>
      </c>
      <c r="O5126" s="679">
        <v>6</v>
      </c>
      <c r="P5126" s="687">
        <f t="shared" si="15"/>
        <v>9000</v>
      </c>
    </row>
    <row r="5127" spans="1:16" ht="45" x14ac:dyDescent="0.2">
      <c r="A5127" s="692" t="s">
        <v>15849</v>
      </c>
      <c r="B5127" s="690" t="s">
        <v>775</v>
      </c>
      <c r="C5127" s="638" t="s">
        <v>769</v>
      </c>
      <c r="D5127" s="669" t="s">
        <v>14258</v>
      </c>
      <c r="E5127" s="656">
        <v>1380</v>
      </c>
      <c r="F5127" s="664" t="s">
        <v>14469</v>
      </c>
      <c r="G5127" s="669" t="s">
        <v>14470</v>
      </c>
      <c r="H5127" s="669" t="s">
        <v>14243</v>
      </c>
      <c r="I5127" s="660" t="s">
        <v>9336</v>
      </c>
      <c r="J5127" s="669" t="s">
        <v>14258</v>
      </c>
      <c r="K5127" s="696">
        <v>4</v>
      </c>
      <c r="L5127" s="696">
        <v>12</v>
      </c>
      <c r="M5127" s="697">
        <f t="shared" si="16"/>
        <v>16560</v>
      </c>
      <c r="N5127" s="679">
        <v>1</v>
      </c>
      <c r="O5127" s="679">
        <v>6</v>
      </c>
      <c r="P5127" s="687">
        <f t="shared" si="15"/>
        <v>8280</v>
      </c>
    </row>
    <row r="5128" spans="1:16" ht="45" x14ac:dyDescent="0.2">
      <c r="A5128" s="692" t="s">
        <v>15849</v>
      </c>
      <c r="B5128" s="690" t="s">
        <v>775</v>
      </c>
      <c r="C5128" s="638" t="s">
        <v>769</v>
      </c>
      <c r="D5128" s="669" t="s">
        <v>14471</v>
      </c>
      <c r="E5128" s="656">
        <v>4500</v>
      </c>
      <c r="F5128" s="664" t="s">
        <v>14472</v>
      </c>
      <c r="G5128" s="669" t="s">
        <v>14473</v>
      </c>
      <c r="H5128" s="669" t="s">
        <v>14243</v>
      </c>
      <c r="I5128" s="660" t="s">
        <v>14266</v>
      </c>
      <c r="J5128" s="669" t="s">
        <v>14471</v>
      </c>
      <c r="K5128" s="696">
        <v>4</v>
      </c>
      <c r="L5128" s="696">
        <v>12</v>
      </c>
      <c r="M5128" s="697">
        <f t="shared" si="16"/>
        <v>54000</v>
      </c>
      <c r="N5128" s="679">
        <v>1</v>
      </c>
      <c r="O5128" s="679">
        <v>6</v>
      </c>
      <c r="P5128" s="687">
        <f t="shared" si="15"/>
        <v>27000</v>
      </c>
    </row>
    <row r="5129" spans="1:16" ht="45" x14ac:dyDescent="0.2">
      <c r="A5129" s="692" t="s">
        <v>15849</v>
      </c>
      <c r="B5129" s="690" t="s">
        <v>775</v>
      </c>
      <c r="C5129" s="638" t="s">
        <v>769</v>
      </c>
      <c r="D5129" s="669" t="s">
        <v>14274</v>
      </c>
      <c r="E5129" s="656">
        <v>1100</v>
      </c>
      <c r="F5129" s="664" t="s">
        <v>14474</v>
      </c>
      <c r="G5129" s="669" t="s">
        <v>14475</v>
      </c>
      <c r="H5129" s="669" t="s">
        <v>14243</v>
      </c>
      <c r="I5129" s="660" t="s">
        <v>9336</v>
      </c>
      <c r="J5129" s="669" t="s">
        <v>14274</v>
      </c>
      <c r="K5129" s="696">
        <v>4</v>
      </c>
      <c r="L5129" s="696">
        <v>12</v>
      </c>
      <c r="M5129" s="697">
        <f t="shared" si="16"/>
        <v>13200</v>
      </c>
      <c r="N5129" s="679">
        <v>1</v>
      </c>
      <c r="O5129" s="679">
        <v>6</v>
      </c>
      <c r="P5129" s="687">
        <f t="shared" si="15"/>
        <v>6600</v>
      </c>
    </row>
    <row r="5130" spans="1:16" ht="45" x14ac:dyDescent="0.2">
      <c r="A5130" s="692" t="s">
        <v>15849</v>
      </c>
      <c r="B5130" s="690" t="s">
        <v>775</v>
      </c>
      <c r="C5130" s="638" t="s">
        <v>769</v>
      </c>
      <c r="D5130" s="669" t="s">
        <v>14274</v>
      </c>
      <c r="E5130" s="656">
        <v>1100</v>
      </c>
      <c r="F5130" s="664" t="s">
        <v>14476</v>
      </c>
      <c r="G5130" s="669" t="s">
        <v>14477</v>
      </c>
      <c r="H5130" s="669" t="s">
        <v>14243</v>
      </c>
      <c r="I5130" s="660" t="s">
        <v>14257</v>
      </c>
      <c r="J5130" s="669" t="s">
        <v>14274</v>
      </c>
      <c r="K5130" s="696">
        <v>4</v>
      </c>
      <c r="L5130" s="696">
        <v>12</v>
      </c>
      <c r="M5130" s="697">
        <f t="shared" si="16"/>
        <v>13200</v>
      </c>
      <c r="N5130" s="679">
        <v>1</v>
      </c>
      <c r="O5130" s="679">
        <v>6</v>
      </c>
      <c r="P5130" s="687">
        <f t="shared" si="15"/>
        <v>6600</v>
      </c>
    </row>
    <row r="5131" spans="1:16" ht="45" x14ac:dyDescent="0.2">
      <c r="A5131" s="692" t="s">
        <v>15849</v>
      </c>
      <c r="B5131" s="690" t="s">
        <v>775</v>
      </c>
      <c r="C5131" s="638" t="s">
        <v>769</v>
      </c>
      <c r="D5131" s="669" t="s">
        <v>14478</v>
      </c>
      <c r="E5131" s="656">
        <v>2070</v>
      </c>
      <c r="F5131" s="664" t="s">
        <v>14479</v>
      </c>
      <c r="G5131" s="669" t="s">
        <v>14480</v>
      </c>
      <c r="H5131" s="669" t="s">
        <v>774</v>
      </c>
      <c r="I5131" s="660" t="s">
        <v>774</v>
      </c>
      <c r="J5131" s="669" t="s">
        <v>14478</v>
      </c>
      <c r="K5131" s="696">
        <v>4</v>
      </c>
      <c r="L5131" s="696">
        <v>12</v>
      </c>
      <c r="M5131" s="697">
        <f t="shared" si="16"/>
        <v>24840</v>
      </c>
      <c r="N5131" s="679">
        <v>1</v>
      </c>
      <c r="O5131" s="679">
        <v>6</v>
      </c>
      <c r="P5131" s="687">
        <f t="shared" si="15"/>
        <v>12420</v>
      </c>
    </row>
    <row r="5132" spans="1:16" ht="45" x14ac:dyDescent="0.2">
      <c r="A5132" s="692" t="s">
        <v>15849</v>
      </c>
      <c r="B5132" s="690" t="s">
        <v>775</v>
      </c>
      <c r="C5132" s="638" t="s">
        <v>769</v>
      </c>
      <c r="D5132" s="669" t="s">
        <v>14481</v>
      </c>
      <c r="E5132" s="656">
        <v>3000</v>
      </c>
      <c r="F5132" s="664" t="s">
        <v>14482</v>
      </c>
      <c r="G5132" s="669" t="s">
        <v>14483</v>
      </c>
      <c r="H5132" s="669" t="s">
        <v>14243</v>
      </c>
      <c r="I5132" s="660" t="s">
        <v>2727</v>
      </c>
      <c r="J5132" s="669" t="s">
        <v>14481</v>
      </c>
      <c r="K5132" s="696">
        <v>4</v>
      </c>
      <c r="L5132" s="696">
        <v>12</v>
      </c>
      <c r="M5132" s="697">
        <f t="shared" si="16"/>
        <v>36000</v>
      </c>
      <c r="N5132" s="679">
        <v>1</v>
      </c>
      <c r="O5132" s="679">
        <v>6</v>
      </c>
      <c r="P5132" s="687">
        <f t="shared" si="15"/>
        <v>18000</v>
      </c>
    </row>
    <row r="5133" spans="1:16" ht="45" x14ac:dyDescent="0.2">
      <c r="A5133" s="692" t="s">
        <v>15849</v>
      </c>
      <c r="B5133" s="690" t="s">
        <v>775</v>
      </c>
      <c r="C5133" s="638" t="s">
        <v>769</v>
      </c>
      <c r="D5133" s="669" t="s">
        <v>14284</v>
      </c>
      <c r="E5133" s="656">
        <v>2500</v>
      </c>
      <c r="F5133" s="664" t="s">
        <v>14484</v>
      </c>
      <c r="G5133" s="669" t="s">
        <v>14485</v>
      </c>
      <c r="H5133" s="669" t="s">
        <v>14243</v>
      </c>
      <c r="I5133" s="660" t="s">
        <v>2727</v>
      </c>
      <c r="J5133" s="669" t="s">
        <v>14284</v>
      </c>
      <c r="K5133" s="696">
        <v>4</v>
      </c>
      <c r="L5133" s="696">
        <v>12</v>
      </c>
      <c r="M5133" s="697">
        <f t="shared" si="16"/>
        <v>30000</v>
      </c>
      <c r="N5133" s="679">
        <v>1</v>
      </c>
      <c r="O5133" s="679">
        <v>6</v>
      </c>
      <c r="P5133" s="687">
        <f t="shared" si="15"/>
        <v>15000</v>
      </c>
    </row>
    <row r="5134" spans="1:16" ht="45" x14ac:dyDescent="0.2">
      <c r="A5134" s="692" t="s">
        <v>15849</v>
      </c>
      <c r="B5134" s="690" t="s">
        <v>775</v>
      </c>
      <c r="C5134" s="638" t="s">
        <v>769</v>
      </c>
      <c r="D5134" s="669" t="s">
        <v>14486</v>
      </c>
      <c r="E5134" s="656">
        <v>6200</v>
      </c>
      <c r="F5134" s="664" t="s">
        <v>14487</v>
      </c>
      <c r="G5134" s="669" t="s">
        <v>14488</v>
      </c>
      <c r="H5134" s="669" t="s">
        <v>14243</v>
      </c>
      <c r="I5134" s="660" t="s">
        <v>2727</v>
      </c>
      <c r="J5134" s="669" t="s">
        <v>14486</v>
      </c>
      <c r="K5134" s="696">
        <v>4</v>
      </c>
      <c r="L5134" s="696">
        <v>12</v>
      </c>
      <c r="M5134" s="697">
        <f t="shared" si="16"/>
        <v>74400</v>
      </c>
      <c r="N5134" s="680" t="s">
        <v>701</v>
      </c>
      <c r="O5134" s="680" t="s">
        <v>701</v>
      </c>
      <c r="P5134" s="687">
        <v>0</v>
      </c>
    </row>
    <row r="5135" spans="1:16" ht="45" x14ac:dyDescent="0.2">
      <c r="A5135" s="692" t="s">
        <v>15849</v>
      </c>
      <c r="B5135" s="690" t="s">
        <v>775</v>
      </c>
      <c r="C5135" s="638" t="s">
        <v>769</v>
      </c>
      <c r="D5135" s="669" t="s">
        <v>14267</v>
      </c>
      <c r="E5135" s="656">
        <v>2000</v>
      </c>
      <c r="F5135" s="664" t="s">
        <v>14489</v>
      </c>
      <c r="G5135" s="669" t="s">
        <v>14490</v>
      </c>
      <c r="H5135" s="669" t="s">
        <v>14243</v>
      </c>
      <c r="I5135" s="660" t="s">
        <v>2727</v>
      </c>
      <c r="J5135" s="669" t="s">
        <v>14267</v>
      </c>
      <c r="K5135" s="696">
        <v>4</v>
      </c>
      <c r="L5135" s="696">
        <v>12</v>
      </c>
      <c r="M5135" s="697">
        <f t="shared" si="16"/>
        <v>24000</v>
      </c>
      <c r="N5135" s="679">
        <v>1</v>
      </c>
      <c r="O5135" s="679">
        <v>6</v>
      </c>
      <c r="P5135" s="687">
        <f>+E5135*O5135</f>
        <v>12000</v>
      </c>
    </row>
    <row r="5136" spans="1:16" ht="45" x14ac:dyDescent="0.2">
      <c r="A5136" s="692" t="s">
        <v>15849</v>
      </c>
      <c r="B5136" s="690" t="s">
        <v>775</v>
      </c>
      <c r="C5136" s="638" t="s">
        <v>769</v>
      </c>
      <c r="D5136" s="669" t="s">
        <v>14491</v>
      </c>
      <c r="E5136" s="656">
        <v>1265</v>
      </c>
      <c r="F5136" s="664" t="s">
        <v>14492</v>
      </c>
      <c r="G5136" s="669" t="s">
        <v>14493</v>
      </c>
      <c r="H5136" s="669" t="s">
        <v>14243</v>
      </c>
      <c r="I5136" s="660" t="s">
        <v>9336</v>
      </c>
      <c r="J5136" s="669" t="s">
        <v>14491</v>
      </c>
      <c r="K5136" s="696">
        <v>4</v>
      </c>
      <c r="L5136" s="696">
        <v>12</v>
      </c>
      <c r="M5136" s="697">
        <f t="shared" si="16"/>
        <v>15180</v>
      </c>
      <c r="N5136" s="679">
        <v>1</v>
      </c>
      <c r="O5136" s="679">
        <v>6</v>
      </c>
      <c r="P5136" s="687">
        <f>+E5136*O5136</f>
        <v>7590</v>
      </c>
    </row>
    <row r="5137" spans="1:16" ht="45" x14ac:dyDescent="0.2">
      <c r="A5137" s="692" t="s">
        <v>15849</v>
      </c>
      <c r="B5137" s="690" t="s">
        <v>775</v>
      </c>
      <c r="C5137" s="638" t="s">
        <v>769</v>
      </c>
      <c r="D5137" s="669" t="s">
        <v>14278</v>
      </c>
      <c r="E5137" s="656">
        <v>2300</v>
      </c>
      <c r="F5137" s="664" t="s">
        <v>14494</v>
      </c>
      <c r="G5137" s="669" t="s">
        <v>14495</v>
      </c>
      <c r="H5137" s="669" t="s">
        <v>14243</v>
      </c>
      <c r="I5137" s="660" t="s">
        <v>2727</v>
      </c>
      <c r="J5137" s="669" t="s">
        <v>14278</v>
      </c>
      <c r="K5137" s="696">
        <v>4</v>
      </c>
      <c r="L5137" s="696">
        <v>12</v>
      </c>
      <c r="M5137" s="697">
        <f t="shared" si="16"/>
        <v>27600</v>
      </c>
      <c r="N5137" s="679">
        <v>1</v>
      </c>
      <c r="O5137" s="679">
        <v>6</v>
      </c>
      <c r="P5137" s="687">
        <f>+E5137*O5137</f>
        <v>13800</v>
      </c>
    </row>
    <row r="5138" spans="1:16" ht="45" x14ac:dyDescent="0.2">
      <c r="A5138" s="692" t="s">
        <v>15849</v>
      </c>
      <c r="B5138" s="690" t="s">
        <v>775</v>
      </c>
      <c r="C5138" s="638" t="s">
        <v>769</v>
      </c>
      <c r="D5138" s="669" t="s">
        <v>14496</v>
      </c>
      <c r="E5138" s="656">
        <v>2500</v>
      </c>
      <c r="F5138" s="664" t="s">
        <v>14497</v>
      </c>
      <c r="G5138" s="669" t="s">
        <v>14498</v>
      </c>
      <c r="H5138" s="669" t="s">
        <v>14243</v>
      </c>
      <c r="I5138" s="660" t="s">
        <v>2727</v>
      </c>
      <c r="J5138" s="669" t="s">
        <v>14496</v>
      </c>
      <c r="K5138" s="696">
        <v>4</v>
      </c>
      <c r="L5138" s="696">
        <v>12</v>
      </c>
      <c r="M5138" s="697">
        <f t="shared" si="16"/>
        <v>30000</v>
      </c>
      <c r="N5138" s="680" t="s">
        <v>701</v>
      </c>
      <c r="O5138" s="680" t="s">
        <v>701</v>
      </c>
      <c r="P5138" s="687">
        <v>0</v>
      </c>
    </row>
    <row r="5139" spans="1:16" ht="45" x14ac:dyDescent="0.2">
      <c r="A5139" s="692" t="s">
        <v>15849</v>
      </c>
      <c r="B5139" s="690" t="s">
        <v>775</v>
      </c>
      <c r="C5139" s="638" t="s">
        <v>769</v>
      </c>
      <c r="D5139" s="669" t="s">
        <v>14499</v>
      </c>
      <c r="E5139" s="656">
        <v>6000</v>
      </c>
      <c r="F5139" s="664" t="s">
        <v>14500</v>
      </c>
      <c r="G5139" s="669" t="s">
        <v>14501</v>
      </c>
      <c r="H5139" s="669" t="s">
        <v>14243</v>
      </c>
      <c r="I5139" s="660" t="s">
        <v>2727</v>
      </c>
      <c r="J5139" s="669" t="s">
        <v>14499</v>
      </c>
      <c r="K5139" s="696">
        <v>4</v>
      </c>
      <c r="L5139" s="696">
        <v>12</v>
      </c>
      <c r="M5139" s="697">
        <f t="shared" si="16"/>
        <v>72000</v>
      </c>
      <c r="N5139" s="679">
        <v>1</v>
      </c>
      <c r="O5139" s="679">
        <v>6</v>
      </c>
      <c r="P5139" s="687">
        <f t="shared" ref="P5139:P5146" si="17">+E5139*O5139</f>
        <v>36000</v>
      </c>
    </row>
    <row r="5140" spans="1:16" ht="45" x14ac:dyDescent="0.2">
      <c r="A5140" s="692" t="s">
        <v>15849</v>
      </c>
      <c r="B5140" s="690" t="s">
        <v>775</v>
      </c>
      <c r="C5140" s="638" t="s">
        <v>769</v>
      </c>
      <c r="D5140" s="669" t="s">
        <v>14502</v>
      </c>
      <c r="E5140" s="656">
        <v>2000</v>
      </c>
      <c r="F5140" s="664" t="s">
        <v>14503</v>
      </c>
      <c r="G5140" s="669" t="s">
        <v>14504</v>
      </c>
      <c r="H5140" s="669" t="s">
        <v>14243</v>
      </c>
      <c r="I5140" s="660" t="s">
        <v>2727</v>
      </c>
      <c r="J5140" s="669" t="s">
        <v>14502</v>
      </c>
      <c r="K5140" s="696">
        <v>4</v>
      </c>
      <c r="L5140" s="696">
        <v>12</v>
      </c>
      <c r="M5140" s="697">
        <f t="shared" si="16"/>
        <v>24000</v>
      </c>
      <c r="N5140" s="679">
        <v>1</v>
      </c>
      <c r="O5140" s="679">
        <v>6</v>
      </c>
      <c r="P5140" s="687">
        <f t="shared" si="17"/>
        <v>12000</v>
      </c>
    </row>
    <row r="5141" spans="1:16" ht="45" x14ac:dyDescent="0.2">
      <c r="A5141" s="692" t="s">
        <v>15849</v>
      </c>
      <c r="B5141" s="690" t="s">
        <v>775</v>
      </c>
      <c r="C5141" s="638" t="s">
        <v>769</v>
      </c>
      <c r="D5141" s="669" t="s">
        <v>3782</v>
      </c>
      <c r="E5141" s="656">
        <v>2000</v>
      </c>
      <c r="F5141" s="664" t="s">
        <v>14505</v>
      </c>
      <c r="G5141" s="669" t="s">
        <v>14506</v>
      </c>
      <c r="H5141" s="669" t="s">
        <v>6173</v>
      </c>
      <c r="I5141" s="660" t="s">
        <v>14266</v>
      </c>
      <c r="J5141" s="669" t="s">
        <v>3782</v>
      </c>
      <c r="K5141" s="696">
        <v>4</v>
      </c>
      <c r="L5141" s="696">
        <v>12</v>
      </c>
      <c r="M5141" s="697">
        <f t="shared" si="16"/>
        <v>24000</v>
      </c>
      <c r="N5141" s="679">
        <v>1</v>
      </c>
      <c r="O5141" s="679">
        <v>6</v>
      </c>
      <c r="P5141" s="687">
        <f t="shared" si="17"/>
        <v>12000</v>
      </c>
    </row>
    <row r="5142" spans="1:16" ht="45" x14ac:dyDescent="0.2">
      <c r="A5142" s="692" t="s">
        <v>15849</v>
      </c>
      <c r="B5142" s="690" t="s">
        <v>775</v>
      </c>
      <c r="C5142" s="638" t="s">
        <v>769</v>
      </c>
      <c r="D5142" s="669" t="s">
        <v>14507</v>
      </c>
      <c r="E5142" s="656">
        <v>1150</v>
      </c>
      <c r="F5142" s="664" t="s">
        <v>14508</v>
      </c>
      <c r="G5142" s="669" t="s">
        <v>14509</v>
      </c>
      <c r="H5142" s="669" t="s">
        <v>14243</v>
      </c>
      <c r="I5142" s="660" t="s">
        <v>9336</v>
      </c>
      <c r="J5142" s="669" t="s">
        <v>14507</v>
      </c>
      <c r="K5142" s="696">
        <v>4</v>
      </c>
      <c r="L5142" s="696">
        <v>12</v>
      </c>
      <c r="M5142" s="697">
        <f t="shared" si="16"/>
        <v>13800</v>
      </c>
      <c r="N5142" s="679">
        <v>1</v>
      </c>
      <c r="O5142" s="679">
        <v>6</v>
      </c>
      <c r="P5142" s="687">
        <f t="shared" si="17"/>
        <v>6900</v>
      </c>
    </row>
    <row r="5143" spans="1:16" ht="45" x14ac:dyDescent="0.2">
      <c r="A5143" s="692" t="s">
        <v>15849</v>
      </c>
      <c r="B5143" s="690" t="s">
        <v>775</v>
      </c>
      <c r="C5143" s="638" t="s">
        <v>769</v>
      </c>
      <c r="D5143" s="669" t="s">
        <v>14510</v>
      </c>
      <c r="E5143" s="656">
        <v>1100</v>
      </c>
      <c r="F5143" s="664" t="s">
        <v>14511</v>
      </c>
      <c r="G5143" s="669" t="s">
        <v>14512</v>
      </c>
      <c r="H5143" s="669" t="s">
        <v>14243</v>
      </c>
      <c r="I5143" s="660" t="s">
        <v>2727</v>
      </c>
      <c r="J5143" s="669" t="s">
        <v>14510</v>
      </c>
      <c r="K5143" s="696">
        <v>4</v>
      </c>
      <c r="L5143" s="696">
        <v>12</v>
      </c>
      <c r="M5143" s="697">
        <f t="shared" si="16"/>
        <v>13200</v>
      </c>
      <c r="N5143" s="679">
        <v>1</v>
      </c>
      <c r="O5143" s="679">
        <v>6</v>
      </c>
      <c r="P5143" s="687">
        <f t="shared" si="17"/>
        <v>6600</v>
      </c>
    </row>
    <row r="5144" spans="1:16" ht="45" x14ac:dyDescent="0.2">
      <c r="A5144" s="692" t="s">
        <v>15849</v>
      </c>
      <c r="B5144" s="690" t="s">
        <v>775</v>
      </c>
      <c r="C5144" s="638" t="s">
        <v>769</v>
      </c>
      <c r="D5144" s="669" t="s">
        <v>14510</v>
      </c>
      <c r="E5144" s="656">
        <v>2875</v>
      </c>
      <c r="F5144" s="664" t="s">
        <v>14513</v>
      </c>
      <c r="G5144" s="669" t="s">
        <v>14514</v>
      </c>
      <c r="H5144" s="669" t="s">
        <v>14243</v>
      </c>
      <c r="I5144" s="660" t="s">
        <v>2727</v>
      </c>
      <c r="J5144" s="669" t="s">
        <v>14510</v>
      </c>
      <c r="K5144" s="696">
        <v>4</v>
      </c>
      <c r="L5144" s="696">
        <v>12</v>
      </c>
      <c r="M5144" s="697">
        <f t="shared" si="16"/>
        <v>34500</v>
      </c>
      <c r="N5144" s="679">
        <v>1</v>
      </c>
      <c r="O5144" s="679">
        <v>6</v>
      </c>
      <c r="P5144" s="687">
        <f t="shared" si="17"/>
        <v>17250</v>
      </c>
    </row>
    <row r="5145" spans="1:16" ht="45" x14ac:dyDescent="0.2">
      <c r="A5145" s="692" t="s">
        <v>15849</v>
      </c>
      <c r="B5145" s="690" t="s">
        <v>775</v>
      </c>
      <c r="C5145" s="638" t="s">
        <v>769</v>
      </c>
      <c r="D5145" s="669" t="s">
        <v>14515</v>
      </c>
      <c r="E5145" s="656">
        <v>6500</v>
      </c>
      <c r="F5145" s="664" t="s">
        <v>14516</v>
      </c>
      <c r="G5145" s="669" t="s">
        <v>14517</v>
      </c>
      <c r="H5145" s="669" t="s">
        <v>14243</v>
      </c>
      <c r="I5145" s="660" t="s">
        <v>2727</v>
      </c>
      <c r="J5145" s="669" t="s">
        <v>14515</v>
      </c>
      <c r="K5145" s="696">
        <v>4</v>
      </c>
      <c r="L5145" s="696">
        <v>12</v>
      </c>
      <c r="M5145" s="697">
        <f t="shared" si="16"/>
        <v>78000</v>
      </c>
      <c r="N5145" s="679">
        <v>1</v>
      </c>
      <c r="O5145" s="679">
        <v>6</v>
      </c>
      <c r="P5145" s="687">
        <f t="shared" si="17"/>
        <v>39000</v>
      </c>
    </row>
    <row r="5146" spans="1:16" ht="45" x14ac:dyDescent="0.2">
      <c r="A5146" s="692" t="s">
        <v>15849</v>
      </c>
      <c r="B5146" s="690" t="s">
        <v>775</v>
      </c>
      <c r="C5146" s="638" t="s">
        <v>769</v>
      </c>
      <c r="D5146" s="669" t="s">
        <v>14258</v>
      </c>
      <c r="E5146" s="656">
        <v>1380</v>
      </c>
      <c r="F5146" s="664" t="s">
        <v>14518</v>
      </c>
      <c r="G5146" s="669" t="s">
        <v>14519</v>
      </c>
      <c r="H5146" s="669" t="s">
        <v>14243</v>
      </c>
      <c r="I5146" s="660" t="s">
        <v>9336</v>
      </c>
      <c r="J5146" s="669" t="s">
        <v>14258</v>
      </c>
      <c r="K5146" s="696">
        <v>4</v>
      </c>
      <c r="L5146" s="696">
        <v>12</v>
      </c>
      <c r="M5146" s="697">
        <f t="shared" si="16"/>
        <v>16560</v>
      </c>
      <c r="N5146" s="679">
        <v>1</v>
      </c>
      <c r="O5146" s="679">
        <v>6</v>
      </c>
      <c r="P5146" s="687">
        <f t="shared" si="17"/>
        <v>8280</v>
      </c>
    </row>
    <row r="5147" spans="1:16" ht="45" x14ac:dyDescent="0.2">
      <c r="A5147" s="692" t="s">
        <v>15849</v>
      </c>
      <c r="B5147" s="690" t="s">
        <v>775</v>
      </c>
      <c r="C5147" s="638" t="s">
        <v>769</v>
      </c>
      <c r="D5147" s="669" t="s">
        <v>14520</v>
      </c>
      <c r="E5147" s="656">
        <v>7000</v>
      </c>
      <c r="F5147" s="664" t="s">
        <v>14521</v>
      </c>
      <c r="G5147" s="669" t="s">
        <v>14522</v>
      </c>
      <c r="H5147" s="669" t="s">
        <v>14243</v>
      </c>
      <c r="I5147" s="660" t="s">
        <v>2727</v>
      </c>
      <c r="J5147" s="669" t="s">
        <v>14520</v>
      </c>
      <c r="K5147" s="696">
        <v>4</v>
      </c>
      <c r="L5147" s="696">
        <v>12</v>
      </c>
      <c r="M5147" s="697">
        <f t="shared" si="16"/>
        <v>84000</v>
      </c>
      <c r="N5147" s="680" t="s">
        <v>701</v>
      </c>
      <c r="O5147" s="680" t="s">
        <v>701</v>
      </c>
      <c r="P5147" s="687">
        <v>0</v>
      </c>
    </row>
    <row r="5148" spans="1:16" ht="45" x14ac:dyDescent="0.2">
      <c r="A5148" s="692" t="s">
        <v>15849</v>
      </c>
      <c r="B5148" s="690" t="s">
        <v>775</v>
      </c>
      <c r="C5148" s="638" t="s">
        <v>769</v>
      </c>
      <c r="D5148" s="669" t="s">
        <v>5867</v>
      </c>
      <c r="E5148" s="656">
        <v>4000</v>
      </c>
      <c r="F5148" s="664" t="s">
        <v>14523</v>
      </c>
      <c r="G5148" s="669" t="s">
        <v>14524</v>
      </c>
      <c r="H5148" s="669" t="s">
        <v>774</v>
      </c>
      <c r="I5148" s="660" t="s">
        <v>774</v>
      </c>
      <c r="J5148" s="669" t="s">
        <v>5867</v>
      </c>
      <c r="K5148" s="696">
        <v>4</v>
      </c>
      <c r="L5148" s="696">
        <v>12</v>
      </c>
      <c r="M5148" s="697">
        <f t="shared" si="16"/>
        <v>48000</v>
      </c>
      <c r="N5148" s="679">
        <v>1</v>
      </c>
      <c r="O5148" s="679">
        <v>6</v>
      </c>
      <c r="P5148" s="687">
        <f t="shared" ref="P5148:P5202" si="18">+E5148*O5148</f>
        <v>24000</v>
      </c>
    </row>
    <row r="5149" spans="1:16" ht="45" x14ac:dyDescent="0.2">
      <c r="A5149" s="692" t="s">
        <v>15849</v>
      </c>
      <c r="B5149" s="690" t="s">
        <v>775</v>
      </c>
      <c r="C5149" s="638" t="s">
        <v>769</v>
      </c>
      <c r="D5149" s="669" t="s">
        <v>14267</v>
      </c>
      <c r="E5149" s="656">
        <v>2000</v>
      </c>
      <c r="F5149" s="664" t="s">
        <v>14525</v>
      </c>
      <c r="G5149" s="669" t="s">
        <v>14526</v>
      </c>
      <c r="H5149" s="669" t="s">
        <v>14243</v>
      </c>
      <c r="I5149" s="660" t="s">
        <v>2727</v>
      </c>
      <c r="J5149" s="669" t="s">
        <v>14267</v>
      </c>
      <c r="K5149" s="696">
        <v>4</v>
      </c>
      <c r="L5149" s="696">
        <v>12</v>
      </c>
      <c r="M5149" s="697">
        <f t="shared" si="16"/>
        <v>24000</v>
      </c>
      <c r="N5149" s="679">
        <v>1</v>
      </c>
      <c r="O5149" s="679">
        <v>6</v>
      </c>
      <c r="P5149" s="687">
        <f t="shared" si="18"/>
        <v>12000</v>
      </c>
    </row>
    <row r="5150" spans="1:16" ht="45" x14ac:dyDescent="0.2">
      <c r="A5150" s="692" t="s">
        <v>15849</v>
      </c>
      <c r="B5150" s="690" t="s">
        <v>775</v>
      </c>
      <c r="C5150" s="638" t="s">
        <v>769</v>
      </c>
      <c r="D5150" s="669" t="s">
        <v>14527</v>
      </c>
      <c r="E5150" s="656">
        <v>3000</v>
      </c>
      <c r="F5150" s="664" t="s">
        <v>14528</v>
      </c>
      <c r="G5150" s="669" t="s">
        <v>14529</v>
      </c>
      <c r="H5150" s="669" t="s">
        <v>14243</v>
      </c>
      <c r="I5150" s="660" t="s">
        <v>2727</v>
      </c>
      <c r="J5150" s="669" t="s">
        <v>14527</v>
      </c>
      <c r="K5150" s="696">
        <v>4</v>
      </c>
      <c r="L5150" s="696">
        <v>12</v>
      </c>
      <c r="M5150" s="697">
        <f t="shared" si="16"/>
        <v>36000</v>
      </c>
      <c r="N5150" s="679">
        <v>1</v>
      </c>
      <c r="O5150" s="679">
        <v>6</v>
      </c>
      <c r="P5150" s="687">
        <f t="shared" si="18"/>
        <v>18000</v>
      </c>
    </row>
    <row r="5151" spans="1:16" ht="45" x14ac:dyDescent="0.2">
      <c r="A5151" s="692" t="s">
        <v>15849</v>
      </c>
      <c r="B5151" s="690" t="s">
        <v>775</v>
      </c>
      <c r="C5151" s="638" t="s">
        <v>769</v>
      </c>
      <c r="D5151" s="669" t="s">
        <v>14530</v>
      </c>
      <c r="E5151" s="656">
        <v>2000</v>
      </c>
      <c r="F5151" s="664" t="s">
        <v>14531</v>
      </c>
      <c r="G5151" s="669" t="s">
        <v>14532</v>
      </c>
      <c r="H5151" s="669" t="s">
        <v>5</v>
      </c>
      <c r="I5151" s="660" t="s">
        <v>2727</v>
      </c>
      <c r="J5151" s="669" t="s">
        <v>14530</v>
      </c>
      <c r="K5151" s="696">
        <v>4</v>
      </c>
      <c r="L5151" s="696">
        <v>12</v>
      </c>
      <c r="M5151" s="697">
        <f t="shared" si="16"/>
        <v>24000</v>
      </c>
      <c r="N5151" s="679">
        <v>1</v>
      </c>
      <c r="O5151" s="679">
        <v>6</v>
      </c>
      <c r="P5151" s="687">
        <f t="shared" si="18"/>
        <v>12000</v>
      </c>
    </row>
    <row r="5152" spans="1:16" ht="45" x14ac:dyDescent="0.2">
      <c r="A5152" s="692" t="s">
        <v>15849</v>
      </c>
      <c r="B5152" s="690" t="s">
        <v>775</v>
      </c>
      <c r="C5152" s="638" t="s">
        <v>769</v>
      </c>
      <c r="D5152" s="669" t="s">
        <v>14258</v>
      </c>
      <c r="E5152" s="656">
        <v>1380</v>
      </c>
      <c r="F5152" s="664" t="s">
        <v>14533</v>
      </c>
      <c r="G5152" s="669" t="s">
        <v>14534</v>
      </c>
      <c r="H5152" s="669" t="s">
        <v>14243</v>
      </c>
      <c r="I5152" s="660" t="s">
        <v>9336</v>
      </c>
      <c r="J5152" s="669" t="s">
        <v>14258</v>
      </c>
      <c r="K5152" s="696">
        <v>4</v>
      </c>
      <c r="L5152" s="696">
        <v>12</v>
      </c>
      <c r="M5152" s="697">
        <f t="shared" si="16"/>
        <v>16560</v>
      </c>
      <c r="N5152" s="679">
        <v>1</v>
      </c>
      <c r="O5152" s="679">
        <v>6</v>
      </c>
      <c r="P5152" s="687">
        <f t="shared" si="18"/>
        <v>8280</v>
      </c>
    </row>
    <row r="5153" spans="1:16" ht="45" x14ac:dyDescent="0.2">
      <c r="A5153" s="692" t="s">
        <v>15849</v>
      </c>
      <c r="B5153" s="690" t="s">
        <v>775</v>
      </c>
      <c r="C5153" s="638" t="s">
        <v>769</v>
      </c>
      <c r="D5153" s="669" t="s">
        <v>14535</v>
      </c>
      <c r="E5153" s="656">
        <v>2300</v>
      </c>
      <c r="F5153" s="664" t="s">
        <v>14536</v>
      </c>
      <c r="G5153" s="669" t="s">
        <v>14537</v>
      </c>
      <c r="H5153" s="669" t="s">
        <v>14243</v>
      </c>
      <c r="I5153" s="660" t="s">
        <v>2727</v>
      </c>
      <c r="J5153" s="669" t="s">
        <v>14535</v>
      </c>
      <c r="K5153" s="696">
        <v>4</v>
      </c>
      <c r="L5153" s="696">
        <v>12</v>
      </c>
      <c r="M5153" s="697">
        <f t="shared" si="16"/>
        <v>27600</v>
      </c>
      <c r="N5153" s="679">
        <v>1</v>
      </c>
      <c r="O5153" s="679">
        <v>6</v>
      </c>
      <c r="P5153" s="687">
        <f t="shared" si="18"/>
        <v>13800</v>
      </c>
    </row>
    <row r="5154" spans="1:16" ht="45" x14ac:dyDescent="0.2">
      <c r="A5154" s="692" t="s">
        <v>15849</v>
      </c>
      <c r="B5154" s="690" t="s">
        <v>775</v>
      </c>
      <c r="C5154" s="638" t="s">
        <v>769</v>
      </c>
      <c r="D5154" s="669" t="s">
        <v>14274</v>
      </c>
      <c r="E5154" s="656">
        <v>1100</v>
      </c>
      <c r="F5154" s="664" t="s">
        <v>14538</v>
      </c>
      <c r="G5154" s="669" t="s">
        <v>14539</v>
      </c>
      <c r="H5154" s="669" t="s">
        <v>14243</v>
      </c>
      <c r="I5154" s="660" t="s">
        <v>2727</v>
      </c>
      <c r="J5154" s="669" t="s">
        <v>14274</v>
      </c>
      <c r="K5154" s="696">
        <v>4</v>
      </c>
      <c r="L5154" s="696">
        <v>12</v>
      </c>
      <c r="M5154" s="697">
        <f t="shared" si="16"/>
        <v>13200</v>
      </c>
      <c r="N5154" s="679">
        <v>1</v>
      </c>
      <c r="O5154" s="679">
        <v>6</v>
      </c>
      <c r="P5154" s="687">
        <f t="shared" si="18"/>
        <v>6600</v>
      </c>
    </row>
    <row r="5155" spans="1:16" ht="45" x14ac:dyDescent="0.2">
      <c r="A5155" s="692" t="s">
        <v>15849</v>
      </c>
      <c r="B5155" s="690" t="s">
        <v>775</v>
      </c>
      <c r="C5155" s="638" t="s">
        <v>769</v>
      </c>
      <c r="D5155" s="669" t="s">
        <v>1975</v>
      </c>
      <c r="E5155" s="656">
        <v>2000</v>
      </c>
      <c r="F5155" s="664" t="s">
        <v>14540</v>
      </c>
      <c r="G5155" s="669" t="s">
        <v>14541</v>
      </c>
      <c r="H5155" s="669" t="s">
        <v>14243</v>
      </c>
      <c r="I5155" s="660" t="s">
        <v>2727</v>
      </c>
      <c r="J5155" s="669" t="s">
        <v>1975</v>
      </c>
      <c r="K5155" s="696">
        <v>4</v>
      </c>
      <c r="L5155" s="696">
        <v>12</v>
      </c>
      <c r="M5155" s="697">
        <f t="shared" si="16"/>
        <v>24000</v>
      </c>
      <c r="N5155" s="679">
        <v>1</v>
      </c>
      <c r="O5155" s="679">
        <v>6</v>
      </c>
      <c r="P5155" s="687">
        <f t="shared" si="18"/>
        <v>12000</v>
      </c>
    </row>
    <row r="5156" spans="1:16" ht="45" x14ac:dyDescent="0.2">
      <c r="A5156" s="692" t="s">
        <v>15849</v>
      </c>
      <c r="B5156" s="690" t="s">
        <v>775</v>
      </c>
      <c r="C5156" s="638" t="s">
        <v>769</v>
      </c>
      <c r="D5156" s="669" t="s">
        <v>14274</v>
      </c>
      <c r="E5156" s="656">
        <v>1100</v>
      </c>
      <c r="F5156" s="664" t="s">
        <v>14542</v>
      </c>
      <c r="G5156" s="669" t="s">
        <v>14543</v>
      </c>
      <c r="H5156" s="669" t="s">
        <v>14243</v>
      </c>
      <c r="I5156" s="660" t="s">
        <v>2727</v>
      </c>
      <c r="J5156" s="669" t="s">
        <v>14274</v>
      </c>
      <c r="K5156" s="696">
        <v>4</v>
      </c>
      <c r="L5156" s="696">
        <v>12</v>
      </c>
      <c r="M5156" s="697">
        <f t="shared" si="16"/>
        <v>13200</v>
      </c>
      <c r="N5156" s="679">
        <v>1</v>
      </c>
      <c r="O5156" s="679">
        <v>6</v>
      </c>
      <c r="P5156" s="687">
        <f t="shared" si="18"/>
        <v>6600</v>
      </c>
    </row>
    <row r="5157" spans="1:16" ht="45" x14ac:dyDescent="0.2">
      <c r="A5157" s="692" t="s">
        <v>15849</v>
      </c>
      <c r="B5157" s="690" t="s">
        <v>775</v>
      </c>
      <c r="C5157" s="638" t="s">
        <v>769</v>
      </c>
      <c r="D5157" s="669" t="s">
        <v>14544</v>
      </c>
      <c r="E5157" s="656">
        <v>3500</v>
      </c>
      <c r="F5157" s="664" t="s">
        <v>14545</v>
      </c>
      <c r="G5157" s="669" t="s">
        <v>14546</v>
      </c>
      <c r="H5157" s="669" t="s">
        <v>14243</v>
      </c>
      <c r="I5157" s="660" t="s">
        <v>2727</v>
      </c>
      <c r="J5157" s="669" t="s">
        <v>14544</v>
      </c>
      <c r="K5157" s="696">
        <v>4</v>
      </c>
      <c r="L5157" s="696">
        <v>12</v>
      </c>
      <c r="M5157" s="697">
        <f t="shared" si="16"/>
        <v>42000</v>
      </c>
      <c r="N5157" s="679">
        <v>1</v>
      </c>
      <c r="O5157" s="679">
        <v>6</v>
      </c>
      <c r="P5157" s="687">
        <f t="shared" si="18"/>
        <v>21000</v>
      </c>
    </row>
    <row r="5158" spans="1:16" ht="45" x14ac:dyDescent="0.2">
      <c r="A5158" s="692" t="s">
        <v>15849</v>
      </c>
      <c r="B5158" s="690" t="s">
        <v>775</v>
      </c>
      <c r="C5158" s="638" t="s">
        <v>769</v>
      </c>
      <c r="D5158" s="669" t="s">
        <v>14274</v>
      </c>
      <c r="E5158" s="656">
        <v>1100</v>
      </c>
      <c r="F5158" s="664" t="s">
        <v>14547</v>
      </c>
      <c r="G5158" s="669" t="s">
        <v>14548</v>
      </c>
      <c r="H5158" s="669" t="s">
        <v>14243</v>
      </c>
      <c r="I5158" s="660" t="s">
        <v>2727</v>
      </c>
      <c r="J5158" s="669" t="s">
        <v>14274</v>
      </c>
      <c r="K5158" s="696">
        <v>4</v>
      </c>
      <c r="L5158" s="696">
        <v>12</v>
      </c>
      <c r="M5158" s="697">
        <f t="shared" si="16"/>
        <v>13200</v>
      </c>
      <c r="N5158" s="679">
        <v>1</v>
      </c>
      <c r="O5158" s="679">
        <v>6</v>
      </c>
      <c r="P5158" s="687">
        <f t="shared" si="18"/>
        <v>6600</v>
      </c>
    </row>
    <row r="5159" spans="1:16" ht="45" x14ac:dyDescent="0.2">
      <c r="A5159" s="692" t="s">
        <v>15849</v>
      </c>
      <c r="B5159" s="690" t="s">
        <v>775</v>
      </c>
      <c r="C5159" s="638" t="s">
        <v>769</v>
      </c>
      <c r="D5159" s="669" t="s">
        <v>14274</v>
      </c>
      <c r="E5159" s="656">
        <v>1725</v>
      </c>
      <c r="F5159" s="664" t="s">
        <v>14549</v>
      </c>
      <c r="G5159" s="669" t="s">
        <v>14550</v>
      </c>
      <c r="H5159" s="669" t="s">
        <v>14243</v>
      </c>
      <c r="I5159" s="660" t="s">
        <v>2727</v>
      </c>
      <c r="J5159" s="669" t="s">
        <v>14274</v>
      </c>
      <c r="K5159" s="696">
        <v>4</v>
      </c>
      <c r="L5159" s="696">
        <v>12</v>
      </c>
      <c r="M5159" s="697">
        <f t="shared" si="16"/>
        <v>20700</v>
      </c>
      <c r="N5159" s="679">
        <v>1</v>
      </c>
      <c r="O5159" s="679">
        <v>6</v>
      </c>
      <c r="P5159" s="687">
        <f t="shared" si="18"/>
        <v>10350</v>
      </c>
    </row>
    <row r="5160" spans="1:16" ht="45" x14ac:dyDescent="0.2">
      <c r="A5160" s="692" t="s">
        <v>15849</v>
      </c>
      <c r="B5160" s="690" t="s">
        <v>775</v>
      </c>
      <c r="C5160" s="638" t="s">
        <v>769</v>
      </c>
      <c r="D5160" s="669" t="s">
        <v>14551</v>
      </c>
      <c r="E5160" s="656">
        <v>1725</v>
      </c>
      <c r="F5160" s="664" t="s">
        <v>14552</v>
      </c>
      <c r="G5160" s="669" t="s">
        <v>14553</v>
      </c>
      <c r="H5160" s="669" t="s">
        <v>14243</v>
      </c>
      <c r="I5160" s="660" t="s">
        <v>2727</v>
      </c>
      <c r="J5160" s="669" t="s">
        <v>14551</v>
      </c>
      <c r="K5160" s="696">
        <v>4</v>
      </c>
      <c r="L5160" s="696">
        <v>12</v>
      </c>
      <c r="M5160" s="697">
        <f t="shared" si="16"/>
        <v>20700</v>
      </c>
      <c r="N5160" s="679">
        <v>1</v>
      </c>
      <c r="O5160" s="679">
        <v>6</v>
      </c>
      <c r="P5160" s="687">
        <f t="shared" si="18"/>
        <v>10350</v>
      </c>
    </row>
    <row r="5161" spans="1:16" ht="45" x14ac:dyDescent="0.2">
      <c r="A5161" s="692" t="s">
        <v>15849</v>
      </c>
      <c r="B5161" s="690" t="s">
        <v>775</v>
      </c>
      <c r="C5161" s="638" t="s">
        <v>769</v>
      </c>
      <c r="D5161" s="669" t="s">
        <v>3782</v>
      </c>
      <c r="E5161" s="656">
        <v>2000</v>
      </c>
      <c r="F5161" s="664" t="s">
        <v>14554</v>
      </c>
      <c r="G5161" s="669" t="s">
        <v>14555</v>
      </c>
      <c r="H5161" s="669" t="s">
        <v>14243</v>
      </c>
      <c r="I5161" s="660" t="s">
        <v>2727</v>
      </c>
      <c r="J5161" s="669" t="s">
        <v>3782</v>
      </c>
      <c r="K5161" s="696">
        <v>4</v>
      </c>
      <c r="L5161" s="696">
        <v>12</v>
      </c>
      <c r="M5161" s="697">
        <f t="shared" si="16"/>
        <v>24000</v>
      </c>
      <c r="N5161" s="679">
        <v>1</v>
      </c>
      <c r="O5161" s="679">
        <v>6</v>
      </c>
      <c r="P5161" s="687">
        <f t="shared" si="18"/>
        <v>12000</v>
      </c>
    </row>
    <row r="5162" spans="1:16" ht="45" x14ac:dyDescent="0.2">
      <c r="A5162" s="692" t="s">
        <v>15849</v>
      </c>
      <c r="B5162" s="690" t="s">
        <v>775</v>
      </c>
      <c r="C5162" s="638" t="s">
        <v>769</v>
      </c>
      <c r="D5162" s="669" t="s">
        <v>14414</v>
      </c>
      <c r="E5162" s="656">
        <v>2000</v>
      </c>
      <c r="F5162" s="664" t="s">
        <v>14556</v>
      </c>
      <c r="G5162" s="669" t="s">
        <v>14557</v>
      </c>
      <c r="H5162" s="669" t="s">
        <v>14243</v>
      </c>
      <c r="I5162" s="660" t="s">
        <v>2727</v>
      </c>
      <c r="J5162" s="669" t="s">
        <v>14414</v>
      </c>
      <c r="K5162" s="696">
        <v>4</v>
      </c>
      <c r="L5162" s="696">
        <v>12</v>
      </c>
      <c r="M5162" s="697">
        <f t="shared" si="16"/>
        <v>24000</v>
      </c>
      <c r="N5162" s="679">
        <v>1</v>
      </c>
      <c r="O5162" s="679">
        <v>6</v>
      </c>
      <c r="P5162" s="687">
        <f t="shared" si="18"/>
        <v>12000</v>
      </c>
    </row>
    <row r="5163" spans="1:16" ht="45" x14ac:dyDescent="0.2">
      <c r="A5163" s="692" t="s">
        <v>15849</v>
      </c>
      <c r="B5163" s="690" t="s">
        <v>775</v>
      </c>
      <c r="C5163" s="638" t="s">
        <v>769</v>
      </c>
      <c r="D5163" s="669" t="s">
        <v>14274</v>
      </c>
      <c r="E5163" s="656">
        <v>1100</v>
      </c>
      <c r="F5163" s="664" t="s">
        <v>14558</v>
      </c>
      <c r="G5163" s="669" t="s">
        <v>14559</v>
      </c>
      <c r="H5163" s="669" t="s">
        <v>14243</v>
      </c>
      <c r="I5163" s="660" t="s">
        <v>2727</v>
      </c>
      <c r="J5163" s="669" t="s">
        <v>14274</v>
      </c>
      <c r="K5163" s="696">
        <v>4</v>
      </c>
      <c r="L5163" s="696">
        <v>12</v>
      </c>
      <c r="M5163" s="697">
        <f t="shared" si="16"/>
        <v>13200</v>
      </c>
      <c r="N5163" s="679">
        <v>1</v>
      </c>
      <c r="O5163" s="679">
        <v>6</v>
      </c>
      <c r="P5163" s="687">
        <f t="shared" si="18"/>
        <v>6600</v>
      </c>
    </row>
    <row r="5164" spans="1:16" ht="45" x14ac:dyDescent="0.2">
      <c r="A5164" s="692" t="s">
        <v>15849</v>
      </c>
      <c r="B5164" s="690" t="s">
        <v>775</v>
      </c>
      <c r="C5164" s="638" t="s">
        <v>769</v>
      </c>
      <c r="D5164" s="669" t="s">
        <v>14278</v>
      </c>
      <c r="E5164" s="656">
        <v>2300</v>
      </c>
      <c r="F5164" s="664" t="s">
        <v>14560</v>
      </c>
      <c r="G5164" s="669" t="s">
        <v>14561</v>
      </c>
      <c r="H5164" s="669" t="s">
        <v>774</v>
      </c>
      <c r="I5164" s="660" t="s">
        <v>2727</v>
      </c>
      <c r="J5164" s="669" t="s">
        <v>14278</v>
      </c>
      <c r="K5164" s="696">
        <v>4</v>
      </c>
      <c r="L5164" s="696">
        <v>12</v>
      </c>
      <c r="M5164" s="697">
        <f t="shared" si="16"/>
        <v>27600</v>
      </c>
      <c r="N5164" s="679">
        <v>1</v>
      </c>
      <c r="O5164" s="679">
        <v>6</v>
      </c>
      <c r="P5164" s="687">
        <f t="shared" si="18"/>
        <v>13800</v>
      </c>
    </row>
    <row r="5165" spans="1:16" ht="45" x14ac:dyDescent="0.2">
      <c r="A5165" s="692" t="s">
        <v>15849</v>
      </c>
      <c r="B5165" s="690" t="s">
        <v>775</v>
      </c>
      <c r="C5165" s="638" t="s">
        <v>769</v>
      </c>
      <c r="D5165" s="669" t="s">
        <v>14258</v>
      </c>
      <c r="E5165" s="656">
        <v>1380</v>
      </c>
      <c r="F5165" s="664" t="s">
        <v>14562</v>
      </c>
      <c r="G5165" s="669" t="s">
        <v>14563</v>
      </c>
      <c r="H5165" s="669" t="s">
        <v>14243</v>
      </c>
      <c r="I5165" s="660" t="s">
        <v>2727</v>
      </c>
      <c r="J5165" s="669" t="s">
        <v>14258</v>
      </c>
      <c r="K5165" s="696">
        <v>4</v>
      </c>
      <c r="L5165" s="696">
        <v>12</v>
      </c>
      <c r="M5165" s="697">
        <f t="shared" si="16"/>
        <v>16560</v>
      </c>
      <c r="N5165" s="679">
        <v>1</v>
      </c>
      <c r="O5165" s="679">
        <v>6</v>
      </c>
      <c r="P5165" s="687">
        <f t="shared" si="18"/>
        <v>8280</v>
      </c>
    </row>
    <row r="5166" spans="1:16" ht="45" x14ac:dyDescent="0.2">
      <c r="A5166" s="692" t="s">
        <v>15849</v>
      </c>
      <c r="B5166" s="690" t="s">
        <v>775</v>
      </c>
      <c r="C5166" s="638" t="s">
        <v>769</v>
      </c>
      <c r="D5166" s="669" t="s">
        <v>14466</v>
      </c>
      <c r="E5166" s="656">
        <v>1500</v>
      </c>
      <c r="F5166" s="664" t="s">
        <v>14564</v>
      </c>
      <c r="G5166" s="669" t="s">
        <v>14565</v>
      </c>
      <c r="H5166" s="669" t="s">
        <v>14243</v>
      </c>
      <c r="I5166" s="660" t="s">
        <v>2727</v>
      </c>
      <c r="J5166" s="669" t="s">
        <v>14466</v>
      </c>
      <c r="K5166" s="696">
        <v>4</v>
      </c>
      <c r="L5166" s="696">
        <v>12</v>
      </c>
      <c r="M5166" s="697">
        <f t="shared" si="16"/>
        <v>18000</v>
      </c>
      <c r="N5166" s="679">
        <v>1</v>
      </c>
      <c r="O5166" s="679">
        <v>6</v>
      </c>
      <c r="P5166" s="687">
        <f t="shared" si="18"/>
        <v>9000</v>
      </c>
    </row>
    <row r="5167" spans="1:16" ht="45" x14ac:dyDescent="0.2">
      <c r="A5167" s="692" t="s">
        <v>15849</v>
      </c>
      <c r="B5167" s="690" t="s">
        <v>775</v>
      </c>
      <c r="C5167" s="638" t="s">
        <v>769</v>
      </c>
      <c r="D5167" s="669" t="s">
        <v>14507</v>
      </c>
      <c r="E5167" s="656">
        <v>1150</v>
      </c>
      <c r="F5167" s="664" t="s">
        <v>14566</v>
      </c>
      <c r="G5167" s="669" t="s">
        <v>14567</v>
      </c>
      <c r="H5167" s="669" t="s">
        <v>14243</v>
      </c>
      <c r="I5167" s="660" t="s">
        <v>9336</v>
      </c>
      <c r="J5167" s="669" t="s">
        <v>14507</v>
      </c>
      <c r="K5167" s="696">
        <v>4</v>
      </c>
      <c r="L5167" s="696">
        <v>12</v>
      </c>
      <c r="M5167" s="697">
        <f t="shared" si="16"/>
        <v>13800</v>
      </c>
      <c r="N5167" s="679">
        <v>1</v>
      </c>
      <c r="O5167" s="679">
        <v>6</v>
      </c>
      <c r="P5167" s="687">
        <f t="shared" si="18"/>
        <v>6900</v>
      </c>
    </row>
    <row r="5168" spans="1:16" ht="45" x14ac:dyDescent="0.2">
      <c r="A5168" s="692" t="s">
        <v>15849</v>
      </c>
      <c r="B5168" s="690" t="s">
        <v>775</v>
      </c>
      <c r="C5168" s="638" t="s">
        <v>769</v>
      </c>
      <c r="D5168" s="669" t="s">
        <v>14568</v>
      </c>
      <c r="E5168" s="656">
        <v>4000</v>
      </c>
      <c r="F5168" s="664" t="s">
        <v>14569</v>
      </c>
      <c r="G5168" s="669" t="s">
        <v>14570</v>
      </c>
      <c r="H5168" s="669" t="s">
        <v>14243</v>
      </c>
      <c r="I5168" s="660" t="s">
        <v>2727</v>
      </c>
      <c r="J5168" s="669" t="s">
        <v>14568</v>
      </c>
      <c r="K5168" s="696">
        <v>4</v>
      </c>
      <c r="L5168" s="696">
        <v>12</v>
      </c>
      <c r="M5168" s="697">
        <f t="shared" si="16"/>
        <v>48000</v>
      </c>
      <c r="N5168" s="679">
        <v>1</v>
      </c>
      <c r="O5168" s="679">
        <v>6</v>
      </c>
      <c r="P5168" s="687">
        <f t="shared" si="18"/>
        <v>24000</v>
      </c>
    </row>
    <row r="5169" spans="1:16" ht="45" x14ac:dyDescent="0.2">
      <c r="A5169" s="692" t="s">
        <v>15849</v>
      </c>
      <c r="B5169" s="690" t="s">
        <v>775</v>
      </c>
      <c r="C5169" s="638" t="s">
        <v>769</v>
      </c>
      <c r="D5169" s="669" t="s">
        <v>14571</v>
      </c>
      <c r="E5169" s="656">
        <v>2200</v>
      </c>
      <c r="F5169" s="664" t="s">
        <v>14572</v>
      </c>
      <c r="G5169" s="669" t="s">
        <v>14573</v>
      </c>
      <c r="H5169" s="669" t="s">
        <v>14243</v>
      </c>
      <c r="I5169" s="660" t="s">
        <v>2727</v>
      </c>
      <c r="J5169" s="669" t="s">
        <v>14571</v>
      </c>
      <c r="K5169" s="696">
        <v>4</v>
      </c>
      <c r="L5169" s="696">
        <v>12</v>
      </c>
      <c r="M5169" s="697">
        <f t="shared" si="16"/>
        <v>26400</v>
      </c>
      <c r="N5169" s="679">
        <v>1</v>
      </c>
      <c r="O5169" s="679">
        <v>6</v>
      </c>
      <c r="P5169" s="687">
        <f t="shared" si="18"/>
        <v>13200</v>
      </c>
    </row>
    <row r="5170" spans="1:16" ht="45" x14ac:dyDescent="0.2">
      <c r="A5170" s="692" t="s">
        <v>15849</v>
      </c>
      <c r="B5170" s="690" t="s">
        <v>775</v>
      </c>
      <c r="C5170" s="638" t="s">
        <v>769</v>
      </c>
      <c r="D5170" s="669" t="s">
        <v>14278</v>
      </c>
      <c r="E5170" s="656">
        <v>2300</v>
      </c>
      <c r="F5170" s="664" t="s">
        <v>14574</v>
      </c>
      <c r="G5170" s="669" t="s">
        <v>14575</v>
      </c>
      <c r="H5170" s="669" t="s">
        <v>14243</v>
      </c>
      <c r="I5170" s="660" t="s">
        <v>2727</v>
      </c>
      <c r="J5170" s="669" t="s">
        <v>14278</v>
      </c>
      <c r="K5170" s="696">
        <v>4</v>
      </c>
      <c r="L5170" s="696">
        <v>12</v>
      </c>
      <c r="M5170" s="697">
        <f t="shared" si="16"/>
        <v>27600</v>
      </c>
      <c r="N5170" s="679">
        <v>1</v>
      </c>
      <c r="O5170" s="679">
        <v>6</v>
      </c>
      <c r="P5170" s="687">
        <f t="shared" si="18"/>
        <v>13800</v>
      </c>
    </row>
    <row r="5171" spans="1:16" ht="45" x14ac:dyDescent="0.2">
      <c r="A5171" s="692" t="s">
        <v>15849</v>
      </c>
      <c r="B5171" s="690" t="s">
        <v>775</v>
      </c>
      <c r="C5171" s="638" t="s">
        <v>769</v>
      </c>
      <c r="D5171" s="669" t="s">
        <v>14576</v>
      </c>
      <c r="E5171" s="656">
        <v>2500</v>
      </c>
      <c r="F5171" s="664" t="s">
        <v>14577</v>
      </c>
      <c r="G5171" s="669" t="s">
        <v>14578</v>
      </c>
      <c r="H5171" s="669" t="s">
        <v>5</v>
      </c>
      <c r="I5171" s="660" t="s">
        <v>2727</v>
      </c>
      <c r="J5171" s="669" t="s">
        <v>14576</v>
      </c>
      <c r="K5171" s="696">
        <v>4</v>
      </c>
      <c r="L5171" s="696">
        <v>12</v>
      </c>
      <c r="M5171" s="697">
        <f t="shared" si="16"/>
        <v>30000</v>
      </c>
      <c r="N5171" s="679">
        <v>1</v>
      </c>
      <c r="O5171" s="679">
        <v>6</v>
      </c>
      <c r="P5171" s="687">
        <f t="shared" si="18"/>
        <v>15000</v>
      </c>
    </row>
    <row r="5172" spans="1:16" ht="45" x14ac:dyDescent="0.2">
      <c r="A5172" s="692" t="s">
        <v>15849</v>
      </c>
      <c r="B5172" s="690" t="s">
        <v>775</v>
      </c>
      <c r="C5172" s="638" t="s">
        <v>769</v>
      </c>
      <c r="D5172" s="669" t="s">
        <v>14421</v>
      </c>
      <c r="E5172" s="656">
        <v>1500</v>
      </c>
      <c r="F5172" s="664" t="s">
        <v>14579</v>
      </c>
      <c r="G5172" s="669" t="s">
        <v>14580</v>
      </c>
      <c r="H5172" s="669" t="s">
        <v>14243</v>
      </c>
      <c r="I5172" s="660" t="s">
        <v>2727</v>
      </c>
      <c r="J5172" s="669" t="s">
        <v>14421</v>
      </c>
      <c r="K5172" s="696">
        <v>4</v>
      </c>
      <c r="L5172" s="696">
        <v>12</v>
      </c>
      <c r="M5172" s="697">
        <f t="shared" si="16"/>
        <v>18000</v>
      </c>
      <c r="N5172" s="679">
        <v>1</v>
      </c>
      <c r="O5172" s="679">
        <v>6</v>
      </c>
      <c r="P5172" s="687">
        <f t="shared" si="18"/>
        <v>9000</v>
      </c>
    </row>
    <row r="5173" spans="1:16" ht="45" x14ac:dyDescent="0.2">
      <c r="A5173" s="692" t="s">
        <v>15849</v>
      </c>
      <c r="B5173" s="690" t="s">
        <v>775</v>
      </c>
      <c r="C5173" s="638" t="s">
        <v>769</v>
      </c>
      <c r="D5173" s="669" t="s">
        <v>14267</v>
      </c>
      <c r="E5173" s="656">
        <v>2000</v>
      </c>
      <c r="F5173" s="664" t="s">
        <v>14581</v>
      </c>
      <c r="G5173" s="669" t="s">
        <v>14582</v>
      </c>
      <c r="H5173" s="669" t="s">
        <v>14243</v>
      </c>
      <c r="I5173" s="660" t="s">
        <v>2727</v>
      </c>
      <c r="J5173" s="669" t="s">
        <v>14267</v>
      </c>
      <c r="K5173" s="696">
        <v>4</v>
      </c>
      <c r="L5173" s="696">
        <v>12</v>
      </c>
      <c r="M5173" s="697">
        <f>+E5173*L5173</f>
        <v>24000</v>
      </c>
      <c r="N5173" s="679">
        <v>1</v>
      </c>
      <c r="O5173" s="679">
        <v>6</v>
      </c>
      <c r="P5173" s="687">
        <f t="shared" si="18"/>
        <v>12000</v>
      </c>
    </row>
    <row r="5174" spans="1:16" ht="45" x14ac:dyDescent="0.2">
      <c r="A5174" s="692" t="s">
        <v>15849</v>
      </c>
      <c r="B5174" s="690" t="s">
        <v>775</v>
      </c>
      <c r="C5174" s="638" t="s">
        <v>769</v>
      </c>
      <c r="D5174" s="669" t="s">
        <v>14583</v>
      </c>
      <c r="E5174" s="656">
        <v>4500</v>
      </c>
      <c r="F5174" s="664" t="s">
        <v>14584</v>
      </c>
      <c r="G5174" s="669" t="s">
        <v>14585</v>
      </c>
      <c r="H5174" s="669" t="s">
        <v>14243</v>
      </c>
      <c r="I5174" s="660" t="s">
        <v>2727</v>
      </c>
      <c r="J5174" s="669" t="s">
        <v>14583</v>
      </c>
      <c r="K5174" s="696">
        <v>4</v>
      </c>
      <c r="L5174" s="696">
        <v>12</v>
      </c>
      <c r="M5174" s="697">
        <f t="shared" ref="M5174:M5237" si="19">+L5174*E5174</f>
        <v>54000</v>
      </c>
      <c r="N5174" s="679">
        <v>1</v>
      </c>
      <c r="O5174" s="679">
        <v>6</v>
      </c>
      <c r="P5174" s="687">
        <f t="shared" si="18"/>
        <v>27000</v>
      </c>
    </row>
    <row r="5175" spans="1:16" ht="45" x14ac:dyDescent="0.2">
      <c r="A5175" s="692" t="s">
        <v>15849</v>
      </c>
      <c r="B5175" s="690" t="s">
        <v>775</v>
      </c>
      <c r="C5175" s="638" t="s">
        <v>769</v>
      </c>
      <c r="D5175" s="669" t="s">
        <v>14586</v>
      </c>
      <c r="E5175" s="656">
        <v>2500</v>
      </c>
      <c r="F5175" s="664" t="s">
        <v>14587</v>
      </c>
      <c r="G5175" s="669" t="s">
        <v>14588</v>
      </c>
      <c r="H5175" s="669" t="s">
        <v>14243</v>
      </c>
      <c r="I5175" s="660" t="s">
        <v>2727</v>
      </c>
      <c r="J5175" s="669" t="s">
        <v>14586</v>
      </c>
      <c r="K5175" s="696">
        <v>4</v>
      </c>
      <c r="L5175" s="696">
        <v>12</v>
      </c>
      <c r="M5175" s="697">
        <f t="shared" si="19"/>
        <v>30000</v>
      </c>
      <c r="N5175" s="679">
        <v>1</v>
      </c>
      <c r="O5175" s="679">
        <v>6</v>
      </c>
      <c r="P5175" s="687">
        <f t="shared" si="18"/>
        <v>15000</v>
      </c>
    </row>
    <row r="5176" spans="1:16" ht="45" x14ac:dyDescent="0.2">
      <c r="A5176" s="692" t="s">
        <v>15849</v>
      </c>
      <c r="B5176" s="690" t="s">
        <v>775</v>
      </c>
      <c r="C5176" s="638" t="s">
        <v>769</v>
      </c>
      <c r="D5176" s="669" t="s">
        <v>14267</v>
      </c>
      <c r="E5176" s="656">
        <v>2000</v>
      </c>
      <c r="F5176" s="664" t="s">
        <v>14589</v>
      </c>
      <c r="G5176" s="669" t="s">
        <v>14590</v>
      </c>
      <c r="H5176" s="669" t="s">
        <v>14243</v>
      </c>
      <c r="I5176" s="660" t="s">
        <v>2727</v>
      </c>
      <c r="J5176" s="669" t="s">
        <v>14267</v>
      </c>
      <c r="K5176" s="696">
        <v>4</v>
      </c>
      <c r="L5176" s="696">
        <v>12</v>
      </c>
      <c r="M5176" s="697">
        <f t="shared" si="19"/>
        <v>24000</v>
      </c>
      <c r="N5176" s="679">
        <v>1</v>
      </c>
      <c r="O5176" s="679">
        <v>6</v>
      </c>
      <c r="P5176" s="687">
        <f t="shared" si="18"/>
        <v>12000</v>
      </c>
    </row>
    <row r="5177" spans="1:16" ht="45" x14ac:dyDescent="0.2">
      <c r="A5177" s="692" t="s">
        <v>15849</v>
      </c>
      <c r="B5177" s="690" t="s">
        <v>775</v>
      </c>
      <c r="C5177" s="638" t="s">
        <v>769</v>
      </c>
      <c r="D5177" s="669" t="s">
        <v>14591</v>
      </c>
      <c r="E5177" s="656">
        <v>3200</v>
      </c>
      <c r="F5177" s="664" t="s">
        <v>14592</v>
      </c>
      <c r="G5177" s="669" t="s">
        <v>14593</v>
      </c>
      <c r="H5177" s="669" t="s">
        <v>14243</v>
      </c>
      <c r="I5177" s="660" t="s">
        <v>2727</v>
      </c>
      <c r="J5177" s="669" t="s">
        <v>14591</v>
      </c>
      <c r="K5177" s="696">
        <v>4</v>
      </c>
      <c r="L5177" s="696">
        <v>12</v>
      </c>
      <c r="M5177" s="697">
        <f t="shared" si="19"/>
        <v>38400</v>
      </c>
      <c r="N5177" s="679">
        <v>1</v>
      </c>
      <c r="O5177" s="679">
        <v>6</v>
      </c>
      <c r="P5177" s="687">
        <f t="shared" si="18"/>
        <v>19200</v>
      </c>
    </row>
    <row r="5178" spans="1:16" ht="45" x14ac:dyDescent="0.2">
      <c r="A5178" s="692" t="s">
        <v>15849</v>
      </c>
      <c r="B5178" s="690" t="s">
        <v>775</v>
      </c>
      <c r="C5178" s="638" t="s">
        <v>769</v>
      </c>
      <c r="D5178" s="669" t="s">
        <v>14594</v>
      </c>
      <c r="E5178" s="656">
        <v>13000</v>
      </c>
      <c r="F5178" s="664" t="s">
        <v>14595</v>
      </c>
      <c r="G5178" s="669" t="s">
        <v>14596</v>
      </c>
      <c r="H5178" s="669" t="s">
        <v>14243</v>
      </c>
      <c r="I5178" s="660" t="s">
        <v>2727</v>
      </c>
      <c r="J5178" s="669" t="s">
        <v>14594</v>
      </c>
      <c r="K5178" s="696">
        <v>4</v>
      </c>
      <c r="L5178" s="696">
        <v>12</v>
      </c>
      <c r="M5178" s="697">
        <f t="shared" si="19"/>
        <v>156000</v>
      </c>
      <c r="N5178" s="679">
        <v>1</v>
      </c>
      <c r="O5178" s="679">
        <v>6</v>
      </c>
      <c r="P5178" s="687">
        <f t="shared" si="18"/>
        <v>78000</v>
      </c>
    </row>
    <row r="5179" spans="1:16" ht="45" x14ac:dyDescent="0.2">
      <c r="A5179" s="692" t="s">
        <v>15849</v>
      </c>
      <c r="B5179" s="690" t="s">
        <v>775</v>
      </c>
      <c r="C5179" s="638" t="s">
        <v>769</v>
      </c>
      <c r="D5179" s="669" t="s">
        <v>14597</v>
      </c>
      <c r="E5179" s="656">
        <v>4000</v>
      </c>
      <c r="F5179" s="664" t="s">
        <v>14598</v>
      </c>
      <c r="G5179" s="669" t="s">
        <v>14599</v>
      </c>
      <c r="H5179" s="669" t="s">
        <v>14243</v>
      </c>
      <c r="I5179" s="660" t="s">
        <v>2727</v>
      </c>
      <c r="J5179" s="669" t="s">
        <v>14597</v>
      </c>
      <c r="K5179" s="696">
        <v>4</v>
      </c>
      <c r="L5179" s="696">
        <v>12</v>
      </c>
      <c r="M5179" s="697">
        <f t="shared" si="19"/>
        <v>48000</v>
      </c>
      <c r="N5179" s="679">
        <v>1</v>
      </c>
      <c r="O5179" s="679">
        <v>6</v>
      </c>
      <c r="P5179" s="687">
        <f t="shared" si="18"/>
        <v>24000</v>
      </c>
    </row>
    <row r="5180" spans="1:16" ht="45" x14ac:dyDescent="0.2">
      <c r="A5180" s="692" t="s">
        <v>15849</v>
      </c>
      <c r="B5180" s="690" t="s">
        <v>775</v>
      </c>
      <c r="C5180" s="638" t="s">
        <v>769</v>
      </c>
      <c r="D5180" s="669" t="s">
        <v>14600</v>
      </c>
      <c r="E5180" s="656">
        <v>5000</v>
      </c>
      <c r="F5180" s="664" t="s">
        <v>14601</v>
      </c>
      <c r="G5180" s="669" t="s">
        <v>14602</v>
      </c>
      <c r="H5180" s="669" t="s">
        <v>14243</v>
      </c>
      <c r="I5180" s="660" t="s">
        <v>2727</v>
      </c>
      <c r="J5180" s="669" t="s">
        <v>14600</v>
      </c>
      <c r="K5180" s="696">
        <v>4</v>
      </c>
      <c r="L5180" s="696">
        <v>12</v>
      </c>
      <c r="M5180" s="697">
        <f t="shared" si="19"/>
        <v>60000</v>
      </c>
      <c r="N5180" s="679">
        <v>1</v>
      </c>
      <c r="O5180" s="679">
        <v>6</v>
      </c>
      <c r="P5180" s="687">
        <f t="shared" si="18"/>
        <v>30000</v>
      </c>
    </row>
    <row r="5181" spans="1:16" ht="45" x14ac:dyDescent="0.2">
      <c r="A5181" s="692" t="s">
        <v>15849</v>
      </c>
      <c r="B5181" s="690" t="s">
        <v>775</v>
      </c>
      <c r="C5181" s="638" t="s">
        <v>769</v>
      </c>
      <c r="D5181" s="669" t="s">
        <v>14603</v>
      </c>
      <c r="E5181" s="656">
        <v>10000</v>
      </c>
      <c r="F5181" s="664" t="s">
        <v>14604</v>
      </c>
      <c r="G5181" s="669" t="s">
        <v>14605</v>
      </c>
      <c r="H5181" s="669" t="s">
        <v>14243</v>
      </c>
      <c r="I5181" s="660" t="s">
        <v>2727</v>
      </c>
      <c r="J5181" s="669" t="s">
        <v>14603</v>
      </c>
      <c r="K5181" s="696">
        <v>4</v>
      </c>
      <c r="L5181" s="696">
        <v>12</v>
      </c>
      <c r="M5181" s="697">
        <f t="shared" si="19"/>
        <v>120000</v>
      </c>
      <c r="N5181" s="679">
        <v>1</v>
      </c>
      <c r="O5181" s="679">
        <v>6</v>
      </c>
      <c r="P5181" s="687">
        <f t="shared" si="18"/>
        <v>60000</v>
      </c>
    </row>
    <row r="5182" spans="1:16" ht="45" x14ac:dyDescent="0.2">
      <c r="A5182" s="692" t="s">
        <v>15849</v>
      </c>
      <c r="B5182" s="690" t="s">
        <v>775</v>
      </c>
      <c r="C5182" s="638" t="s">
        <v>769</v>
      </c>
      <c r="D5182" s="669" t="s">
        <v>14551</v>
      </c>
      <c r="E5182" s="656">
        <v>1100</v>
      </c>
      <c r="F5182" s="664" t="s">
        <v>14606</v>
      </c>
      <c r="G5182" s="669" t="s">
        <v>14607</v>
      </c>
      <c r="H5182" s="669" t="s">
        <v>14243</v>
      </c>
      <c r="I5182" s="660" t="s">
        <v>2727</v>
      </c>
      <c r="J5182" s="669" t="s">
        <v>14551</v>
      </c>
      <c r="K5182" s="696">
        <v>4</v>
      </c>
      <c r="L5182" s="696">
        <v>12</v>
      </c>
      <c r="M5182" s="697">
        <f t="shared" si="19"/>
        <v>13200</v>
      </c>
      <c r="N5182" s="679">
        <v>1</v>
      </c>
      <c r="O5182" s="679">
        <v>6</v>
      </c>
      <c r="P5182" s="687">
        <f t="shared" si="18"/>
        <v>6600</v>
      </c>
    </row>
    <row r="5183" spans="1:16" ht="45" x14ac:dyDescent="0.2">
      <c r="A5183" s="692" t="s">
        <v>15849</v>
      </c>
      <c r="B5183" s="690" t="s">
        <v>775</v>
      </c>
      <c r="C5183" s="638" t="s">
        <v>769</v>
      </c>
      <c r="D5183" s="669" t="s">
        <v>14608</v>
      </c>
      <c r="E5183" s="656">
        <v>2500</v>
      </c>
      <c r="F5183" s="664" t="s">
        <v>14609</v>
      </c>
      <c r="G5183" s="669" t="s">
        <v>14610</v>
      </c>
      <c r="H5183" s="669" t="s">
        <v>14243</v>
      </c>
      <c r="I5183" s="660" t="s">
        <v>2727</v>
      </c>
      <c r="J5183" s="669" t="s">
        <v>14608</v>
      </c>
      <c r="K5183" s="696">
        <v>4</v>
      </c>
      <c r="L5183" s="696">
        <v>12</v>
      </c>
      <c r="M5183" s="697">
        <f t="shared" si="19"/>
        <v>30000</v>
      </c>
      <c r="N5183" s="679">
        <v>1</v>
      </c>
      <c r="O5183" s="679">
        <v>6</v>
      </c>
      <c r="P5183" s="687">
        <f t="shared" si="18"/>
        <v>15000</v>
      </c>
    </row>
    <row r="5184" spans="1:16" ht="45" x14ac:dyDescent="0.2">
      <c r="A5184" s="692" t="s">
        <v>15849</v>
      </c>
      <c r="B5184" s="690" t="s">
        <v>775</v>
      </c>
      <c r="C5184" s="638" t="s">
        <v>769</v>
      </c>
      <c r="D5184" s="669" t="s">
        <v>14611</v>
      </c>
      <c r="E5184" s="656">
        <v>3000</v>
      </c>
      <c r="F5184" s="664" t="s">
        <v>14612</v>
      </c>
      <c r="G5184" s="669" t="s">
        <v>14613</v>
      </c>
      <c r="H5184" s="669" t="s">
        <v>14243</v>
      </c>
      <c r="I5184" s="660" t="s">
        <v>2727</v>
      </c>
      <c r="J5184" s="669" t="s">
        <v>14611</v>
      </c>
      <c r="K5184" s="696">
        <v>4</v>
      </c>
      <c r="L5184" s="696">
        <v>12</v>
      </c>
      <c r="M5184" s="697">
        <f t="shared" si="19"/>
        <v>36000</v>
      </c>
      <c r="N5184" s="679">
        <v>1</v>
      </c>
      <c r="O5184" s="679">
        <v>6</v>
      </c>
      <c r="P5184" s="687">
        <f t="shared" si="18"/>
        <v>18000</v>
      </c>
    </row>
    <row r="5185" spans="1:16" ht="45" x14ac:dyDescent="0.2">
      <c r="A5185" s="692" t="s">
        <v>15849</v>
      </c>
      <c r="B5185" s="690" t="s">
        <v>775</v>
      </c>
      <c r="C5185" s="638" t="s">
        <v>769</v>
      </c>
      <c r="D5185" s="669" t="s">
        <v>14426</v>
      </c>
      <c r="E5185" s="656">
        <v>3200</v>
      </c>
      <c r="F5185" s="664" t="s">
        <v>14614</v>
      </c>
      <c r="G5185" s="669" t="s">
        <v>14615</v>
      </c>
      <c r="H5185" s="669" t="s">
        <v>14243</v>
      </c>
      <c r="I5185" s="660" t="s">
        <v>2727</v>
      </c>
      <c r="J5185" s="669" t="s">
        <v>14426</v>
      </c>
      <c r="K5185" s="696">
        <v>4</v>
      </c>
      <c r="L5185" s="696">
        <v>12</v>
      </c>
      <c r="M5185" s="697">
        <f t="shared" si="19"/>
        <v>38400</v>
      </c>
      <c r="N5185" s="679">
        <v>1</v>
      </c>
      <c r="O5185" s="679">
        <v>6</v>
      </c>
      <c r="P5185" s="687">
        <f t="shared" si="18"/>
        <v>19200</v>
      </c>
    </row>
    <row r="5186" spans="1:16" ht="45" x14ac:dyDescent="0.2">
      <c r="A5186" s="692" t="s">
        <v>15849</v>
      </c>
      <c r="B5186" s="690" t="s">
        <v>775</v>
      </c>
      <c r="C5186" s="638" t="s">
        <v>769</v>
      </c>
      <c r="D5186" s="669" t="s">
        <v>14616</v>
      </c>
      <c r="E5186" s="656">
        <v>2800</v>
      </c>
      <c r="F5186" s="664" t="s">
        <v>14617</v>
      </c>
      <c r="G5186" s="669" t="s">
        <v>14618</v>
      </c>
      <c r="H5186" s="669" t="s">
        <v>774</v>
      </c>
      <c r="I5186" s="660" t="s">
        <v>774</v>
      </c>
      <c r="J5186" s="669" t="s">
        <v>14616</v>
      </c>
      <c r="K5186" s="696">
        <v>4</v>
      </c>
      <c r="L5186" s="696">
        <v>12</v>
      </c>
      <c r="M5186" s="697">
        <f t="shared" si="19"/>
        <v>33600</v>
      </c>
      <c r="N5186" s="679">
        <v>1</v>
      </c>
      <c r="O5186" s="679">
        <v>6</v>
      </c>
      <c r="P5186" s="687">
        <f t="shared" si="18"/>
        <v>16800</v>
      </c>
    </row>
    <row r="5187" spans="1:16" ht="45" x14ac:dyDescent="0.2">
      <c r="A5187" s="692" t="s">
        <v>15849</v>
      </c>
      <c r="B5187" s="690" t="s">
        <v>775</v>
      </c>
      <c r="C5187" s="638" t="s">
        <v>769</v>
      </c>
      <c r="D5187" s="669" t="s">
        <v>14258</v>
      </c>
      <c r="E5187" s="656">
        <v>1380</v>
      </c>
      <c r="F5187" s="664" t="s">
        <v>14619</v>
      </c>
      <c r="G5187" s="669" t="s">
        <v>14620</v>
      </c>
      <c r="H5187" s="669" t="s">
        <v>14243</v>
      </c>
      <c r="I5187" s="660" t="s">
        <v>2727</v>
      </c>
      <c r="J5187" s="669" t="s">
        <v>14258</v>
      </c>
      <c r="K5187" s="696">
        <v>4</v>
      </c>
      <c r="L5187" s="696">
        <v>12</v>
      </c>
      <c r="M5187" s="697">
        <f t="shared" si="19"/>
        <v>16560</v>
      </c>
      <c r="N5187" s="679">
        <v>1</v>
      </c>
      <c r="O5187" s="679">
        <v>6</v>
      </c>
      <c r="P5187" s="687">
        <f t="shared" si="18"/>
        <v>8280</v>
      </c>
    </row>
    <row r="5188" spans="1:16" ht="45" x14ac:dyDescent="0.2">
      <c r="A5188" s="692" t="s">
        <v>15849</v>
      </c>
      <c r="B5188" s="690" t="s">
        <v>775</v>
      </c>
      <c r="C5188" s="638" t="s">
        <v>769</v>
      </c>
      <c r="D5188" s="669" t="s">
        <v>14278</v>
      </c>
      <c r="E5188" s="656">
        <v>2500</v>
      </c>
      <c r="F5188" s="664" t="s">
        <v>14621</v>
      </c>
      <c r="G5188" s="669" t="s">
        <v>14622</v>
      </c>
      <c r="H5188" s="669" t="s">
        <v>14243</v>
      </c>
      <c r="I5188" s="660" t="s">
        <v>2727</v>
      </c>
      <c r="J5188" s="669" t="s">
        <v>14278</v>
      </c>
      <c r="K5188" s="696">
        <v>4</v>
      </c>
      <c r="L5188" s="696">
        <v>12</v>
      </c>
      <c r="M5188" s="697">
        <f t="shared" si="19"/>
        <v>30000</v>
      </c>
      <c r="N5188" s="679">
        <v>1</v>
      </c>
      <c r="O5188" s="679">
        <v>6</v>
      </c>
      <c r="P5188" s="687">
        <f t="shared" si="18"/>
        <v>15000</v>
      </c>
    </row>
    <row r="5189" spans="1:16" ht="45" x14ac:dyDescent="0.2">
      <c r="A5189" s="692" t="s">
        <v>15849</v>
      </c>
      <c r="B5189" s="690" t="s">
        <v>775</v>
      </c>
      <c r="C5189" s="638" t="s">
        <v>769</v>
      </c>
      <c r="D5189" s="669" t="s">
        <v>14623</v>
      </c>
      <c r="E5189" s="656">
        <v>2000</v>
      </c>
      <c r="F5189" s="664" t="s">
        <v>14624</v>
      </c>
      <c r="G5189" s="669" t="s">
        <v>14625</v>
      </c>
      <c r="H5189" s="669" t="s">
        <v>14243</v>
      </c>
      <c r="I5189" s="660" t="s">
        <v>2727</v>
      </c>
      <c r="J5189" s="669" t="s">
        <v>14623</v>
      </c>
      <c r="K5189" s="696">
        <v>4</v>
      </c>
      <c r="L5189" s="696">
        <v>12</v>
      </c>
      <c r="M5189" s="697">
        <f t="shared" si="19"/>
        <v>24000</v>
      </c>
      <c r="N5189" s="679">
        <v>1</v>
      </c>
      <c r="O5189" s="679">
        <v>6</v>
      </c>
      <c r="P5189" s="687">
        <f t="shared" si="18"/>
        <v>12000</v>
      </c>
    </row>
    <row r="5190" spans="1:16" ht="45" x14ac:dyDescent="0.2">
      <c r="A5190" s="692" t="s">
        <v>15849</v>
      </c>
      <c r="B5190" s="690" t="s">
        <v>775</v>
      </c>
      <c r="C5190" s="638" t="s">
        <v>769</v>
      </c>
      <c r="D5190" s="669" t="s">
        <v>14301</v>
      </c>
      <c r="E5190" s="656">
        <v>4500</v>
      </c>
      <c r="F5190" s="664" t="s">
        <v>14626</v>
      </c>
      <c r="G5190" s="669" t="s">
        <v>14627</v>
      </c>
      <c r="H5190" s="669" t="s">
        <v>14243</v>
      </c>
      <c r="I5190" s="660" t="s">
        <v>2727</v>
      </c>
      <c r="J5190" s="669" t="s">
        <v>14301</v>
      </c>
      <c r="K5190" s="696">
        <v>4</v>
      </c>
      <c r="L5190" s="696">
        <v>12</v>
      </c>
      <c r="M5190" s="697">
        <f t="shared" si="19"/>
        <v>54000</v>
      </c>
      <c r="N5190" s="679">
        <v>1</v>
      </c>
      <c r="O5190" s="679">
        <v>6</v>
      </c>
      <c r="P5190" s="687">
        <f t="shared" si="18"/>
        <v>27000</v>
      </c>
    </row>
    <row r="5191" spans="1:16" ht="45" x14ac:dyDescent="0.2">
      <c r="A5191" s="692" t="s">
        <v>15849</v>
      </c>
      <c r="B5191" s="690" t="s">
        <v>775</v>
      </c>
      <c r="C5191" s="638" t="s">
        <v>769</v>
      </c>
      <c r="D5191" s="669" t="s">
        <v>14274</v>
      </c>
      <c r="E5191" s="656">
        <v>1100</v>
      </c>
      <c r="F5191" s="664" t="s">
        <v>14628</v>
      </c>
      <c r="G5191" s="669" t="s">
        <v>14629</v>
      </c>
      <c r="H5191" s="669" t="s">
        <v>14243</v>
      </c>
      <c r="I5191" s="660" t="s">
        <v>2727</v>
      </c>
      <c r="J5191" s="669" t="s">
        <v>14274</v>
      </c>
      <c r="K5191" s="696">
        <v>4</v>
      </c>
      <c r="L5191" s="696">
        <v>12</v>
      </c>
      <c r="M5191" s="697">
        <f t="shared" si="19"/>
        <v>13200</v>
      </c>
      <c r="N5191" s="679">
        <v>1</v>
      </c>
      <c r="O5191" s="679">
        <v>6</v>
      </c>
      <c r="P5191" s="687">
        <f t="shared" si="18"/>
        <v>6600</v>
      </c>
    </row>
    <row r="5192" spans="1:16" ht="45" x14ac:dyDescent="0.2">
      <c r="A5192" s="692" t="s">
        <v>15849</v>
      </c>
      <c r="B5192" s="690" t="s">
        <v>775</v>
      </c>
      <c r="C5192" s="638" t="s">
        <v>769</v>
      </c>
      <c r="D5192" s="669" t="s">
        <v>14630</v>
      </c>
      <c r="E5192" s="656">
        <v>4500</v>
      </c>
      <c r="F5192" s="664" t="s">
        <v>14631</v>
      </c>
      <c r="G5192" s="669" t="s">
        <v>14632</v>
      </c>
      <c r="H5192" s="669" t="s">
        <v>14243</v>
      </c>
      <c r="I5192" s="660" t="s">
        <v>2727</v>
      </c>
      <c r="J5192" s="669" t="s">
        <v>14630</v>
      </c>
      <c r="K5192" s="696">
        <v>4</v>
      </c>
      <c r="L5192" s="696">
        <v>12</v>
      </c>
      <c r="M5192" s="697">
        <f t="shared" si="19"/>
        <v>54000</v>
      </c>
      <c r="N5192" s="679">
        <v>1</v>
      </c>
      <c r="O5192" s="679">
        <v>6</v>
      </c>
      <c r="P5192" s="687">
        <f t="shared" si="18"/>
        <v>27000</v>
      </c>
    </row>
    <row r="5193" spans="1:16" ht="45" x14ac:dyDescent="0.2">
      <c r="A5193" s="692" t="s">
        <v>15849</v>
      </c>
      <c r="B5193" s="690" t="s">
        <v>775</v>
      </c>
      <c r="C5193" s="638" t="s">
        <v>769</v>
      </c>
      <c r="D5193" s="669" t="s">
        <v>14278</v>
      </c>
      <c r="E5193" s="656">
        <v>2400</v>
      </c>
      <c r="F5193" s="664" t="s">
        <v>14633</v>
      </c>
      <c r="G5193" s="669" t="s">
        <v>14634</v>
      </c>
      <c r="H5193" s="669" t="s">
        <v>14243</v>
      </c>
      <c r="I5193" s="660" t="s">
        <v>2727</v>
      </c>
      <c r="J5193" s="669" t="s">
        <v>14278</v>
      </c>
      <c r="K5193" s="696">
        <v>4</v>
      </c>
      <c r="L5193" s="696">
        <v>12</v>
      </c>
      <c r="M5193" s="697">
        <f t="shared" si="19"/>
        <v>28800</v>
      </c>
      <c r="N5193" s="679">
        <v>1</v>
      </c>
      <c r="O5193" s="679">
        <v>6</v>
      </c>
      <c r="P5193" s="687">
        <f t="shared" si="18"/>
        <v>14400</v>
      </c>
    </row>
    <row r="5194" spans="1:16" ht="45" x14ac:dyDescent="0.2">
      <c r="A5194" s="692" t="s">
        <v>15849</v>
      </c>
      <c r="B5194" s="690" t="s">
        <v>775</v>
      </c>
      <c r="C5194" s="638" t="s">
        <v>769</v>
      </c>
      <c r="D5194" s="669" t="s">
        <v>14274</v>
      </c>
      <c r="E5194" s="656">
        <v>1725</v>
      </c>
      <c r="F5194" s="664" t="s">
        <v>14635</v>
      </c>
      <c r="G5194" s="669" t="s">
        <v>14636</v>
      </c>
      <c r="H5194" s="669" t="s">
        <v>14243</v>
      </c>
      <c r="I5194" s="660" t="s">
        <v>2727</v>
      </c>
      <c r="J5194" s="669" t="s">
        <v>14274</v>
      </c>
      <c r="K5194" s="696">
        <v>4</v>
      </c>
      <c r="L5194" s="696">
        <v>12</v>
      </c>
      <c r="M5194" s="697">
        <f t="shared" si="19"/>
        <v>20700</v>
      </c>
      <c r="N5194" s="679">
        <v>1</v>
      </c>
      <c r="O5194" s="679">
        <v>6</v>
      </c>
      <c r="P5194" s="687">
        <f t="shared" si="18"/>
        <v>10350</v>
      </c>
    </row>
    <row r="5195" spans="1:16" ht="45" x14ac:dyDescent="0.2">
      <c r="A5195" s="692" t="s">
        <v>15849</v>
      </c>
      <c r="B5195" s="690" t="s">
        <v>775</v>
      </c>
      <c r="C5195" s="638" t="s">
        <v>769</v>
      </c>
      <c r="D5195" s="669" t="s">
        <v>14611</v>
      </c>
      <c r="E5195" s="656">
        <v>3000</v>
      </c>
      <c r="F5195" s="664" t="s">
        <v>14637</v>
      </c>
      <c r="G5195" s="669" t="s">
        <v>14638</v>
      </c>
      <c r="H5195" s="669" t="s">
        <v>774</v>
      </c>
      <c r="I5195" s="660" t="s">
        <v>2727</v>
      </c>
      <c r="J5195" s="669" t="s">
        <v>14611</v>
      </c>
      <c r="K5195" s="696">
        <v>4</v>
      </c>
      <c r="L5195" s="696">
        <v>12</v>
      </c>
      <c r="M5195" s="697">
        <f t="shared" si="19"/>
        <v>36000</v>
      </c>
      <c r="N5195" s="679">
        <v>1</v>
      </c>
      <c r="O5195" s="679">
        <v>6</v>
      </c>
      <c r="P5195" s="687">
        <f t="shared" si="18"/>
        <v>18000</v>
      </c>
    </row>
    <row r="5196" spans="1:16" ht="45" x14ac:dyDescent="0.2">
      <c r="A5196" s="692" t="s">
        <v>15849</v>
      </c>
      <c r="B5196" s="690" t="s">
        <v>775</v>
      </c>
      <c r="C5196" s="638" t="s">
        <v>769</v>
      </c>
      <c r="D5196" s="669" t="s">
        <v>2894</v>
      </c>
      <c r="E5196" s="656">
        <v>6000</v>
      </c>
      <c r="F5196" s="664" t="s">
        <v>14639</v>
      </c>
      <c r="G5196" s="669" t="s">
        <v>14640</v>
      </c>
      <c r="H5196" s="669" t="s">
        <v>4132</v>
      </c>
      <c r="I5196" s="660" t="s">
        <v>2727</v>
      </c>
      <c r="J5196" s="669" t="s">
        <v>2894</v>
      </c>
      <c r="K5196" s="696">
        <v>4</v>
      </c>
      <c r="L5196" s="696">
        <v>12</v>
      </c>
      <c r="M5196" s="697">
        <f t="shared" si="19"/>
        <v>72000</v>
      </c>
      <c r="N5196" s="679">
        <v>1</v>
      </c>
      <c r="O5196" s="679">
        <v>6</v>
      </c>
      <c r="P5196" s="687">
        <f t="shared" si="18"/>
        <v>36000</v>
      </c>
    </row>
    <row r="5197" spans="1:16" ht="45" x14ac:dyDescent="0.2">
      <c r="A5197" s="692" t="s">
        <v>15849</v>
      </c>
      <c r="B5197" s="690" t="s">
        <v>775</v>
      </c>
      <c r="C5197" s="638" t="s">
        <v>769</v>
      </c>
      <c r="D5197" s="669" t="s">
        <v>14641</v>
      </c>
      <c r="E5197" s="656">
        <v>1265</v>
      </c>
      <c r="F5197" s="664" t="s">
        <v>14642</v>
      </c>
      <c r="G5197" s="669" t="s">
        <v>14643</v>
      </c>
      <c r="H5197" s="669" t="s">
        <v>14243</v>
      </c>
      <c r="I5197" s="660" t="s">
        <v>9336</v>
      </c>
      <c r="J5197" s="669" t="s">
        <v>14641</v>
      </c>
      <c r="K5197" s="696">
        <v>4</v>
      </c>
      <c r="L5197" s="696">
        <v>12</v>
      </c>
      <c r="M5197" s="697">
        <f t="shared" si="19"/>
        <v>15180</v>
      </c>
      <c r="N5197" s="679">
        <v>1</v>
      </c>
      <c r="O5197" s="679">
        <v>6</v>
      </c>
      <c r="P5197" s="687">
        <f t="shared" si="18"/>
        <v>7590</v>
      </c>
    </row>
    <row r="5198" spans="1:16" ht="45" x14ac:dyDescent="0.2">
      <c r="A5198" s="692" t="s">
        <v>15849</v>
      </c>
      <c r="B5198" s="690" t="s">
        <v>775</v>
      </c>
      <c r="C5198" s="638" t="s">
        <v>769</v>
      </c>
      <c r="D5198" s="669" t="s">
        <v>1975</v>
      </c>
      <c r="E5198" s="656">
        <v>2000</v>
      </c>
      <c r="F5198" s="664" t="s">
        <v>14644</v>
      </c>
      <c r="G5198" s="669" t="s">
        <v>14645</v>
      </c>
      <c r="H5198" s="669" t="s">
        <v>14243</v>
      </c>
      <c r="I5198" s="660" t="s">
        <v>2727</v>
      </c>
      <c r="J5198" s="669" t="s">
        <v>1975</v>
      </c>
      <c r="K5198" s="696">
        <v>4</v>
      </c>
      <c r="L5198" s="696">
        <v>12</v>
      </c>
      <c r="M5198" s="697">
        <f t="shared" si="19"/>
        <v>24000</v>
      </c>
      <c r="N5198" s="679">
        <v>1</v>
      </c>
      <c r="O5198" s="679">
        <v>6</v>
      </c>
      <c r="P5198" s="687">
        <f t="shared" si="18"/>
        <v>12000</v>
      </c>
    </row>
    <row r="5199" spans="1:16" ht="45" x14ac:dyDescent="0.2">
      <c r="A5199" s="692" t="s">
        <v>15849</v>
      </c>
      <c r="B5199" s="690" t="s">
        <v>775</v>
      </c>
      <c r="C5199" s="638" t="s">
        <v>769</v>
      </c>
      <c r="D5199" s="669" t="s">
        <v>14267</v>
      </c>
      <c r="E5199" s="656">
        <v>2000</v>
      </c>
      <c r="F5199" s="664" t="s">
        <v>14646</v>
      </c>
      <c r="G5199" s="669" t="s">
        <v>14647</v>
      </c>
      <c r="H5199" s="669" t="s">
        <v>14243</v>
      </c>
      <c r="I5199" s="660" t="s">
        <v>2727</v>
      </c>
      <c r="J5199" s="669" t="s">
        <v>14267</v>
      </c>
      <c r="K5199" s="696">
        <v>4</v>
      </c>
      <c r="L5199" s="696">
        <v>12</v>
      </c>
      <c r="M5199" s="697">
        <f t="shared" si="19"/>
        <v>24000</v>
      </c>
      <c r="N5199" s="679">
        <v>1</v>
      </c>
      <c r="O5199" s="679">
        <v>6</v>
      </c>
      <c r="P5199" s="687">
        <f t="shared" si="18"/>
        <v>12000</v>
      </c>
    </row>
    <row r="5200" spans="1:16" ht="45" x14ac:dyDescent="0.2">
      <c r="A5200" s="692" t="s">
        <v>15849</v>
      </c>
      <c r="B5200" s="690" t="s">
        <v>775</v>
      </c>
      <c r="C5200" s="638" t="s">
        <v>769</v>
      </c>
      <c r="D5200" s="669" t="s">
        <v>14551</v>
      </c>
      <c r="E5200" s="656">
        <v>1100</v>
      </c>
      <c r="F5200" s="664" t="s">
        <v>14648</v>
      </c>
      <c r="G5200" s="669" t="s">
        <v>14649</v>
      </c>
      <c r="H5200" s="669" t="s">
        <v>14243</v>
      </c>
      <c r="I5200" s="660" t="s">
        <v>2727</v>
      </c>
      <c r="J5200" s="669" t="s">
        <v>14551</v>
      </c>
      <c r="K5200" s="696">
        <v>4</v>
      </c>
      <c r="L5200" s="696">
        <v>12</v>
      </c>
      <c r="M5200" s="697">
        <f t="shared" si="19"/>
        <v>13200</v>
      </c>
      <c r="N5200" s="679">
        <v>1</v>
      </c>
      <c r="O5200" s="679">
        <v>6</v>
      </c>
      <c r="P5200" s="687">
        <f t="shared" si="18"/>
        <v>6600</v>
      </c>
    </row>
    <row r="5201" spans="1:16" ht="45" x14ac:dyDescent="0.2">
      <c r="A5201" s="692" t="s">
        <v>15849</v>
      </c>
      <c r="B5201" s="690" t="s">
        <v>775</v>
      </c>
      <c r="C5201" s="638" t="s">
        <v>769</v>
      </c>
      <c r="D5201" s="669" t="s">
        <v>14650</v>
      </c>
      <c r="E5201" s="656">
        <v>1265</v>
      </c>
      <c r="F5201" s="664" t="s">
        <v>14651</v>
      </c>
      <c r="G5201" s="669" t="s">
        <v>14652</v>
      </c>
      <c r="H5201" s="669" t="s">
        <v>14243</v>
      </c>
      <c r="I5201" s="660" t="s">
        <v>9336</v>
      </c>
      <c r="J5201" s="669" t="s">
        <v>14650</v>
      </c>
      <c r="K5201" s="696">
        <v>4</v>
      </c>
      <c r="L5201" s="696">
        <v>12</v>
      </c>
      <c r="M5201" s="697">
        <f t="shared" si="19"/>
        <v>15180</v>
      </c>
      <c r="N5201" s="679">
        <v>1</v>
      </c>
      <c r="O5201" s="679">
        <v>6</v>
      </c>
      <c r="P5201" s="687">
        <f t="shared" si="18"/>
        <v>7590</v>
      </c>
    </row>
    <row r="5202" spans="1:16" ht="45" x14ac:dyDescent="0.2">
      <c r="A5202" s="692" t="s">
        <v>15849</v>
      </c>
      <c r="B5202" s="690" t="s">
        <v>775</v>
      </c>
      <c r="C5202" s="638" t="s">
        <v>769</v>
      </c>
      <c r="D5202" s="669" t="s">
        <v>14507</v>
      </c>
      <c r="E5202" s="656">
        <v>1150</v>
      </c>
      <c r="F5202" s="664" t="s">
        <v>14653</v>
      </c>
      <c r="G5202" s="669" t="s">
        <v>14654</v>
      </c>
      <c r="H5202" s="669" t="s">
        <v>14243</v>
      </c>
      <c r="I5202" s="660" t="s">
        <v>9336</v>
      </c>
      <c r="J5202" s="669" t="s">
        <v>14507</v>
      </c>
      <c r="K5202" s="696">
        <v>4</v>
      </c>
      <c r="L5202" s="696">
        <v>12</v>
      </c>
      <c r="M5202" s="697">
        <f t="shared" si="19"/>
        <v>13800</v>
      </c>
      <c r="N5202" s="679">
        <v>1</v>
      </c>
      <c r="O5202" s="679">
        <v>6</v>
      </c>
      <c r="P5202" s="687">
        <f t="shared" si="18"/>
        <v>6900</v>
      </c>
    </row>
    <row r="5203" spans="1:16" ht="45" x14ac:dyDescent="0.2">
      <c r="A5203" s="692" t="s">
        <v>15849</v>
      </c>
      <c r="B5203" s="690" t="s">
        <v>775</v>
      </c>
      <c r="C5203" s="638" t="s">
        <v>769</v>
      </c>
      <c r="D5203" s="669" t="s">
        <v>14655</v>
      </c>
      <c r="E5203" s="656">
        <v>4500</v>
      </c>
      <c r="F5203" s="664" t="s">
        <v>14656</v>
      </c>
      <c r="G5203" s="669" t="s">
        <v>14657</v>
      </c>
      <c r="H5203" s="669" t="s">
        <v>14243</v>
      </c>
      <c r="I5203" s="660" t="s">
        <v>2727</v>
      </c>
      <c r="J5203" s="669" t="s">
        <v>14655</v>
      </c>
      <c r="K5203" s="696">
        <v>4</v>
      </c>
      <c r="L5203" s="696">
        <v>12</v>
      </c>
      <c r="M5203" s="697">
        <f t="shared" si="19"/>
        <v>54000</v>
      </c>
      <c r="N5203" s="680" t="s">
        <v>701</v>
      </c>
      <c r="O5203" s="680" t="s">
        <v>701</v>
      </c>
      <c r="P5203" s="687">
        <v>0</v>
      </c>
    </row>
    <row r="5204" spans="1:16" ht="45" x14ac:dyDescent="0.2">
      <c r="A5204" s="692" t="s">
        <v>15849</v>
      </c>
      <c r="B5204" s="690" t="s">
        <v>775</v>
      </c>
      <c r="C5204" s="638" t="s">
        <v>769</v>
      </c>
      <c r="D5204" s="669" t="s">
        <v>14658</v>
      </c>
      <c r="E5204" s="656">
        <v>2300</v>
      </c>
      <c r="F5204" s="664" t="s">
        <v>14659</v>
      </c>
      <c r="G5204" s="669" t="s">
        <v>14660</v>
      </c>
      <c r="H5204" s="669" t="s">
        <v>14243</v>
      </c>
      <c r="I5204" s="660" t="s">
        <v>2727</v>
      </c>
      <c r="J5204" s="669" t="s">
        <v>14658</v>
      </c>
      <c r="K5204" s="696">
        <v>4</v>
      </c>
      <c r="L5204" s="696">
        <v>12</v>
      </c>
      <c r="M5204" s="697">
        <f t="shared" si="19"/>
        <v>27600</v>
      </c>
      <c r="N5204" s="679">
        <v>1</v>
      </c>
      <c r="O5204" s="679">
        <v>6</v>
      </c>
      <c r="P5204" s="687">
        <f t="shared" ref="P5204:P5252" si="20">+E5204*O5204</f>
        <v>13800</v>
      </c>
    </row>
    <row r="5205" spans="1:16" ht="45" x14ac:dyDescent="0.2">
      <c r="A5205" s="692" t="s">
        <v>15849</v>
      </c>
      <c r="B5205" s="690" t="s">
        <v>775</v>
      </c>
      <c r="C5205" s="638" t="s">
        <v>769</v>
      </c>
      <c r="D5205" s="669" t="s">
        <v>14661</v>
      </c>
      <c r="E5205" s="656">
        <v>1495</v>
      </c>
      <c r="F5205" s="664" t="s">
        <v>14662</v>
      </c>
      <c r="G5205" s="669" t="s">
        <v>14663</v>
      </c>
      <c r="H5205" s="669" t="s">
        <v>774</v>
      </c>
      <c r="I5205" s="660" t="s">
        <v>774</v>
      </c>
      <c r="J5205" s="669" t="s">
        <v>14661</v>
      </c>
      <c r="K5205" s="696">
        <v>4</v>
      </c>
      <c r="L5205" s="696">
        <v>12</v>
      </c>
      <c r="M5205" s="697">
        <f t="shared" si="19"/>
        <v>17940</v>
      </c>
      <c r="N5205" s="679">
        <v>1</v>
      </c>
      <c r="O5205" s="679">
        <v>6</v>
      </c>
      <c r="P5205" s="687">
        <f t="shared" si="20"/>
        <v>8970</v>
      </c>
    </row>
    <row r="5206" spans="1:16" ht="45" x14ac:dyDescent="0.2">
      <c r="A5206" s="692" t="s">
        <v>15849</v>
      </c>
      <c r="B5206" s="690" t="s">
        <v>775</v>
      </c>
      <c r="C5206" s="638" t="s">
        <v>769</v>
      </c>
      <c r="D5206" s="669" t="s">
        <v>14274</v>
      </c>
      <c r="E5206" s="656">
        <v>1100</v>
      </c>
      <c r="F5206" s="664" t="s">
        <v>14664</v>
      </c>
      <c r="G5206" s="669" t="s">
        <v>14665</v>
      </c>
      <c r="H5206" s="669" t="s">
        <v>14243</v>
      </c>
      <c r="I5206" s="660" t="s">
        <v>2727</v>
      </c>
      <c r="J5206" s="669" t="s">
        <v>14274</v>
      </c>
      <c r="K5206" s="696">
        <v>4</v>
      </c>
      <c r="L5206" s="696">
        <v>12</v>
      </c>
      <c r="M5206" s="697">
        <f t="shared" si="19"/>
        <v>13200</v>
      </c>
      <c r="N5206" s="679">
        <v>1</v>
      </c>
      <c r="O5206" s="679">
        <v>6</v>
      </c>
      <c r="P5206" s="687">
        <f t="shared" si="20"/>
        <v>6600</v>
      </c>
    </row>
    <row r="5207" spans="1:16" ht="45" x14ac:dyDescent="0.2">
      <c r="A5207" s="692" t="s">
        <v>15849</v>
      </c>
      <c r="B5207" s="690" t="s">
        <v>775</v>
      </c>
      <c r="C5207" s="638" t="s">
        <v>769</v>
      </c>
      <c r="D5207" s="669" t="s">
        <v>14274</v>
      </c>
      <c r="E5207" s="656">
        <v>1100</v>
      </c>
      <c r="F5207" s="664" t="s">
        <v>14666</v>
      </c>
      <c r="G5207" s="669" t="s">
        <v>14667</v>
      </c>
      <c r="H5207" s="669" t="s">
        <v>14243</v>
      </c>
      <c r="I5207" s="660" t="s">
        <v>2727</v>
      </c>
      <c r="J5207" s="669" t="s">
        <v>14274</v>
      </c>
      <c r="K5207" s="696">
        <v>4</v>
      </c>
      <c r="L5207" s="696">
        <v>12</v>
      </c>
      <c r="M5207" s="697">
        <f t="shared" si="19"/>
        <v>13200</v>
      </c>
      <c r="N5207" s="679">
        <v>1</v>
      </c>
      <c r="O5207" s="679">
        <v>6</v>
      </c>
      <c r="P5207" s="687">
        <f t="shared" si="20"/>
        <v>6600</v>
      </c>
    </row>
    <row r="5208" spans="1:16" ht="45" x14ac:dyDescent="0.2">
      <c r="A5208" s="692" t="s">
        <v>15849</v>
      </c>
      <c r="B5208" s="690" t="s">
        <v>775</v>
      </c>
      <c r="C5208" s="638" t="s">
        <v>769</v>
      </c>
      <c r="D5208" s="669" t="s">
        <v>14668</v>
      </c>
      <c r="E5208" s="656">
        <v>2000</v>
      </c>
      <c r="F5208" s="664" t="s">
        <v>14669</v>
      </c>
      <c r="G5208" s="669" t="s">
        <v>14670</v>
      </c>
      <c r="H5208" s="669" t="s">
        <v>14243</v>
      </c>
      <c r="I5208" s="660" t="s">
        <v>2727</v>
      </c>
      <c r="J5208" s="669" t="s">
        <v>14668</v>
      </c>
      <c r="K5208" s="696">
        <v>4</v>
      </c>
      <c r="L5208" s="696">
        <v>12</v>
      </c>
      <c r="M5208" s="697">
        <f t="shared" si="19"/>
        <v>24000</v>
      </c>
      <c r="N5208" s="679">
        <v>1</v>
      </c>
      <c r="O5208" s="679">
        <v>6</v>
      </c>
      <c r="P5208" s="687">
        <f t="shared" si="20"/>
        <v>12000</v>
      </c>
    </row>
    <row r="5209" spans="1:16" ht="45" x14ac:dyDescent="0.2">
      <c r="A5209" s="692" t="s">
        <v>15849</v>
      </c>
      <c r="B5209" s="690" t="s">
        <v>775</v>
      </c>
      <c r="C5209" s="638" t="s">
        <v>769</v>
      </c>
      <c r="D5209" s="669" t="s">
        <v>14284</v>
      </c>
      <c r="E5209" s="656">
        <v>2500</v>
      </c>
      <c r="F5209" s="664" t="s">
        <v>14671</v>
      </c>
      <c r="G5209" s="669" t="s">
        <v>14672</v>
      </c>
      <c r="H5209" s="669" t="s">
        <v>5</v>
      </c>
      <c r="I5209" s="660" t="s">
        <v>2727</v>
      </c>
      <c r="J5209" s="669" t="s">
        <v>14284</v>
      </c>
      <c r="K5209" s="696">
        <v>4</v>
      </c>
      <c r="L5209" s="696">
        <v>12</v>
      </c>
      <c r="M5209" s="697">
        <f t="shared" si="19"/>
        <v>30000</v>
      </c>
      <c r="N5209" s="679">
        <v>1</v>
      </c>
      <c r="O5209" s="679">
        <v>6</v>
      </c>
      <c r="P5209" s="687">
        <f t="shared" si="20"/>
        <v>15000</v>
      </c>
    </row>
    <row r="5210" spans="1:16" ht="45" x14ac:dyDescent="0.2">
      <c r="A5210" s="692" t="s">
        <v>15849</v>
      </c>
      <c r="B5210" s="690" t="s">
        <v>775</v>
      </c>
      <c r="C5210" s="638" t="s">
        <v>769</v>
      </c>
      <c r="D5210" s="669" t="s">
        <v>14673</v>
      </c>
      <c r="E5210" s="656">
        <v>8500</v>
      </c>
      <c r="F5210" s="664" t="s">
        <v>14674</v>
      </c>
      <c r="G5210" s="669" t="s">
        <v>14675</v>
      </c>
      <c r="H5210" s="669" t="s">
        <v>14243</v>
      </c>
      <c r="I5210" s="660" t="s">
        <v>2727</v>
      </c>
      <c r="J5210" s="669" t="s">
        <v>14673</v>
      </c>
      <c r="K5210" s="696">
        <v>4</v>
      </c>
      <c r="L5210" s="696">
        <v>12</v>
      </c>
      <c r="M5210" s="697">
        <f t="shared" si="19"/>
        <v>102000</v>
      </c>
      <c r="N5210" s="679">
        <v>1</v>
      </c>
      <c r="O5210" s="679">
        <v>6</v>
      </c>
      <c r="P5210" s="687">
        <f t="shared" si="20"/>
        <v>51000</v>
      </c>
    </row>
    <row r="5211" spans="1:16" ht="45" x14ac:dyDescent="0.2">
      <c r="A5211" s="692" t="s">
        <v>15849</v>
      </c>
      <c r="B5211" s="690" t="s">
        <v>775</v>
      </c>
      <c r="C5211" s="638" t="s">
        <v>769</v>
      </c>
      <c r="D5211" s="669" t="s">
        <v>14676</v>
      </c>
      <c r="E5211" s="656">
        <v>3000</v>
      </c>
      <c r="F5211" s="664" t="s">
        <v>14677</v>
      </c>
      <c r="G5211" s="669" t="s">
        <v>14678</v>
      </c>
      <c r="H5211" s="669" t="s">
        <v>14243</v>
      </c>
      <c r="I5211" s="660" t="s">
        <v>2727</v>
      </c>
      <c r="J5211" s="669" t="s">
        <v>14676</v>
      </c>
      <c r="K5211" s="696">
        <v>4</v>
      </c>
      <c r="L5211" s="696">
        <v>12</v>
      </c>
      <c r="M5211" s="697">
        <f t="shared" si="19"/>
        <v>36000</v>
      </c>
      <c r="N5211" s="679">
        <v>1</v>
      </c>
      <c r="O5211" s="679">
        <v>6</v>
      </c>
      <c r="P5211" s="687">
        <f t="shared" si="20"/>
        <v>18000</v>
      </c>
    </row>
    <row r="5212" spans="1:16" ht="45" x14ac:dyDescent="0.2">
      <c r="A5212" s="692" t="s">
        <v>15849</v>
      </c>
      <c r="B5212" s="690" t="s">
        <v>775</v>
      </c>
      <c r="C5212" s="638" t="s">
        <v>769</v>
      </c>
      <c r="D5212" s="669" t="s">
        <v>14267</v>
      </c>
      <c r="E5212" s="656">
        <v>2000</v>
      </c>
      <c r="F5212" s="664" t="s">
        <v>14679</v>
      </c>
      <c r="G5212" s="669" t="s">
        <v>14680</v>
      </c>
      <c r="H5212" s="669" t="s">
        <v>14243</v>
      </c>
      <c r="I5212" s="660" t="s">
        <v>2727</v>
      </c>
      <c r="J5212" s="669" t="s">
        <v>14267</v>
      </c>
      <c r="K5212" s="696">
        <v>4</v>
      </c>
      <c r="L5212" s="696">
        <v>12</v>
      </c>
      <c r="M5212" s="697">
        <f t="shared" si="19"/>
        <v>24000</v>
      </c>
      <c r="N5212" s="679">
        <v>1</v>
      </c>
      <c r="O5212" s="679">
        <v>6</v>
      </c>
      <c r="P5212" s="687">
        <f t="shared" si="20"/>
        <v>12000</v>
      </c>
    </row>
    <row r="5213" spans="1:16" ht="45" x14ac:dyDescent="0.2">
      <c r="A5213" s="692" t="s">
        <v>15849</v>
      </c>
      <c r="B5213" s="690" t="s">
        <v>775</v>
      </c>
      <c r="C5213" s="638" t="s">
        <v>769</v>
      </c>
      <c r="D5213" s="669" t="s">
        <v>14681</v>
      </c>
      <c r="E5213" s="656">
        <v>1300</v>
      </c>
      <c r="F5213" s="664" t="s">
        <v>14682</v>
      </c>
      <c r="G5213" s="669" t="s">
        <v>14683</v>
      </c>
      <c r="H5213" s="669" t="s">
        <v>14243</v>
      </c>
      <c r="I5213" s="660" t="s">
        <v>2727</v>
      </c>
      <c r="J5213" s="669" t="s">
        <v>14681</v>
      </c>
      <c r="K5213" s="696">
        <v>4</v>
      </c>
      <c r="L5213" s="696">
        <v>12</v>
      </c>
      <c r="M5213" s="697">
        <f t="shared" si="19"/>
        <v>15600</v>
      </c>
      <c r="N5213" s="679">
        <v>1</v>
      </c>
      <c r="O5213" s="679">
        <v>6</v>
      </c>
      <c r="P5213" s="687">
        <f t="shared" si="20"/>
        <v>7800</v>
      </c>
    </row>
    <row r="5214" spans="1:16" ht="45" x14ac:dyDescent="0.2">
      <c r="A5214" s="692" t="s">
        <v>15849</v>
      </c>
      <c r="B5214" s="690" t="s">
        <v>775</v>
      </c>
      <c r="C5214" s="638" t="s">
        <v>769</v>
      </c>
      <c r="D5214" s="669" t="s">
        <v>14684</v>
      </c>
      <c r="E5214" s="656">
        <v>2500</v>
      </c>
      <c r="F5214" s="664" t="s">
        <v>14685</v>
      </c>
      <c r="G5214" s="669" t="s">
        <v>14686</v>
      </c>
      <c r="H5214" s="669" t="s">
        <v>14243</v>
      </c>
      <c r="I5214" s="660" t="s">
        <v>2727</v>
      </c>
      <c r="J5214" s="669" t="s">
        <v>14684</v>
      </c>
      <c r="K5214" s="696">
        <v>4</v>
      </c>
      <c r="L5214" s="696">
        <v>12</v>
      </c>
      <c r="M5214" s="697">
        <f t="shared" si="19"/>
        <v>30000</v>
      </c>
      <c r="N5214" s="679">
        <v>1</v>
      </c>
      <c r="O5214" s="679">
        <v>6</v>
      </c>
      <c r="P5214" s="687">
        <f t="shared" si="20"/>
        <v>15000</v>
      </c>
    </row>
    <row r="5215" spans="1:16" ht="45" x14ac:dyDescent="0.2">
      <c r="A5215" s="692" t="s">
        <v>15849</v>
      </c>
      <c r="B5215" s="690" t="s">
        <v>775</v>
      </c>
      <c r="C5215" s="638" t="s">
        <v>769</v>
      </c>
      <c r="D5215" s="669" t="s">
        <v>14687</v>
      </c>
      <c r="E5215" s="656">
        <v>5500</v>
      </c>
      <c r="F5215" s="664" t="s">
        <v>14688</v>
      </c>
      <c r="G5215" s="669" t="s">
        <v>14689</v>
      </c>
      <c r="H5215" s="669" t="s">
        <v>14243</v>
      </c>
      <c r="I5215" s="660" t="s">
        <v>2727</v>
      </c>
      <c r="J5215" s="669" t="s">
        <v>14687</v>
      </c>
      <c r="K5215" s="696">
        <v>4</v>
      </c>
      <c r="L5215" s="696">
        <v>12</v>
      </c>
      <c r="M5215" s="697">
        <f t="shared" si="19"/>
        <v>66000</v>
      </c>
      <c r="N5215" s="679">
        <v>1</v>
      </c>
      <c r="O5215" s="679">
        <v>6</v>
      </c>
      <c r="P5215" s="687">
        <f t="shared" si="20"/>
        <v>33000</v>
      </c>
    </row>
    <row r="5216" spans="1:16" ht="45" x14ac:dyDescent="0.2">
      <c r="A5216" s="692" t="s">
        <v>15849</v>
      </c>
      <c r="B5216" s="690" t="s">
        <v>775</v>
      </c>
      <c r="C5216" s="638" t="s">
        <v>769</v>
      </c>
      <c r="D5216" s="669" t="s">
        <v>14690</v>
      </c>
      <c r="E5216" s="656">
        <v>4000</v>
      </c>
      <c r="F5216" s="664" t="s">
        <v>14691</v>
      </c>
      <c r="G5216" s="669" t="s">
        <v>14692</v>
      </c>
      <c r="H5216" s="669" t="s">
        <v>14243</v>
      </c>
      <c r="I5216" s="660" t="s">
        <v>2727</v>
      </c>
      <c r="J5216" s="669" t="s">
        <v>14690</v>
      </c>
      <c r="K5216" s="696">
        <v>4</v>
      </c>
      <c r="L5216" s="696">
        <v>12</v>
      </c>
      <c r="M5216" s="697">
        <f t="shared" si="19"/>
        <v>48000</v>
      </c>
      <c r="N5216" s="679">
        <v>1</v>
      </c>
      <c r="O5216" s="679">
        <v>6</v>
      </c>
      <c r="P5216" s="687">
        <f t="shared" si="20"/>
        <v>24000</v>
      </c>
    </row>
    <row r="5217" spans="1:16" ht="45" x14ac:dyDescent="0.2">
      <c r="A5217" s="692" t="s">
        <v>15849</v>
      </c>
      <c r="B5217" s="690" t="s">
        <v>775</v>
      </c>
      <c r="C5217" s="638" t="s">
        <v>769</v>
      </c>
      <c r="D5217" s="669" t="s">
        <v>14693</v>
      </c>
      <c r="E5217" s="656">
        <v>2875</v>
      </c>
      <c r="F5217" s="664" t="s">
        <v>14694</v>
      </c>
      <c r="G5217" s="669" t="s">
        <v>14695</v>
      </c>
      <c r="H5217" s="669" t="s">
        <v>14243</v>
      </c>
      <c r="I5217" s="660" t="s">
        <v>2727</v>
      </c>
      <c r="J5217" s="669" t="s">
        <v>14693</v>
      </c>
      <c r="K5217" s="696">
        <v>4</v>
      </c>
      <c r="L5217" s="696">
        <v>12</v>
      </c>
      <c r="M5217" s="697">
        <f t="shared" si="19"/>
        <v>34500</v>
      </c>
      <c r="N5217" s="679">
        <v>1</v>
      </c>
      <c r="O5217" s="679">
        <v>6</v>
      </c>
      <c r="P5217" s="687">
        <f t="shared" si="20"/>
        <v>17250</v>
      </c>
    </row>
    <row r="5218" spans="1:16" ht="45" x14ac:dyDescent="0.2">
      <c r="A5218" s="692" t="s">
        <v>15849</v>
      </c>
      <c r="B5218" s="690" t="s">
        <v>775</v>
      </c>
      <c r="C5218" s="638" t="s">
        <v>769</v>
      </c>
      <c r="D5218" s="669" t="s">
        <v>14551</v>
      </c>
      <c r="E5218" s="656">
        <v>1725</v>
      </c>
      <c r="F5218" s="664" t="s">
        <v>14696</v>
      </c>
      <c r="G5218" s="669" t="s">
        <v>14697</v>
      </c>
      <c r="H5218" s="669" t="s">
        <v>14243</v>
      </c>
      <c r="I5218" s="660" t="s">
        <v>2727</v>
      </c>
      <c r="J5218" s="669" t="s">
        <v>14551</v>
      </c>
      <c r="K5218" s="696">
        <v>4</v>
      </c>
      <c r="L5218" s="696">
        <v>12</v>
      </c>
      <c r="M5218" s="697">
        <f t="shared" si="19"/>
        <v>20700</v>
      </c>
      <c r="N5218" s="679">
        <v>1</v>
      </c>
      <c r="O5218" s="679">
        <v>6</v>
      </c>
      <c r="P5218" s="687">
        <f t="shared" si="20"/>
        <v>10350</v>
      </c>
    </row>
    <row r="5219" spans="1:16" ht="45" x14ac:dyDescent="0.2">
      <c r="A5219" s="692" t="s">
        <v>15849</v>
      </c>
      <c r="B5219" s="690" t="s">
        <v>775</v>
      </c>
      <c r="C5219" s="638" t="s">
        <v>769</v>
      </c>
      <c r="D5219" s="669" t="s">
        <v>14698</v>
      </c>
      <c r="E5219" s="656">
        <v>6000</v>
      </c>
      <c r="F5219" s="664" t="s">
        <v>14699</v>
      </c>
      <c r="G5219" s="669" t="s">
        <v>14700</v>
      </c>
      <c r="H5219" s="669" t="s">
        <v>14243</v>
      </c>
      <c r="I5219" s="660" t="s">
        <v>2727</v>
      </c>
      <c r="J5219" s="669" t="s">
        <v>14698</v>
      </c>
      <c r="K5219" s="696">
        <v>4</v>
      </c>
      <c r="L5219" s="696">
        <v>12</v>
      </c>
      <c r="M5219" s="697">
        <f t="shared" si="19"/>
        <v>72000</v>
      </c>
      <c r="N5219" s="679">
        <v>1</v>
      </c>
      <c r="O5219" s="679">
        <v>6</v>
      </c>
      <c r="P5219" s="687">
        <f t="shared" si="20"/>
        <v>36000</v>
      </c>
    </row>
    <row r="5220" spans="1:16" ht="45" x14ac:dyDescent="0.2">
      <c r="A5220" s="692" t="s">
        <v>15849</v>
      </c>
      <c r="B5220" s="690" t="s">
        <v>775</v>
      </c>
      <c r="C5220" s="638" t="s">
        <v>769</v>
      </c>
      <c r="D5220" s="669" t="s">
        <v>14701</v>
      </c>
      <c r="E5220" s="656">
        <v>2500</v>
      </c>
      <c r="F5220" s="664" t="s">
        <v>14702</v>
      </c>
      <c r="G5220" s="669" t="s">
        <v>14703</v>
      </c>
      <c r="H5220" s="669" t="s">
        <v>14243</v>
      </c>
      <c r="I5220" s="660" t="s">
        <v>2727</v>
      </c>
      <c r="J5220" s="669" t="s">
        <v>14701</v>
      </c>
      <c r="K5220" s="696">
        <v>4</v>
      </c>
      <c r="L5220" s="696">
        <v>12</v>
      </c>
      <c r="M5220" s="697">
        <f t="shared" si="19"/>
        <v>30000</v>
      </c>
      <c r="N5220" s="679">
        <v>1</v>
      </c>
      <c r="O5220" s="679">
        <v>6</v>
      </c>
      <c r="P5220" s="687">
        <f t="shared" si="20"/>
        <v>15000</v>
      </c>
    </row>
    <row r="5221" spans="1:16" ht="45" x14ac:dyDescent="0.2">
      <c r="A5221" s="692" t="s">
        <v>15849</v>
      </c>
      <c r="B5221" s="690" t="s">
        <v>775</v>
      </c>
      <c r="C5221" s="638" t="s">
        <v>769</v>
      </c>
      <c r="D5221" s="669" t="s">
        <v>1975</v>
      </c>
      <c r="E5221" s="656">
        <v>2000</v>
      </c>
      <c r="F5221" s="664" t="s">
        <v>14704</v>
      </c>
      <c r="G5221" s="669" t="s">
        <v>14705</v>
      </c>
      <c r="H5221" s="669" t="s">
        <v>14243</v>
      </c>
      <c r="I5221" s="660" t="s">
        <v>2727</v>
      </c>
      <c r="J5221" s="669" t="s">
        <v>1975</v>
      </c>
      <c r="K5221" s="696">
        <v>4</v>
      </c>
      <c r="L5221" s="696">
        <v>12</v>
      </c>
      <c r="M5221" s="697">
        <f t="shared" si="19"/>
        <v>24000</v>
      </c>
      <c r="N5221" s="679">
        <v>1</v>
      </c>
      <c r="O5221" s="679">
        <v>6</v>
      </c>
      <c r="P5221" s="687">
        <f t="shared" si="20"/>
        <v>12000</v>
      </c>
    </row>
    <row r="5222" spans="1:16" ht="45" x14ac:dyDescent="0.2">
      <c r="A5222" s="692" t="s">
        <v>15849</v>
      </c>
      <c r="B5222" s="690" t="s">
        <v>775</v>
      </c>
      <c r="C5222" s="638" t="s">
        <v>769</v>
      </c>
      <c r="D5222" s="669" t="s">
        <v>14258</v>
      </c>
      <c r="E5222" s="656">
        <v>1380</v>
      </c>
      <c r="F5222" s="664" t="s">
        <v>14706</v>
      </c>
      <c r="G5222" s="669" t="s">
        <v>14707</v>
      </c>
      <c r="H5222" s="669" t="s">
        <v>14243</v>
      </c>
      <c r="I5222" s="660" t="s">
        <v>9336</v>
      </c>
      <c r="J5222" s="669" t="s">
        <v>14258</v>
      </c>
      <c r="K5222" s="696">
        <v>4</v>
      </c>
      <c r="L5222" s="696">
        <v>12</v>
      </c>
      <c r="M5222" s="697">
        <f t="shared" si="19"/>
        <v>16560</v>
      </c>
      <c r="N5222" s="679">
        <v>1</v>
      </c>
      <c r="O5222" s="679">
        <v>6</v>
      </c>
      <c r="P5222" s="687">
        <f t="shared" si="20"/>
        <v>8280</v>
      </c>
    </row>
    <row r="5223" spans="1:16" ht="45" x14ac:dyDescent="0.2">
      <c r="A5223" s="692" t="s">
        <v>15849</v>
      </c>
      <c r="B5223" s="690" t="s">
        <v>775</v>
      </c>
      <c r="C5223" s="638" t="s">
        <v>769</v>
      </c>
      <c r="D5223" s="669" t="s">
        <v>14708</v>
      </c>
      <c r="E5223" s="656">
        <v>2200</v>
      </c>
      <c r="F5223" s="664" t="s">
        <v>14709</v>
      </c>
      <c r="G5223" s="669" t="s">
        <v>14710</v>
      </c>
      <c r="H5223" s="669" t="s">
        <v>14243</v>
      </c>
      <c r="I5223" s="660" t="s">
        <v>2727</v>
      </c>
      <c r="J5223" s="669" t="s">
        <v>14708</v>
      </c>
      <c r="K5223" s="696">
        <v>4</v>
      </c>
      <c r="L5223" s="696">
        <v>12</v>
      </c>
      <c r="M5223" s="697">
        <f t="shared" si="19"/>
        <v>26400</v>
      </c>
      <c r="N5223" s="679">
        <v>1</v>
      </c>
      <c r="O5223" s="679">
        <v>6</v>
      </c>
      <c r="P5223" s="687">
        <f t="shared" si="20"/>
        <v>13200</v>
      </c>
    </row>
    <row r="5224" spans="1:16" ht="45" x14ac:dyDescent="0.2">
      <c r="A5224" s="692" t="s">
        <v>15849</v>
      </c>
      <c r="B5224" s="690" t="s">
        <v>775</v>
      </c>
      <c r="C5224" s="638" t="s">
        <v>769</v>
      </c>
      <c r="D5224" s="669" t="s">
        <v>14278</v>
      </c>
      <c r="E5224" s="656">
        <v>2500</v>
      </c>
      <c r="F5224" s="664" t="s">
        <v>14711</v>
      </c>
      <c r="G5224" s="669" t="s">
        <v>14712</v>
      </c>
      <c r="H5224" s="669" t="s">
        <v>14243</v>
      </c>
      <c r="I5224" s="660" t="s">
        <v>2727</v>
      </c>
      <c r="J5224" s="669" t="s">
        <v>14278</v>
      </c>
      <c r="K5224" s="696">
        <v>4</v>
      </c>
      <c r="L5224" s="696">
        <v>12</v>
      </c>
      <c r="M5224" s="697">
        <f t="shared" si="19"/>
        <v>30000</v>
      </c>
      <c r="N5224" s="679">
        <v>1</v>
      </c>
      <c r="O5224" s="679">
        <v>6</v>
      </c>
      <c r="P5224" s="687">
        <f t="shared" si="20"/>
        <v>15000</v>
      </c>
    </row>
    <row r="5225" spans="1:16" ht="45" x14ac:dyDescent="0.2">
      <c r="A5225" s="692" t="s">
        <v>15849</v>
      </c>
      <c r="B5225" s="690" t="s">
        <v>775</v>
      </c>
      <c r="C5225" s="638" t="s">
        <v>769</v>
      </c>
      <c r="D5225" s="669" t="s">
        <v>14713</v>
      </c>
      <c r="E5225" s="656">
        <v>2500</v>
      </c>
      <c r="F5225" s="664" t="s">
        <v>14714</v>
      </c>
      <c r="G5225" s="669" t="s">
        <v>14715</v>
      </c>
      <c r="H5225" s="669" t="s">
        <v>14243</v>
      </c>
      <c r="I5225" s="660" t="s">
        <v>2727</v>
      </c>
      <c r="J5225" s="669" t="s">
        <v>14713</v>
      </c>
      <c r="K5225" s="696">
        <v>4</v>
      </c>
      <c r="L5225" s="696">
        <v>12</v>
      </c>
      <c r="M5225" s="697">
        <f t="shared" si="19"/>
        <v>30000</v>
      </c>
      <c r="N5225" s="679">
        <v>1</v>
      </c>
      <c r="O5225" s="679">
        <v>6</v>
      </c>
      <c r="P5225" s="687">
        <f t="shared" si="20"/>
        <v>15000</v>
      </c>
    </row>
    <row r="5226" spans="1:16" ht="45" x14ac:dyDescent="0.2">
      <c r="A5226" s="692" t="s">
        <v>15849</v>
      </c>
      <c r="B5226" s="690" t="s">
        <v>775</v>
      </c>
      <c r="C5226" s="638" t="s">
        <v>769</v>
      </c>
      <c r="D5226" s="669" t="s">
        <v>14716</v>
      </c>
      <c r="E5226" s="656">
        <v>1725</v>
      </c>
      <c r="F5226" s="664" t="s">
        <v>14717</v>
      </c>
      <c r="G5226" s="669" t="s">
        <v>14718</v>
      </c>
      <c r="H5226" s="669" t="s">
        <v>774</v>
      </c>
      <c r="I5226" s="660" t="s">
        <v>774</v>
      </c>
      <c r="J5226" s="669" t="s">
        <v>14716</v>
      </c>
      <c r="K5226" s="696">
        <v>4</v>
      </c>
      <c r="L5226" s="696">
        <v>12</v>
      </c>
      <c r="M5226" s="697">
        <f t="shared" si="19"/>
        <v>20700</v>
      </c>
      <c r="N5226" s="679">
        <v>1</v>
      </c>
      <c r="O5226" s="679">
        <v>6</v>
      </c>
      <c r="P5226" s="687">
        <f t="shared" si="20"/>
        <v>10350</v>
      </c>
    </row>
    <row r="5227" spans="1:16" ht="45" x14ac:dyDescent="0.2">
      <c r="A5227" s="692" t="s">
        <v>15849</v>
      </c>
      <c r="B5227" s="690" t="s">
        <v>775</v>
      </c>
      <c r="C5227" s="638" t="s">
        <v>769</v>
      </c>
      <c r="D5227" s="669" t="s">
        <v>14719</v>
      </c>
      <c r="E5227" s="656">
        <v>2500</v>
      </c>
      <c r="F5227" s="664" t="s">
        <v>14720</v>
      </c>
      <c r="G5227" s="669" t="s">
        <v>14721</v>
      </c>
      <c r="H5227" s="669" t="s">
        <v>14243</v>
      </c>
      <c r="I5227" s="660" t="s">
        <v>2727</v>
      </c>
      <c r="J5227" s="669" t="s">
        <v>14719</v>
      </c>
      <c r="K5227" s="696">
        <v>4</v>
      </c>
      <c r="L5227" s="696">
        <v>12</v>
      </c>
      <c r="M5227" s="697">
        <f t="shared" si="19"/>
        <v>30000</v>
      </c>
      <c r="N5227" s="679">
        <v>1</v>
      </c>
      <c r="O5227" s="679">
        <v>6</v>
      </c>
      <c r="P5227" s="687">
        <f t="shared" si="20"/>
        <v>15000</v>
      </c>
    </row>
    <row r="5228" spans="1:16" ht="45" x14ac:dyDescent="0.2">
      <c r="A5228" s="692" t="s">
        <v>15849</v>
      </c>
      <c r="B5228" s="690" t="s">
        <v>775</v>
      </c>
      <c r="C5228" s="638" t="s">
        <v>769</v>
      </c>
      <c r="D5228" s="669" t="s">
        <v>14722</v>
      </c>
      <c r="E5228" s="656">
        <v>1500</v>
      </c>
      <c r="F5228" s="664" t="s">
        <v>14723</v>
      </c>
      <c r="G5228" s="669" t="s">
        <v>14724</v>
      </c>
      <c r="H5228" s="669" t="s">
        <v>14243</v>
      </c>
      <c r="I5228" s="660" t="s">
        <v>2727</v>
      </c>
      <c r="J5228" s="669" t="s">
        <v>14722</v>
      </c>
      <c r="K5228" s="696">
        <v>4</v>
      </c>
      <c r="L5228" s="696">
        <v>12</v>
      </c>
      <c r="M5228" s="697">
        <f t="shared" si="19"/>
        <v>18000</v>
      </c>
      <c r="N5228" s="679">
        <v>1</v>
      </c>
      <c r="O5228" s="679">
        <v>6</v>
      </c>
      <c r="P5228" s="687">
        <f t="shared" si="20"/>
        <v>9000</v>
      </c>
    </row>
    <row r="5229" spans="1:16" ht="45" x14ac:dyDescent="0.2">
      <c r="A5229" s="692" t="s">
        <v>15849</v>
      </c>
      <c r="B5229" s="690" t="s">
        <v>775</v>
      </c>
      <c r="C5229" s="638" t="s">
        <v>769</v>
      </c>
      <c r="D5229" s="669" t="s">
        <v>14414</v>
      </c>
      <c r="E5229" s="656">
        <v>2000</v>
      </c>
      <c r="F5229" s="664" t="s">
        <v>14725</v>
      </c>
      <c r="G5229" s="669" t="s">
        <v>14726</v>
      </c>
      <c r="H5229" s="669" t="s">
        <v>14243</v>
      </c>
      <c r="I5229" s="660" t="s">
        <v>2727</v>
      </c>
      <c r="J5229" s="669" t="s">
        <v>14414</v>
      </c>
      <c r="K5229" s="696">
        <v>4</v>
      </c>
      <c r="L5229" s="696">
        <v>12</v>
      </c>
      <c r="M5229" s="697">
        <f t="shared" si="19"/>
        <v>24000</v>
      </c>
      <c r="N5229" s="679">
        <v>1</v>
      </c>
      <c r="O5229" s="679">
        <v>6</v>
      </c>
      <c r="P5229" s="687">
        <f t="shared" si="20"/>
        <v>12000</v>
      </c>
    </row>
    <row r="5230" spans="1:16" ht="45" x14ac:dyDescent="0.2">
      <c r="A5230" s="692" t="s">
        <v>15849</v>
      </c>
      <c r="B5230" s="690" t="s">
        <v>775</v>
      </c>
      <c r="C5230" s="638" t="s">
        <v>769</v>
      </c>
      <c r="D5230" s="669" t="s">
        <v>14278</v>
      </c>
      <c r="E5230" s="656">
        <v>3200</v>
      </c>
      <c r="F5230" s="664" t="s">
        <v>14727</v>
      </c>
      <c r="G5230" s="669" t="s">
        <v>14728</v>
      </c>
      <c r="H5230" s="669" t="s">
        <v>774</v>
      </c>
      <c r="I5230" s="660" t="s">
        <v>2727</v>
      </c>
      <c r="J5230" s="669" t="s">
        <v>14278</v>
      </c>
      <c r="K5230" s="696">
        <v>4</v>
      </c>
      <c r="L5230" s="696">
        <v>12</v>
      </c>
      <c r="M5230" s="697">
        <f t="shared" si="19"/>
        <v>38400</v>
      </c>
      <c r="N5230" s="679">
        <v>1</v>
      </c>
      <c r="O5230" s="679">
        <v>6</v>
      </c>
      <c r="P5230" s="687">
        <f t="shared" si="20"/>
        <v>19200</v>
      </c>
    </row>
    <row r="5231" spans="1:16" ht="45" x14ac:dyDescent="0.2">
      <c r="A5231" s="692" t="s">
        <v>15849</v>
      </c>
      <c r="B5231" s="690" t="s">
        <v>775</v>
      </c>
      <c r="C5231" s="638" t="s">
        <v>769</v>
      </c>
      <c r="D5231" s="669" t="s">
        <v>14278</v>
      </c>
      <c r="E5231" s="656">
        <v>2400</v>
      </c>
      <c r="F5231" s="664" t="s">
        <v>14729</v>
      </c>
      <c r="G5231" s="669" t="s">
        <v>14730</v>
      </c>
      <c r="H5231" s="669" t="s">
        <v>14243</v>
      </c>
      <c r="I5231" s="660" t="s">
        <v>2727</v>
      </c>
      <c r="J5231" s="669" t="s">
        <v>14278</v>
      </c>
      <c r="K5231" s="696">
        <v>4</v>
      </c>
      <c r="L5231" s="696">
        <v>12</v>
      </c>
      <c r="M5231" s="697">
        <f t="shared" si="19"/>
        <v>28800</v>
      </c>
      <c r="N5231" s="679">
        <v>1</v>
      </c>
      <c r="O5231" s="679">
        <v>6</v>
      </c>
      <c r="P5231" s="687">
        <f t="shared" si="20"/>
        <v>14400</v>
      </c>
    </row>
    <row r="5232" spans="1:16" ht="45" x14ac:dyDescent="0.2">
      <c r="A5232" s="692" t="s">
        <v>15849</v>
      </c>
      <c r="B5232" s="690" t="s">
        <v>775</v>
      </c>
      <c r="C5232" s="638" t="s">
        <v>769</v>
      </c>
      <c r="D5232" s="669" t="s">
        <v>14258</v>
      </c>
      <c r="E5232" s="656">
        <v>1380</v>
      </c>
      <c r="F5232" s="664" t="s">
        <v>14731</v>
      </c>
      <c r="G5232" s="669" t="s">
        <v>14732</v>
      </c>
      <c r="H5232" s="669" t="s">
        <v>14243</v>
      </c>
      <c r="I5232" s="660" t="s">
        <v>9336</v>
      </c>
      <c r="J5232" s="669" t="s">
        <v>14258</v>
      </c>
      <c r="K5232" s="696">
        <v>4</v>
      </c>
      <c r="L5232" s="696">
        <v>12</v>
      </c>
      <c r="M5232" s="697">
        <f t="shared" si="19"/>
        <v>16560</v>
      </c>
      <c r="N5232" s="679">
        <v>1</v>
      </c>
      <c r="O5232" s="679">
        <v>6</v>
      </c>
      <c r="P5232" s="687">
        <f t="shared" si="20"/>
        <v>8280</v>
      </c>
    </row>
    <row r="5233" spans="1:16" ht="45" x14ac:dyDescent="0.2">
      <c r="A5233" s="692" t="s">
        <v>15849</v>
      </c>
      <c r="B5233" s="690" t="s">
        <v>775</v>
      </c>
      <c r="C5233" s="638" t="s">
        <v>769</v>
      </c>
      <c r="D5233" s="669" t="s">
        <v>14733</v>
      </c>
      <c r="E5233" s="656">
        <v>5205</v>
      </c>
      <c r="F5233" s="664" t="s">
        <v>14734</v>
      </c>
      <c r="G5233" s="669" t="s">
        <v>14735</v>
      </c>
      <c r="H5233" s="669" t="s">
        <v>14243</v>
      </c>
      <c r="I5233" s="660" t="s">
        <v>2727</v>
      </c>
      <c r="J5233" s="669" t="s">
        <v>14733</v>
      </c>
      <c r="K5233" s="696">
        <v>4</v>
      </c>
      <c r="L5233" s="696">
        <v>12</v>
      </c>
      <c r="M5233" s="697">
        <f t="shared" si="19"/>
        <v>62460</v>
      </c>
      <c r="N5233" s="679">
        <v>1</v>
      </c>
      <c r="O5233" s="679">
        <v>6</v>
      </c>
      <c r="P5233" s="687">
        <f t="shared" si="20"/>
        <v>31230</v>
      </c>
    </row>
    <row r="5234" spans="1:16" ht="45" x14ac:dyDescent="0.2">
      <c r="A5234" s="692" t="s">
        <v>15849</v>
      </c>
      <c r="B5234" s="690" t="s">
        <v>775</v>
      </c>
      <c r="C5234" s="638" t="s">
        <v>769</v>
      </c>
      <c r="D5234" s="669" t="s">
        <v>14736</v>
      </c>
      <c r="E5234" s="656">
        <v>5650</v>
      </c>
      <c r="F5234" s="664" t="s">
        <v>14737</v>
      </c>
      <c r="G5234" s="669" t="s">
        <v>14738</v>
      </c>
      <c r="H5234" s="669" t="s">
        <v>14243</v>
      </c>
      <c r="I5234" s="660" t="s">
        <v>2727</v>
      </c>
      <c r="J5234" s="669" t="s">
        <v>14736</v>
      </c>
      <c r="K5234" s="696">
        <v>4</v>
      </c>
      <c r="L5234" s="696">
        <v>12</v>
      </c>
      <c r="M5234" s="697">
        <f t="shared" si="19"/>
        <v>67800</v>
      </c>
      <c r="N5234" s="679">
        <v>1</v>
      </c>
      <c r="O5234" s="679">
        <v>6</v>
      </c>
      <c r="P5234" s="687">
        <f t="shared" si="20"/>
        <v>33900</v>
      </c>
    </row>
    <row r="5235" spans="1:16" ht="45" x14ac:dyDescent="0.2">
      <c r="A5235" s="692" t="s">
        <v>15849</v>
      </c>
      <c r="B5235" s="690" t="s">
        <v>775</v>
      </c>
      <c r="C5235" s="638" t="s">
        <v>769</v>
      </c>
      <c r="D5235" s="669" t="s">
        <v>14739</v>
      </c>
      <c r="E5235" s="656">
        <v>2500</v>
      </c>
      <c r="F5235" s="664" t="s">
        <v>14740</v>
      </c>
      <c r="G5235" s="669" t="s">
        <v>14741</v>
      </c>
      <c r="H5235" s="669" t="s">
        <v>14243</v>
      </c>
      <c r="I5235" s="660" t="s">
        <v>2727</v>
      </c>
      <c r="J5235" s="669" t="s">
        <v>14739</v>
      </c>
      <c r="K5235" s="696">
        <v>4</v>
      </c>
      <c r="L5235" s="696">
        <v>12</v>
      </c>
      <c r="M5235" s="697">
        <f t="shared" si="19"/>
        <v>30000</v>
      </c>
      <c r="N5235" s="679">
        <v>1</v>
      </c>
      <c r="O5235" s="679">
        <v>6</v>
      </c>
      <c r="P5235" s="687">
        <f t="shared" si="20"/>
        <v>15000</v>
      </c>
    </row>
    <row r="5236" spans="1:16" ht="45" x14ac:dyDescent="0.2">
      <c r="A5236" s="692" t="s">
        <v>15849</v>
      </c>
      <c r="B5236" s="690" t="s">
        <v>775</v>
      </c>
      <c r="C5236" s="638" t="s">
        <v>769</v>
      </c>
      <c r="D5236" s="669" t="s">
        <v>14742</v>
      </c>
      <c r="E5236" s="656">
        <v>1265</v>
      </c>
      <c r="F5236" s="664" t="s">
        <v>14743</v>
      </c>
      <c r="G5236" s="669" t="s">
        <v>14744</v>
      </c>
      <c r="H5236" s="669" t="s">
        <v>14243</v>
      </c>
      <c r="I5236" s="660" t="s">
        <v>9336</v>
      </c>
      <c r="J5236" s="669" t="s">
        <v>14742</v>
      </c>
      <c r="K5236" s="696">
        <v>4</v>
      </c>
      <c r="L5236" s="696">
        <v>12</v>
      </c>
      <c r="M5236" s="697">
        <f t="shared" si="19"/>
        <v>15180</v>
      </c>
      <c r="N5236" s="679">
        <v>1</v>
      </c>
      <c r="O5236" s="679">
        <v>6</v>
      </c>
      <c r="P5236" s="687">
        <f t="shared" si="20"/>
        <v>7590</v>
      </c>
    </row>
    <row r="5237" spans="1:16" ht="45" x14ac:dyDescent="0.2">
      <c r="A5237" s="692" t="s">
        <v>15849</v>
      </c>
      <c r="B5237" s="690" t="s">
        <v>775</v>
      </c>
      <c r="C5237" s="638" t="s">
        <v>769</v>
      </c>
      <c r="D5237" s="669" t="s">
        <v>14701</v>
      </c>
      <c r="E5237" s="656">
        <v>2500</v>
      </c>
      <c r="F5237" s="664" t="s">
        <v>14745</v>
      </c>
      <c r="G5237" s="669" t="s">
        <v>14746</v>
      </c>
      <c r="H5237" s="669" t="s">
        <v>5</v>
      </c>
      <c r="I5237" s="660" t="s">
        <v>2727</v>
      </c>
      <c r="J5237" s="669" t="s">
        <v>14701</v>
      </c>
      <c r="K5237" s="696">
        <v>4</v>
      </c>
      <c r="L5237" s="696">
        <v>12</v>
      </c>
      <c r="M5237" s="697">
        <f t="shared" si="19"/>
        <v>30000</v>
      </c>
      <c r="N5237" s="679">
        <v>1</v>
      </c>
      <c r="O5237" s="679">
        <v>6</v>
      </c>
      <c r="P5237" s="687">
        <f t="shared" si="20"/>
        <v>15000</v>
      </c>
    </row>
    <row r="5238" spans="1:16" ht="45" x14ac:dyDescent="0.2">
      <c r="A5238" s="692" t="s">
        <v>15849</v>
      </c>
      <c r="B5238" s="690" t="s">
        <v>775</v>
      </c>
      <c r="C5238" s="638" t="s">
        <v>769</v>
      </c>
      <c r="D5238" s="669" t="s">
        <v>14747</v>
      </c>
      <c r="E5238" s="656">
        <v>2000</v>
      </c>
      <c r="F5238" s="664" t="s">
        <v>14748</v>
      </c>
      <c r="G5238" s="669" t="s">
        <v>14749</v>
      </c>
      <c r="H5238" s="669" t="s">
        <v>14243</v>
      </c>
      <c r="I5238" s="660" t="s">
        <v>2727</v>
      </c>
      <c r="J5238" s="669" t="s">
        <v>14747</v>
      </c>
      <c r="K5238" s="696">
        <v>4</v>
      </c>
      <c r="L5238" s="696">
        <v>12</v>
      </c>
      <c r="M5238" s="697">
        <f t="shared" ref="M5238:M5301" si="21">+L5238*E5238</f>
        <v>24000</v>
      </c>
      <c r="N5238" s="679">
        <v>1</v>
      </c>
      <c r="O5238" s="679">
        <v>6</v>
      </c>
      <c r="P5238" s="687">
        <f t="shared" si="20"/>
        <v>12000</v>
      </c>
    </row>
    <row r="5239" spans="1:16" ht="45" x14ac:dyDescent="0.2">
      <c r="A5239" s="692" t="s">
        <v>15849</v>
      </c>
      <c r="B5239" s="690" t="s">
        <v>775</v>
      </c>
      <c r="C5239" s="638" t="s">
        <v>769</v>
      </c>
      <c r="D5239" s="669" t="s">
        <v>14417</v>
      </c>
      <c r="E5239" s="656">
        <v>2000</v>
      </c>
      <c r="F5239" s="664" t="s">
        <v>14750</v>
      </c>
      <c r="G5239" s="669" t="s">
        <v>14751</v>
      </c>
      <c r="H5239" s="669" t="s">
        <v>774</v>
      </c>
      <c r="I5239" s="660" t="s">
        <v>2727</v>
      </c>
      <c r="J5239" s="669" t="s">
        <v>14417</v>
      </c>
      <c r="K5239" s="696">
        <v>4</v>
      </c>
      <c r="L5239" s="696">
        <v>12</v>
      </c>
      <c r="M5239" s="697">
        <f t="shared" si="21"/>
        <v>24000</v>
      </c>
      <c r="N5239" s="679">
        <v>1</v>
      </c>
      <c r="O5239" s="679">
        <v>6</v>
      </c>
      <c r="P5239" s="687">
        <f t="shared" si="20"/>
        <v>12000</v>
      </c>
    </row>
    <row r="5240" spans="1:16" ht="45" x14ac:dyDescent="0.2">
      <c r="A5240" s="692" t="s">
        <v>15849</v>
      </c>
      <c r="B5240" s="690" t="s">
        <v>775</v>
      </c>
      <c r="C5240" s="638" t="s">
        <v>769</v>
      </c>
      <c r="D5240" s="669" t="s">
        <v>14752</v>
      </c>
      <c r="E5240" s="656">
        <v>2500</v>
      </c>
      <c r="F5240" s="664" t="s">
        <v>14753</v>
      </c>
      <c r="G5240" s="669" t="s">
        <v>14754</v>
      </c>
      <c r="H5240" s="669" t="s">
        <v>14243</v>
      </c>
      <c r="I5240" s="660" t="s">
        <v>2727</v>
      </c>
      <c r="J5240" s="669" t="s">
        <v>14752</v>
      </c>
      <c r="K5240" s="696">
        <v>4</v>
      </c>
      <c r="L5240" s="696">
        <v>12</v>
      </c>
      <c r="M5240" s="697">
        <f t="shared" si="21"/>
        <v>30000</v>
      </c>
      <c r="N5240" s="679">
        <v>1</v>
      </c>
      <c r="O5240" s="679">
        <v>6</v>
      </c>
      <c r="P5240" s="687">
        <f t="shared" si="20"/>
        <v>15000</v>
      </c>
    </row>
    <row r="5241" spans="1:16" ht="45" x14ac:dyDescent="0.2">
      <c r="A5241" s="692" t="s">
        <v>15849</v>
      </c>
      <c r="B5241" s="690" t="s">
        <v>775</v>
      </c>
      <c r="C5241" s="638" t="s">
        <v>769</v>
      </c>
      <c r="D5241" s="669" t="s">
        <v>14258</v>
      </c>
      <c r="E5241" s="656">
        <v>1380</v>
      </c>
      <c r="F5241" s="664" t="s">
        <v>14755</v>
      </c>
      <c r="G5241" s="669" t="s">
        <v>14756</v>
      </c>
      <c r="H5241" s="669" t="s">
        <v>14243</v>
      </c>
      <c r="I5241" s="660" t="s">
        <v>9336</v>
      </c>
      <c r="J5241" s="669" t="s">
        <v>14258</v>
      </c>
      <c r="K5241" s="696">
        <v>4</v>
      </c>
      <c r="L5241" s="696">
        <v>12</v>
      </c>
      <c r="M5241" s="697">
        <f t="shared" si="21"/>
        <v>16560</v>
      </c>
      <c r="N5241" s="679">
        <v>1</v>
      </c>
      <c r="O5241" s="679">
        <v>6</v>
      </c>
      <c r="P5241" s="687">
        <f t="shared" si="20"/>
        <v>8280</v>
      </c>
    </row>
    <row r="5242" spans="1:16" ht="45" x14ac:dyDescent="0.2">
      <c r="A5242" s="692" t="s">
        <v>15849</v>
      </c>
      <c r="B5242" s="690" t="s">
        <v>775</v>
      </c>
      <c r="C5242" s="638" t="s">
        <v>769</v>
      </c>
      <c r="D5242" s="669" t="s">
        <v>14510</v>
      </c>
      <c r="E5242" s="656">
        <v>1100</v>
      </c>
      <c r="F5242" s="664" t="s">
        <v>14757</v>
      </c>
      <c r="G5242" s="669" t="s">
        <v>14758</v>
      </c>
      <c r="H5242" s="669" t="s">
        <v>14243</v>
      </c>
      <c r="I5242" s="660" t="s">
        <v>2727</v>
      </c>
      <c r="J5242" s="669" t="s">
        <v>14510</v>
      </c>
      <c r="K5242" s="696">
        <v>4</v>
      </c>
      <c r="L5242" s="696">
        <v>12</v>
      </c>
      <c r="M5242" s="697">
        <f t="shared" si="21"/>
        <v>13200</v>
      </c>
      <c r="N5242" s="679">
        <v>1</v>
      </c>
      <c r="O5242" s="679">
        <v>6</v>
      </c>
      <c r="P5242" s="687">
        <f t="shared" si="20"/>
        <v>6600</v>
      </c>
    </row>
    <row r="5243" spans="1:16" ht="45" x14ac:dyDescent="0.2">
      <c r="A5243" s="692" t="s">
        <v>15849</v>
      </c>
      <c r="B5243" s="690" t="s">
        <v>775</v>
      </c>
      <c r="C5243" s="638" t="s">
        <v>769</v>
      </c>
      <c r="D5243" s="669" t="s">
        <v>14304</v>
      </c>
      <c r="E5243" s="656">
        <v>3000</v>
      </c>
      <c r="F5243" s="664" t="s">
        <v>14759</v>
      </c>
      <c r="G5243" s="669" t="s">
        <v>14760</v>
      </c>
      <c r="H5243" s="669" t="s">
        <v>14243</v>
      </c>
      <c r="I5243" s="660" t="s">
        <v>2727</v>
      </c>
      <c r="J5243" s="669" t="s">
        <v>14304</v>
      </c>
      <c r="K5243" s="696">
        <v>4</v>
      </c>
      <c r="L5243" s="696">
        <v>12</v>
      </c>
      <c r="M5243" s="697">
        <f t="shared" si="21"/>
        <v>36000</v>
      </c>
      <c r="N5243" s="679">
        <v>1</v>
      </c>
      <c r="O5243" s="679">
        <v>6</v>
      </c>
      <c r="P5243" s="687">
        <f t="shared" si="20"/>
        <v>18000</v>
      </c>
    </row>
    <row r="5244" spans="1:16" ht="45" x14ac:dyDescent="0.2">
      <c r="A5244" s="692" t="s">
        <v>15849</v>
      </c>
      <c r="B5244" s="690" t="s">
        <v>775</v>
      </c>
      <c r="C5244" s="638" t="s">
        <v>769</v>
      </c>
      <c r="D5244" s="669" t="s">
        <v>14414</v>
      </c>
      <c r="E5244" s="656">
        <v>2000</v>
      </c>
      <c r="F5244" s="664" t="s">
        <v>14761</v>
      </c>
      <c r="G5244" s="669" t="s">
        <v>14762</v>
      </c>
      <c r="H5244" s="669" t="s">
        <v>14243</v>
      </c>
      <c r="I5244" s="660" t="s">
        <v>2727</v>
      </c>
      <c r="J5244" s="669" t="s">
        <v>14414</v>
      </c>
      <c r="K5244" s="696">
        <v>4</v>
      </c>
      <c r="L5244" s="696">
        <v>12</v>
      </c>
      <c r="M5244" s="697">
        <f t="shared" si="21"/>
        <v>24000</v>
      </c>
      <c r="N5244" s="679">
        <v>1</v>
      </c>
      <c r="O5244" s="679">
        <v>6</v>
      </c>
      <c r="P5244" s="687">
        <f t="shared" si="20"/>
        <v>12000</v>
      </c>
    </row>
    <row r="5245" spans="1:16" ht="45" x14ac:dyDescent="0.2">
      <c r="A5245" s="692" t="s">
        <v>15849</v>
      </c>
      <c r="B5245" s="690" t="s">
        <v>775</v>
      </c>
      <c r="C5245" s="638" t="s">
        <v>769</v>
      </c>
      <c r="D5245" s="669" t="s">
        <v>14763</v>
      </c>
      <c r="E5245" s="656">
        <v>4500</v>
      </c>
      <c r="F5245" s="664" t="s">
        <v>14764</v>
      </c>
      <c r="G5245" s="669" t="s">
        <v>14765</v>
      </c>
      <c r="H5245" s="669" t="s">
        <v>14243</v>
      </c>
      <c r="I5245" s="660" t="s">
        <v>2727</v>
      </c>
      <c r="J5245" s="669" t="s">
        <v>14763</v>
      </c>
      <c r="K5245" s="696">
        <v>4</v>
      </c>
      <c r="L5245" s="696">
        <v>12</v>
      </c>
      <c r="M5245" s="697">
        <f t="shared" si="21"/>
        <v>54000</v>
      </c>
      <c r="N5245" s="679">
        <v>1</v>
      </c>
      <c r="O5245" s="679">
        <v>6</v>
      </c>
      <c r="P5245" s="687">
        <f t="shared" si="20"/>
        <v>27000</v>
      </c>
    </row>
    <row r="5246" spans="1:16" ht="45" x14ac:dyDescent="0.2">
      <c r="A5246" s="692" t="s">
        <v>15849</v>
      </c>
      <c r="B5246" s="690" t="s">
        <v>775</v>
      </c>
      <c r="C5246" s="638" t="s">
        <v>769</v>
      </c>
      <c r="D5246" s="669" t="s">
        <v>14766</v>
      </c>
      <c r="E5246" s="656">
        <v>1725</v>
      </c>
      <c r="F5246" s="664" t="s">
        <v>14767</v>
      </c>
      <c r="G5246" s="669" t="s">
        <v>14768</v>
      </c>
      <c r="H5246" s="669" t="s">
        <v>14243</v>
      </c>
      <c r="I5246" s="660" t="s">
        <v>2727</v>
      </c>
      <c r="J5246" s="669" t="s">
        <v>14766</v>
      </c>
      <c r="K5246" s="696">
        <v>4</v>
      </c>
      <c r="L5246" s="696">
        <v>12</v>
      </c>
      <c r="M5246" s="697">
        <f t="shared" si="21"/>
        <v>20700</v>
      </c>
      <c r="N5246" s="679">
        <v>1</v>
      </c>
      <c r="O5246" s="679">
        <v>6</v>
      </c>
      <c r="P5246" s="687">
        <f t="shared" si="20"/>
        <v>10350</v>
      </c>
    </row>
    <row r="5247" spans="1:16" ht="45" x14ac:dyDescent="0.2">
      <c r="A5247" s="692" t="s">
        <v>15849</v>
      </c>
      <c r="B5247" s="690" t="s">
        <v>775</v>
      </c>
      <c r="C5247" s="638" t="s">
        <v>769</v>
      </c>
      <c r="D5247" s="669" t="s">
        <v>14769</v>
      </c>
      <c r="E5247" s="656">
        <v>2000</v>
      </c>
      <c r="F5247" s="664" t="s">
        <v>14770</v>
      </c>
      <c r="G5247" s="669" t="s">
        <v>14771</v>
      </c>
      <c r="H5247" s="669" t="s">
        <v>14243</v>
      </c>
      <c r="I5247" s="660" t="s">
        <v>2727</v>
      </c>
      <c r="J5247" s="669" t="s">
        <v>14769</v>
      </c>
      <c r="K5247" s="696">
        <v>4</v>
      </c>
      <c r="L5247" s="696">
        <v>12</v>
      </c>
      <c r="M5247" s="697">
        <f t="shared" si="21"/>
        <v>24000</v>
      </c>
      <c r="N5247" s="679">
        <v>1</v>
      </c>
      <c r="O5247" s="679">
        <v>6</v>
      </c>
      <c r="P5247" s="687">
        <f t="shared" si="20"/>
        <v>12000</v>
      </c>
    </row>
    <row r="5248" spans="1:16" ht="45" x14ac:dyDescent="0.2">
      <c r="A5248" s="692" t="s">
        <v>15849</v>
      </c>
      <c r="B5248" s="690" t="s">
        <v>775</v>
      </c>
      <c r="C5248" s="638" t="s">
        <v>769</v>
      </c>
      <c r="D5248" s="669" t="s">
        <v>14772</v>
      </c>
      <c r="E5248" s="656">
        <v>2300</v>
      </c>
      <c r="F5248" s="664" t="s">
        <v>14773</v>
      </c>
      <c r="G5248" s="669" t="s">
        <v>14774</v>
      </c>
      <c r="H5248" s="669" t="s">
        <v>14243</v>
      </c>
      <c r="I5248" s="660" t="s">
        <v>2727</v>
      </c>
      <c r="J5248" s="669" t="s">
        <v>14772</v>
      </c>
      <c r="K5248" s="696">
        <v>4</v>
      </c>
      <c r="L5248" s="696">
        <v>12</v>
      </c>
      <c r="M5248" s="697">
        <f t="shared" si="21"/>
        <v>27600</v>
      </c>
      <c r="N5248" s="679">
        <v>1</v>
      </c>
      <c r="O5248" s="679">
        <v>6</v>
      </c>
      <c r="P5248" s="687">
        <f t="shared" si="20"/>
        <v>13800</v>
      </c>
    </row>
    <row r="5249" spans="1:16" ht="45" x14ac:dyDescent="0.2">
      <c r="A5249" s="692" t="s">
        <v>15849</v>
      </c>
      <c r="B5249" s="690" t="s">
        <v>775</v>
      </c>
      <c r="C5249" s="638" t="s">
        <v>769</v>
      </c>
      <c r="D5249" s="669" t="s">
        <v>14267</v>
      </c>
      <c r="E5249" s="656">
        <v>2000</v>
      </c>
      <c r="F5249" s="664" t="s">
        <v>14775</v>
      </c>
      <c r="G5249" s="669" t="s">
        <v>14776</v>
      </c>
      <c r="H5249" s="669" t="s">
        <v>14243</v>
      </c>
      <c r="I5249" s="660" t="s">
        <v>2727</v>
      </c>
      <c r="J5249" s="669" t="s">
        <v>14267</v>
      </c>
      <c r="K5249" s="696">
        <v>4</v>
      </c>
      <c r="L5249" s="696">
        <v>12</v>
      </c>
      <c r="M5249" s="697">
        <f t="shared" si="21"/>
        <v>24000</v>
      </c>
      <c r="N5249" s="679">
        <v>1</v>
      </c>
      <c r="O5249" s="679">
        <v>6</v>
      </c>
      <c r="P5249" s="687">
        <f t="shared" si="20"/>
        <v>12000</v>
      </c>
    </row>
    <row r="5250" spans="1:16" ht="45" x14ac:dyDescent="0.2">
      <c r="A5250" s="692" t="s">
        <v>15849</v>
      </c>
      <c r="B5250" s="690" t="s">
        <v>775</v>
      </c>
      <c r="C5250" s="638" t="s">
        <v>769</v>
      </c>
      <c r="D5250" s="669" t="s">
        <v>14274</v>
      </c>
      <c r="E5250" s="656">
        <v>1100</v>
      </c>
      <c r="F5250" s="664" t="s">
        <v>14777</v>
      </c>
      <c r="G5250" s="669" t="s">
        <v>14778</v>
      </c>
      <c r="H5250" s="669" t="s">
        <v>14243</v>
      </c>
      <c r="I5250" s="660" t="s">
        <v>2727</v>
      </c>
      <c r="J5250" s="669" t="s">
        <v>14274</v>
      </c>
      <c r="K5250" s="696">
        <v>4</v>
      </c>
      <c r="L5250" s="696">
        <v>12</v>
      </c>
      <c r="M5250" s="697">
        <f t="shared" si="21"/>
        <v>13200</v>
      </c>
      <c r="N5250" s="679">
        <v>1</v>
      </c>
      <c r="O5250" s="679">
        <v>6</v>
      </c>
      <c r="P5250" s="687">
        <f t="shared" si="20"/>
        <v>6600</v>
      </c>
    </row>
    <row r="5251" spans="1:16" ht="45" x14ac:dyDescent="0.2">
      <c r="A5251" s="692" t="s">
        <v>15849</v>
      </c>
      <c r="B5251" s="690" t="s">
        <v>775</v>
      </c>
      <c r="C5251" s="638" t="s">
        <v>769</v>
      </c>
      <c r="D5251" s="669" t="s">
        <v>12479</v>
      </c>
      <c r="E5251" s="656">
        <v>3500</v>
      </c>
      <c r="F5251" s="664" t="s">
        <v>14779</v>
      </c>
      <c r="G5251" s="669" t="s">
        <v>14780</v>
      </c>
      <c r="H5251" s="669" t="s">
        <v>14243</v>
      </c>
      <c r="I5251" s="660" t="s">
        <v>2727</v>
      </c>
      <c r="J5251" s="669" t="s">
        <v>12479</v>
      </c>
      <c r="K5251" s="696">
        <v>4</v>
      </c>
      <c r="L5251" s="696">
        <v>12</v>
      </c>
      <c r="M5251" s="697">
        <f t="shared" si="21"/>
        <v>42000</v>
      </c>
      <c r="N5251" s="679">
        <v>1</v>
      </c>
      <c r="O5251" s="679">
        <v>6</v>
      </c>
      <c r="P5251" s="687">
        <f t="shared" si="20"/>
        <v>21000</v>
      </c>
    </row>
    <row r="5252" spans="1:16" ht="45" x14ac:dyDescent="0.2">
      <c r="A5252" s="692" t="s">
        <v>15849</v>
      </c>
      <c r="B5252" s="690" t="s">
        <v>775</v>
      </c>
      <c r="C5252" s="638" t="s">
        <v>769</v>
      </c>
      <c r="D5252" s="669" t="s">
        <v>14781</v>
      </c>
      <c r="E5252" s="656">
        <v>1300</v>
      </c>
      <c r="F5252" s="664" t="s">
        <v>14782</v>
      </c>
      <c r="G5252" s="669" t="s">
        <v>14783</v>
      </c>
      <c r="H5252" s="669" t="s">
        <v>14243</v>
      </c>
      <c r="I5252" s="660" t="s">
        <v>2727</v>
      </c>
      <c r="J5252" s="669" t="s">
        <v>14781</v>
      </c>
      <c r="K5252" s="696">
        <v>4</v>
      </c>
      <c r="L5252" s="696">
        <v>12</v>
      </c>
      <c r="M5252" s="697">
        <f t="shared" si="21"/>
        <v>15600</v>
      </c>
      <c r="N5252" s="679">
        <v>1</v>
      </c>
      <c r="O5252" s="679">
        <v>6</v>
      </c>
      <c r="P5252" s="687">
        <f t="shared" si="20"/>
        <v>7800</v>
      </c>
    </row>
    <row r="5253" spans="1:16" ht="45" x14ac:dyDescent="0.2">
      <c r="A5253" s="692" t="s">
        <v>15849</v>
      </c>
      <c r="B5253" s="690" t="s">
        <v>775</v>
      </c>
      <c r="C5253" s="638" t="s">
        <v>769</v>
      </c>
      <c r="D5253" s="669" t="s">
        <v>14586</v>
      </c>
      <c r="E5253" s="656">
        <v>2500</v>
      </c>
      <c r="F5253" s="664" t="s">
        <v>14784</v>
      </c>
      <c r="G5253" s="669" t="s">
        <v>14785</v>
      </c>
      <c r="H5253" s="669" t="s">
        <v>14243</v>
      </c>
      <c r="I5253" s="660" t="s">
        <v>2727</v>
      </c>
      <c r="J5253" s="669" t="s">
        <v>14586</v>
      </c>
      <c r="K5253" s="696">
        <v>4</v>
      </c>
      <c r="L5253" s="696">
        <v>12</v>
      </c>
      <c r="M5253" s="697">
        <f t="shared" si="21"/>
        <v>30000</v>
      </c>
      <c r="N5253" s="680" t="s">
        <v>701</v>
      </c>
      <c r="O5253" s="680" t="s">
        <v>701</v>
      </c>
      <c r="P5253" s="687">
        <v>0</v>
      </c>
    </row>
    <row r="5254" spans="1:16" ht="45" x14ac:dyDescent="0.2">
      <c r="A5254" s="692" t="s">
        <v>15849</v>
      </c>
      <c r="B5254" s="690" t="s">
        <v>775</v>
      </c>
      <c r="C5254" s="638" t="s">
        <v>769</v>
      </c>
      <c r="D5254" s="669" t="s">
        <v>14786</v>
      </c>
      <c r="E5254" s="656">
        <v>2000</v>
      </c>
      <c r="F5254" s="664" t="s">
        <v>14787</v>
      </c>
      <c r="G5254" s="669" t="s">
        <v>14788</v>
      </c>
      <c r="H5254" s="669" t="s">
        <v>14243</v>
      </c>
      <c r="I5254" s="660" t="s">
        <v>2727</v>
      </c>
      <c r="J5254" s="669" t="s">
        <v>14786</v>
      </c>
      <c r="K5254" s="696">
        <v>4</v>
      </c>
      <c r="L5254" s="696">
        <v>12</v>
      </c>
      <c r="M5254" s="697">
        <f t="shared" si="21"/>
        <v>24000</v>
      </c>
      <c r="N5254" s="679">
        <v>1</v>
      </c>
      <c r="O5254" s="679">
        <v>6</v>
      </c>
      <c r="P5254" s="687">
        <f t="shared" ref="P5254:P5263" si="22">+E5254*O5254</f>
        <v>12000</v>
      </c>
    </row>
    <row r="5255" spans="1:16" ht="45" x14ac:dyDescent="0.2">
      <c r="A5255" s="692" t="s">
        <v>15849</v>
      </c>
      <c r="B5255" s="690" t="s">
        <v>775</v>
      </c>
      <c r="C5255" s="638" t="s">
        <v>769</v>
      </c>
      <c r="D5255" s="669" t="s">
        <v>14353</v>
      </c>
      <c r="E5255" s="656">
        <v>3500</v>
      </c>
      <c r="F5255" s="664" t="s">
        <v>14789</v>
      </c>
      <c r="G5255" s="669" t="s">
        <v>14790</v>
      </c>
      <c r="H5255" s="669" t="s">
        <v>14243</v>
      </c>
      <c r="I5255" s="660" t="s">
        <v>2727</v>
      </c>
      <c r="J5255" s="669" t="s">
        <v>14353</v>
      </c>
      <c r="K5255" s="696">
        <v>4</v>
      </c>
      <c r="L5255" s="696">
        <v>12</v>
      </c>
      <c r="M5255" s="697">
        <f t="shared" si="21"/>
        <v>42000</v>
      </c>
      <c r="N5255" s="679">
        <v>1</v>
      </c>
      <c r="O5255" s="679">
        <v>6</v>
      </c>
      <c r="P5255" s="687">
        <f t="shared" si="22"/>
        <v>21000</v>
      </c>
    </row>
    <row r="5256" spans="1:16" ht="45" x14ac:dyDescent="0.2">
      <c r="A5256" s="692" t="s">
        <v>15849</v>
      </c>
      <c r="B5256" s="690" t="s">
        <v>775</v>
      </c>
      <c r="C5256" s="638" t="s">
        <v>769</v>
      </c>
      <c r="D5256" s="669" t="s">
        <v>14551</v>
      </c>
      <c r="E5256" s="656">
        <v>1100</v>
      </c>
      <c r="F5256" s="664" t="s">
        <v>14791</v>
      </c>
      <c r="G5256" s="669" t="s">
        <v>14792</v>
      </c>
      <c r="H5256" s="669" t="s">
        <v>14243</v>
      </c>
      <c r="I5256" s="660" t="s">
        <v>2727</v>
      </c>
      <c r="J5256" s="669" t="s">
        <v>14551</v>
      </c>
      <c r="K5256" s="696">
        <v>4</v>
      </c>
      <c r="L5256" s="696">
        <v>12</v>
      </c>
      <c r="M5256" s="697">
        <f t="shared" si="21"/>
        <v>13200</v>
      </c>
      <c r="N5256" s="679">
        <v>1</v>
      </c>
      <c r="O5256" s="679">
        <v>6</v>
      </c>
      <c r="P5256" s="687">
        <f t="shared" si="22"/>
        <v>6600</v>
      </c>
    </row>
    <row r="5257" spans="1:16" ht="45" x14ac:dyDescent="0.2">
      <c r="A5257" s="692" t="s">
        <v>15849</v>
      </c>
      <c r="B5257" s="690" t="s">
        <v>775</v>
      </c>
      <c r="C5257" s="638" t="s">
        <v>769</v>
      </c>
      <c r="D5257" s="669" t="s">
        <v>14793</v>
      </c>
      <c r="E5257" s="656">
        <v>3000</v>
      </c>
      <c r="F5257" s="664" t="s">
        <v>14794</v>
      </c>
      <c r="G5257" s="669" t="s">
        <v>14795</v>
      </c>
      <c r="H5257" s="669" t="s">
        <v>14243</v>
      </c>
      <c r="I5257" s="660" t="s">
        <v>2727</v>
      </c>
      <c r="J5257" s="669" t="s">
        <v>14793</v>
      </c>
      <c r="K5257" s="696">
        <v>4</v>
      </c>
      <c r="L5257" s="696">
        <v>12</v>
      </c>
      <c r="M5257" s="697">
        <f t="shared" si="21"/>
        <v>36000</v>
      </c>
      <c r="N5257" s="679">
        <v>1</v>
      </c>
      <c r="O5257" s="679">
        <v>6</v>
      </c>
      <c r="P5257" s="687">
        <f t="shared" si="22"/>
        <v>18000</v>
      </c>
    </row>
    <row r="5258" spans="1:16" ht="45" x14ac:dyDescent="0.2">
      <c r="A5258" s="692" t="s">
        <v>15849</v>
      </c>
      <c r="B5258" s="690" t="s">
        <v>775</v>
      </c>
      <c r="C5258" s="638" t="s">
        <v>769</v>
      </c>
      <c r="D5258" s="669" t="s">
        <v>14267</v>
      </c>
      <c r="E5258" s="656">
        <v>2000</v>
      </c>
      <c r="F5258" s="664" t="s">
        <v>14796</v>
      </c>
      <c r="G5258" s="669" t="s">
        <v>14797</v>
      </c>
      <c r="H5258" s="669" t="s">
        <v>14243</v>
      </c>
      <c r="I5258" s="660" t="s">
        <v>2727</v>
      </c>
      <c r="J5258" s="669" t="s">
        <v>14267</v>
      </c>
      <c r="K5258" s="696">
        <v>4</v>
      </c>
      <c r="L5258" s="696">
        <v>12</v>
      </c>
      <c r="M5258" s="697">
        <f t="shared" si="21"/>
        <v>24000</v>
      </c>
      <c r="N5258" s="679">
        <v>1</v>
      </c>
      <c r="O5258" s="679">
        <v>6</v>
      </c>
      <c r="P5258" s="687">
        <f t="shared" si="22"/>
        <v>12000</v>
      </c>
    </row>
    <row r="5259" spans="1:16" ht="45" x14ac:dyDescent="0.2">
      <c r="A5259" s="692" t="s">
        <v>15849</v>
      </c>
      <c r="B5259" s="690" t="s">
        <v>775</v>
      </c>
      <c r="C5259" s="638" t="s">
        <v>769</v>
      </c>
      <c r="D5259" s="669" t="s">
        <v>14245</v>
      </c>
      <c r="E5259" s="656">
        <v>2500</v>
      </c>
      <c r="F5259" s="664" t="s">
        <v>14798</v>
      </c>
      <c r="G5259" s="669" t="s">
        <v>14799</v>
      </c>
      <c r="H5259" s="669" t="s">
        <v>14243</v>
      </c>
      <c r="I5259" s="660" t="s">
        <v>2727</v>
      </c>
      <c r="J5259" s="669" t="s">
        <v>14245</v>
      </c>
      <c r="K5259" s="696">
        <v>4</v>
      </c>
      <c r="L5259" s="696">
        <v>12</v>
      </c>
      <c r="M5259" s="697">
        <f t="shared" si="21"/>
        <v>30000</v>
      </c>
      <c r="N5259" s="679">
        <v>1</v>
      </c>
      <c r="O5259" s="679">
        <v>6</v>
      </c>
      <c r="P5259" s="687">
        <f t="shared" si="22"/>
        <v>15000</v>
      </c>
    </row>
    <row r="5260" spans="1:16" ht="45" x14ac:dyDescent="0.2">
      <c r="A5260" s="692" t="s">
        <v>15849</v>
      </c>
      <c r="B5260" s="690" t="s">
        <v>775</v>
      </c>
      <c r="C5260" s="638" t="s">
        <v>769</v>
      </c>
      <c r="D5260" s="669" t="s">
        <v>14800</v>
      </c>
      <c r="E5260" s="656">
        <v>3000</v>
      </c>
      <c r="F5260" s="664" t="s">
        <v>14801</v>
      </c>
      <c r="G5260" s="669" t="s">
        <v>14802</v>
      </c>
      <c r="H5260" s="669" t="s">
        <v>5</v>
      </c>
      <c r="I5260" s="660" t="s">
        <v>2727</v>
      </c>
      <c r="J5260" s="669" t="s">
        <v>14800</v>
      </c>
      <c r="K5260" s="696">
        <v>4</v>
      </c>
      <c r="L5260" s="696">
        <v>12</v>
      </c>
      <c r="M5260" s="697">
        <f t="shared" si="21"/>
        <v>36000</v>
      </c>
      <c r="N5260" s="679">
        <v>1</v>
      </c>
      <c r="O5260" s="679">
        <v>6</v>
      </c>
      <c r="P5260" s="687">
        <f t="shared" si="22"/>
        <v>18000</v>
      </c>
    </row>
    <row r="5261" spans="1:16" ht="45" x14ac:dyDescent="0.2">
      <c r="A5261" s="692" t="s">
        <v>15849</v>
      </c>
      <c r="B5261" s="690" t="s">
        <v>775</v>
      </c>
      <c r="C5261" s="638" t="s">
        <v>769</v>
      </c>
      <c r="D5261" s="669" t="s">
        <v>14803</v>
      </c>
      <c r="E5261" s="656">
        <v>2500</v>
      </c>
      <c r="F5261" s="664" t="s">
        <v>14804</v>
      </c>
      <c r="G5261" s="669" t="s">
        <v>14805</v>
      </c>
      <c r="H5261" s="669" t="s">
        <v>14243</v>
      </c>
      <c r="I5261" s="660" t="s">
        <v>2727</v>
      </c>
      <c r="J5261" s="669" t="s">
        <v>14803</v>
      </c>
      <c r="K5261" s="696">
        <v>4</v>
      </c>
      <c r="L5261" s="696">
        <v>12</v>
      </c>
      <c r="M5261" s="697">
        <f t="shared" si="21"/>
        <v>30000</v>
      </c>
      <c r="N5261" s="679">
        <v>1</v>
      </c>
      <c r="O5261" s="679">
        <v>6</v>
      </c>
      <c r="P5261" s="687">
        <f t="shared" si="22"/>
        <v>15000</v>
      </c>
    </row>
    <row r="5262" spans="1:16" ht="45" x14ac:dyDescent="0.2">
      <c r="A5262" s="692" t="s">
        <v>15849</v>
      </c>
      <c r="B5262" s="690" t="s">
        <v>775</v>
      </c>
      <c r="C5262" s="638" t="s">
        <v>769</v>
      </c>
      <c r="D5262" s="669" t="s">
        <v>14806</v>
      </c>
      <c r="E5262" s="656">
        <v>5500</v>
      </c>
      <c r="F5262" s="664" t="s">
        <v>14807</v>
      </c>
      <c r="G5262" s="669" t="s">
        <v>14808</v>
      </c>
      <c r="H5262" s="669" t="s">
        <v>5</v>
      </c>
      <c r="I5262" s="660" t="s">
        <v>2727</v>
      </c>
      <c r="J5262" s="669" t="s">
        <v>14806</v>
      </c>
      <c r="K5262" s="696">
        <v>4</v>
      </c>
      <c r="L5262" s="696">
        <v>12</v>
      </c>
      <c r="M5262" s="697">
        <f t="shared" si="21"/>
        <v>66000</v>
      </c>
      <c r="N5262" s="679">
        <v>1</v>
      </c>
      <c r="O5262" s="679">
        <v>6</v>
      </c>
      <c r="P5262" s="687">
        <f t="shared" si="22"/>
        <v>33000</v>
      </c>
    </row>
    <row r="5263" spans="1:16" ht="45" x14ac:dyDescent="0.2">
      <c r="A5263" s="692" t="s">
        <v>15849</v>
      </c>
      <c r="B5263" s="690" t="s">
        <v>775</v>
      </c>
      <c r="C5263" s="638" t="s">
        <v>769</v>
      </c>
      <c r="D5263" s="669" t="s">
        <v>14551</v>
      </c>
      <c r="E5263" s="656">
        <v>1300</v>
      </c>
      <c r="F5263" s="664" t="s">
        <v>14809</v>
      </c>
      <c r="G5263" s="669" t="s">
        <v>14810</v>
      </c>
      <c r="H5263" s="669" t="s">
        <v>14243</v>
      </c>
      <c r="I5263" s="660" t="s">
        <v>2727</v>
      </c>
      <c r="J5263" s="669" t="s">
        <v>14551</v>
      </c>
      <c r="K5263" s="696">
        <v>4</v>
      </c>
      <c r="L5263" s="696">
        <v>12</v>
      </c>
      <c r="M5263" s="697">
        <f t="shared" si="21"/>
        <v>15600</v>
      </c>
      <c r="N5263" s="679">
        <v>1</v>
      </c>
      <c r="O5263" s="679">
        <v>6</v>
      </c>
      <c r="P5263" s="687">
        <f t="shared" si="22"/>
        <v>7800</v>
      </c>
    </row>
    <row r="5264" spans="1:16" ht="45" x14ac:dyDescent="0.2">
      <c r="A5264" s="692" t="s">
        <v>15849</v>
      </c>
      <c r="B5264" s="690" t="s">
        <v>775</v>
      </c>
      <c r="C5264" s="638" t="s">
        <v>769</v>
      </c>
      <c r="D5264" s="669" t="s">
        <v>14803</v>
      </c>
      <c r="E5264" s="656">
        <v>2500</v>
      </c>
      <c r="F5264" s="664" t="s">
        <v>14811</v>
      </c>
      <c r="G5264" s="669" t="s">
        <v>14812</v>
      </c>
      <c r="H5264" s="669" t="s">
        <v>14243</v>
      </c>
      <c r="I5264" s="660" t="s">
        <v>2727</v>
      </c>
      <c r="J5264" s="669" t="s">
        <v>14803</v>
      </c>
      <c r="K5264" s="696">
        <v>4</v>
      </c>
      <c r="L5264" s="696">
        <v>12</v>
      </c>
      <c r="M5264" s="697">
        <f t="shared" si="21"/>
        <v>30000</v>
      </c>
      <c r="N5264" s="680" t="s">
        <v>701</v>
      </c>
      <c r="O5264" s="680" t="s">
        <v>701</v>
      </c>
      <c r="P5264" s="687">
        <v>0</v>
      </c>
    </row>
    <row r="5265" spans="1:16" ht="45" x14ac:dyDescent="0.2">
      <c r="A5265" s="692" t="s">
        <v>15849</v>
      </c>
      <c r="B5265" s="690" t="s">
        <v>775</v>
      </c>
      <c r="C5265" s="638" t="s">
        <v>769</v>
      </c>
      <c r="D5265" s="669" t="s">
        <v>14813</v>
      </c>
      <c r="E5265" s="656">
        <v>2000</v>
      </c>
      <c r="F5265" s="664" t="s">
        <v>14814</v>
      </c>
      <c r="G5265" s="669" t="s">
        <v>14815</v>
      </c>
      <c r="H5265" s="669" t="s">
        <v>14243</v>
      </c>
      <c r="I5265" s="660" t="s">
        <v>2727</v>
      </c>
      <c r="J5265" s="669" t="s">
        <v>14813</v>
      </c>
      <c r="K5265" s="696">
        <v>4</v>
      </c>
      <c r="L5265" s="696">
        <v>12</v>
      </c>
      <c r="M5265" s="697">
        <f t="shared" si="21"/>
        <v>24000</v>
      </c>
      <c r="N5265" s="679">
        <v>1</v>
      </c>
      <c r="O5265" s="679">
        <v>6</v>
      </c>
      <c r="P5265" s="687">
        <f t="shared" ref="P5265:P5291" si="23">+E5265*O5265</f>
        <v>12000</v>
      </c>
    </row>
    <row r="5266" spans="1:16" ht="45" x14ac:dyDescent="0.2">
      <c r="A5266" s="692" t="s">
        <v>15849</v>
      </c>
      <c r="B5266" s="690" t="s">
        <v>775</v>
      </c>
      <c r="C5266" s="638" t="s">
        <v>769</v>
      </c>
      <c r="D5266" s="669" t="s">
        <v>14816</v>
      </c>
      <c r="E5266" s="656">
        <v>5500</v>
      </c>
      <c r="F5266" s="664" t="s">
        <v>14817</v>
      </c>
      <c r="G5266" s="669" t="s">
        <v>14818</v>
      </c>
      <c r="H5266" s="669" t="s">
        <v>14243</v>
      </c>
      <c r="I5266" s="660" t="s">
        <v>2727</v>
      </c>
      <c r="J5266" s="669" t="s">
        <v>14816</v>
      </c>
      <c r="K5266" s="696">
        <v>4</v>
      </c>
      <c r="L5266" s="696">
        <v>12</v>
      </c>
      <c r="M5266" s="697">
        <f t="shared" si="21"/>
        <v>66000</v>
      </c>
      <c r="N5266" s="679">
        <v>1</v>
      </c>
      <c r="O5266" s="679">
        <v>6</v>
      </c>
      <c r="P5266" s="687">
        <f t="shared" si="23"/>
        <v>33000</v>
      </c>
    </row>
    <row r="5267" spans="1:16" ht="45" x14ac:dyDescent="0.2">
      <c r="A5267" s="692" t="s">
        <v>15849</v>
      </c>
      <c r="B5267" s="690" t="s">
        <v>775</v>
      </c>
      <c r="C5267" s="638" t="s">
        <v>769</v>
      </c>
      <c r="D5267" s="669" t="s">
        <v>14819</v>
      </c>
      <c r="E5267" s="656">
        <v>3300</v>
      </c>
      <c r="F5267" s="664" t="s">
        <v>14820</v>
      </c>
      <c r="G5267" s="669" t="s">
        <v>14821</v>
      </c>
      <c r="H5267" s="669" t="s">
        <v>14243</v>
      </c>
      <c r="I5267" s="660" t="s">
        <v>2727</v>
      </c>
      <c r="J5267" s="669" t="s">
        <v>14819</v>
      </c>
      <c r="K5267" s="696">
        <v>4</v>
      </c>
      <c r="L5267" s="696">
        <v>12</v>
      </c>
      <c r="M5267" s="697">
        <f t="shared" si="21"/>
        <v>39600</v>
      </c>
      <c r="N5267" s="679">
        <v>1</v>
      </c>
      <c r="O5267" s="679">
        <v>6</v>
      </c>
      <c r="P5267" s="687">
        <f t="shared" si="23"/>
        <v>19800</v>
      </c>
    </row>
    <row r="5268" spans="1:16" ht="45" x14ac:dyDescent="0.2">
      <c r="A5268" s="692" t="s">
        <v>15849</v>
      </c>
      <c r="B5268" s="690" t="s">
        <v>775</v>
      </c>
      <c r="C5268" s="638" t="s">
        <v>769</v>
      </c>
      <c r="D5268" s="669" t="s">
        <v>1194</v>
      </c>
      <c r="E5268" s="656">
        <v>2000</v>
      </c>
      <c r="F5268" s="664" t="s">
        <v>14822</v>
      </c>
      <c r="G5268" s="669" t="s">
        <v>14823</v>
      </c>
      <c r="H5268" s="669" t="s">
        <v>14243</v>
      </c>
      <c r="I5268" s="660" t="s">
        <v>2727</v>
      </c>
      <c r="J5268" s="669" t="s">
        <v>1194</v>
      </c>
      <c r="K5268" s="696">
        <v>4</v>
      </c>
      <c r="L5268" s="696">
        <v>12</v>
      </c>
      <c r="M5268" s="697">
        <f t="shared" si="21"/>
        <v>24000</v>
      </c>
      <c r="N5268" s="679">
        <v>1</v>
      </c>
      <c r="O5268" s="679">
        <v>6</v>
      </c>
      <c r="P5268" s="687">
        <f t="shared" si="23"/>
        <v>12000</v>
      </c>
    </row>
    <row r="5269" spans="1:16" ht="45" x14ac:dyDescent="0.2">
      <c r="A5269" s="692" t="s">
        <v>15849</v>
      </c>
      <c r="B5269" s="690" t="s">
        <v>775</v>
      </c>
      <c r="C5269" s="638" t="s">
        <v>769</v>
      </c>
      <c r="D5269" s="669" t="s">
        <v>14417</v>
      </c>
      <c r="E5269" s="656">
        <v>2070</v>
      </c>
      <c r="F5269" s="664" t="s">
        <v>14824</v>
      </c>
      <c r="G5269" s="669" t="s">
        <v>14825</v>
      </c>
      <c r="H5269" s="669" t="s">
        <v>774</v>
      </c>
      <c r="I5269" s="660" t="s">
        <v>2727</v>
      </c>
      <c r="J5269" s="669" t="s">
        <v>14417</v>
      </c>
      <c r="K5269" s="696">
        <v>4</v>
      </c>
      <c r="L5269" s="696">
        <v>12</v>
      </c>
      <c r="M5269" s="697">
        <f t="shared" si="21"/>
        <v>24840</v>
      </c>
      <c r="N5269" s="679">
        <v>1</v>
      </c>
      <c r="O5269" s="679">
        <v>6</v>
      </c>
      <c r="P5269" s="687">
        <f t="shared" si="23"/>
        <v>12420</v>
      </c>
    </row>
    <row r="5270" spans="1:16" ht="45" x14ac:dyDescent="0.2">
      <c r="A5270" s="692" t="s">
        <v>15849</v>
      </c>
      <c r="B5270" s="690" t="s">
        <v>775</v>
      </c>
      <c r="C5270" s="638" t="s">
        <v>769</v>
      </c>
      <c r="D5270" s="669" t="s">
        <v>14826</v>
      </c>
      <c r="E5270" s="656">
        <v>2500</v>
      </c>
      <c r="F5270" s="664" t="s">
        <v>14827</v>
      </c>
      <c r="G5270" s="669" t="s">
        <v>14828</v>
      </c>
      <c r="H5270" s="669" t="s">
        <v>14243</v>
      </c>
      <c r="I5270" s="660" t="s">
        <v>2727</v>
      </c>
      <c r="J5270" s="669" t="s">
        <v>14826</v>
      </c>
      <c r="K5270" s="696">
        <v>4</v>
      </c>
      <c r="L5270" s="696">
        <v>12</v>
      </c>
      <c r="M5270" s="697">
        <f t="shared" si="21"/>
        <v>30000</v>
      </c>
      <c r="N5270" s="679">
        <v>1</v>
      </c>
      <c r="O5270" s="679">
        <v>6</v>
      </c>
      <c r="P5270" s="687">
        <f t="shared" si="23"/>
        <v>15000</v>
      </c>
    </row>
    <row r="5271" spans="1:16" ht="45" x14ac:dyDescent="0.2">
      <c r="A5271" s="692" t="s">
        <v>15849</v>
      </c>
      <c r="B5271" s="690" t="s">
        <v>775</v>
      </c>
      <c r="C5271" s="638" t="s">
        <v>769</v>
      </c>
      <c r="D5271" s="669" t="s">
        <v>14374</v>
      </c>
      <c r="E5271" s="656">
        <v>1800</v>
      </c>
      <c r="F5271" s="664" t="s">
        <v>14829</v>
      </c>
      <c r="G5271" s="669" t="s">
        <v>14830</v>
      </c>
      <c r="H5271" s="669" t="s">
        <v>774</v>
      </c>
      <c r="I5271" s="660" t="s">
        <v>2727</v>
      </c>
      <c r="J5271" s="669" t="s">
        <v>14374</v>
      </c>
      <c r="K5271" s="696">
        <v>4</v>
      </c>
      <c r="L5271" s="696">
        <v>12</v>
      </c>
      <c r="M5271" s="697">
        <f t="shared" si="21"/>
        <v>21600</v>
      </c>
      <c r="N5271" s="679">
        <v>1</v>
      </c>
      <c r="O5271" s="679">
        <v>6</v>
      </c>
      <c r="P5271" s="687">
        <f t="shared" si="23"/>
        <v>10800</v>
      </c>
    </row>
    <row r="5272" spans="1:16" ht="45" x14ac:dyDescent="0.2">
      <c r="A5272" s="692" t="s">
        <v>15849</v>
      </c>
      <c r="B5272" s="690" t="s">
        <v>775</v>
      </c>
      <c r="C5272" s="638" t="s">
        <v>769</v>
      </c>
      <c r="D5272" s="669" t="s">
        <v>14250</v>
      </c>
      <c r="E5272" s="656">
        <v>2000</v>
      </c>
      <c r="F5272" s="664" t="s">
        <v>14831</v>
      </c>
      <c r="G5272" s="669" t="s">
        <v>14832</v>
      </c>
      <c r="H5272" s="669" t="s">
        <v>14243</v>
      </c>
      <c r="I5272" s="660" t="s">
        <v>2727</v>
      </c>
      <c r="J5272" s="669" t="s">
        <v>14250</v>
      </c>
      <c r="K5272" s="696">
        <v>4</v>
      </c>
      <c r="L5272" s="696">
        <v>12</v>
      </c>
      <c r="M5272" s="697">
        <f t="shared" si="21"/>
        <v>24000</v>
      </c>
      <c r="N5272" s="679">
        <v>1</v>
      </c>
      <c r="O5272" s="679">
        <v>6</v>
      </c>
      <c r="P5272" s="687">
        <f t="shared" si="23"/>
        <v>12000</v>
      </c>
    </row>
    <row r="5273" spans="1:16" ht="45" x14ac:dyDescent="0.2">
      <c r="A5273" s="692" t="s">
        <v>15849</v>
      </c>
      <c r="B5273" s="690" t="s">
        <v>775</v>
      </c>
      <c r="C5273" s="638" t="s">
        <v>769</v>
      </c>
      <c r="D5273" s="669" t="s">
        <v>14833</v>
      </c>
      <c r="E5273" s="656">
        <v>4000</v>
      </c>
      <c r="F5273" s="664" t="s">
        <v>14834</v>
      </c>
      <c r="G5273" s="669" t="s">
        <v>14835</v>
      </c>
      <c r="H5273" s="669" t="s">
        <v>14243</v>
      </c>
      <c r="I5273" s="660" t="s">
        <v>2727</v>
      </c>
      <c r="J5273" s="669" t="s">
        <v>14833</v>
      </c>
      <c r="K5273" s="696">
        <v>4</v>
      </c>
      <c r="L5273" s="696">
        <v>12</v>
      </c>
      <c r="M5273" s="697">
        <f t="shared" si="21"/>
        <v>48000</v>
      </c>
      <c r="N5273" s="679">
        <v>1</v>
      </c>
      <c r="O5273" s="679">
        <v>6</v>
      </c>
      <c r="P5273" s="687">
        <f t="shared" si="23"/>
        <v>24000</v>
      </c>
    </row>
    <row r="5274" spans="1:16" ht="45" x14ac:dyDescent="0.2">
      <c r="A5274" s="692" t="s">
        <v>15849</v>
      </c>
      <c r="B5274" s="690" t="s">
        <v>775</v>
      </c>
      <c r="C5274" s="638" t="s">
        <v>769</v>
      </c>
      <c r="D5274" s="669" t="s">
        <v>14274</v>
      </c>
      <c r="E5274" s="656">
        <v>1100</v>
      </c>
      <c r="F5274" s="664" t="s">
        <v>14836</v>
      </c>
      <c r="G5274" s="669" t="s">
        <v>14837</v>
      </c>
      <c r="H5274" s="669" t="s">
        <v>14243</v>
      </c>
      <c r="I5274" s="660" t="s">
        <v>2727</v>
      </c>
      <c r="J5274" s="669" t="s">
        <v>14274</v>
      </c>
      <c r="K5274" s="696">
        <v>4</v>
      </c>
      <c r="L5274" s="696">
        <v>12</v>
      </c>
      <c r="M5274" s="697">
        <f t="shared" si="21"/>
        <v>13200</v>
      </c>
      <c r="N5274" s="679">
        <v>1</v>
      </c>
      <c r="O5274" s="679">
        <v>6</v>
      </c>
      <c r="P5274" s="687">
        <f t="shared" si="23"/>
        <v>6600</v>
      </c>
    </row>
    <row r="5275" spans="1:16" ht="45" x14ac:dyDescent="0.2">
      <c r="A5275" s="692" t="s">
        <v>15849</v>
      </c>
      <c r="B5275" s="690" t="s">
        <v>775</v>
      </c>
      <c r="C5275" s="638" t="s">
        <v>769</v>
      </c>
      <c r="D5275" s="669" t="s">
        <v>14366</v>
      </c>
      <c r="E5275" s="656">
        <v>3700</v>
      </c>
      <c r="F5275" s="664" t="s">
        <v>14838</v>
      </c>
      <c r="G5275" s="669" t="s">
        <v>14839</v>
      </c>
      <c r="H5275" s="669" t="s">
        <v>14243</v>
      </c>
      <c r="I5275" s="660" t="s">
        <v>2727</v>
      </c>
      <c r="J5275" s="669" t="s">
        <v>14366</v>
      </c>
      <c r="K5275" s="696">
        <v>4</v>
      </c>
      <c r="L5275" s="696">
        <v>12</v>
      </c>
      <c r="M5275" s="697">
        <f t="shared" si="21"/>
        <v>44400</v>
      </c>
      <c r="N5275" s="679">
        <v>1</v>
      </c>
      <c r="O5275" s="679">
        <v>6</v>
      </c>
      <c r="P5275" s="687">
        <f t="shared" si="23"/>
        <v>22200</v>
      </c>
    </row>
    <row r="5276" spans="1:16" ht="45" x14ac:dyDescent="0.2">
      <c r="A5276" s="692" t="s">
        <v>15849</v>
      </c>
      <c r="B5276" s="690" t="s">
        <v>775</v>
      </c>
      <c r="C5276" s="638" t="s">
        <v>769</v>
      </c>
      <c r="D5276" s="669" t="s">
        <v>14840</v>
      </c>
      <c r="E5276" s="656">
        <v>1265</v>
      </c>
      <c r="F5276" s="664" t="s">
        <v>14841</v>
      </c>
      <c r="G5276" s="669" t="s">
        <v>14842</v>
      </c>
      <c r="H5276" s="669" t="s">
        <v>14243</v>
      </c>
      <c r="I5276" s="660" t="s">
        <v>9336</v>
      </c>
      <c r="J5276" s="669" t="s">
        <v>14840</v>
      </c>
      <c r="K5276" s="696">
        <v>4</v>
      </c>
      <c r="L5276" s="696">
        <v>12</v>
      </c>
      <c r="M5276" s="697">
        <f t="shared" si="21"/>
        <v>15180</v>
      </c>
      <c r="N5276" s="679">
        <v>1</v>
      </c>
      <c r="O5276" s="679">
        <v>6</v>
      </c>
      <c r="P5276" s="687">
        <f t="shared" si="23"/>
        <v>7590</v>
      </c>
    </row>
    <row r="5277" spans="1:16" ht="45" x14ac:dyDescent="0.2">
      <c r="A5277" s="692" t="s">
        <v>15849</v>
      </c>
      <c r="B5277" s="690" t="s">
        <v>775</v>
      </c>
      <c r="C5277" s="638" t="s">
        <v>769</v>
      </c>
      <c r="D5277" s="669" t="s">
        <v>14843</v>
      </c>
      <c r="E5277" s="656">
        <v>4500</v>
      </c>
      <c r="F5277" s="664" t="s">
        <v>14844</v>
      </c>
      <c r="G5277" s="669" t="s">
        <v>14845</v>
      </c>
      <c r="H5277" s="669" t="s">
        <v>14243</v>
      </c>
      <c r="I5277" s="660" t="s">
        <v>2727</v>
      </c>
      <c r="J5277" s="669" t="s">
        <v>14843</v>
      </c>
      <c r="K5277" s="696">
        <v>4</v>
      </c>
      <c r="L5277" s="696">
        <v>12</v>
      </c>
      <c r="M5277" s="697">
        <f t="shared" si="21"/>
        <v>54000</v>
      </c>
      <c r="N5277" s="679">
        <v>1</v>
      </c>
      <c r="O5277" s="679">
        <v>6</v>
      </c>
      <c r="P5277" s="687">
        <f t="shared" si="23"/>
        <v>27000</v>
      </c>
    </row>
    <row r="5278" spans="1:16" ht="45" x14ac:dyDescent="0.2">
      <c r="A5278" s="692" t="s">
        <v>15849</v>
      </c>
      <c r="B5278" s="690" t="s">
        <v>775</v>
      </c>
      <c r="C5278" s="638" t="s">
        <v>769</v>
      </c>
      <c r="D5278" s="669" t="s">
        <v>14846</v>
      </c>
      <c r="E5278" s="656">
        <v>1265</v>
      </c>
      <c r="F5278" s="664" t="s">
        <v>14847</v>
      </c>
      <c r="G5278" s="669" t="s">
        <v>14848</v>
      </c>
      <c r="H5278" s="669" t="s">
        <v>14243</v>
      </c>
      <c r="I5278" s="660" t="s">
        <v>9336</v>
      </c>
      <c r="J5278" s="669" t="s">
        <v>14846</v>
      </c>
      <c r="K5278" s="696">
        <v>4</v>
      </c>
      <c r="L5278" s="696">
        <v>12</v>
      </c>
      <c r="M5278" s="697">
        <f t="shared" si="21"/>
        <v>15180</v>
      </c>
      <c r="N5278" s="679">
        <v>1</v>
      </c>
      <c r="O5278" s="679">
        <v>6</v>
      </c>
      <c r="P5278" s="687">
        <f t="shared" si="23"/>
        <v>7590</v>
      </c>
    </row>
    <row r="5279" spans="1:16" ht="45" x14ac:dyDescent="0.2">
      <c r="A5279" s="692" t="s">
        <v>15849</v>
      </c>
      <c r="B5279" s="690" t="s">
        <v>775</v>
      </c>
      <c r="C5279" s="638" t="s">
        <v>769</v>
      </c>
      <c r="D5279" s="669" t="s">
        <v>14849</v>
      </c>
      <c r="E5279" s="656">
        <v>2500</v>
      </c>
      <c r="F5279" s="664" t="s">
        <v>14850</v>
      </c>
      <c r="G5279" s="669" t="s">
        <v>14851</v>
      </c>
      <c r="H5279" s="669" t="s">
        <v>14243</v>
      </c>
      <c r="I5279" s="660" t="s">
        <v>2727</v>
      </c>
      <c r="J5279" s="669" t="s">
        <v>14849</v>
      </c>
      <c r="K5279" s="696">
        <v>4</v>
      </c>
      <c r="L5279" s="696">
        <v>12</v>
      </c>
      <c r="M5279" s="697">
        <f t="shared" si="21"/>
        <v>30000</v>
      </c>
      <c r="N5279" s="679">
        <v>1</v>
      </c>
      <c r="O5279" s="679">
        <v>6</v>
      </c>
      <c r="P5279" s="687">
        <f t="shared" si="23"/>
        <v>15000</v>
      </c>
    </row>
    <row r="5280" spans="1:16" ht="45" x14ac:dyDescent="0.2">
      <c r="A5280" s="692" t="s">
        <v>15849</v>
      </c>
      <c r="B5280" s="690" t="s">
        <v>775</v>
      </c>
      <c r="C5280" s="638" t="s">
        <v>769</v>
      </c>
      <c r="D5280" s="669" t="s">
        <v>14852</v>
      </c>
      <c r="E5280" s="656">
        <v>2200</v>
      </c>
      <c r="F5280" s="664" t="s">
        <v>14853</v>
      </c>
      <c r="G5280" s="669" t="s">
        <v>14854</v>
      </c>
      <c r="H5280" s="669" t="s">
        <v>14243</v>
      </c>
      <c r="I5280" s="660" t="s">
        <v>2727</v>
      </c>
      <c r="J5280" s="669" t="s">
        <v>14852</v>
      </c>
      <c r="K5280" s="696">
        <v>4</v>
      </c>
      <c r="L5280" s="696">
        <v>12</v>
      </c>
      <c r="M5280" s="697">
        <f t="shared" si="21"/>
        <v>26400</v>
      </c>
      <c r="N5280" s="679">
        <v>1</v>
      </c>
      <c r="O5280" s="679">
        <v>6</v>
      </c>
      <c r="P5280" s="687">
        <f t="shared" si="23"/>
        <v>13200</v>
      </c>
    </row>
    <row r="5281" spans="1:16" ht="45" x14ac:dyDescent="0.2">
      <c r="A5281" s="692" t="s">
        <v>15849</v>
      </c>
      <c r="B5281" s="690" t="s">
        <v>775</v>
      </c>
      <c r="C5281" s="638" t="s">
        <v>769</v>
      </c>
      <c r="D5281" s="669" t="s">
        <v>14855</v>
      </c>
      <c r="E5281" s="656">
        <v>6500</v>
      </c>
      <c r="F5281" s="664" t="s">
        <v>14856</v>
      </c>
      <c r="G5281" s="669" t="s">
        <v>14857</v>
      </c>
      <c r="H5281" s="669" t="s">
        <v>14243</v>
      </c>
      <c r="I5281" s="660" t="s">
        <v>2727</v>
      </c>
      <c r="J5281" s="669" t="s">
        <v>14855</v>
      </c>
      <c r="K5281" s="696">
        <v>4</v>
      </c>
      <c r="L5281" s="696">
        <v>12</v>
      </c>
      <c r="M5281" s="697">
        <f t="shared" si="21"/>
        <v>78000</v>
      </c>
      <c r="N5281" s="679">
        <v>1</v>
      </c>
      <c r="O5281" s="679">
        <v>6</v>
      </c>
      <c r="P5281" s="687">
        <f t="shared" si="23"/>
        <v>39000</v>
      </c>
    </row>
    <row r="5282" spans="1:16" ht="45" x14ac:dyDescent="0.2">
      <c r="A5282" s="692" t="s">
        <v>15849</v>
      </c>
      <c r="B5282" s="690" t="s">
        <v>775</v>
      </c>
      <c r="C5282" s="638" t="s">
        <v>769</v>
      </c>
      <c r="D5282" s="669" t="s">
        <v>14858</v>
      </c>
      <c r="E5282" s="656">
        <v>1100</v>
      </c>
      <c r="F5282" s="664" t="s">
        <v>14859</v>
      </c>
      <c r="G5282" s="669" t="s">
        <v>14860</v>
      </c>
      <c r="H5282" s="669" t="s">
        <v>14243</v>
      </c>
      <c r="I5282" s="660" t="s">
        <v>2727</v>
      </c>
      <c r="J5282" s="669" t="s">
        <v>14858</v>
      </c>
      <c r="K5282" s="696">
        <v>4</v>
      </c>
      <c r="L5282" s="696">
        <v>12</v>
      </c>
      <c r="M5282" s="697">
        <f t="shared" si="21"/>
        <v>13200</v>
      </c>
      <c r="N5282" s="679">
        <v>1</v>
      </c>
      <c r="O5282" s="679">
        <v>6</v>
      </c>
      <c r="P5282" s="687">
        <f t="shared" si="23"/>
        <v>6600</v>
      </c>
    </row>
    <row r="5283" spans="1:16" ht="45" x14ac:dyDescent="0.2">
      <c r="A5283" s="692" t="s">
        <v>15849</v>
      </c>
      <c r="B5283" s="690" t="s">
        <v>775</v>
      </c>
      <c r="C5283" s="638" t="s">
        <v>769</v>
      </c>
      <c r="D5283" s="669" t="s">
        <v>14742</v>
      </c>
      <c r="E5283" s="656">
        <v>1265</v>
      </c>
      <c r="F5283" s="664" t="s">
        <v>14861</v>
      </c>
      <c r="G5283" s="669" t="s">
        <v>14862</v>
      </c>
      <c r="H5283" s="669" t="s">
        <v>14243</v>
      </c>
      <c r="I5283" s="660" t="s">
        <v>9336</v>
      </c>
      <c r="J5283" s="669" t="s">
        <v>14742</v>
      </c>
      <c r="K5283" s="696">
        <v>4</v>
      </c>
      <c r="L5283" s="696">
        <v>12</v>
      </c>
      <c r="M5283" s="697">
        <f t="shared" si="21"/>
        <v>15180</v>
      </c>
      <c r="N5283" s="679">
        <v>1</v>
      </c>
      <c r="O5283" s="679">
        <v>6</v>
      </c>
      <c r="P5283" s="687">
        <f t="shared" si="23"/>
        <v>7590</v>
      </c>
    </row>
    <row r="5284" spans="1:16" ht="45" x14ac:dyDescent="0.2">
      <c r="A5284" s="692" t="s">
        <v>15849</v>
      </c>
      <c r="B5284" s="690" t="s">
        <v>775</v>
      </c>
      <c r="C5284" s="638" t="s">
        <v>769</v>
      </c>
      <c r="D5284" s="669" t="s">
        <v>14863</v>
      </c>
      <c r="E5284" s="656">
        <v>6000</v>
      </c>
      <c r="F5284" s="664" t="s">
        <v>14864</v>
      </c>
      <c r="G5284" s="669" t="s">
        <v>14865</v>
      </c>
      <c r="H5284" s="669" t="s">
        <v>14243</v>
      </c>
      <c r="I5284" s="660" t="s">
        <v>2727</v>
      </c>
      <c r="J5284" s="669" t="s">
        <v>14863</v>
      </c>
      <c r="K5284" s="696">
        <v>4</v>
      </c>
      <c r="L5284" s="696">
        <v>12</v>
      </c>
      <c r="M5284" s="697">
        <f t="shared" si="21"/>
        <v>72000</v>
      </c>
      <c r="N5284" s="679">
        <v>1</v>
      </c>
      <c r="O5284" s="679">
        <v>6</v>
      </c>
      <c r="P5284" s="687">
        <f t="shared" si="23"/>
        <v>36000</v>
      </c>
    </row>
    <row r="5285" spans="1:16" ht="45" x14ac:dyDescent="0.2">
      <c r="A5285" s="692" t="s">
        <v>15849</v>
      </c>
      <c r="B5285" s="690" t="s">
        <v>775</v>
      </c>
      <c r="C5285" s="638" t="s">
        <v>769</v>
      </c>
      <c r="D5285" s="669" t="s">
        <v>14866</v>
      </c>
      <c r="E5285" s="656">
        <v>5555.55</v>
      </c>
      <c r="F5285" s="664" t="s">
        <v>14867</v>
      </c>
      <c r="G5285" s="669" t="s">
        <v>14868</v>
      </c>
      <c r="H5285" s="669" t="s">
        <v>14243</v>
      </c>
      <c r="I5285" s="660" t="s">
        <v>2727</v>
      </c>
      <c r="J5285" s="669" t="s">
        <v>14866</v>
      </c>
      <c r="K5285" s="696">
        <v>4</v>
      </c>
      <c r="L5285" s="696">
        <v>12</v>
      </c>
      <c r="M5285" s="697">
        <f t="shared" si="21"/>
        <v>66666.600000000006</v>
      </c>
      <c r="N5285" s="679">
        <v>1</v>
      </c>
      <c r="O5285" s="679">
        <v>6</v>
      </c>
      <c r="P5285" s="687">
        <f t="shared" si="23"/>
        <v>33333.300000000003</v>
      </c>
    </row>
    <row r="5286" spans="1:16" ht="45" x14ac:dyDescent="0.2">
      <c r="A5286" s="692" t="s">
        <v>15849</v>
      </c>
      <c r="B5286" s="690" t="s">
        <v>775</v>
      </c>
      <c r="C5286" s="638" t="s">
        <v>769</v>
      </c>
      <c r="D5286" s="669" t="s">
        <v>14869</v>
      </c>
      <c r="E5286" s="656">
        <v>4000</v>
      </c>
      <c r="F5286" s="664" t="s">
        <v>14870</v>
      </c>
      <c r="G5286" s="669" t="s">
        <v>14871</v>
      </c>
      <c r="H5286" s="669" t="s">
        <v>14243</v>
      </c>
      <c r="I5286" s="660" t="s">
        <v>2727</v>
      </c>
      <c r="J5286" s="669" t="s">
        <v>14869</v>
      </c>
      <c r="K5286" s="696">
        <v>4</v>
      </c>
      <c r="L5286" s="696">
        <v>12</v>
      </c>
      <c r="M5286" s="697">
        <f t="shared" si="21"/>
        <v>48000</v>
      </c>
      <c r="N5286" s="679">
        <v>1</v>
      </c>
      <c r="O5286" s="679">
        <v>6</v>
      </c>
      <c r="P5286" s="687">
        <f t="shared" si="23"/>
        <v>24000</v>
      </c>
    </row>
    <row r="5287" spans="1:16" ht="45" x14ac:dyDescent="0.2">
      <c r="A5287" s="692" t="s">
        <v>15849</v>
      </c>
      <c r="B5287" s="690" t="s">
        <v>775</v>
      </c>
      <c r="C5287" s="638" t="s">
        <v>769</v>
      </c>
      <c r="D5287" s="669" t="s">
        <v>14417</v>
      </c>
      <c r="E5287" s="656">
        <v>2070</v>
      </c>
      <c r="F5287" s="664" t="s">
        <v>14872</v>
      </c>
      <c r="G5287" s="669" t="s">
        <v>14873</v>
      </c>
      <c r="H5287" s="669" t="s">
        <v>14243</v>
      </c>
      <c r="I5287" s="660" t="s">
        <v>2727</v>
      </c>
      <c r="J5287" s="669" t="s">
        <v>14417</v>
      </c>
      <c r="K5287" s="696">
        <v>4</v>
      </c>
      <c r="L5287" s="696">
        <v>12</v>
      </c>
      <c r="M5287" s="697">
        <f t="shared" si="21"/>
        <v>24840</v>
      </c>
      <c r="N5287" s="679">
        <v>1</v>
      </c>
      <c r="O5287" s="679">
        <v>6</v>
      </c>
      <c r="P5287" s="687">
        <f t="shared" si="23"/>
        <v>12420</v>
      </c>
    </row>
    <row r="5288" spans="1:16" ht="45" x14ac:dyDescent="0.2">
      <c r="A5288" s="692" t="s">
        <v>15849</v>
      </c>
      <c r="B5288" s="690" t="s">
        <v>775</v>
      </c>
      <c r="C5288" s="638" t="s">
        <v>769</v>
      </c>
      <c r="D5288" s="669" t="s">
        <v>14874</v>
      </c>
      <c r="E5288" s="656">
        <v>3500</v>
      </c>
      <c r="F5288" s="664" t="s">
        <v>14875</v>
      </c>
      <c r="G5288" s="669" t="s">
        <v>14876</v>
      </c>
      <c r="H5288" s="669" t="s">
        <v>14243</v>
      </c>
      <c r="I5288" s="660" t="s">
        <v>2727</v>
      </c>
      <c r="J5288" s="669" t="s">
        <v>14874</v>
      </c>
      <c r="K5288" s="696">
        <v>4</v>
      </c>
      <c r="L5288" s="696">
        <v>12</v>
      </c>
      <c r="M5288" s="697">
        <f t="shared" si="21"/>
        <v>42000</v>
      </c>
      <c r="N5288" s="679">
        <v>1</v>
      </c>
      <c r="O5288" s="679">
        <v>6</v>
      </c>
      <c r="P5288" s="687">
        <f t="shared" si="23"/>
        <v>21000</v>
      </c>
    </row>
    <row r="5289" spans="1:16" ht="45" x14ac:dyDescent="0.2">
      <c r="A5289" s="692" t="s">
        <v>15849</v>
      </c>
      <c r="B5289" s="690" t="s">
        <v>775</v>
      </c>
      <c r="C5289" s="638" t="s">
        <v>769</v>
      </c>
      <c r="D5289" s="669" t="s">
        <v>14655</v>
      </c>
      <c r="E5289" s="656">
        <v>4500</v>
      </c>
      <c r="F5289" s="664" t="s">
        <v>14877</v>
      </c>
      <c r="G5289" s="669" t="s">
        <v>14878</v>
      </c>
      <c r="H5289" s="669" t="s">
        <v>14243</v>
      </c>
      <c r="I5289" s="660" t="s">
        <v>2727</v>
      </c>
      <c r="J5289" s="669" t="s">
        <v>14655</v>
      </c>
      <c r="K5289" s="696">
        <v>4</v>
      </c>
      <c r="L5289" s="696">
        <v>12</v>
      </c>
      <c r="M5289" s="697">
        <f t="shared" si="21"/>
        <v>54000</v>
      </c>
      <c r="N5289" s="679">
        <v>1</v>
      </c>
      <c r="O5289" s="679">
        <v>6</v>
      </c>
      <c r="P5289" s="687">
        <f t="shared" si="23"/>
        <v>27000</v>
      </c>
    </row>
    <row r="5290" spans="1:16" ht="45" x14ac:dyDescent="0.2">
      <c r="A5290" s="692" t="s">
        <v>15849</v>
      </c>
      <c r="B5290" s="690" t="s">
        <v>775</v>
      </c>
      <c r="C5290" s="638" t="s">
        <v>769</v>
      </c>
      <c r="D5290" s="669" t="s">
        <v>14879</v>
      </c>
      <c r="E5290" s="656">
        <v>1500</v>
      </c>
      <c r="F5290" s="664" t="s">
        <v>14880</v>
      </c>
      <c r="G5290" s="669" t="s">
        <v>14881</v>
      </c>
      <c r="H5290" s="669" t="s">
        <v>14243</v>
      </c>
      <c r="I5290" s="660" t="s">
        <v>2727</v>
      </c>
      <c r="J5290" s="669" t="s">
        <v>14879</v>
      </c>
      <c r="K5290" s="696">
        <v>4</v>
      </c>
      <c r="L5290" s="696">
        <v>12</v>
      </c>
      <c r="M5290" s="697">
        <f t="shared" si="21"/>
        <v>18000</v>
      </c>
      <c r="N5290" s="679">
        <v>1</v>
      </c>
      <c r="O5290" s="679">
        <v>6</v>
      </c>
      <c r="P5290" s="687">
        <f t="shared" si="23"/>
        <v>9000</v>
      </c>
    </row>
    <row r="5291" spans="1:16" ht="45" x14ac:dyDescent="0.2">
      <c r="A5291" s="692" t="s">
        <v>15849</v>
      </c>
      <c r="B5291" s="690" t="s">
        <v>775</v>
      </c>
      <c r="C5291" s="638" t="s">
        <v>769</v>
      </c>
      <c r="D5291" s="669" t="s">
        <v>14417</v>
      </c>
      <c r="E5291" s="656">
        <v>2000</v>
      </c>
      <c r="F5291" s="664" t="s">
        <v>14882</v>
      </c>
      <c r="G5291" s="669" t="s">
        <v>14883</v>
      </c>
      <c r="H5291" s="669" t="s">
        <v>774</v>
      </c>
      <c r="I5291" s="660" t="s">
        <v>2727</v>
      </c>
      <c r="J5291" s="669" t="s">
        <v>14417</v>
      </c>
      <c r="K5291" s="696">
        <v>4</v>
      </c>
      <c r="L5291" s="696">
        <v>12</v>
      </c>
      <c r="M5291" s="697">
        <f t="shared" si="21"/>
        <v>24000</v>
      </c>
      <c r="N5291" s="679">
        <v>1</v>
      </c>
      <c r="O5291" s="679">
        <v>6</v>
      </c>
      <c r="P5291" s="687">
        <f t="shared" si="23"/>
        <v>12000</v>
      </c>
    </row>
    <row r="5292" spans="1:16" ht="45" x14ac:dyDescent="0.2">
      <c r="A5292" s="692" t="s">
        <v>15849</v>
      </c>
      <c r="B5292" s="690" t="s">
        <v>775</v>
      </c>
      <c r="C5292" s="638" t="s">
        <v>769</v>
      </c>
      <c r="D5292" s="669" t="s">
        <v>14719</v>
      </c>
      <c r="E5292" s="656">
        <v>2500</v>
      </c>
      <c r="F5292" s="664" t="s">
        <v>14884</v>
      </c>
      <c r="G5292" s="669" t="s">
        <v>14885</v>
      </c>
      <c r="H5292" s="669" t="s">
        <v>14243</v>
      </c>
      <c r="I5292" s="660" t="s">
        <v>2727</v>
      </c>
      <c r="J5292" s="669" t="s">
        <v>14719</v>
      </c>
      <c r="K5292" s="696">
        <v>4</v>
      </c>
      <c r="L5292" s="696">
        <v>12</v>
      </c>
      <c r="M5292" s="697">
        <f t="shared" si="21"/>
        <v>30000</v>
      </c>
      <c r="N5292" s="680" t="s">
        <v>701</v>
      </c>
      <c r="O5292" s="680" t="s">
        <v>701</v>
      </c>
      <c r="P5292" s="687">
        <v>0</v>
      </c>
    </row>
    <row r="5293" spans="1:16" ht="45" x14ac:dyDescent="0.2">
      <c r="A5293" s="692" t="s">
        <v>15849</v>
      </c>
      <c r="B5293" s="690" t="s">
        <v>775</v>
      </c>
      <c r="C5293" s="638" t="s">
        <v>769</v>
      </c>
      <c r="D5293" s="669" t="s">
        <v>14886</v>
      </c>
      <c r="E5293" s="656">
        <v>2500</v>
      </c>
      <c r="F5293" s="664" t="s">
        <v>14887</v>
      </c>
      <c r="G5293" s="669" t="s">
        <v>14888</v>
      </c>
      <c r="H5293" s="669" t="s">
        <v>14243</v>
      </c>
      <c r="I5293" s="660" t="s">
        <v>2727</v>
      </c>
      <c r="J5293" s="669" t="s">
        <v>14886</v>
      </c>
      <c r="K5293" s="696">
        <v>4</v>
      </c>
      <c r="L5293" s="696">
        <v>12</v>
      </c>
      <c r="M5293" s="697">
        <f t="shared" si="21"/>
        <v>30000</v>
      </c>
      <c r="N5293" s="679">
        <v>1</v>
      </c>
      <c r="O5293" s="679">
        <v>6</v>
      </c>
      <c r="P5293" s="687">
        <f t="shared" ref="P5293:P5299" si="24">+E5293*O5293</f>
        <v>15000</v>
      </c>
    </row>
    <row r="5294" spans="1:16" ht="45" x14ac:dyDescent="0.2">
      <c r="A5294" s="692" t="s">
        <v>15849</v>
      </c>
      <c r="B5294" s="690" t="s">
        <v>775</v>
      </c>
      <c r="C5294" s="638" t="s">
        <v>769</v>
      </c>
      <c r="D5294" s="669" t="s">
        <v>14889</v>
      </c>
      <c r="E5294" s="656">
        <v>1000</v>
      </c>
      <c r="F5294" s="664" t="s">
        <v>14890</v>
      </c>
      <c r="G5294" s="669" t="s">
        <v>14891</v>
      </c>
      <c r="H5294" s="669" t="s">
        <v>14243</v>
      </c>
      <c r="I5294" s="660" t="s">
        <v>2727</v>
      </c>
      <c r="J5294" s="669" t="s">
        <v>14889</v>
      </c>
      <c r="K5294" s="696">
        <v>4</v>
      </c>
      <c r="L5294" s="696">
        <v>12</v>
      </c>
      <c r="M5294" s="697">
        <f t="shared" si="21"/>
        <v>12000</v>
      </c>
      <c r="N5294" s="679">
        <v>1</v>
      </c>
      <c r="O5294" s="679">
        <v>6</v>
      </c>
      <c r="P5294" s="687">
        <f t="shared" si="24"/>
        <v>6000</v>
      </c>
    </row>
    <row r="5295" spans="1:16" ht="45" x14ac:dyDescent="0.2">
      <c r="A5295" s="692" t="s">
        <v>15849</v>
      </c>
      <c r="B5295" s="690" t="s">
        <v>775</v>
      </c>
      <c r="C5295" s="638" t="s">
        <v>769</v>
      </c>
      <c r="D5295" s="669" t="s">
        <v>14274</v>
      </c>
      <c r="E5295" s="656">
        <v>1725</v>
      </c>
      <c r="F5295" s="664" t="s">
        <v>14892</v>
      </c>
      <c r="G5295" s="669" t="s">
        <v>14893</v>
      </c>
      <c r="H5295" s="669" t="s">
        <v>14243</v>
      </c>
      <c r="I5295" s="660" t="s">
        <v>2727</v>
      </c>
      <c r="J5295" s="669" t="s">
        <v>14274</v>
      </c>
      <c r="K5295" s="696">
        <v>4</v>
      </c>
      <c r="L5295" s="696">
        <v>12</v>
      </c>
      <c r="M5295" s="697">
        <f t="shared" si="21"/>
        <v>20700</v>
      </c>
      <c r="N5295" s="679">
        <v>1</v>
      </c>
      <c r="O5295" s="679">
        <v>6</v>
      </c>
      <c r="P5295" s="687">
        <f t="shared" si="24"/>
        <v>10350</v>
      </c>
    </row>
    <row r="5296" spans="1:16" ht="45" x14ac:dyDescent="0.2">
      <c r="A5296" s="692" t="s">
        <v>15849</v>
      </c>
      <c r="B5296" s="690" t="s">
        <v>775</v>
      </c>
      <c r="C5296" s="638" t="s">
        <v>769</v>
      </c>
      <c r="D5296" s="669" t="s">
        <v>14274</v>
      </c>
      <c r="E5296" s="656">
        <v>1100</v>
      </c>
      <c r="F5296" s="664" t="s">
        <v>14894</v>
      </c>
      <c r="G5296" s="669" t="s">
        <v>14895</v>
      </c>
      <c r="H5296" s="669" t="s">
        <v>14243</v>
      </c>
      <c r="I5296" s="660" t="s">
        <v>2727</v>
      </c>
      <c r="J5296" s="669" t="s">
        <v>14274</v>
      </c>
      <c r="K5296" s="696">
        <v>4</v>
      </c>
      <c r="L5296" s="696">
        <v>12</v>
      </c>
      <c r="M5296" s="697">
        <f t="shared" si="21"/>
        <v>13200</v>
      </c>
      <c r="N5296" s="679">
        <v>1</v>
      </c>
      <c r="O5296" s="679">
        <v>6</v>
      </c>
      <c r="P5296" s="687">
        <f t="shared" si="24"/>
        <v>6600</v>
      </c>
    </row>
    <row r="5297" spans="1:16" ht="45" x14ac:dyDescent="0.2">
      <c r="A5297" s="692" t="s">
        <v>15849</v>
      </c>
      <c r="B5297" s="690" t="s">
        <v>775</v>
      </c>
      <c r="C5297" s="638" t="s">
        <v>769</v>
      </c>
      <c r="D5297" s="669" t="s">
        <v>14886</v>
      </c>
      <c r="E5297" s="656">
        <v>2500</v>
      </c>
      <c r="F5297" s="664" t="s">
        <v>14896</v>
      </c>
      <c r="G5297" s="669" t="s">
        <v>14897</v>
      </c>
      <c r="H5297" s="669" t="s">
        <v>14243</v>
      </c>
      <c r="I5297" s="660" t="s">
        <v>2727</v>
      </c>
      <c r="J5297" s="669" t="s">
        <v>14886</v>
      </c>
      <c r="K5297" s="696">
        <v>4</v>
      </c>
      <c r="L5297" s="696">
        <v>12</v>
      </c>
      <c r="M5297" s="697">
        <f t="shared" si="21"/>
        <v>30000</v>
      </c>
      <c r="N5297" s="679">
        <v>1</v>
      </c>
      <c r="O5297" s="679">
        <v>6</v>
      </c>
      <c r="P5297" s="687">
        <f t="shared" si="24"/>
        <v>15000</v>
      </c>
    </row>
    <row r="5298" spans="1:16" ht="45" x14ac:dyDescent="0.2">
      <c r="A5298" s="692" t="s">
        <v>15849</v>
      </c>
      <c r="B5298" s="690" t="s">
        <v>775</v>
      </c>
      <c r="C5298" s="638" t="s">
        <v>769</v>
      </c>
      <c r="D5298" s="669" t="s">
        <v>14898</v>
      </c>
      <c r="E5298" s="656">
        <v>1265</v>
      </c>
      <c r="F5298" s="664" t="s">
        <v>14899</v>
      </c>
      <c r="G5298" s="669" t="s">
        <v>14900</v>
      </c>
      <c r="H5298" s="669" t="s">
        <v>14243</v>
      </c>
      <c r="I5298" s="660" t="s">
        <v>9336</v>
      </c>
      <c r="J5298" s="669" t="s">
        <v>14898</v>
      </c>
      <c r="K5298" s="696">
        <v>4</v>
      </c>
      <c r="L5298" s="696">
        <v>12</v>
      </c>
      <c r="M5298" s="697">
        <f t="shared" si="21"/>
        <v>15180</v>
      </c>
      <c r="N5298" s="679">
        <v>1</v>
      </c>
      <c r="O5298" s="679">
        <v>6</v>
      </c>
      <c r="P5298" s="687">
        <f t="shared" si="24"/>
        <v>7590</v>
      </c>
    </row>
    <row r="5299" spans="1:16" ht="45" x14ac:dyDescent="0.2">
      <c r="A5299" s="692" t="s">
        <v>15849</v>
      </c>
      <c r="B5299" s="690" t="s">
        <v>775</v>
      </c>
      <c r="C5299" s="638" t="s">
        <v>769</v>
      </c>
      <c r="D5299" s="669" t="s">
        <v>14507</v>
      </c>
      <c r="E5299" s="656">
        <v>1150</v>
      </c>
      <c r="F5299" s="664" t="s">
        <v>14901</v>
      </c>
      <c r="G5299" s="669" t="s">
        <v>14902</v>
      </c>
      <c r="H5299" s="669" t="s">
        <v>14243</v>
      </c>
      <c r="I5299" s="660" t="s">
        <v>9336</v>
      </c>
      <c r="J5299" s="669" t="s">
        <v>14507</v>
      </c>
      <c r="K5299" s="696">
        <v>4</v>
      </c>
      <c r="L5299" s="696">
        <v>12</v>
      </c>
      <c r="M5299" s="697">
        <f t="shared" si="21"/>
        <v>13800</v>
      </c>
      <c r="N5299" s="679">
        <v>1</v>
      </c>
      <c r="O5299" s="679">
        <v>6</v>
      </c>
      <c r="P5299" s="687">
        <f t="shared" si="24"/>
        <v>6900</v>
      </c>
    </row>
    <row r="5300" spans="1:16" ht="45" x14ac:dyDescent="0.2">
      <c r="A5300" s="692" t="s">
        <v>15849</v>
      </c>
      <c r="B5300" s="690" t="s">
        <v>775</v>
      </c>
      <c r="C5300" s="638" t="s">
        <v>769</v>
      </c>
      <c r="D5300" s="669" t="s">
        <v>14903</v>
      </c>
      <c r="E5300" s="656">
        <v>1100</v>
      </c>
      <c r="F5300" s="664" t="s">
        <v>14904</v>
      </c>
      <c r="G5300" s="669" t="s">
        <v>14905</v>
      </c>
      <c r="H5300" s="669" t="s">
        <v>14243</v>
      </c>
      <c r="I5300" s="660" t="s">
        <v>2727</v>
      </c>
      <c r="J5300" s="669" t="s">
        <v>14903</v>
      </c>
      <c r="K5300" s="696">
        <v>4</v>
      </c>
      <c r="L5300" s="696">
        <v>12</v>
      </c>
      <c r="M5300" s="697">
        <f t="shared" si="21"/>
        <v>13200</v>
      </c>
      <c r="N5300" s="680" t="s">
        <v>701</v>
      </c>
      <c r="O5300" s="680" t="s">
        <v>701</v>
      </c>
      <c r="P5300" s="687">
        <v>0</v>
      </c>
    </row>
    <row r="5301" spans="1:16" ht="45" x14ac:dyDescent="0.2">
      <c r="A5301" s="692" t="s">
        <v>15849</v>
      </c>
      <c r="B5301" s="690" t="s">
        <v>775</v>
      </c>
      <c r="C5301" s="638" t="s">
        <v>769</v>
      </c>
      <c r="D5301" s="669" t="s">
        <v>14906</v>
      </c>
      <c r="E5301" s="656">
        <v>3500</v>
      </c>
      <c r="F5301" s="664" t="s">
        <v>14907</v>
      </c>
      <c r="G5301" s="669" t="s">
        <v>14908</v>
      </c>
      <c r="H5301" s="669" t="s">
        <v>14243</v>
      </c>
      <c r="I5301" s="660" t="s">
        <v>2727</v>
      </c>
      <c r="J5301" s="669" t="s">
        <v>14906</v>
      </c>
      <c r="K5301" s="696">
        <v>4</v>
      </c>
      <c r="L5301" s="696">
        <v>12</v>
      </c>
      <c r="M5301" s="697">
        <f t="shared" si="21"/>
        <v>42000</v>
      </c>
      <c r="N5301" s="679">
        <v>1</v>
      </c>
      <c r="O5301" s="679">
        <v>6</v>
      </c>
      <c r="P5301" s="687">
        <f t="shared" ref="P5301:P5337" si="25">+E5301*O5301</f>
        <v>21000</v>
      </c>
    </row>
    <row r="5302" spans="1:16" ht="45" x14ac:dyDescent="0.2">
      <c r="A5302" s="692" t="s">
        <v>15849</v>
      </c>
      <c r="B5302" s="690" t="s">
        <v>775</v>
      </c>
      <c r="C5302" s="638" t="s">
        <v>769</v>
      </c>
      <c r="D5302" s="669" t="s">
        <v>14819</v>
      </c>
      <c r="E5302" s="656">
        <v>4500</v>
      </c>
      <c r="F5302" s="664" t="s">
        <v>14909</v>
      </c>
      <c r="G5302" s="669" t="s">
        <v>14910</v>
      </c>
      <c r="H5302" s="669" t="s">
        <v>5</v>
      </c>
      <c r="I5302" s="660" t="s">
        <v>2727</v>
      </c>
      <c r="J5302" s="669" t="s">
        <v>14819</v>
      </c>
      <c r="K5302" s="696">
        <v>4</v>
      </c>
      <c r="L5302" s="696">
        <v>12</v>
      </c>
      <c r="M5302" s="697">
        <f t="shared" ref="M5302:M5365" si="26">+L5302*E5302</f>
        <v>54000</v>
      </c>
      <c r="N5302" s="679">
        <v>1</v>
      </c>
      <c r="O5302" s="679">
        <v>6</v>
      </c>
      <c r="P5302" s="687">
        <f t="shared" si="25"/>
        <v>27000</v>
      </c>
    </row>
    <row r="5303" spans="1:16" ht="45" x14ac:dyDescent="0.2">
      <c r="A5303" s="692" t="s">
        <v>15849</v>
      </c>
      <c r="B5303" s="690" t="s">
        <v>775</v>
      </c>
      <c r="C5303" s="638" t="s">
        <v>769</v>
      </c>
      <c r="D5303" s="669" t="s">
        <v>14911</v>
      </c>
      <c r="E5303" s="656">
        <v>1265</v>
      </c>
      <c r="F5303" s="664" t="s">
        <v>14912</v>
      </c>
      <c r="G5303" s="669" t="s">
        <v>14913</v>
      </c>
      <c r="H5303" s="669" t="s">
        <v>14243</v>
      </c>
      <c r="I5303" s="660" t="s">
        <v>9336</v>
      </c>
      <c r="J5303" s="669" t="s">
        <v>14911</v>
      </c>
      <c r="K5303" s="696">
        <v>4</v>
      </c>
      <c r="L5303" s="696">
        <v>12</v>
      </c>
      <c r="M5303" s="697">
        <f t="shared" si="26"/>
        <v>15180</v>
      </c>
      <c r="N5303" s="679">
        <v>1</v>
      </c>
      <c r="O5303" s="679">
        <v>6</v>
      </c>
      <c r="P5303" s="687">
        <f t="shared" si="25"/>
        <v>7590</v>
      </c>
    </row>
    <row r="5304" spans="1:16" ht="45" x14ac:dyDescent="0.2">
      <c r="A5304" s="692" t="s">
        <v>15849</v>
      </c>
      <c r="B5304" s="690" t="s">
        <v>775</v>
      </c>
      <c r="C5304" s="638" t="s">
        <v>769</v>
      </c>
      <c r="D5304" s="669" t="s">
        <v>14769</v>
      </c>
      <c r="E5304" s="656">
        <v>2000</v>
      </c>
      <c r="F5304" s="664" t="s">
        <v>14914</v>
      </c>
      <c r="G5304" s="669" t="s">
        <v>14915</v>
      </c>
      <c r="H5304" s="669" t="s">
        <v>14243</v>
      </c>
      <c r="I5304" s="660" t="s">
        <v>2727</v>
      </c>
      <c r="J5304" s="669" t="s">
        <v>14769</v>
      </c>
      <c r="K5304" s="696">
        <v>4</v>
      </c>
      <c r="L5304" s="696">
        <v>12</v>
      </c>
      <c r="M5304" s="697">
        <f t="shared" si="26"/>
        <v>24000</v>
      </c>
      <c r="N5304" s="679">
        <v>1</v>
      </c>
      <c r="O5304" s="679">
        <v>6</v>
      </c>
      <c r="P5304" s="687">
        <f t="shared" si="25"/>
        <v>12000</v>
      </c>
    </row>
    <row r="5305" spans="1:16" ht="45" x14ac:dyDescent="0.2">
      <c r="A5305" s="692" t="s">
        <v>15849</v>
      </c>
      <c r="B5305" s="690" t="s">
        <v>775</v>
      </c>
      <c r="C5305" s="638" t="s">
        <v>769</v>
      </c>
      <c r="D5305" s="669" t="s">
        <v>14576</v>
      </c>
      <c r="E5305" s="656">
        <v>2500</v>
      </c>
      <c r="F5305" s="664" t="s">
        <v>14916</v>
      </c>
      <c r="G5305" s="669" t="s">
        <v>14917</v>
      </c>
      <c r="H5305" s="669" t="s">
        <v>5</v>
      </c>
      <c r="I5305" s="660" t="s">
        <v>2727</v>
      </c>
      <c r="J5305" s="669" t="s">
        <v>14576</v>
      </c>
      <c r="K5305" s="696">
        <v>4</v>
      </c>
      <c r="L5305" s="696">
        <v>12</v>
      </c>
      <c r="M5305" s="697">
        <f t="shared" si="26"/>
        <v>30000</v>
      </c>
      <c r="N5305" s="679">
        <v>1</v>
      </c>
      <c r="O5305" s="679">
        <v>6</v>
      </c>
      <c r="P5305" s="687">
        <f t="shared" si="25"/>
        <v>15000</v>
      </c>
    </row>
    <row r="5306" spans="1:16" ht="45" x14ac:dyDescent="0.2">
      <c r="A5306" s="692" t="s">
        <v>15849</v>
      </c>
      <c r="B5306" s="690" t="s">
        <v>775</v>
      </c>
      <c r="C5306" s="638" t="s">
        <v>769</v>
      </c>
      <c r="D5306" s="669" t="s">
        <v>1194</v>
      </c>
      <c r="E5306" s="656">
        <v>2000</v>
      </c>
      <c r="F5306" s="664" t="s">
        <v>14918</v>
      </c>
      <c r="G5306" s="669" t="s">
        <v>14919</v>
      </c>
      <c r="H5306" s="669" t="s">
        <v>5</v>
      </c>
      <c r="I5306" s="660" t="s">
        <v>2727</v>
      </c>
      <c r="J5306" s="669" t="s">
        <v>1194</v>
      </c>
      <c r="K5306" s="696">
        <v>4</v>
      </c>
      <c r="L5306" s="696">
        <v>12</v>
      </c>
      <c r="M5306" s="697">
        <f t="shared" si="26"/>
        <v>24000</v>
      </c>
      <c r="N5306" s="679">
        <v>1</v>
      </c>
      <c r="O5306" s="679">
        <v>6</v>
      </c>
      <c r="P5306" s="687">
        <f t="shared" si="25"/>
        <v>12000</v>
      </c>
    </row>
    <row r="5307" spans="1:16" ht="45" x14ac:dyDescent="0.2">
      <c r="A5307" s="692" t="s">
        <v>15849</v>
      </c>
      <c r="B5307" s="690" t="s">
        <v>775</v>
      </c>
      <c r="C5307" s="638" t="s">
        <v>769</v>
      </c>
      <c r="D5307" s="669" t="s">
        <v>14920</v>
      </c>
      <c r="E5307" s="656">
        <v>1265</v>
      </c>
      <c r="F5307" s="664" t="s">
        <v>14921</v>
      </c>
      <c r="G5307" s="669" t="s">
        <v>14922</v>
      </c>
      <c r="H5307" s="669" t="s">
        <v>14243</v>
      </c>
      <c r="I5307" s="660" t="s">
        <v>9336</v>
      </c>
      <c r="J5307" s="669" t="s">
        <v>14920</v>
      </c>
      <c r="K5307" s="696">
        <v>4</v>
      </c>
      <c r="L5307" s="696">
        <v>12</v>
      </c>
      <c r="M5307" s="697">
        <f t="shared" si="26"/>
        <v>15180</v>
      </c>
      <c r="N5307" s="679">
        <v>1</v>
      </c>
      <c r="O5307" s="679">
        <v>6</v>
      </c>
      <c r="P5307" s="687">
        <f t="shared" si="25"/>
        <v>7590</v>
      </c>
    </row>
    <row r="5308" spans="1:16" ht="45" x14ac:dyDescent="0.2">
      <c r="A5308" s="692" t="s">
        <v>15849</v>
      </c>
      <c r="B5308" s="690" t="s">
        <v>775</v>
      </c>
      <c r="C5308" s="638" t="s">
        <v>769</v>
      </c>
      <c r="D5308" s="669" t="s">
        <v>14258</v>
      </c>
      <c r="E5308" s="656">
        <v>1380</v>
      </c>
      <c r="F5308" s="664" t="s">
        <v>14923</v>
      </c>
      <c r="G5308" s="669" t="s">
        <v>14924</v>
      </c>
      <c r="H5308" s="669" t="s">
        <v>14243</v>
      </c>
      <c r="I5308" s="660" t="s">
        <v>2727</v>
      </c>
      <c r="J5308" s="669" t="s">
        <v>14258</v>
      </c>
      <c r="K5308" s="696">
        <v>4</v>
      </c>
      <c r="L5308" s="696">
        <v>12</v>
      </c>
      <c r="M5308" s="697">
        <f t="shared" si="26"/>
        <v>16560</v>
      </c>
      <c r="N5308" s="679">
        <v>1</v>
      </c>
      <c r="O5308" s="679">
        <v>6</v>
      </c>
      <c r="P5308" s="687">
        <f t="shared" si="25"/>
        <v>8280</v>
      </c>
    </row>
    <row r="5309" spans="1:16" ht="45" x14ac:dyDescent="0.2">
      <c r="A5309" s="692" t="s">
        <v>15849</v>
      </c>
      <c r="B5309" s="690" t="s">
        <v>775</v>
      </c>
      <c r="C5309" s="638" t="s">
        <v>769</v>
      </c>
      <c r="D5309" s="669" t="s">
        <v>14925</v>
      </c>
      <c r="E5309" s="656">
        <v>4500</v>
      </c>
      <c r="F5309" s="664" t="s">
        <v>14926</v>
      </c>
      <c r="G5309" s="669" t="s">
        <v>14927</v>
      </c>
      <c r="H5309" s="669" t="s">
        <v>14243</v>
      </c>
      <c r="I5309" s="660" t="s">
        <v>2727</v>
      </c>
      <c r="J5309" s="669" t="s">
        <v>14925</v>
      </c>
      <c r="K5309" s="696">
        <v>4</v>
      </c>
      <c r="L5309" s="696">
        <v>12</v>
      </c>
      <c r="M5309" s="697">
        <f t="shared" si="26"/>
        <v>54000</v>
      </c>
      <c r="N5309" s="679">
        <v>1</v>
      </c>
      <c r="O5309" s="679">
        <v>6</v>
      </c>
      <c r="P5309" s="687">
        <f t="shared" si="25"/>
        <v>27000</v>
      </c>
    </row>
    <row r="5310" spans="1:16" ht="45" x14ac:dyDescent="0.2">
      <c r="A5310" s="692" t="s">
        <v>15849</v>
      </c>
      <c r="B5310" s="690" t="s">
        <v>775</v>
      </c>
      <c r="C5310" s="638" t="s">
        <v>769</v>
      </c>
      <c r="D5310" s="669" t="s">
        <v>14278</v>
      </c>
      <c r="E5310" s="656">
        <v>2500</v>
      </c>
      <c r="F5310" s="664" t="s">
        <v>14928</v>
      </c>
      <c r="G5310" s="669" t="s">
        <v>14929</v>
      </c>
      <c r="H5310" s="669" t="s">
        <v>14243</v>
      </c>
      <c r="I5310" s="660" t="s">
        <v>2727</v>
      </c>
      <c r="J5310" s="669" t="s">
        <v>14278</v>
      </c>
      <c r="K5310" s="696">
        <v>4</v>
      </c>
      <c r="L5310" s="696">
        <v>12</v>
      </c>
      <c r="M5310" s="697">
        <f t="shared" si="26"/>
        <v>30000</v>
      </c>
      <c r="N5310" s="679">
        <v>1</v>
      </c>
      <c r="O5310" s="679">
        <v>6</v>
      </c>
      <c r="P5310" s="687">
        <f t="shared" si="25"/>
        <v>15000</v>
      </c>
    </row>
    <row r="5311" spans="1:16" ht="45" x14ac:dyDescent="0.2">
      <c r="A5311" s="692" t="s">
        <v>15849</v>
      </c>
      <c r="B5311" s="690" t="s">
        <v>775</v>
      </c>
      <c r="C5311" s="638" t="s">
        <v>769</v>
      </c>
      <c r="D5311" s="669" t="s">
        <v>1975</v>
      </c>
      <c r="E5311" s="656">
        <v>2000</v>
      </c>
      <c r="F5311" s="664" t="s">
        <v>14930</v>
      </c>
      <c r="G5311" s="669" t="s">
        <v>14931</v>
      </c>
      <c r="H5311" s="669" t="s">
        <v>774</v>
      </c>
      <c r="I5311" s="660" t="s">
        <v>774</v>
      </c>
      <c r="J5311" s="669" t="s">
        <v>1975</v>
      </c>
      <c r="K5311" s="696">
        <v>4</v>
      </c>
      <c r="L5311" s="696">
        <v>12</v>
      </c>
      <c r="M5311" s="697">
        <f t="shared" si="26"/>
        <v>24000</v>
      </c>
      <c r="N5311" s="679">
        <v>1</v>
      </c>
      <c r="O5311" s="679">
        <v>6</v>
      </c>
      <c r="P5311" s="687">
        <f t="shared" si="25"/>
        <v>12000</v>
      </c>
    </row>
    <row r="5312" spans="1:16" ht="45" x14ac:dyDescent="0.2">
      <c r="A5312" s="692" t="s">
        <v>15849</v>
      </c>
      <c r="B5312" s="690" t="s">
        <v>775</v>
      </c>
      <c r="C5312" s="638" t="s">
        <v>769</v>
      </c>
      <c r="D5312" s="669" t="s">
        <v>14258</v>
      </c>
      <c r="E5312" s="656">
        <v>1380</v>
      </c>
      <c r="F5312" s="664" t="s">
        <v>14932</v>
      </c>
      <c r="G5312" s="669" t="s">
        <v>14933</v>
      </c>
      <c r="H5312" s="669" t="s">
        <v>14243</v>
      </c>
      <c r="I5312" s="660" t="s">
        <v>2727</v>
      </c>
      <c r="J5312" s="669" t="s">
        <v>14258</v>
      </c>
      <c r="K5312" s="696">
        <v>4</v>
      </c>
      <c r="L5312" s="696">
        <v>12</v>
      </c>
      <c r="M5312" s="697">
        <f t="shared" si="26"/>
        <v>16560</v>
      </c>
      <c r="N5312" s="679">
        <v>1</v>
      </c>
      <c r="O5312" s="679">
        <v>6</v>
      </c>
      <c r="P5312" s="687">
        <f t="shared" si="25"/>
        <v>8280</v>
      </c>
    </row>
    <row r="5313" spans="1:16" ht="45" x14ac:dyDescent="0.2">
      <c r="A5313" s="692" t="s">
        <v>15849</v>
      </c>
      <c r="B5313" s="690" t="s">
        <v>775</v>
      </c>
      <c r="C5313" s="638" t="s">
        <v>769</v>
      </c>
      <c r="D5313" s="669" t="s">
        <v>14267</v>
      </c>
      <c r="E5313" s="656">
        <v>2000</v>
      </c>
      <c r="F5313" s="664" t="s">
        <v>14934</v>
      </c>
      <c r="G5313" s="669" t="s">
        <v>14935</v>
      </c>
      <c r="H5313" s="669" t="s">
        <v>14243</v>
      </c>
      <c r="I5313" s="660" t="s">
        <v>2727</v>
      </c>
      <c r="J5313" s="669" t="s">
        <v>14267</v>
      </c>
      <c r="K5313" s="696">
        <v>4</v>
      </c>
      <c r="L5313" s="696">
        <v>12</v>
      </c>
      <c r="M5313" s="697">
        <f t="shared" si="26"/>
        <v>24000</v>
      </c>
      <c r="N5313" s="679">
        <v>1</v>
      </c>
      <c r="O5313" s="679">
        <v>6</v>
      </c>
      <c r="P5313" s="687">
        <f t="shared" si="25"/>
        <v>12000</v>
      </c>
    </row>
    <row r="5314" spans="1:16" ht="45" x14ac:dyDescent="0.2">
      <c r="A5314" s="692" t="s">
        <v>15849</v>
      </c>
      <c r="B5314" s="690" t="s">
        <v>775</v>
      </c>
      <c r="C5314" s="638" t="s">
        <v>769</v>
      </c>
      <c r="D5314" s="669" t="s">
        <v>14936</v>
      </c>
      <c r="E5314" s="656">
        <v>2875</v>
      </c>
      <c r="F5314" s="664" t="s">
        <v>14937</v>
      </c>
      <c r="G5314" s="669" t="s">
        <v>14938</v>
      </c>
      <c r="H5314" s="669" t="s">
        <v>14243</v>
      </c>
      <c r="I5314" s="660" t="s">
        <v>2727</v>
      </c>
      <c r="J5314" s="669" t="s">
        <v>14936</v>
      </c>
      <c r="K5314" s="696">
        <v>4</v>
      </c>
      <c r="L5314" s="696">
        <v>12</v>
      </c>
      <c r="M5314" s="697">
        <f t="shared" si="26"/>
        <v>34500</v>
      </c>
      <c r="N5314" s="679">
        <v>1</v>
      </c>
      <c r="O5314" s="679">
        <v>6</v>
      </c>
      <c r="P5314" s="687">
        <f t="shared" si="25"/>
        <v>17250</v>
      </c>
    </row>
    <row r="5315" spans="1:16" ht="45" x14ac:dyDescent="0.2">
      <c r="A5315" s="692" t="s">
        <v>15849</v>
      </c>
      <c r="B5315" s="690" t="s">
        <v>775</v>
      </c>
      <c r="C5315" s="638" t="s">
        <v>769</v>
      </c>
      <c r="D5315" s="669" t="s">
        <v>14274</v>
      </c>
      <c r="E5315" s="656">
        <v>1100</v>
      </c>
      <c r="F5315" s="664" t="s">
        <v>14939</v>
      </c>
      <c r="G5315" s="669" t="s">
        <v>14940</v>
      </c>
      <c r="H5315" s="669" t="s">
        <v>14243</v>
      </c>
      <c r="I5315" s="660" t="s">
        <v>2727</v>
      </c>
      <c r="J5315" s="669" t="s">
        <v>14274</v>
      </c>
      <c r="K5315" s="696">
        <v>4</v>
      </c>
      <c r="L5315" s="696">
        <v>12</v>
      </c>
      <c r="M5315" s="697">
        <f t="shared" si="26"/>
        <v>13200</v>
      </c>
      <c r="N5315" s="679">
        <v>1</v>
      </c>
      <c r="O5315" s="679">
        <v>6</v>
      </c>
      <c r="P5315" s="687">
        <f t="shared" si="25"/>
        <v>6600</v>
      </c>
    </row>
    <row r="5316" spans="1:16" ht="45" x14ac:dyDescent="0.2">
      <c r="A5316" s="692" t="s">
        <v>15849</v>
      </c>
      <c r="B5316" s="690" t="s">
        <v>775</v>
      </c>
      <c r="C5316" s="638" t="s">
        <v>769</v>
      </c>
      <c r="D5316" s="669" t="s">
        <v>14551</v>
      </c>
      <c r="E5316" s="656">
        <v>1725</v>
      </c>
      <c r="F5316" s="664" t="s">
        <v>14941</v>
      </c>
      <c r="G5316" s="669" t="s">
        <v>14942</v>
      </c>
      <c r="H5316" s="669" t="s">
        <v>14243</v>
      </c>
      <c r="I5316" s="660" t="s">
        <v>2727</v>
      </c>
      <c r="J5316" s="669" t="s">
        <v>14551</v>
      </c>
      <c r="K5316" s="696">
        <v>4</v>
      </c>
      <c r="L5316" s="696">
        <v>12</v>
      </c>
      <c r="M5316" s="697">
        <f t="shared" si="26"/>
        <v>20700</v>
      </c>
      <c r="N5316" s="679">
        <v>1</v>
      </c>
      <c r="O5316" s="679">
        <v>6</v>
      </c>
      <c r="P5316" s="687">
        <f t="shared" si="25"/>
        <v>10350</v>
      </c>
    </row>
    <row r="5317" spans="1:16" ht="45" x14ac:dyDescent="0.2">
      <c r="A5317" s="692" t="s">
        <v>15849</v>
      </c>
      <c r="B5317" s="690" t="s">
        <v>775</v>
      </c>
      <c r="C5317" s="638" t="s">
        <v>769</v>
      </c>
      <c r="D5317" s="669" t="s">
        <v>14943</v>
      </c>
      <c r="E5317" s="656">
        <v>2875</v>
      </c>
      <c r="F5317" s="664" t="s">
        <v>14944</v>
      </c>
      <c r="G5317" s="669" t="s">
        <v>14945</v>
      </c>
      <c r="H5317" s="669" t="s">
        <v>14243</v>
      </c>
      <c r="I5317" s="660" t="s">
        <v>2727</v>
      </c>
      <c r="J5317" s="669" t="s">
        <v>14943</v>
      </c>
      <c r="K5317" s="696">
        <v>4</v>
      </c>
      <c r="L5317" s="696">
        <v>12</v>
      </c>
      <c r="M5317" s="697">
        <f t="shared" si="26"/>
        <v>34500</v>
      </c>
      <c r="N5317" s="679">
        <v>1</v>
      </c>
      <c r="O5317" s="679">
        <v>6</v>
      </c>
      <c r="P5317" s="687">
        <f t="shared" si="25"/>
        <v>17250</v>
      </c>
    </row>
    <row r="5318" spans="1:16" ht="45" x14ac:dyDescent="0.2">
      <c r="A5318" s="692" t="s">
        <v>15849</v>
      </c>
      <c r="B5318" s="690" t="s">
        <v>775</v>
      </c>
      <c r="C5318" s="638" t="s">
        <v>769</v>
      </c>
      <c r="D5318" s="669" t="s">
        <v>14946</v>
      </c>
      <c r="E5318" s="656">
        <v>2500</v>
      </c>
      <c r="F5318" s="664" t="s">
        <v>14947</v>
      </c>
      <c r="G5318" s="669" t="s">
        <v>14948</v>
      </c>
      <c r="H5318" s="669" t="s">
        <v>14243</v>
      </c>
      <c r="I5318" s="660" t="s">
        <v>2727</v>
      </c>
      <c r="J5318" s="669" t="s">
        <v>14946</v>
      </c>
      <c r="K5318" s="696">
        <v>4</v>
      </c>
      <c r="L5318" s="696">
        <v>12</v>
      </c>
      <c r="M5318" s="697">
        <f t="shared" si="26"/>
        <v>30000</v>
      </c>
      <c r="N5318" s="679">
        <v>1</v>
      </c>
      <c r="O5318" s="679">
        <v>6</v>
      </c>
      <c r="P5318" s="687">
        <f t="shared" si="25"/>
        <v>15000</v>
      </c>
    </row>
    <row r="5319" spans="1:16" ht="45" x14ac:dyDescent="0.2">
      <c r="A5319" s="692" t="s">
        <v>15849</v>
      </c>
      <c r="B5319" s="690" t="s">
        <v>775</v>
      </c>
      <c r="C5319" s="638" t="s">
        <v>769</v>
      </c>
      <c r="D5319" s="669" t="s">
        <v>14258</v>
      </c>
      <c r="E5319" s="656">
        <v>1380</v>
      </c>
      <c r="F5319" s="664" t="s">
        <v>14949</v>
      </c>
      <c r="G5319" s="669" t="s">
        <v>14950</v>
      </c>
      <c r="H5319" s="669" t="s">
        <v>14243</v>
      </c>
      <c r="I5319" s="660" t="s">
        <v>9336</v>
      </c>
      <c r="J5319" s="669" t="s">
        <v>14258</v>
      </c>
      <c r="K5319" s="696">
        <v>4</v>
      </c>
      <c r="L5319" s="696">
        <v>12</v>
      </c>
      <c r="M5319" s="697">
        <f t="shared" si="26"/>
        <v>16560</v>
      </c>
      <c r="N5319" s="679">
        <v>1</v>
      </c>
      <c r="O5319" s="679">
        <v>6</v>
      </c>
      <c r="P5319" s="687">
        <f t="shared" si="25"/>
        <v>8280</v>
      </c>
    </row>
    <row r="5320" spans="1:16" ht="45" x14ac:dyDescent="0.2">
      <c r="A5320" s="692" t="s">
        <v>15849</v>
      </c>
      <c r="B5320" s="690" t="s">
        <v>775</v>
      </c>
      <c r="C5320" s="638" t="s">
        <v>769</v>
      </c>
      <c r="D5320" s="669" t="s">
        <v>14486</v>
      </c>
      <c r="E5320" s="656">
        <v>5000</v>
      </c>
      <c r="F5320" s="664" t="s">
        <v>14951</v>
      </c>
      <c r="G5320" s="669" t="s">
        <v>14952</v>
      </c>
      <c r="H5320" s="669" t="s">
        <v>14243</v>
      </c>
      <c r="I5320" s="660" t="s">
        <v>2727</v>
      </c>
      <c r="J5320" s="669" t="s">
        <v>14486</v>
      </c>
      <c r="K5320" s="696">
        <v>4</v>
      </c>
      <c r="L5320" s="696">
        <v>12</v>
      </c>
      <c r="M5320" s="697">
        <f t="shared" si="26"/>
        <v>60000</v>
      </c>
      <c r="N5320" s="679">
        <v>1</v>
      </c>
      <c r="O5320" s="679">
        <v>6</v>
      </c>
      <c r="P5320" s="687">
        <f t="shared" si="25"/>
        <v>30000</v>
      </c>
    </row>
    <row r="5321" spans="1:16" ht="45" x14ac:dyDescent="0.2">
      <c r="A5321" s="692" t="s">
        <v>15849</v>
      </c>
      <c r="B5321" s="690" t="s">
        <v>775</v>
      </c>
      <c r="C5321" s="638" t="s">
        <v>769</v>
      </c>
      <c r="D5321" s="669" t="s">
        <v>14953</v>
      </c>
      <c r="E5321" s="656">
        <v>2000</v>
      </c>
      <c r="F5321" s="664" t="s">
        <v>14954</v>
      </c>
      <c r="G5321" s="669" t="s">
        <v>14955</v>
      </c>
      <c r="H5321" s="669" t="s">
        <v>14243</v>
      </c>
      <c r="I5321" s="660" t="s">
        <v>9336</v>
      </c>
      <c r="J5321" s="669" t="s">
        <v>14953</v>
      </c>
      <c r="K5321" s="696">
        <v>4</v>
      </c>
      <c r="L5321" s="696">
        <v>12</v>
      </c>
      <c r="M5321" s="697">
        <f t="shared" si="26"/>
        <v>24000</v>
      </c>
      <c r="N5321" s="679">
        <v>1</v>
      </c>
      <c r="O5321" s="679">
        <v>6</v>
      </c>
      <c r="P5321" s="687">
        <f t="shared" si="25"/>
        <v>12000</v>
      </c>
    </row>
    <row r="5322" spans="1:16" ht="45" x14ac:dyDescent="0.2">
      <c r="A5322" s="692" t="s">
        <v>15849</v>
      </c>
      <c r="B5322" s="690" t="s">
        <v>775</v>
      </c>
      <c r="C5322" s="638" t="s">
        <v>769</v>
      </c>
      <c r="D5322" s="669" t="s">
        <v>14956</v>
      </c>
      <c r="E5322" s="656">
        <v>2070</v>
      </c>
      <c r="F5322" s="664" t="s">
        <v>14957</v>
      </c>
      <c r="G5322" s="669" t="s">
        <v>14958</v>
      </c>
      <c r="H5322" s="669" t="s">
        <v>14243</v>
      </c>
      <c r="I5322" s="660" t="s">
        <v>2727</v>
      </c>
      <c r="J5322" s="669" t="s">
        <v>14956</v>
      </c>
      <c r="K5322" s="696">
        <v>4</v>
      </c>
      <c r="L5322" s="696">
        <v>12</v>
      </c>
      <c r="M5322" s="697">
        <f t="shared" si="26"/>
        <v>24840</v>
      </c>
      <c r="N5322" s="679">
        <v>1</v>
      </c>
      <c r="O5322" s="679">
        <v>6</v>
      </c>
      <c r="P5322" s="687">
        <f t="shared" si="25"/>
        <v>12420</v>
      </c>
    </row>
    <row r="5323" spans="1:16" ht="45" x14ac:dyDescent="0.2">
      <c r="A5323" s="692" t="s">
        <v>15849</v>
      </c>
      <c r="B5323" s="690" t="s">
        <v>775</v>
      </c>
      <c r="C5323" s="638" t="s">
        <v>769</v>
      </c>
      <c r="D5323" s="669" t="s">
        <v>1975</v>
      </c>
      <c r="E5323" s="656">
        <v>2000</v>
      </c>
      <c r="F5323" s="664" t="s">
        <v>14959</v>
      </c>
      <c r="G5323" s="669" t="s">
        <v>14960</v>
      </c>
      <c r="H5323" s="669" t="s">
        <v>14243</v>
      </c>
      <c r="I5323" s="660" t="s">
        <v>2727</v>
      </c>
      <c r="J5323" s="669" t="s">
        <v>1975</v>
      </c>
      <c r="K5323" s="696">
        <v>4</v>
      </c>
      <c r="L5323" s="696">
        <v>12</v>
      </c>
      <c r="M5323" s="697">
        <f t="shared" si="26"/>
        <v>24000</v>
      </c>
      <c r="N5323" s="679">
        <v>1</v>
      </c>
      <c r="O5323" s="679">
        <v>6</v>
      </c>
      <c r="P5323" s="687">
        <f t="shared" si="25"/>
        <v>12000</v>
      </c>
    </row>
    <row r="5324" spans="1:16" ht="45" x14ac:dyDescent="0.2">
      <c r="A5324" s="692" t="s">
        <v>15849</v>
      </c>
      <c r="B5324" s="690" t="s">
        <v>775</v>
      </c>
      <c r="C5324" s="638" t="s">
        <v>769</v>
      </c>
      <c r="D5324" s="669" t="s">
        <v>14961</v>
      </c>
      <c r="E5324" s="656">
        <v>4500</v>
      </c>
      <c r="F5324" s="664" t="s">
        <v>14962</v>
      </c>
      <c r="G5324" s="669" t="s">
        <v>14963</v>
      </c>
      <c r="H5324" s="669" t="s">
        <v>14243</v>
      </c>
      <c r="I5324" s="660" t="s">
        <v>2727</v>
      </c>
      <c r="J5324" s="669" t="s">
        <v>14961</v>
      </c>
      <c r="K5324" s="696">
        <v>4</v>
      </c>
      <c r="L5324" s="696">
        <v>12</v>
      </c>
      <c r="M5324" s="697">
        <f t="shared" si="26"/>
        <v>54000</v>
      </c>
      <c r="N5324" s="679">
        <v>1</v>
      </c>
      <c r="O5324" s="679">
        <v>6</v>
      </c>
      <c r="P5324" s="687">
        <f t="shared" si="25"/>
        <v>27000</v>
      </c>
    </row>
    <row r="5325" spans="1:16" ht="45" x14ac:dyDescent="0.2">
      <c r="A5325" s="692" t="s">
        <v>15849</v>
      </c>
      <c r="B5325" s="690" t="s">
        <v>775</v>
      </c>
      <c r="C5325" s="638" t="s">
        <v>769</v>
      </c>
      <c r="D5325" s="669" t="s">
        <v>14964</v>
      </c>
      <c r="E5325" s="656">
        <v>1265</v>
      </c>
      <c r="F5325" s="664" t="s">
        <v>14965</v>
      </c>
      <c r="G5325" s="669" t="s">
        <v>14966</v>
      </c>
      <c r="H5325" s="669" t="s">
        <v>14243</v>
      </c>
      <c r="I5325" s="660" t="s">
        <v>9336</v>
      </c>
      <c r="J5325" s="669" t="s">
        <v>14964</v>
      </c>
      <c r="K5325" s="696">
        <v>4</v>
      </c>
      <c r="L5325" s="696">
        <v>12</v>
      </c>
      <c r="M5325" s="697">
        <f t="shared" si="26"/>
        <v>15180</v>
      </c>
      <c r="N5325" s="679">
        <v>1</v>
      </c>
      <c r="O5325" s="679">
        <v>6</v>
      </c>
      <c r="P5325" s="687">
        <f t="shared" si="25"/>
        <v>7590</v>
      </c>
    </row>
    <row r="5326" spans="1:16" ht="45" x14ac:dyDescent="0.2">
      <c r="A5326" s="692" t="s">
        <v>15849</v>
      </c>
      <c r="B5326" s="690" t="s">
        <v>775</v>
      </c>
      <c r="C5326" s="638" t="s">
        <v>769</v>
      </c>
      <c r="D5326" s="669" t="s">
        <v>14274</v>
      </c>
      <c r="E5326" s="656">
        <v>1725</v>
      </c>
      <c r="F5326" s="664" t="s">
        <v>14967</v>
      </c>
      <c r="G5326" s="669" t="s">
        <v>14968</v>
      </c>
      <c r="H5326" s="669" t="s">
        <v>14243</v>
      </c>
      <c r="I5326" s="660" t="s">
        <v>2727</v>
      </c>
      <c r="J5326" s="669" t="s">
        <v>14274</v>
      </c>
      <c r="K5326" s="696">
        <v>4</v>
      </c>
      <c r="L5326" s="696">
        <v>12</v>
      </c>
      <c r="M5326" s="697">
        <f t="shared" si="26"/>
        <v>20700</v>
      </c>
      <c r="N5326" s="679">
        <v>1</v>
      </c>
      <c r="O5326" s="679">
        <v>6</v>
      </c>
      <c r="P5326" s="687">
        <f t="shared" si="25"/>
        <v>10350</v>
      </c>
    </row>
    <row r="5327" spans="1:16" ht="45" x14ac:dyDescent="0.2">
      <c r="A5327" s="692" t="s">
        <v>15849</v>
      </c>
      <c r="B5327" s="690" t="s">
        <v>775</v>
      </c>
      <c r="C5327" s="638" t="s">
        <v>769</v>
      </c>
      <c r="D5327" s="669" t="s">
        <v>14274</v>
      </c>
      <c r="E5327" s="656">
        <v>1725</v>
      </c>
      <c r="F5327" s="664" t="s">
        <v>14969</v>
      </c>
      <c r="G5327" s="669" t="s">
        <v>14970</v>
      </c>
      <c r="H5327" s="669" t="s">
        <v>14243</v>
      </c>
      <c r="I5327" s="660" t="s">
        <v>2727</v>
      </c>
      <c r="J5327" s="669" t="s">
        <v>14274</v>
      </c>
      <c r="K5327" s="696">
        <v>4</v>
      </c>
      <c r="L5327" s="696">
        <v>12</v>
      </c>
      <c r="M5327" s="697">
        <f t="shared" si="26"/>
        <v>20700</v>
      </c>
      <c r="N5327" s="679">
        <v>1</v>
      </c>
      <c r="O5327" s="679">
        <v>6</v>
      </c>
      <c r="P5327" s="687">
        <f t="shared" si="25"/>
        <v>10350</v>
      </c>
    </row>
    <row r="5328" spans="1:16" ht="45" x14ac:dyDescent="0.2">
      <c r="A5328" s="692" t="s">
        <v>15849</v>
      </c>
      <c r="B5328" s="690" t="s">
        <v>775</v>
      </c>
      <c r="C5328" s="638" t="s">
        <v>769</v>
      </c>
      <c r="D5328" s="669" t="s">
        <v>14971</v>
      </c>
      <c r="E5328" s="656">
        <v>4500</v>
      </c>
      <c r="F5328" s="664" t="s">
        <v>14972</v>
      </c>
      <c r="G5328" s="669" t="s">
        <v>14973</v>
      </c>
      <c r="H5328" s="669" t="s">
        <v>14243</v>
      </c>
      <c r="I5328" s="660" t="s">
        <v>2727</v>
      </c>
      <c r="J5328" s="669" t="s">
        <v>14971</v>
      </c>
      <c r="K5328" s="696">
        <v>4</v>
      </c>
      <c r="L5328" s="696">
        <v>12</v>
      </c>
      <c r="M5328" s="697">
        <f t="shared" si="26"/>
        <v>54000</v>
      </c>
      <c r="N5328" s="679">
        <v>1</v>
      </c>
      <c r="O5328" s="679">
        <v>6</v>
      </c>
      <c r="P5328" s="687">
        <f t="shared" si="25"/>
        <v>27000</v>
      </c>
    </row>
    <row r="5329" spans="1:16" ht="45" x14ac:dyDescent="0.2">
      <c r="A5329" s="692" t="s">
        <v>15849</v>
      </c>
      <c r="B5329" s="690" t="s">
        <v>775</v>
      </c>
      <c r="C5329" s="638" t="s">
        <v>769</v>
      </c>
      <c r="D5329" s="669" t="s">
        <v>2894</v>
      </c>
      <c r="E5329" s="656">
        <v>6000</v>
      </c>
      <c r="F5329" s="664" t="s">
        <v>14974</v>
      </c>
      <c r="G5329" s="669" t="s">
        <v>14975</v>
      </c>
      <c r="H5329" s="669" t="s">
        <v>14243</v>
      </c>
      <c r="I5329" s="660" t="s">
        <v>2727</v>
      </c>
      <c r="J5329" s="669" t="s">
        <v>2894</v>
      </c>
      <c r="K5329" s="696">
        <v>4</v>
      </c>
      <c r="L5329" s="696">
        <v>12</v>
      </c>
      <c r="M5329" s="697">
        <f t="shared" si="26"/>
        <v>72000</v>
      </c>
      <c r="N5329" s="679">
        <v>1</v>
      </c>
      <c r="O5329" s="679">
        <v>6</v>
      </c>
      <c r="P5329" s="687">
        <f t="shared" si="25"/>
        <v>36000</v>
      </c>
    </row>
    <row r="5330" spans="1:16" ht="45" x14ac:dyDescent="0.2">
      <c r="A5330" s="692" t="s">
        <v>15849</v>
      </c>
      <c r="B5330" s="690" t="s">
        <v>775</v>
      </c>
      <c r="C5330" s="638" t="s">
        <v>769</v>
      </c>
      <c r="D5330" s="669" t="s">
        <v>14551</v>
      </c>
      <c r="E5330" s="656">
        <v>1725</v>
      </c>
      <c r="F5330" s="664" t="s">
        <v>14976</v>
      </c>
      <c r="G5330" s="669" t="s">
        <v>14977</v>
      </c>
      <c r="H5330" s="669" t="s">
        <v>14243</v>
      </c>
      <c r="I5330" s="660" t="s">
        <v>2727</v>
      </c>
      <c r="J5330" s="669" t="s">
        <v>14551</v>
      </c>
      <c r="K5330" s="696">
        <v>4</v>
      </c>
      <c r="L5330" s="696">
        <v>12</v>
      </c>
      <c r="M5330" s="697">
        <f t="shared" si="26"/>
        <v>20700</v>
      </c>
      <c r="N5330" s="679">
        <v>1</v>
      </c>
      <c r="O5330" s="679">
        <v>6</v>
      </c>
      <c r="P5330" s="687">
        <f t="shared" si="25"/>
        <v>10350</v>
      </c>
    </row>
    <row r="5331" spans="1:16" ht="45" x14ac:dyDescent="0.2">
      <c r="A5331" s="692" t="s">
        <v>15849</v>
      </c>
      <c r="B5331" s="690" t="s">
        <v>775</v>
      </c>
      <c r="C5331" s="638" t="s">
        <v>769</v>
      </c>
      <c r="D5331" s="669" t="s">
        <v>14978</v>
      </c>
      <c r="E5331" s="656">
        <v>6000</v>
      </c>
      <c r="F5331" s="664" t="s">
        <v>14979</v>
      </c>
      <c r="G5331" s="669" t="s">
        <v>14980</v>
      </c>
      <c r="H5331" s="669" t="s">
        <v>14243</v>
      </c>
      <c r="I5331" s="660" t="s">
        <v>2727</v>
      </c>
      <c r="J5331" s="669" t="s">
        <v>14978</v>
      </c>
      <c r="K5331" s="696">
        <v>4</v>
      </c>
      <c r="L5331" s="696">
        <v>12</v>
      </c>
      <c r="M5331" s="697">
        <f t="shared" si="26"/>
        <v>72000</v>
      </c>
      <c r="N5331" s="679">
        <v>1</v>
      </c>
      <c r="O5331" s="679">
        <v>6</v>
      </c>
      <c r="P5331" s="687">
        <f t="shared" si="25"/>
        <v>36000</v>
      </c>
    </row>
    <row r="5332" spans="1:16" ht="45" x14ac:dyDescent="0.2">
      <c r="A5332" s="692" t="s">
        <v>15849</v>
      </c>
      <c r="B5332" s="690" t="s">
        <v>775</v>
      </c>
      <c r="C5332" s="638" t="s">
        <v>769</v>
      </c>
      <c r="D5332" s="669" t="s">
        <v>14981</v>
      </c>
      <c r="E5332" s="656">
        <v>3680</v>
      </c>
      <c r="F5332" s="664" t="s">
        <v>14982</v>
      </c>
      <c r="G5332" s="669" t="s">
        <v>14983</v>
      </c>
      <c r="H5332" s="669" t="s">
        <v>14243</v>
      </c>
      <c r="I5332" s="660" t="s">
        <v>2727</v>
      </c>
      <c r="J5332" s="669" t="s">
        <v>14981</v>
      </c>
      <c r="K5332" s="696">
        <v>4</v>
      </c>
      <c r="L5332" s="696">
        <v>12</v>
      </c>
      <c r="M5332" s="697">
        <f t="shared" si="26"/>
        <v>44160</v>
      </c>
      <c r="N5332" s="679">
        <v>1</v>
      </c>
      <c r="O5332" s="679">
        <v>6</v>
      </c>
      <c r="P5332" s="687">
        <f t="shared" si="25"/>
        <v>22080</v>
      </c>
    </row>
    <row r="5333" spans="1:16" ht="45" x14ac:dyDescent="0.2">
      <c r="A5333" s="692" t="s">
        <v>15849</v>
      </c>
      <c r="B5333" s="690" t="s">
        <v>775</v>
      </c>
      <c r="C5333" s="638" t="s">
        <v>769</v>
      </c>
      <c r="D5333" s="669" t="s">
        <v>14984</v>
      </c>
      <c r="E5333" s="656">
        <v>2000</v>
      </c>
      <c r="F5333" s="664" t="s">
        <v>14985</v>
      </c>
      <c r="G5333" s="669" t="s">
        <v>14986</v>
      </c>
      <c r="H5333" s="669" t="s">
        <v>14243</v>
      </c>
      <c r="I5333" s="660" t="s">
        <v>2727</v>
      </c>
      <c r="J5333" s="669" t="s">
        <v>14984</v>
      </c>
      <c r="K5333" s="696">
        <v>4</v>
      </c>
      <c r="L5333" s="696">
        <v>12</v>
      </c>
      <c r="M5333" s="697">
        <f t="shared" si="26"/>
        <v>24000</v>
      </c>
      <c r="N5333" s="679">
        <v>1</v>
      </c>
      <c r="O5333" s="679">
        <v>6</v>
      </c>
      <c r="P5333" s="687">
        <f t="shared" si="25"/>
        <v>12000</v>
      </c>
    </row>
    <row r="5334" spans="1:16" ht="45" x14ac:dyDescent="0.2">
      <c r="A5334" s="692" t="s">
        <v>15849</v>
      </c>
      <c r="B5334" s="690" t="s">
        <v>775</v>
      </c>
      <c r="C5334" s="638" t="s">
        <v>769</v>
      </c>
      <c r="D5334" s="669" t="s">
        <v>14274</v>
      </c>
      <c r="E5334" s="656">
        <v>1100</v>
      </c>
      <c r="F5334" s="664" t="s">
        <v>14987</v>
      </c>
      <c r="G5334" s="669" t="s">
        <v>14988</v>
      </c>
      <c r="H5334" s="669" t="s">
        <v>14243</v>
      </c>
      <c r="I5334" s="660" t="s">
        <v>2727</v>
      </c>
      <c r="J5334" s="669" t="s">
        <v>14274</v>
      </c>
      <c r="K5334" s="696">
        <v>4</v>
      </c>
      <c r="L5334" s="696">
        <v>12</v>
      </c>
      <c r="M5334" s="697">
        <f t="shared" si="26"/>
        <v>13200</v>
      </c>
      <c r="N5334" s="679">
        <v>1</v>
      </c>
      <c r="O5334" s="679">
        <v>6</v>
      </c>
      <c r="P5334" s="687">
        <f t="shared" si="25"/>
        <v>6600</v>
      </c>
    </row>
    <row r="5335" spans="1:16" ht="45" x14ac:dyDescent="0.2">
      <c r="A5335" s="692" t="s">
        <v>15849</v>
      </c>
      <c r="B5335" s="690" t="s">
        <v>775</v>
      </c>
      <c r="C5335" s="638" t="s">
        <v>769</v>
      </c>
      <c r="D5335" s="669" t="s">
        <v>14551</v>
      </c>
      <c r="E5335" s="656">
        <v>930</v>
      </c>
      <c r="F5335" s="664" t="s">
        <v>14989</v>
      </c>
      <c r="G5335" s="669" t="s">
        <v>14990</v>
      </c>
      <c r="H5335" s="669" t="s">
        <v>14243</v>
      </c>
      <c r="I5335" s="660" t="s">
        <v>2727</v>
      </c>
      <c r="J5335" s="669" t="s">
        <v>14551</v>
      </c>
      <c r="K5335" s="696">
        <v>4</v>
      </c>
      <c r="L5335" s="696">
        <v>12</v>
      </c>
      <c r="M5335" s="697">
        <f t="shared" si="26"/>
        <v>11160</v>
      </c>
      <c r="N5335" s="679">
        <v>1</v>
      </c>
      <c r="O5335" s="679">
        <v>6</v>
      </c>
      <c r="P5335" s="687">
        <f t="shared" si="25"/>
        <v>5580</v>
      </c>
    </row>
    <row r="5336" spans="1:16" ht="45" x14ac:dyDescent="0.2">
      <c r="A5336" s="692" t="s">
        <v>15849</v>
      </c>
      <c r="B5336" s="690" t="s">
        <v>775</v>
      </c>
      <c r="C5336" s="638" t="s">
        <v>769</v>
      </c>
      <c r="D5336" s="669" t="s">
        <v>14991</v>
      </c>
      <c r="E5336" s="656">
        <v>6500</v>
      </c>
      <c r="F5336" s="664" t="s">
        <v>14992</v>
      </c>
      <c r="G5336" s="669" t="s">
        <v>14993</v>
      </c>
      <c r="H5336" s="669" t="s">
        <v>14243</v>
      </c>
      <c r="I5336" s="660" t="s">
        <v>2727</v>
      </c>
      <c r="J5336" s="669" t="s">
        <v>14991</v>
      </c>
      <c r="K5336" s="696">
        <v>4</v>
      </c>
      <c r="L5336" s="696">
        <v>12</v>
      </c>
      <c r="M5336" s="697">
        <f t="shared" si="26"/>
        <v>78000</v>
      </c>
      <c r="N5336" s="679">
        <v>1</v>
      </c>
      <c r="O5336" s="679">
        <v>6</v>
      </c>
      <c r="P5336" s="687">
        <f t="shared" si="25"/>
        <v>39000</v>
      </c>
    </row>
    <row r="5337" spans="1:16" ht="45" x14ac:dyDescent="0.2">
      <c r="A5337" s="692" t="s">
        <v>15849</v>
      </c>
      <c r="B5337" s="690" t="s">
        <v>775</v>
      </c>
      <c r="C5337" s="638" t="s">
        <v>769</v>
      </c>
      <c r="D5337" s="669" t="s">
        <v>14994</v>
      </c>
      <c r="E5337" s="656">
        <v>1100</v>
      </c>
      <c r="F5337" s="664" t="s">
        <v>14995</v>
      </c>
      <c r="G5337" s="669" t="s">
        <v>14996</v>
      </c>
      <c r="H5337" s="669" t="s">
        <v>14243</v>
      </c>
      <c r="I5337" s="660" t="s">
        <v>2727</v>
      </c>
      <c r="J5337" s="669" t="s">
        <v>14994</v>
      </c>
      <c r="K5337" s="696">
        <v>4</v>
      </c>
      <c r="L5337" s="696">
        <v>12</v>
      </c>
      <c r="M5337" s="697">
        <f t="shared" si="26"/>
        <v>13200</v>
      </c>
      <c r="N5337" s="679">
        <v>1</v>
      </c>
      <c r="O5337" s="679">
        <v>6</v>
      </c>
      <c r="P5337" s="687">
        <f t="shared" si="25"/>
        <v>6600</v>
      </c>
    </row>
    <row r="5338" spans="1:16" ht="45" x14ac:dyDescent="0.2">
      <c r="A5338" s="692" t="s">
        <v>15849</v>
      </c>
      <c r="B5338" s="690" t="s">
        <v>775</v>
      </c>
      <c r="C5338" s="638" t="s">
        <v>769</v>
      </c>
      <c r="D5338" s="669" t="s">
        <v>14997</v>
      </c>
      <c r="E5338" s="656">
        <v>2800</v>
      </c>
      <c r="F5338" s="664" t="s">
        <v>14998</v>
      </c>
      <c r="G5338" s="669" t="s">
        <v>14999</v>
      </c>
      <c r="H5338" s="669" t="s">
        <v>5</v>
      </c>
      <c r="I5338" s="660" t="s">
        <v>2727</v>
      </c>
      <c r="J5338" s="669" t="s">
        <v>14997</v>
      </c>
      <c r="K5338" s="696">
        <v>4</v>
      </c>
      <c r="L5338" s="696">
        <v>12</v>
      </c>
      <c r="M5338" s="697">
        <f t="shared" si="26"/>
        <v>33600</v>
      </c>
      <c r="N5338" s="680" t="s">
        <v>701</v>
      </c>
      <c r="O5338" s="680" t="s">
        <v>701</v>
      </c>
      <c r="P5338" s="687">
        <v>0</v>
      </c>
    </row>
    <row r="5339" spans="1:16" ht="45" x14ac:dyDescent="0.2">
      <c r="A5339" s="692" t="s">
        <v>15849</v>
      </c>
      <c r="B5339" s="690" t="s">
        <v>775</v>
      </c>
      <c r="C5339" s="638" t="s">
        <v>769</v>
      </c>
      <c r="D5339" s="669" t="s">
        <v>14278</v>
      </c>
      <c r="E5339" s="656">
        <v>2500</v>
      </c>
      <c r="F5339" s="664" t="s">
        <v>15000</v>
      </c>
      <c r="G5339" s="669" t="s">
        <v>15001</v>
      </c>
      <c r="H5339" s="669" t="s">
        <v>14243</v>
      </c>
      <c r="I5339" s="660" t="s">
        <v>2727</v>
      </c>
      <c r="J5339" s="669" t="s">
        <v>14278</v>
      </c>
      <c r="K5339" s="696">
        <v>4</v>
      </c>
      <c r="L5339" s="696">
        <v>12</v>
      </c>
      <c r="M5339" s="697">
        <f t="shared" si="26"/>
        <v>30000</v>
      </c>
      <c r="N5339" s="679">
        <v>1</v>
      </c>
      <c r="O5339" s="679">
        <v>6</v>
      </c>
      <c r="P5339" s="687">
        <f t="shared" ref="P5339:P5370" si="27">+E5339*O5339</f>
        <v>15000</v>
      </c>
    </row>
    <row r="5340" spans="1:16" ht="45" x14ac:dyDescent="0.2">
      <c r="A5340" s="692" t="s">
        <v>15849</v>
      </c>
      <c r="B5340" s="690" t="s">
        <v>775</v>
      </c>
      <c r="C5340" s="638" t="s">
        <v>769</v>
      </c>
      <c r="D5340" s="669" t="s">
        <v>14611</v>
      </c>
      <c r="E5340" s="656">
        <v>3000</v>
      </c>
      <c r="F5340" s="664" t="s">
        <v>15002</v>
      </c>
      <c r="G5340" s="669" t="s">
        <v>15003</v>
      </c>
      <c r="H5340" s="669" t="s">
        <v>14243</v>
      </c>
      <c r="I5340" s="660" t="s">
        <v>2727</v>
      </c>
      <c r="J5340" s="669" t="s">
        <v>14611</v>
      </c>
      <c r="K5340" s="696">
        <v>4</v>
      </c>
      <c r="L5340" s="696">
        <v>12</v>
      </c>
      <c r="M5340" s="697">
        <f t="shared" si="26"/>
        <v>36000</v>
      </c>
      <c r="N5340" s="679">
        <v>1</v>
      </c>
      <c r="O5340" s="679">
        <v>6</v>
      </c>
      <c r="P5340" s="687">
        <f t="shared" si="27"/>
        <v>18000</v>
      </c>
    </row>
    <row r="5341" spans="1:16" ht="45" x14ac:dyDescent="0.2">
      <c r="A5341" s="692" t="s">
        <v>15849</v>
      </c>
      <c r="B5341" s="690" t="s">
        <v>775</v>
      </c>
      <c r="C5341" s="638" t="s">
        <v>769</v>
      </c>
      <c r="D5341" s="669" t="s">
        <v>15004</v>
      </c>
      <c r="E5341" s="656">
        <v>4500</v>
      </c>
      <c r="F5341" s="664" t="s">
        <v>15005</v>
      </c>
      <c r="G5341" s="669" t="s">
        <v>15006</v>
      </c>
      <c r="H5341" s="669" t="s">
        <v>14243</v>
      </c>
      <c r="I5341" s="660" t="s">
        <v>2727</v>
      </c>
      <c r="J5341" s="669" t="s">
        <v>15004</v>
      </c>
      <c r="K5341" s="696">
        <v>4</v>
      </c>
      <c r="L5341" s="696">
        <v>12</v>
      </c>
      <c r="M5341" s="697">
        <f t="shared" si="26"/>
        <v>54000</v>
      </c>
      <c r="N5341" s="679">
        <v>1</v>
      </c>
      <c r="O5341" s="679">
        <v>6</v>
      </c>
      <c r="P5341" s="687">
        <f t="shared" si="27"/>
        <v>27000</v>
      </c>
    </row>
    <row r="5342" spans="1:16" ht="45" x14ac:dyDescent="0.2">
      <c r="A5342" s="692" t="s">
        <v>15849</v>
      </c>
      <c r="B5342" s="690" t="s">
        <v>775</v>
      </c>
      <c r="C5342" s="638" t="s">
        <v>769</v>
      </c>
      <c r="D5342" s="669" t="s">
        <v>14551</v>
      </c>
      <c r="E5342" s="656">
        <v>1725</v>
      </c>
      <c r="F5342" s="664" t="s">
        <v>15007</v>
      </c>
      <c r="G5342" s="669" t="s">
        <v>15008</v>
      </c>
      <c r="H5342" s="669" t="s">
        <v>14243</v>
      </c>
      <c r="I5342" s="660" t="s">
        <v>2727</v>
      </c>
      <c r="J5342" s="669" t="s">
        <v>14551</v>
      </c>
      <c r="K5342" s="696">
        <v>4</v>
      </c>
      <c r="L5342" s="696">
        <v>12</v>
      </c>
      <c r="M5342" s="697">
        <f t="shared" si="26"/>
        <v>20700</v>
      </c>
      <c r="N5342" s="679">
        <v>1</v>
      </c>
      <c r="O5342" s="679">
        <v>6</v>
      </c>
      <c r="P5342" s="687">
        <f t="shared" si="27"/>
        <v>10350</v>
      </c>
    </row>
    <row r="5343" spans="1:16" ht="45" x14ac:dyDescent="0.2">
      <c r="A5343" s="692" t="s">
        <v>15849</v>
      </c>
      <c r="B5343" s="690" t="s">
        <v>775</v>
      </c>
      <c r="C5343" s="638" t="s">
        <v>769</v>
      </c>
      <c r="D5343" s="669" t="s">
        <v>15009</v>
      </c>
      <c r="E5343" s="656">
        <v>3800</v>
      </c>
      <c r="F5343" s="664" t="s">
        <v>15010</v>
      </c>
      <c r="G5343" s="669" t="s">
        <v>15011</v>
      </c>
      <c r="H5343" s="669" t="s">
        <v>14243</v>
      </c>
      <c r="I5343" s="660" t="s">
        <v>2727</v>
      </c>
      <c r="J5343" s="669" t="s">
        <v>15009</v>
      </c>
      <c r="K5343" s="696">
        <v>4</v>
      </c>
      <c r="L5343" s="696">
        <v>12</v>
      </c>
      <c r="M5343" s="697">
        <f t="shared" si="26"/>
        <v>45600</v>
      </c>
      <c r="N5343" s="679">
        <v>1</v>
      </c>
      <c r="O5343" s="679">
        <v>6</v>
      </c>
      <c r="P5343" s="687">
        <f t="shared" si="27"/>
        <v>22800</v>
      </c>
    </row>
    <row r="5344" spans="1:16" ht="45" x14ac:dyDescent="0.2">
      <c r="A5344" s="692" t="s">
        <v>15849</v>
      </c>
      <c r="B5344" s="690" t="s">
        <v>775</v>
      </c>
      <c r="C5344" s="638" t="s">
        <v>769</v>
      </c>
      <c r="D5344" s="669" t="s">
        <v>14816</v>
      </c>
      <c r="E5344" s="656">
        <v>6000</v>
      </c>
      <c r="F5344" s="664" t="s">
        <v>15012</v>
      </c>
      <c r="G5344" s="669" t="s">
        <v>15013</v>
      </c>
      <c r="H5344" s="669" t="s">
        <v>14243</v>
      </c>
      <c r="I5344" s="660" t="s">
        <v>2727</v>
      </c>
      <c r="J5344" s="669" t="s">
        <v>14816</v>
      </c>
      <c r="K5344" s="696">
        <v>4</v>
      </c>
      <c r="L5344" s="696">
        <v>12</v>
      </c>
      <c r="M5344" s="697">
        <f t="shared" si="26"/>
        <v>72000</v>
      </c>
      <c r="N5344" s="679">
        <v>1</v>
      </c>
      <c r="O5344" s="679">
        <v>6</v>
      </c>
      <c r="P5344" s="687">
        <f t="shared" si="27"/>
        <v>36000</v>
      </c>
    </row>
    <row r="5345" spans="1:16" ht="45" x14ac:dyDescent="0.2">
      <c r="A5345" s="692" t="s">
        <v>15849</v>
      </c>
      <c r="B5345" s="690" t="s">
        <v>775</v>
      </c>
      <c r="C5345" s="638" t="s">
        <v>769</v>
      </c>
      <c r="D5345" s="669" t="s">
        <v>15014</v>
      </c>
      <c r="E5345" s="656">
        <v>1800</v>
      </c>
      <c r="F5345" s="664" t="s">
        <v>15015</v>
      </c>
      <c r="G5345" s="669" t="s">
        <v>15016</v>
      </c>
      <c r="H5345" s="669" t="s">
        <v>14243</v>
      </c>
      <c r="I5345" s="660" t="s">
        <v>2727</v>
      </c>
      <c r="J5345" s="669" t="s">
        <v>15014</v>
      </c>
      <c r="K5345" s="696">
        <v>4</v>
      </c>
      <c r="L5345" s="696">
        <v>12</v>
      </c>
      <c r="M5345" s="697">
        <f t="shared" si="26"/>
        <v>21600</v>
      </c>
      <c r="N5345" s="679">
        <v>1</v>
      </c>
      <c r="O5345" s="679">
        <v>6</v>
      </c>
      <c r="P5345" s="687">
        <f t="shared" si="27"/>
        <v>10800</v>
      </c>
    </row>
    <row r="5346" spans="1:16" ht="45" x14ac:dyDescent="0.2">
      <c r="A5346" s="692" t="s">
        <v>15849</v>
      </c>
      <c r="B5346" s="690" t="s">
        <v>775</v>
      </c>
      <c r="C5346" s="638" t="s">
        <v>769</v>
      </c>
      <c r="D5346" s="669" t="s">
        <v>14551</v>
      </c>
      <c r="E5346" s="656">
        <v>1100</v>
      </c>
      <c r="F5346" s="664" t="s">
        <v>15017</v>
      </c>
      <c r="G5346" s="669" t="s">
        <v>15018</v>
      </c>
      <c r="H5346" s="669" t="s">
        <v>14243</v>
      </c>
      <c r="I5346" s="660" t="s">
        <v>2727</v>
      </c>
      <c r="J5346" s="669" t="s">
        <v>14551</v>
      </c>
      <c r="K5346" s="696">
        <v>4</v>
      </c>
      <c r="L5346" s="696">
        <v>12</v>
      </c>
      <c r="M5346" s="697">
        <f t="shared" si="26"/>
        <v>13200</v>
      </c>
      <c r="N5346" s="679">
        <v>1</v>
      </c>
      <c r="O5346" s="679">
        <v>6</v>
      </c>
      <c r="P5346" s="687">
        <f t="shared" si="27"/>
        <v>6600</v>
      </c>
    </row>
    <row r="5347" spans="1:16" ht="45" x14ac:dyDescent="0.2">
      <c r="A5347" s="692" t="s">
        <v>15849</v>
      </c>
      <c r="B5347" s="690" t="s">
        <v>775</v>
      </c>
      <c r="C5347" s="638" t="s">
        <v>769</v>
      </c>
      <c r="D5347" s="669" t="s">
        <v>14551</v>
      </c>
      <c r="E5347" s="656">
        <v>1725</v>
      </c>
      <c r="F5347" s="664" t="s">
        <v>15019</v>
      </c>
      <c r="G5347" s="669" t="s">
        <v>15020</v>
      </c>
      <c r="H5347" s="669" t="s">
        <v>14243</v>
      </c>
      <c r="I5347" s="660" t="s">
        <v>2727</v>
      </c>
      <c r="J5347" s="669" t="s">
        <v>14551</v>
      </c>
      <c r="K5347" s="696">
        <v>4</v>
      </c>
      <c r="L5347" s="696">
        <v>12</v>
      </c>
      <c r="M5347" s="697">
        <f t="shared" si="26"/>
        <v>20700</v>
      </c>
      <c r="N5347" s="679">
        <v>1</v>
      </c>
      <c r="O5347" s="679">
        <v>6</v>
      </c>
      <c r="P5347" s="687">
        <f t="shared" si="27"/>
        <v>10350</v>
      </c>
    </row>
    <row r="5348" spans="1:16" ht="45" x14ac:dyDescent="0.2">
      <c r="A5348" s="692" t="s">
        <v>15849</v>
      </c>
      <c r="B5348" s="690" t="s">
        <v>775</v>
      </c>
      <c r="C5348" s="638" t="s">
        <v>769</v>
      </c>
      <c r="D5348" s="669" t="s">
        <v>15021</v>
      </c>
      <c r="E5348" s="656">
        <v>4000</v>
      </c>
      <c r="F5348" s="664" t="s">
        <v>15022</v>
      </c>
      <c r="G5348" s="669" t="s">
        <v>15023</v>
      </c>
      <c r="H5348" s="669" t="s">
        <v>14243</v>
      </c>
      <c r="I5348" s="660" t="s">
        <v>2727</v>
      </c>
      <c r="J5348" s="669" t="s">
        <v>15021</v>
      </c>
      <c r="K5348" s="696">
        <v>4</v>
      </c>
      <c r="L5348" s="696">
        <v>12</v>
      </c>
      <c r="M5348" s="697">
        <f t="shared" si="26"/>
        <v>48000</v>
      </c>
      <c r="N5348" s="679">
        <v>1</v>
      </c>
      <c r="O5348" s="679">
        <v>6</v>
      </c>
      <c r="P5348" s="687">
        <f t="shared" si="27"/>
        <v>24000</v>
      </c>
    </row>
    <row r="5349" spans="1:16" ht="45" x14ac:dyDescent="0.2">
      <c r="A5349" s="692" t="s">
        <v>15849</v>
      </c>
      <c r="B5349" s="690" t="s">
        <v>775</v>
      </c>
      <c r="C5349" s="638" t="s">
        <v>769</v>
      </c>
      <c r="D5349" s="669" t="s">
        <v>1975</v>
      </c>
      <c r="E5349" s="656">
        <v>2000</v>
      </c>
      <c r="F5349" s="664" t="s">
        <v>15024</v>
      </c>
      <c r="G5349" s="669" t="s">
        <v>15025</v>
      </c>
      <c r="H5349" s="669" t="s">
        <v>14243</v>
      </c>
      <c r="I5349" s="660" t="s">
        <v>2727</v>
      </c>
      <c r="J5349" s="669" t="s">
        <v>1975</v>
      </c>
      <c r="K5349" s="696">
        <v>4</v>
      </c>
      <c r="L5349" s="696">
        <v>12</v>
      </c>
      <c r="M5349" s="697">
        <f t="shared" si="26"/>
        <v>24000</v>
      </c>
      <c r="N5349" s="679">
        <v>1</v>
      </c>
      <c r="O5349" s="679">
        <v>6</v>
      </c>
      <c r="P5349" s="687">
        <f t="shared" si="27"/>
        <v>12000</v>
      </c>
    </row>
    <row r="5350" spans="1:16" ht="45" x14ac:dyDescent="0.2">
      <c r="A5350" s="692" t="s">
        <v>15849</v>
      </c>
      <c r="B5350" s="690" t="s">
        <v>775</v>
      </c>
      <c r="C5350" s="638" t="s">
        <v>769</v>
      </c>
      <c r="D5350" s="669" t="s">
        <v>15026</v>
      </c>
      <c r="E5350" s="656">
        <v>3500</v>
      </c>
      <c r="F5350" s="664" t="s">
        <v>15027</v>
      </c>
      <c r="G5350" s="669" t="s">
        <v>15028</v>
      </c>
      <c r="H5350" s="669" t="s">
        <v>14243</v>
      </c>
      <c r="I5350" s="660" t="s">
        <v>2727</v>
      </c>
      <c r="J5350" s="669" t="s">
        <v>15026</v>
      </c>
      <c r="K5350" s="696">
        <v>4</v>
      </c>
      <c r="L5350" s="696">
        <v>12</v>
      </c>
      <c r="M5350" s="697">
        <f t="shared" si="26"/>
        <v>42000</v>
      </c>
      <c r="N5350" s="679">
        <v>1</v>
      </c>
      <c r="O5350" s="679">
        <v>6</v>
      </c>
      <c r="P5350" s="687">
        <f t="shared" si="27"/>
        <v>21000</v>
      </c>
    </row>
    <row r="5351" spans="1:16" ht="45" x14ac:dyDescent="0.2">
      <c r="A5351" s="692" t="s">
        <v>15849</v>
      </c>
      <c r="B5351" s="690" t="s">
        <v>775</v>
      </c>
      <c r="C5351" s="638" t="s">
        <v>769</v>
      </c>
      <c r="D5351" s="669" t="s">
        <v>15029</v>
      </c>
      <c r="E5351" s="656">
        <v>2875</v>
      </c>
      <c r="F5351" s="664" t="s">
        <v>15030</v>
      </c>
      <c r="G5351" s="669" t="s">
        <v>15031</v>
      </c>
      <c r="H5351" s="669" t="s">
        <v>14243</v>
      </c>
      <c r="I5351" s="660" t="s">
        <v>2727</v>
      </c>
      <c r="J5351" s="669" t="s">
        <v>15029</v>
      </c>
      <c r="K5351" s="696">
        <v>4</v>
      </c>
      <c r="L5351" s="696">
        <v>12</v>
      </c>
      <c r="M5351" s="697">
        <f t="shared" si="26"/>
        <v>34500</v>
      </c>
      <c r="N5351" s="679">
        <v>1</v>
      </c>
      <c r="O5351" s="679">
        <v>6</v>
      </c>
      <c r="P5351" s="687">
        <f t="shared" si="27"/>
        <v>17250</v>
      </c>
    </row>
    <row r="5352" spans="1:16" ht="45" x14ac:dyDescent="0.2">
      <c r="A5352" s="692" t="s">
        <v>15849</v>
      </c>
      <c r="B5352" s="690" t="s">
        <v>775</v>
      </c>
      <c r="C5352" s="638" t="s">
        <v>769</v>
      </c>
      <c r="D5352" s="669" t="s">
        <v>15029</v>
      </c>
      <c r="E5352" s="656">
        <v>1265</v>
      </c>
      <c r="F5352" s="664" t="s">
        <v>15032</v>
      </c>
      <c r="G5352" s="669" t="s">
        <v>15033</v>
      </c>
      <c r="H5352" s="669" t="s">
        <v>774</v>
      </c>
      <c r="I5352" s="660" t="s">
        <v>774</v>
      </c>
      <c r="J5352" s="669" t="s">
        <v>15029</v>
      </c>
      <c r="K5352" s="696">
        <v>4</v>
      </c>
      <c r="L5352" s="696">
        <v>12</v>
      </c>
      <c r="M5352" s="697">
        <f t="shared" si="26"/>
        <v>15180</v>
      </c>
      <c r="N5352" s="679">
        <v>1</v>
      </c>
      <c r="O5352" s="679">
        <v>6</v>
      </c>
      <c r="P5352" s="687">
        <f t="shared" si="27"/>
        <v>7590</v>
      </c>
    </row>
    <row r="5353" spans="1:16" ht="45" x14ac:dyDescent="0.2">
      <c r="A5353" s="692" t="s">
        <v>15849</v>
      </c>
      <c r="B5353" s="690" t="s">
        <v>775</v>
      </c>
      <c r="C5353" s="638" t="s">
        <v>769</v>
      </c>
      <c r="D5353" s="669" t="s">
        <v>14278</v>
      </c>
      <c r="E5353" s="656">
        <v>2400</v>
      </c>
      <c r="F5353" s="664" t="s">
        <v>15034</v>
      </c>
      <c r="G5353" s="669" t="s">
        <v>15035</v>
      </c>
      <c r="H5353" s="669" t="s">
        <v>14243</v>
      </c>
      <c r="I5353" s="660" t="s">
        <v>2727</v>
      </c>
      <c r="J5353" s="669" t="s">
        <v>14278</v>
      </c>
      <c r="K5353" s="696">
        <v>4</v>
      </c>
      <c r="L5353" s="696">
        <v>12</v>
      </c>
      <c r="M5353" s="697">
        <f t="shared" si="26"/>
        <v>28800</v>
      </c>
      <c r="N5353" s="679">
        <v>1</v>
      </c>
      <c r="O5353" s="679">
        <v>6</v>
      </c>
      <c r="P5353" s="687">
        <f t="shared" si="27"/>
        <v>14400</v>
      </c>
    </row>
    <row r="5354" spans="1:16" ht="45" x14ac:dyDescent="0.2">
      <c r="A5354" s="692" t="s">
        <v>15849</v>
      </c>
      <c r="B5354" s="690" t="s">
        <v>775</v>
      </c>
      <c r="C5354" s="638" t="s">
        <v>769</v>
      </c>
      <c r="D5354" s="669" t="s">
        <v>14803</v>
      </c>
      <c r="E5354" s="656">
        <v>2500</v>
      </c>
      <c r="F5354" s="664" t="s">
        <v>15036</v>
      </c>
      <c r="G5354" s="669" t="s">
        <v>15037</v>
      </c>
      <c r="H5354" s="669" t="s">
        <v>14243</v>
      </c>
      <c r="I5354" s="660" t="s">
        <v>2727</v>
      </c>
      <c r="J5354" s="669" t="s">
        <v>14803</v>
      </c>
      <c r="K5354" s="696">
        <v>4</v>
      </c>
      <c r="L5354" s="696">
        <v>12</v>
      </c>
      <c r="M5354" s="697">
        <f t="shared" si="26"/>
        <v>30000</v>
      </c>
      <c r="N5354" s="679">
        <v>1</v>
      </c>
      <c r="O5354" s="679">
        <v>6</v>
      </c>
      <c r="P5354" s="687">
        <f t="shared" si="27"/>
        <v>15000</v>
      </c>
    </row>
    <row r="5355" spans="1:16" ht="45" x14ac:dyDescent="0.2">
      <c r="A5355" s="692" t="s">
        <v>15849</v>
      </c>
      <c r="B5355" s="690" t="s">
        <v>775</v>
      </c>
      <c r="C5355" s="638" t="s">
        <v>769</v>
      </c>
      <c r="D5355" s="669" t="s">
        <v>15038</v>
      </c>
      <c r="E5355" s="656">
        <v>2500</v>
      </c>
      <c r="F5355" s="664" t="s">
        <v>15039</v>
      </c>
      <c r="G5355" s="669" t="s">
        <v>15040</v>
      </c>
      <c r="H5355" s="669" t="s">
        <v>14243</v>
      </c>
      <c r="I5355" s="660" t="s">
        <v>2727</v>
      </c>
      <c r="J5355" s="669" t="s">
        <v>15038</v>
      </c>
      <c r="K5355" s="696">
        <v>4</v>
      </c>
      <c r="L5355" s="696">
        <v>12</v>
      </c>
      <c r="M5355" s="697">
        <f t="shared" si="26"/>
        <v>30000</v>
      </c>
      <c r="N5355" s="679">
        <v>1</v>
      </c>
      <c r="O5355" s="679">
        <v>6</v>
      </c>
      <c r="P5355" s="687">
        <f t="shared" si="27"/>
        <v>15000</v>
      </c>
    </row>
    <row r="5356" spans="1:16" ht="45" x14ac:dyDescent="0.2">
      <c r="A5356" s="692" t="s">
        <v>15849</v>
      </c>
      <c r="B5356" s="690" t="s">
        <v>775</v>
      </c>
      <c r="C5356" s="638" t="s">
        <v>769</v>
      </c>
      <c r="D5356" s="669" t="s">
        <v>15041</v>
      </c>
      <c r="E5356" s="656">
        <v>3500</v>
      </c>
      <c r="F5356" s="664" t="s">
        <v>15042</v>
      </c>
      <c r="G5356" s="669" t="s">
        <v>15043</v>
      </c>
      <c r="H5356" s="669" t="s">
        <v>14243</v>
      </c>
      <c r="I5356" s="660" t="s">
        <v>2727</v>
      </c>
      <c r="J5356" s="669" t="s">
        <v>15041</v>
      </c>
      <c r="K5356" s="696">
        <v>4</v>
      </c>
      <c r="L5356" s="696">
        <v>12</v>
      </c>
      <c r="M5356" s="697">
        <f t="shared" si="26"/>
        <v>42000</v>
      </c>
      <c r="N5356" s="679">
        <v>1</v>
      </c>
      <c r="O5356" s="679">
        <v>6</v>
      </c>
      <c r="P5356" s="687">
        <f t="shared" si="27"/>
        <v>21000</v>
      </c>
    </row>
    <row r="5357" spans="1:16" ht="45" x14ac:dyDescent="0.2">
      <c r="A5357" s="692" t="s">
        <v>15849</v>
      </c>
      <c r="B5357" s="690" t="s">
        <v>775</v>
      </c>
      <c r="C5357" s="638" t="s">
        <v>769</v>
      </c>
      <c r="D5357" s="669" t="s">
        <v>15044</v>
      </c>
      <c r="E5357" s="656">
        <v>2000</v>
      </c>
      <c r="F5357" s="664" t="s">
        <v>15045</v>
      </c>
      <c r="G5357" s="669" t="s">
        <v>15046</v>
      </c>
      <c r="H5357" s="669" t="s">
        <v>14243</v>
      </c>
      <c r="I5357" s="660" t="s">
        <v>2727</v>
      </c>
      <c r="J5357" s="669" t="s">
        <v>15044</v>
      </c>
      <c r="K5357" s="696">
        <v>4</v>
      </c>
      <c r="L5357" s="696">
        <v>12</v>
      </c>
      <c r="M5357" s="697">
        <f t="shared" si="26"/>
        <v>24000</v>
      </c>
      <c r="N5357" s="679">
        <v>1</v>
      </c>
      <c r="O5357" s="679">
        <v>6</v>
      </c>
      <c r="P5357" s="687">
        <f t="shared" si="27"/>
        <v>12000</v>
      </c>
    </row>
    <row r="5358" spans="1:16" ht="45" x14ac:dyDescent="0.2">
      <c r="A5358" s="692" t="s">
        <v>15849</v>
      </c>
      <c r="B5358" s="690" t="s">
        <v>775</v>
      </c>
      <c r="C5358" s="638" t="s">
        <v>769</v>
      </c>
      <c r="D5358" s="669" t="s">
        <v>14994</v>
      </c>
      <c r="E5358" s="657">
        <v>1725</v>
      </c>
      <c r="F5358" s="664" t="s">
        <v>15047</v>
      </c>
      <c r="G5358" s="669" t="s">
        <v>15048</v>
      </c>
      <c r="H5358" s="669" t="s">
        <v>14243</v>
      </c>
      <c r="I5358" s="660" t="s">
        <v>2727</v>
      </c>
      <c r="J5358" s="669" t="s">
        <v>14994</v>
      </c>
      <c r="K5358" s="696">
        <v>4</v>
      </c>
      <c r="L5358" s="696">
        <v>12</v>
      </c>
      <c r="M5358" s="697">
        <f t="shared" si="26"/>
        <v>20700</v>
      </c>
      <c r="N5358" s="679">
        <v>1</v>
      </c>
      <c r="O5358" s="679">
        <v>6</v>
      </c>
      <c r="P5358" s="687">
        <f t="shared" si="27"/>
        <v>10350</v>
      </c>
    </row>
    <row r="5359" spans="1:16" ht="45" x14ac:dyDescent="0.2">
      <c r="A5359" s="692" t="s">
        <v>15849</v>
      </c>
      <c r="B5359" s="690" t="s">
        <v>775</v>
      </c>
      <c r="C5359" s="638" t="s">
        <v>769</v>
      </c>
      <c r="D5359" s="669" t="s">
        <v>14886</v>
      </c>
      <c r="E5359" s="657">
        <v>2300</v>
      </c>
      <c r="F5359" s="664" t="s">
        <v>15049</v>
      </c>
      <c r="G5359" s="669" t="s">
        <v>15050</v>
      </c>
      <c r="H5359" s="669" t="s">
        <v>5</v>
      </c>
      <c r="I5359" s="660" t="s">
        <v>2727</v>
      </c>
      <c r="J5359" s="669" t="s">
        <v>14886</v>
      </c>
      <c r="K5359" s="696">
        <v>4</v>
      </c>
      <c r="L5359" s="696">
        <v>12</v>
      </c>
      <c r="M5359" s="697">
        <f t="shared" si="26"/>
        <v>27600</v>
      </c>
      <c r="N5359" s="679">
        <v>1</v>
      </c>
      <c r="O5359" s="679">
        <v>6</v>
      </c>
      <c r="P5359" s="687">
        <f t="shared" si="27"/>
        <v>13800</v>
      </c>
    </row>
    <row r="5360" spans="1:16" ht="45" x14ac:dyDescent="0.2">
      <c r="A5360" s="692" t="s">
        <v>15849</v>
      </c>
      <c r="B5360" s="690" t="s">
        <v>775</v>
      </c>
      <c r="C5360" s="638" t="s">
        <v>769</v>
      </c>
      <c r="D5360" s="669" t="s">
        <v>2894</v>
      </c>
      <c r="E5360" s="657">
        <v>6000</v>
      </c>
      <c r="F5360" s="664" t="s">
        <v>15051</v>
      </c>
      <c r="G5360" s="669" t="s">
        <v>15052</v>
      </c>
      <c r="H5360" s="669" t="s">
        <v>774</v>
      </c>
      <c r="I5360" s="660" t="s">
        <v>2727</v>
      </c>
      <c r="J5360" s="669" t="s">
        <v>2894</v>
      </c>
      <c r="K5360" s="696">
        <v>4</v>
      </c>
      <c r="L5360" s="696">
        <v>12</v>
      </c>
      <c r="M5360" s="697">
        <f t="shared" si="26"/>
        <v>72000</v>
      </c>
      <c r="N5360" s="679">
        <v>1</v>
      </c>
      <c r="O5360" s="679">
        <v>6</v>
      </c>
      <c r="P5360" s="687">
        <f t="shared" si="27"/>
        <v>36000</v>
      </c>
    </row>
    <row r="5361" spans="1:16" ht="45" x14ac:dyDescent="0.2">
      <c r="A5361" s="692" t="s">
        <v>15849</v>
      </c>
      <c r="B5361" s="690" t="s">
        <v>775</v>
      </c>
      <c r="C5361" s="638" t="s">
        <v>769</v>
      </c>
      <c r="D5361" s="669" t="s">
        <v>14417</v>
      </c>
      <c r="E5361" s="657">
        <v>2875</v>
      </c>
      <c r="F5361" s="664" t="s">
        <v>15053</v>
      </c>
      <c r="G5361" s="669" t="s">
        <v>15054</v>
      </c>
      <c r="H5361" s="669" t="s">
        <v>14243</v>
      </c>
      <c r="I5361" s="660" t="s">
        <v>2727</v>
      </c>
      <c r="J5361" s="669" t="s">
        <v>14417</v>
      </c>
      <c r="K5361" s="696">
        <v>4</v>
      </c>
      <c r="L5361" s="696">
        <v>12</v>
      </c>
      <c r="M5361" s="697">
        <f t="shared" si="26"/>
        <v>34500</v>
      </c>
      <c r="N5361" s="679">
        <v>1</v>
      </c>
      <c r="O5361" s="679">
        <v>6</v>
      </c>
      <c r="P5361" s="687">
        <f t="shared" si="27"/>
        <v>17250</v>
      </c>
    </row>
    <row r="5362" spans="1:16" ht="45" x14ac:dyDescent="0.2">
      <c r="A5362" s="692" t="s">
        <v>15849</v>
      </c>
      <c r="B5362" s="690" t="s">
        <v>775</v>
      </c>
      <c r="C5362" s="638" t="s">
        <v>769</v>
      </c>
      <c r="D5362" s="669" t="s">
        <v>14353</v>
      </c>
      <c r="E5362" s="657">
        <v>3800</v>
      </c>
      <c r="F5362" s="664" t="s">
        <v>15055</v>
      </c>
      <c r="G5362" s="669" t="s">
        <v>15056</v>
      </c>
      <c r="H5362" s="669" t="s">
        <v>14243</v>
      </c>
      <c r="I5362" s="660" t="s">
        <v>2727</v>
      </c>
      <c r="J5362" s="669" t="s">
        <v>14353</v>
      </c>
      <c r="K5362" s="696">
        <v>4</v>
      </c>
      <c r="L5362" s="696">
        <v>12</v>
      </c>
      <c r="M5362" s="697">
        <f t="shared" si="26"/>
        <v>45600</v>
      </c>
      <c r="N5362" s="679">
        <v>1</v>
      </c>
      <c r="O5362" s="679">
        <v>6</v>
      </c>
      <c r="P5362" s="687">
        <f t="shared" si="27"/>
        <v>22800</v>
      </c>
    </row>
    <row r="5363" spans="1:16" ht="45" x14ac:dyDescent="0.2">
      <c r="A5363" s="692" t="s">
        <v>15849</v>
      </c>
      <c r="B5363" s="690" t="s">
        <v>775</v>
      </c>
      <c r="C5363" s="638" t="s">
        <v>769</v>
      </c>
      <c r="D5363" s="669" t="s">
        <v>14981</v>
      </c>
      <c r="E5363" s="657">
        <v>2499.8200000000002</v>
      </c>
      <c r="F5363" s="664" t="s">
        <v>15057</v>
      </c>
      <c r="G5363" s="669" t="s">
        <v>15058</v>
      </c>
      <c r="H5363" s="669" t="s">
        <v>14243</v>
      </c>
      <c r="I5363" s="660" t="s">
        <v>2727</v>
      </c>
      <c r="J5363" s="669" t="s">
        <v>14981</v>
      </c>
      <c r="K5363" s="696">
        <v>4</v>
      </c>
      <c r="L5363" s="696">
        <v>12</v>
      </c>
      <c r="M5363" s="697">
        <f t="shared" si="26"/>
        <v>29997.840000000004</v>
      </c>
      <c r="N5363" s="679">
        <v>1</v>
      </c>
      <c r="O5363" s="679">
        <v>6</v>
      </c>
      <c r="P5363" s="687">
        <f t="shared" si="27"/>
        <v>14998.920000000002</v>
      </c>
    </row>
    <row r="5364" spans="1:16" ht="45" x14ac:dyDescent="0.2">
      <c r="A5364" s="692" t="s">
        <v>15849</v>
      </c>
      <c r="B5364" s="690" t="s">
        <v>775</v>
      </c>
      <c r="C5364" s="638" t="s">
        <v>769</v>
      </c>
      <c r="D5364" s="669" t="s">
        <v>14258</v>
      </c>
      <c r="E5364" s="657">
        <v>1380</v>
      </c>
      <c r="F5364" s="664" t="s">
        <v>15059</v>
      </c>
      <c r="G5364" s="669" t="s">
        <v>15060</v>
      </c>
      <c r="H5364" s="669" t="s">
        <v>14243</v>
      </c>
      <c r="I5364" s="660" t="s">
        <v>2727</v>
      </c>
      <c r="J5364" s="669" t="s">
        <v>14258</v>
      </c>
      <c r="K5364" s="696">
        <v>4</v>
      </c>
      <c r="L5364" s="696">
        <v>12</v>
      </c>
      <c r="M5364" s="697">
        <f t="shared" si="26"/>
        <v>16560</v>
      </c>
      <c r="N5364" s="679">
        <v>1</v>
      </c>
      <c r="O5364" s="679">
        <v>6</v>
      </c>
      <c r="P5364" s="687">
        <f t="shared" si="27"/>
        <v>8280</v>
      </c>
    </row>
    <row r="5365" spans="1:16" ht="45" x14ac:dyDescent="0.2">
      <c r="A5365" s="692" t="s">
        <v>15849</v>
      </c>
      <c r="B5365" s="690" t="s">
        <v>775</v>
      </c>
      <c r="C5365" s="638" t="s">
        <v>769</v>
      </c>
      <c r="D5365" s="669" t="s">
        <v>15061</v>
      </c>
      <c r="E5365" s="657">
        <v>3500</v>
      </c>
      <c r="F5365" s="664" t="s">
        <v>15062</v>
      </c>
      <c r="G5365" s="669" t="s">
        <v>15063</v>
      </c>
      <c r="H5365" s="669" t="s">
        <v>14243</v>
      </c>
      <c r="I5365" s="660" t="s">
        <v>2727</v>
      </c>
      <c r="J5365" s="669" t="s">
        <v>15061</v>
      </c>
      <c r="K5365" s="696">
        <v>4</v>
      </c>
      <c r="L5365" s="696">
        <v>12</v>
      </c>
      <c r="M5365" s="697">
        <f t="shared" si="26"/>
        <v>42000</v>
      </c>
      <c r="N5365" s="679">
        <v>1</v>
      </c>
      <c r="O5365" s="679">
        <v>6</v>
      </c>
      <c r="P5365" s="687">
        <f t="shared" si="27"/>
        <v>21000</v>
      </c>
    </row>
    <row r="5366" spans="1:16" ht="45" x14ac:dyDescent="0.2">
      <c r="A5366" s="692" t="s">
        <v>15849</v>
      </c>
      <c r="B5366" s="690" t="s">
        <v>775</v>
      </c>
      <c r="C5366" s="638" t="s">
        <v>769</v>
      </c>
      <c r="D5366" s="669" t="s">
        <v>14551</v>
      </c>
      <c r="E5366" s="657">
        <v>1725</v>
      </c>
      <c r="F5366" s="664" t="s">
        <v>15064</v>
      </c>
      <c r="G5366" s="669" t="s">
        <v>15065</v>
      </c>
      <c r="H5366" s="669" t="s">
        <v>14243</v>
      </c>
      <c r="I5366" s="660" t="s">
        <v>2727</v>
      </c>
      <c r="J5366" s="669" t="s">
        <v>14551</v>
      </c>
      <c r="K5366" s="696">
        <v>4</v>
      </c>
      <c r="L5366" s="696">
        <v>12</v>
      </c>
      <c r="M5366" s="697">
        <f t="shared" ref="M5366:M5429" si="28">+L5366*E5366</f>
        <v>20700</v>
      </c>
      <c r="N5366" s="679">
        <v>1</v>
      </c>
      <c r="O5366" s="679">
        <v>6</v>
      </c>
      <c r="P5366" s="687">
        <f t="shared" si="27"/>
        <v>10350</v>
      </c>
    </row>
    <row r="5367" spans="1:16" ht="45" x14ac:dyDescent="0.2">
      <c r="A5367" s="692" t="s">
        <v>15849</v>
      </c>
      <c r="B5367" s="690" t="s">
        <v>775</v>
      </c>
      <c r="C5367" s="638" t="s">
        <v>769</v>
      </c>
      <c r="D5367" s="669" t="s">
        <v>14274</v>
      </c>
      <c r="E5367" s="657">
        <v>1100</v>
      </c>
      <c r="F5367" s="664" t="s">
        <v>15066</v>
      </c>
      <c r="G5367" s="669" t="s">
        <v>15067</v>
      </c>
      <c r="H5367" s="669" t="s">
        <v>14243</v>
      </c>
      <c r="I5367" s="660" t="s">
        <v>2727</v>
      </c>
      <c r="J5367" s="669" t="s">
        <v>14274</v>
      </c>
      <c r="K5367" s="696">
        <v>4</v>
      </c>
      <c r="L5367" s="696">
        <v>12</v>
      </c>
      <c r="M5367" s="697">
        <f t="shared" si="28"/>
        <v>13200</v>
      </c>
      <c r="N5367" s="679">
        <v>1</v>
      </c>
      <c r="O5367" s="679">
        <v>6</v>
      </c>
      <c r="P5367" s="687">
        <f t="shared" si="27"/>
        <v>6600</v>
      </c>
    </row>
    <row r="5368" spans="1:16" ht="45" x14ac:dyDescent="0.2">
      <c r="A5368" s="692" t="s">
        <v>15849</v>
      </c>
      <c r="B5368" s="690" t="s">
        <v>775</v>
      </c>
      <c r="C5368" s="638" t="s">
        <v>769</v>
      </c>
      <c r="D5368" s="669" t="s">
        <v>15068</v>
      </c>
      <c r="E5368" s="657">
        <v>1265</v>
      </c>
      <c r="F5368" s="664" t="s">
        <v>15069</v>
      </c>
      <c r="G5368" s="669" t="s">
        <v>15070</v>
      </c>
      <c r="H5368" s="669" t="s">
        <v>14243</v>
      </c>
      <c r="I5368" s="660" t="s">
        <v>9336</v>
      </c>
      <c r="J5368" s="669" t="s">
        <v>15068</v>
      </c>
      <c r="K5368" s="696">
        <v>4</v>
      </c>
      <c r="L5368" s="696">
        <v>12</v>
      </c>
      <c r="M5368" s="697">
        <f t="shared" si="28"/>
        <v>15180</v>
      </c>
      <c r="N5368" s="679">
        <v>1</v>
      </c>
      <c r="O5368" s="679">
        <v>6</v>
      </c>
      <c r="P5368" s="687">
        <f t="shared" si="27"/>
        <v>7590</v>
      </c>
    </row>
    <row r="5369" spans="1:16" ht="45" x14ac:dyDescent="0.2">
      <c r="A5369" s="692" t="s">
        <v>15849</v>
      </c>
      <c r="B5369" s="690" t="s">
        <v>775</v>
      </c>
      <c r="C5369" s="638" t="s">
        <v>769</v>
      </c>
      <c r="D5369" s="669" t="s">
        <v>1975</v>
      </c>
      <c r="E5369" s="657">
        <v>2000</v>
      </c>
      <c r="F5369" s="664" t="s">
        <v>15071</v>
      </c>
      <c r="G5369" s="669" t="s">
        <v>15072</v>
      </c>
      <c r="H5369" s="669" t="s">
        <v>14243</v>
      </c>
      <c r="I5369" s="660" t="s">
        <v>2727</v>
      </c>
      <c r="J5369" s="669" t="s">
        <v>1975</v>
      </c>
      <c r="K5369" s="696">
        <v>4</v>
      </c>
      <c r="L5369" s="696">
        <v>12</v>
      </c>
      <c r="M5369" s="697">
        <f t="shared" si="28"/>
        <v>24000</v>
      </c>
      <c r="N5369" s="679">
        <v>1</v>
      </c>
      <c r="O5369" s="679">
        <v>6</v>
      </c>
      <c r="P5369" s="687">
        <f t="shared" si="27"/>
        <v>12000</v>
      </c>
    </row>
    <row r="5370" spans="1:16" ht="45" x14ac:dyDescent="0.2">
      <c r="A5370" s="692" t="s">
        <v>15849</v>
      </c>
      <c r="B5370" s="690" t="s">
        <v>775</v>
      </c>
      <c r="C5370" s="638" t="s">
        <v>769</v>
      </c>
      <c r="D5370" s="669" t="s">
        <v>15073</v>
      </c>
      <c r="E5370" s="657">
        <v>4500</v>
      </c>
      <c r="F5370" s="664" t="s">
        <v>15074</v>
      </c>
      <c r="G5370" s="669" t="s">
        <v>15075</v>
      </c>
      <c r="H5370" s="669" t="s">
        <v>14243</v>
      </c>
      <c r="I5370" s="660" t="s">
        <v>2727</v>
      </c>
      <c r="J5370" s="669" t="s">
        <v>15073</v>
      </c>
      <c r="K5370" s="696">
        <v>4</v>
      </c>
      <c r="L5370" s="696">
        <v>12</v>
      </c>
      <c r="M5370" s="697">
        <f t="shared" si="28"/>
        <v>54000</v>
      </c>
      <c r="N5370" s="679">
        <v>1</v>
      </c>
      <c r="O5370" s="679">
        <v>6</v>
      </c>
      <c r="P5370" s="687">
        <f t="shared" si="27"/>
        <v>27000</v>
      </c>
    </row>
    <row r="5371" spans="1:16" ht="45" x14ac:dyDescent="0.2">
      <c r="A5371" s="692" t="s">
        <v>15849</v>
      </c>
      <c r="B5371" s="690" t="s">
        <v>775</v>
      </c>
      <c r="C5371" s="638" t="s">
        <v>769</v>
      </c>
      <c r="D5371" s="669" t="s">
        <v>15076</v>
      </c>
      <c r="E5371" s="657">
        <v>3500</v>
      </c>
      <c r="F5371" s="664" t="s">
        <v>15077</v>
      </c>
      <c r="G5371" s="669" t="s">
        <v>15078</v>
      </c>
      <c r="H5371" s="669" t="s">
        <v>14243</v>
      </c>
      <c r="I5371" s="660" t="s">
        <v>2727</v>
      </c>
      <c r="J5371" s="669" t="s">
        <v>15076</v>
      </c>
      <c r="K5371" s="696">
        <v>4</v>
      </c>
      <c r="L5371" s="696">
        <v>12</v>
      </c>
      <c r="M5371" s="697">
        <f t="shared" si="28"/>
        <v>42000</v>
      </c>
      <c r="N5371" s="680" t="s">
        <v>701</v>
      </c>
      <c r="O5371" s="680" t="s">
        <v>701</v>
      </c>
      <c r="P5371" s="687">
        <v>0</v>
      </c>
    </row>
    <row r="5372" spans="1:16" ht="45" x14ac:dyDescent="0.2">
      <c r="A5372" s="692" t="s">
        <v>15849</v>
      </c>
      <c r="B5372" s="690" t="s">
        <v>775</v>
      </c>
      <c r="C5372" s="638" t="s">
        <v>769</v>
      </c>
      <c r="D5372" s="669" t="s">
        <v>15079</v>
      </c>
      <c r="E5372" s="657">
        <v>2000</v>
      </c>
      <c r="F5372" s="664" t="s">
        <v>15080</v>
      </c>
      <c r="G5372" s="669" t="s">
        <v>15081</v>
      </c>
      <c r="H5372" s="669" t="s">
        <v>14243</v>
      </c>
      <c r="I5372" s="660" t="s">
        <v>2727</v>
      </c>
      <c r="J5372" s="669" t="s">
        <v>15079</v>
      </c>
      <c r="K5372" s="696">
        <v>4</v>
      </c>
      <c r="L5372" s="696">
        <v>12</v>
      </c>
      <c r="M5372" s="697">
        <f t="shared" si="28"/>
        <v>24000</v>
      </c>
      <c r="N5372" s="679">
        <v>1</v>
      </c>
      <c r="O5372" s="679">
        <v>6</v>
      </c>
      <c r="P5372" s="687">
        <f t="shared" ref="P5372:P5401" si="29">+E5372*O5372</f>
        <v>12000</v>
      </c>
    </row>
    <row r="5373" spans="1:16" ht="45" x14ac:dyDescent="0.2">
      <c r="A5373" s="692" t="s">
        <v>15849</v>
      </c>
      <c r="B5373" s="690" t="s">
        <v>775</v>
      </c>
      <c r="C5373" s="638" t="s">
        <v>769</v>
      </c>
      <c r="D5373" s="669" t="s">
        <v>15082</v>
      </c>
      <c r="E5373" s="657">
        <v>3000</v>
      </c>
      <c r="F5373" s="664" t="s">
        <v>15083</v>
      </c>
      <c r="G5373" s="669" t="s">
        <v>15084</v>
      </c>
      <c r="H5373" s="669" t="s">
        <v>14243</v>
      </c>
      <c r="I5373" s="660" t="s">
        <v>2727</v>
      </c>
      <c r="J5373" s="669" t="s">
        <v>15082</v>
      </c>
      <c r="K5373" s="696">
        <v>4</v>
      </c>
      <c r="L5373" s="696">
        <v>12</v>
      </c>
      <c r="M5373" s="697">
        <f t="shared" si="28"/>
        <v>36000</v>
      </c>
      <c r="N5373" s="679">
        <v>1</v>
      </c>
      <c r="O5373" s="679">
        <v>6</v>
      </c>
      <c r="P5373" s="687">
        <f t="shared" si="29"/>
        <v>18000</v>
      </c>
    </row>
    <row r="5374" spans="1:16" ht="45" x14ac:dyDescent="0.2">
      <c r="A5374" s="692" t="s">
        <v>15849</v>
      </c>
      <c r="B5374" s="690" t="s">
        <v>775</v>
      </c>
      <c r="C5374" s="638" t="s">
        <v>769</v>
      </c>
      <c r="D5374" s="669" t="s">
        <v>15085</v>
      </c>
      <c r="E5374" s="657">
        <v>1265</v>
      </c>
      <c r="F5374" s="664" t="s">
        <v>15086</v>
      </c>
      <c r="G5374" s="669" t="s">
        <v>15087</v>
      </c>
      <c r="H5374" s="669" t="s">
        <v>14243</v>
      </c>
      <c r="I5374" s="660" t="s">
        <v>9336</v>
      </c>
      <c r="J5374" s="669" t="s">
        <v>15085</v>
      </c>
      <c r="K5374" s="696">
        <v>4</v>
      </c>
      <c r="L5374" s="696">
        <v>12</v>
      </c>
      <c r="M5374" s="697">
        <f t="shared" si="28"/>
        <v>15180</v>
      </c>
      <c r="N5374" s="679">
        <v>1</v>
      </c>
      <c r="O5374" s="679">
        <v>6</v>
      </c>
      <c r="P5374" s="687">
        <f t="shared" si="29"/>
        <v>7590</v>
      </c>
    </row>
    <row r="5375" spans="1:16" ht="45" x14ac:dyDescent="0.2">
      <c r="A5375" s="692" t="s">
        <v>15849</v>
      </c>
      <c r="B5375" s="690" t="s">
        <v>775</v>
      </c>
      <c r="C5375" s="638" t="s">
        <v>769</v>
      </c>
      <c r="D5375" s="669" t="s">
        <v>14258</v>
      </c>
      <c r="E5375" s="657">
        <v>1380</v>
      </c>
      <c r="F5375" s="664" t="s">
        <v>15088</v>
      </c>
      <c r="G5375" s="669" t="s">
        <v>15089</v>
      </c>
      <c r="H5375" s="669" t="s">
        <v>14243</v>
      </c>
      <c r="I5375" s="660" t="s">
        <v>9336</v>
      </c>
      <c r="J5375" s="669" t="s">
        <v>14258</v>
      </c>
      <c r="K5375" s="696">
        <v>4</v>
      </c>
      <c r="L5375" s="696">
        <v>12</v>
      </c>
      <c r="M5375" s="697">
        <f t="shared" si="28"/>
        <v>16560</v>
      </c>
      <c r="N5375" s="679">
        <v>1</v>
      </c>
      <c r="O5375" s="679">
        <v>6</v>
      </c>
      <c r="P5375" s="687">
        <f t="shared" si="29"/>
        <v>8280</v>
      </c>
    </row>
    <row r="5376" spans="1:16" ht="45" x14ac:dyDescent="0.2">
      <c r="A5376" s="692" t="s">
        <v>15849</v>
      </c>
      <c r="B5376" s="690" t="s">
        <v>775</v>
      </c>
      <c r="C5376" s="638" t="s">
        <v>769</v>
      </c>
      <c r="D5376" s="669" t="s">
        <v>14258</v>
      </c>
      <c r="E5376" s="657">
        <v>1380</v>
      </c>
      <c r="F5376" s="664" t="s">
        <v>15090</v>
      </c>
      <c r="G5376" s="669" t="s">
        <v>15091</v>
      </c>
      <c r="H5376" s="669" t="s">
        <v>14243</v>
      </c>
      <c r="I5376" s="660" t="s">
        <v>2727</v>
      </c>
      <c r="J5376" s="669" t="s">
        <v>14258</v>
      </c>
      <c r="K5376" s="696">
        <v>4</v>
      </c>
      <c r="L5376" s="696">
        <v>12</v>
      </c>
      <c r="M5376" s="697">
        <f t="shared" si="28"/>
        <v>16560</v>
      </c>
      <c r="N5376" s="679">
        <v>1</v>
      </c>
      <c r="O5376" s="679">
        <v>6</v>
      </c>
      <c r="P5376" s="687">
        <f t="shared" si="29"/>
        <v>8280</v>
      </c>
    </row>
    <row r="5377" spans="1:16" ht="45" x14ac:dyDescent="0.2">
      <c r="A5377" s="692" t="s">
        <v>15849</v>
      </c>
      <c r="B5377" s="690" t="s">
        <v>775</v>
      </c>
      <c r="C5377" s="638" t="s">
        <v>769</v>
      </c>
      <c r="D5377" s="669" t="s">
        <v>14278</v>
      </c>
      <c r="E5377" s="657">
        <v>3200</v>
      </c>
      <c r="F5377" s="664" t="s">
        <v>15092</v>
      </c>
      <c r="G5377" s="669" t="s">
        <v>15093</v>
      </c>
      <c r="H5377" s="669" t="s">
        <v>14243</v>
      </c>
      <c r="I5377" s="660" t="s">
        <v>2727</v>
      </c>
      <c r="J5377" s="669" t="s">
        <v>14278</v>
      </c>
      <c r="K5377" s="696">
        <v>4</v>
      </c>
      <c r="L5377" s="696">
        <v>12</v>
      </c>
      <c r="M5377" s="697">
        <f t="shared" si="28"/>
        <v>38400</v>
      </c>
      <c r="N5377" s="679">
        <v>1</v>
      </c>
      <c r="O5377" s="679">
        <v>6</v>
      </c>
      <c r="P5377" s="687">
        <f t="shared" si="29"/>
        <v>19200</v>
      </c>
    </row>
    <row r="5378" spans="1:16" ht="45" x14ac:dyDescent="0.2">
      <c r="A5378" s="692" t="s">
        <v>15849</v>
      </c>
      <c r="B5378" s="690" t="s">
        <v>775</v>
      </c>
      <c r="C5378" s="638" t="s">
        <v>769</v>
      </c>
      <c r="D5378" s="669" t="s">
        <v>14803</v>
      </c>
      <c r="E5378" s="657">
        <v>2875</v>
      </c>
      <c r="F5378" s="664" t="s">
        <v>15094</v>
      </c>
      <c r="G5378" s="669" t="s">
        <v>15095</v>
      </c>
      <c r="H5378" s="669" t="s">
        <v>14243</v>
      </c>
      <c r="I5378" s="660" t="s">
        <v>2727</v>
      </c>
      <c r="J5378" s="669" t="s">
        <v>14803</v>
      </c>
      <c r="K5378" s="696">
        <v>4</v>
      </c>
      <c r="L5378" s="696">
        <v>12</v>
      </c>
      <c r="M5378" s="697">
        <f t="shared" si="28"/>
        <v>34500</v>
      </c>
      <c r="N5378" s="679">
        <v>1</v>
      </c>
      <c r="O5378" s="679">
        <v>6</v>
      </c>
      <c r="P5378" s="687">
        <f t="shared" si="29"/>
        <v>17250</v>
      </c>
    </row>
    <row r="5379" spans="1:16" ht="45" x14ac:dyDescent="0.2">
      <c r="A5379" s="692" t="s">
        <v>15849</v>
      </c>
      <c r="B5379" s="690" t="s">
        <v>775</v>
      </c>
      <c r="C5379" s="638" t="s">
        <v>769</v>
      </c>
      <c r="D5379" s="669" t="s">
        <v>14267</v>
      </c>
      <c r="E5379" s="657">
        <v>2000</v>
      </c>
      <c r="F5379" s="664" t="s">
        <v>15096</v>
      </c>
      <c r="G5379" s="669" t="s">
        <v>15097</v>
      </c>
      <c r="H5379" s="669" t="s">
        <v>14243</v>
      </c>
      <c r="I5379" s="660" t="s">
        <v>2727</v>
      </c>
      <c r="J5379" s="669" t="s">
        <v>14267</v>
      </c>
      <c r="K5379" s="696">
        <v>4</v>
      </c>
      <c r="L5379" s="696">
        <v>12</v>
      </c>
      <c r="M5379" s="697">
        <f t="shared" si="28"/>
        <v>24000</v>
      </c>
      <c r="N5379" s="679">
        <v>1</v>
      </c>
      <c r="O5379" s="679">
        <v>6</v>
      </c>
      <c r="P5379" s="687">
        <f t="shared" si="29"/>
        <v>12000</v>
      </c>
    </row>
    <row r="5380" spans="1:16" ht="45" x14ac:dyDescent="0.2">
      <c r="A5380" s="692" t="s">
        <v>15849</v>
      </c>
      <c r="B5380" s="690" t="s">
        <v>775</v>
      </c>
      <c r="C5380" s="638" t="s">
        <v>769</v>
      </c>
      <c r="D5380" s="669" t="s">
        <v>15098</v>
      </c>
      <c r="E5380" s="657">
        <v>1265</v>
      </c>
      <c r="F5380" s="664" t="s">
        <v>15099</v>
      </c>
      <c r="G5380" s="669" t="s">
        <v>15100</v>
      </c>
      <c r="H5380" s="669" t="s">
        <v>14243</v>
      </c>
      <c r="I5380" s="660" t="s">
        <v>9336</v>
      </c>
      <c r="J5380" s="669" t="s">
        <v>15098</v>
      </c>
      <c r="K5380" s="696">
        <v>4</v>
      </c>
      <c r="L5380" s="696">
        <v>12</v>
      </c>
      <c r="M5380" s="697">
        <f t="shared" si="28"/>
        <v>15180</v>
      </c>
      <c r="N5380" s="679">
        <v>1</v>
      </c>
      <c r="O5380" s="679">
        <v>6</v>
      </c>
      <c r="P5380" s="687">
        <f t="shared" si="29"/>
        <v>7590</v>
      </c>
    </row>
    <row r="5381" spans="1:16" ht="45" x14ac:dyDescent="0.2">
      <c r="A5381" s="692" t="s">
        <v>15849</v>
      </c>
      <c r="B5381" s="690" t="s">
        <v>775</v>
      </c>
      <c r="C5381" s="638" t="s">
        <v>769</v>
      </c>
      <c r="D5381" s="669" t="s">
        <v>15101</v>
      </c>
      <c r="E5381" s="657">
        <v>8500</v>
      </c>
      <c r="F5381" s="664" t="s">
        <v>15102</v>
      </c>
      <c r="G5381" s="669" t="s">
        <v>15103</v>
      </c>
      <c r="H5381" s="669" t="s">
        <v>14243</v>
      </c>
      <c r="I5381" s="660" t="s">
        <v>2727</v>
      </c>
      <c r="J5381" s="669" t="s">
        <v>15101</v>
      </c>
      <c r="K5381" s="696">
        <v>4</v>
      </c>
      <c r="L5381" s="696">
        <v>12</v>
      </c>
      <c r="M5381" s="697">
        <f t="shared" si="28"/>
        <v>102000</v>
      </c>
      <c r="N5381" s="679">
        <v>1</v>
      </c>
      <c r="O5381" s="679">
        <v>6</v>
      </c>
      <c r="P5381" s="687">
        <f t="shared" si="29"/>
        <v>51000</v>
      </c>
    </row>
    <row r="5382" spans="1:16" ht="45" x14ac:dyDescent="0.2">
      <c r="A5382" s="692" t="s">
        <v>15849</v>
      </c>
      <c r="B5382" s="690" t="s">
        <v>775</v>
      </c>
      <c r="C5382" s="638" t="s">
        <v>769</v>
      </c>
      <c r="D5382" s="669" t="s">
        <v>14274</v>
      </c>
      <c r="E5382" s="657">
        <v>1100</v>
      </c>
      <c r="F5382" s="664" t="s">
        <v>15104</v>
      </c>
      <c r="G5382" s="669" t="s">
        <v>15105</v>
      </c>
      <c r="H5382" s="669" t="s">
        <v>14243</v>
      </c>
      <c r="I5382" s="660" t="s">
        <v>2727</v>
      </c>
      <c r="J5382" s="669" t="s">
        <v>14274</v>
      </c>
      <c r="K5382" s="696">
        <v>4</v>
      </c>
      <c r="L5382" s="696">
        <v>12</v>
      </c>
      <c r="M5382" s="697">
        <f t="shared" si="28"/>
        <v>13200</v>
      </c>
      <c r="N5382" s="679">
        <v>1</v>
      </c>
      <c r="O5382" s="679">
        <v>6</v>
      </c>
      <c r="P5382" s="687">
        <f t="shared" si="29"/>
        <v>6600</v>
      </c>
    </row>
    <row r="5383" spans="1:16" ht="45" x14ac:dyDescent="0.2">
      <c r="A5383" s="692" t="s">
        <v>15849</v>
      </c>
      <c r="B5383" s="690" t="s">
        <v>775</v>
      </c>
      <c r="C5383" s="638" t="s">
        <v>769</v>
      </c>
      <c r="D5383" s="669" t="s">
        <v>15106</v>
      </c>
      <c r="E5383" s="657">
        <v>3500</v>
      </c>
      <c r="F5383" s="664" t="s">
        <v>15107</v>
      </c>
      <c r="G5383" s="669" t="s">
        <v>15108</v>
      </c>
      <c r="H5383" s="669" t="s">
        <v>774</v>
      </c>
      <c r="I5383" s="660" t="s">
        <v>2727</v>
      </c>
      <c r="J5383" s="669" t="s">
        <v>15106</v>
      </c>
      <c r="K5383" s="696">
        <v>4</v>
      </c>
      <c r="L5383" s="696">
        <v>12</v>
      </c>
      <c r="M5383" s="697">
        <f t="shared" si="28"/>
        <v>42000</v>
      </c>
      <c r="N5383" s="679">
        <v>1</v>
      </c>
      <c r="O5383" s="679">
        <v>6</v>
      </c>
      <c r="P5383" s="687">
        <f t="shared" si="29"/>
        <v>21000</v>
      </c>
    </row>
    <row r="5384" spans="1:16" ht="45" x14ac:dyDescent="0.2">
      <c r="A5384" s="692" t="s">
        <v>15849</v>
      </c>
      <c r="B5384" s="690" t="s">
        <v>775</v>
      </c>
      <c r="C5384" s="638" t="s">
        <v>769</v>
      </c>
      <c r="D5384" s="669" t="s">
        <v>15109</v>
      </c>
      <c r="E5384" s="657">
        <v>2500</v>
      </c>
      <c r="F5384" s="664" t="s">
        <v>15110</v>
      </c>
      <c r="G5384" s="669" t="s">
        <v>15111</v>
      </c>
      <c r="H5384" s="669" t="s">
        <v>14243</v>
      </c>
      <c r="I5384" s="660" t="s">
        <v>2727</v>
      </c>
      <c r="J5384" s="669" t="s">
        <v>15109</v>
      </c>
      <c r="K5384" s="696">
        <v>4</v>
      </c>
      <c r="L5384" s="696">
        <v>12</v>
      </c>
      <c r="M5384" s="697">
        <f t="shared" si="28"/>
        <v>30000</v>
      </c>
      <c r="N5384" s="679">
        <v>1</v>
      </c>
      <c r="O5384" s="679">
        <v>6</v>
      </c>
      <c r="P5384" s="687">
        <f t="shared" si="29"/>
        <v>15000</v>
      </c>
    </row>
    <row r="5385" spans="1:16" ht="45" x14ac:dyDescent="0.2">
      <c r="A5385" s="692" t="s">
        <v>15849</v>
      </c>
      <c r="B5385" s="690" t="s">
        <v>775</v>
      </c>
      <c r="C5385" s="638" t="s">
        <v>769</v>
      </c>
      <c r="D5385" s="669" t="s">
        <v>15112</v>
      </c>
      <c r="E5385" s="657">
        <v>3000</v>
      </c>
      <c r="F5385" s="664" t="s">
        <v>15113</v>
      </c>
      <c r="G5385" s="669" t="s">
        <v>15114</v>
      </c>
      <c r="H5385" s="669" t="s">
        <v>14243</v>
      </c>
      <c r="I5385" s="660" t="s">
        <v>2727</v>
      </c>
      <c r="J5385" s="669" t="s">
        <v>15112</v>
      </c>
      <c r="K5385" s="696">
        <v>4</v>
      </c>
      <c r="L5385" s="696">
        <v>12</v>
      </c>
      <c r="M5385" s="697">
        <f t="shared" si="28"/>
        <v>36000</v>
      </c>
      <c r="N5385" s="679">
        <v>1</v>
      </c>
      <c r="O5385" s="679">
        <v>6</v>
      </c>
      <c r="P5385" s="687">
        <f t="shared" si="29"/>
        <v>18000</v>
      </c>
    </row>
    <row r="5386" spans="1:16" ht="45" x14ac:dyDescent="0.2">
      <c r="A5386" s="692" t="s">
        <v>15849</v>
      </c>
      <c r="B5386" s="690" t="s">
        <v>775</v>
      </c>
      <c r="C5386" s="638" t="s">
        <v>769</v>
      </c>
      <c r="D5386" s="669" t="s">
        <v>14551</v>
      </c>
      <c r="E5386" s="657">
        <v>1725</v>
      </c>
      <c r="F5386" s="664" t="s">
        <v>15115</v>
      </c>
      <c r="G5386" s="669" t="s">
        <v>15116</v>
      </c>
      <c r="H5386" s="669" t="s">
        <v>14243</v>
      </c>
      <c r="I5386" s="660" t="s">
        <v>2727</v>
      </c>
      <c r="J5386" s="669" t="s">
        <v>14551</v>
      </c>
      <c r="K5386" s="696">
        <v>4</v>
      </c>
      <c r="L5386" s="696">
        <v>12</v>
      </c>
      <c r="M5386" s="697">
        <f t="shared" si="28"/>
        <v>20700</v>
      </c>
      <c r="N5386" s="679">
        <v>1</v>
      </c>
      <c r="O5386" s="679">
        <v>6</v>
      </c>
      <c r="P5386" s="687">
        <f t="shared" si="29"/>
        <v>10350</v>
      </c>
    </row>
    <row r="5387" spans="1:16" ht="45" x14ac:dyDescent="0.2">
      <c r="A5387" s="692" t="s">
        <v>15849</v>
      </c>
      <c r="B5387" s="690" t="s">
        <v>775</v>
      </c>
      <c r="C5387" s="638" t="s">
        <v>769</v>
      </c>
      <c r="D5387" s="669" t="s">
        <v>15117</v>
      </c>
      <c r="E5387" s="657">
        <v>2200</v>
      </c>
      <c r="F5387" s="664" t="s">
        <v>15118</v>
      </c>
      <c r="G5387" s="669" t="s">
        <v>15119</v>
      </c>
      <c r="H5387" s="669" t="s">
        <v>14243</v>
      </c>
      <c r="I5387" s="660" t="s">
        <v>2727</v>
      </c>
      <c r="J5387" s="669" t="s">
        <v>15117</v>
      </c>
      <c r="K5387" s="696">
        <v>4</v>
      </c>
      <c r="L5387" s="696">
        <v>12</v>
      </c>
      <c r="M5387" s="697">
        <f t="shared" si="28"/>
        <v>26400</v>
      </c>
      <c r="N5387" s="679">
        <v>1</v>
      </c>
      <c r="O5387" s="679">
        <v>6</v>
      </c>
      <c r="P5387" s="687">
        <f t="shared" si="29"/>
        <v>13200</v>
      </c>
    </row>
    <row r="5388" spans="1:16" ht="45" x14ac:dyDescent="0.2">
      <c r="A5388" s="692" t="s">
        <v>15849</v>
      </c>
      <c r="B5388" s="690" t="s">
        <v>775</v>
      </c>
      <c r="C5388" s="638" t="s">
        <v>769</v>
      </c>
      <c r="D5388" s="669" t="s">
        <v>15120</v>
      </c>
      <c r="E5388" s="657">
        <v>3500</v>
      </c>
      <c r="F5388" s="664" t="s">
        <v>15121</v>
      </c>
      <c r="G5388" s="669" t="s">
        <v>15122</v>
      </c>
      <c r="H5388" s="669" t="s">
        <v>14243</v>
      </c>
      <c r="I5388" s="660" t="s">
        <v>2727</v>
      </c>
      <c r="J5388" s="669" t="s">
        <v>15120</v>
      </c>
      <c r="K5388" s="696">
        <v>4</v>
      </c>
      <c r="L5388" s="696">
        <v>12</v>
      </c>
      <c r="M5388" s="697">
        <f t="shared" si="28"/>
        <v>42000</v>
      </c>
      <c r="N5388" s="679">
        <v>1</v>
      </c>
      <c r="O5388" s="679">
        <v>6</v>
      </c>
      <c r="P5388" s="687">
        <f t="shared" si="29"/>
        <v>21000</v>
      </c>
    </row>
    <row r="5389" spans="1:16" ht="45" x14ac:dyDescent="0.2">
      <c r="A5389" s="692" t="s">
        <v>15849</v>
      </c>
      <c r="B5389" s="690" t="s">
        <v>775</v>
      </c>
      <c r="C5389" s="638" t="s">
        <v>769</v>
      </c>
      <c r="D5389" s="669" t="s">
        <v>14274</v>
      </c>
      <c r="E5389" s="657">
        <v>1725</v>
      </c>
      <c r="F5389" s="664" t="s">
        <v>15123</v>
      </c>
      <c r="G5389" s="669" t="s">
        <v>15124</v>
      </c>
      <c r="H5389" s="669" t="s">
        <v>14243</v>
      </c>
      <c r="I5389" s="660" t="s">
        <v>2727</v>
      </c>
      <c r="J5389" s="669" t="s">
        <v>14274</v>
      </c>
      <c r="K5389" s="696">
        <v>4</v>
      </c>
      <c r="L5389" s="696">
        <v>12</v>
      </c>
      <c r="M5389" s="697">
        <f t="shared" si="28"/>
        <v>20700</v>
      </c>
      <c r="N5389" s="679">
        <v>1</v>
      </c>
      <c r="O5389" s="679">
        <v>6</v>
      </c>
      <c r="P5389" s="687">
        <f t="shared" si="29"/>
        <v>10350</v>
      </c>
    </row>
    <row r="5390" spans="1:16" ht="45" x14ac:dyDescent="0.2">
      <c r="A5390" s="692" t="s">
        <v>15849</v>
      </c>
      <c r="B5390" s="690" t="s">
        <v>775</v>
      </c>
      <c r="C5390" s="638" t="s">
        <v>769</v>
      </c>
      <c r="D5390" s="669" t="s">
        <v>15125</v>
      </c>
      <c r="E5390" s="657">
        <v>8000</v>
      </c>
      <c r="F5390" s="664" t="s">
        <v>15126</v>
      </c>
      <c r="G5390" s="669" t="s">
        <v>15127</v>
      </c>
      <c r="H5390" s="669" t="s">
        <v>915</v>
      </c>
      <c r="I5390" s="660" t="s">
        <v>14266</v>
      </c>
      <c r="J5390" s="669" t="s">
        <v>15125</v>
      </c>
      <c r="K5390" s="696">
        <v>4</v>
      </c>
      <c r="L5390" s="696">
        <v>12</v>
      </c>
      <c r="M5390" s="697">
        <f t="shared" si="28"/>
        <v>96000</v>
      </c>
      <c r="N5390" s="679">
        <v>1</v>
      </c>
      <c r="O5390" s="679">
        <v>6</v>
      </c>
      <c r="P5390" s="687">
        <f t="shared" si="29"/>
        <v>48000</v>
      </c>
    </row>
    <row r="5391" spans="1:16" ht="45" x14ac:dyDescent="0.2">
      <c r="A5391" s="692" t="s">
        <v>15849</v>
      </c>
      <c r="B5391" s="690" t="s">
        <v>775</v>
      </c>
      <c r="C5391" s="638" t="s">
        <v>769</v>
      </c>
      <c r="D5391" s="669" t="s">
        <v>1929</v>
      </c>
      <c r="E5391" s="657">
        <v>3700</v>
      </c>
      <c r="F5391" s="664" t="s">
        <v>15128</v>
      </c>
      <c r="G5391" s="669" t="s">
        <v>15129</v>
      </c>
      <c r="H5391" s="669" t="s">
        <v>5</v>
      </c>
      <c r="I5391" s="660" t="s">
        <v>2727</v>
      </c>
      <c r="J5391" s="669" t="s">
        <v>1929</v>
      </c>
      <c r="K5391" s="696">
        <v>4</v>
      </c>
      <c r="L5391" s="696">
        <v>12</v>
      </c>
      <c r="M5391" s="697">
        <f t="shared" si="28"/>
        <v>44400</v>
      </c>
      <c r="N5391" s="679">
        <v>1</v>
      </c>
      <c r="O5391" s="679">
        <v>6</v>
      </c>
      <c r="P5391" s="687">
        <f t="shared" si="29"/>
        <v>22200</v>
      </c>
    </row>
    <row r="5392" spans="1:16" ht="45" x14ac:dyDescent="0.2">
      <c r="A5392" s="692" t="s">
        <v>15849</v>
      </c>
      <c r="B5392" s="690" t="s">
        <v>775</v>
      </c>
      <c r="C5392" s="638" t="s">
        <v>769</v>
      </c>
      <c r="D5392" s="669" t="s">
        <v>15130</v>
      </c>
      <c r="E5392" s="657">
        <v>5555.55</v>
      </c>
      <c r="F5392" s="664" t="s">
        <v>15131</v>
      </c>
      <c r="G5392" s="669" t="s">
        <v>15132</v>
      </c>
      <c r="H5392" s="669" t="s">
        <v>14243</v>
      </c>
      <c r="I5392" s="660" t="s">
        <v>2727</v>
      </c>
      <c r="J5392" s="669" t="s">
        <v>15130</v>
      </c>
      <c r="K5392" s="696">
        <v>4</v>
      </c>
      <c r="L5392" s="696">
        <v>12</v>
      </c>
      <c r="M5392" s="697">
        <f t="shared" si="28"/>
        <v>66666.600000000006</v>
      </c>
      <c r="N5392" s="679">
        <v>1</v>
      </c>
      <c r="O5392" s="679">
        <v>6</v>
      </c>
      <c r="P5392" s="687">
        <f t="shared" si="29"/>
        <v>33333.300000000003</v>
      </c>
    </row>
    <row r="5393" spans="1:16" ht="45" x14ac:dyDescent="0.2">
      <c r="A5393" s="692" t="s">
        <v>15849</v>
      </c>
      <c r="B5393" s="690" t="s">
        <v>775</v>
      </c>
      <c r="C5393" s="638" t="s">
        <v>769</v>
      </c>
      <c r="D5393" s="669" t="s">
        <v>15133</v>
      </c>
      <c r="E5393" s="657">
        <v>2500</v>
      </c>
      <c r="F5393" s="664" t="s">
        <v>15134</v>
      </c>
      <c r="G5393" s="669" t="s">
        <v>15135</v>
      </c>
      <c r="H5393" s="669" t="s">
        <v>14243</v>
      </c>
      <c r="I5393" s="660" t="s">
        <v>2727</v>
      </c>
      <c r="J5393" s="669" t="s">
        <v>15133</v>
      </c>
      <c r="K5393" s="696">
        <v>4</v>
      </c>
      <c r="L5393" s="696">
        <v>12</v>
      </c>
      <c r="M5393" s="697">
        <f t="shared" si="28"/>
        <v>30000</v>
      </c>
      <c r="N5393" s="679">
        <v>1</v>
      </c>
      <c r="O5393" s="679">
        <v>6</v>
      </c>
      <c r="P5393" s="687">
        <f t="shared" si="29"/>
        <v>15000</v>
      </c>
    </row>
    <row r="5394" spans="1:16" ht="45" x14ac:dyDescent="0.2">
      <c r="A5394" s="692" t="s">
        <v>15849</v>
      </c>
      <c r="B5394" s="690" t="s">
        <v>775</v>
      </c>
      <c r="C5394" s="638" t="s">
        <v>769</v>
      </c>
      <c r="D5394" s="669" t="s">
        <v>14421</v>
      </c>
      <c r="E5394" s="657">
        <v>1500</v>
      </c>
      <c r="F5394" s="664" t="s">
        <v>15136</v>
      </c>
      <c r="G5394" s="669" t="s">
        <v>15137</v>
      </c>
      <c r="H5394" s="669" t="s">
        <v>14243</v>
      </c>
      <c r="I5394" s="660" t="s">
        <v>2727</v>
      </c>
      <c r="J5394" s="669" t="s">
        <v>14421</v>
      </c>
      <c r="K5394" s="696">
        <v>4</v>
      </c>
      <c r="L5394" s="696">
        <v>12</v>
      </c>
      <c r="M5394" s="697">
        <f t="shared" si="28"/>
        <v>18000</v>
      </c>
      <c r="N5394" s="679">
        <v>1</v>
      </c>
      <c r="O5394" s="679">
        <v>6</v>
      </c>
      <c r="P5394" s="687">
        <f t="shared" si="29"/>
        <v>9000</v>
      </c>
    </row>
    <row r="5395" spans="1:16" ht="45" x14ac:dyDescent="0.2">
      <c r="A5395" s="692" t="s">
        <v>15849</v>
      </c>
      <c r="B5395" s="690" t="s">
        <v>775</v>
      </c>
      <c r="C5395" s="638" t="s">
        <v>769</v>
      </c>
      <c r="D5395" s="669" t="s">
        <v>1975</v>
      </c>
      <c r="E5395" s="657">
        <v>2000</v>
      </c>
      <c r="F5395" s="664" t="s">
        <v>15138</v>
      </c>
      <c r="G5395" s="669" t="s">
        <v>15139</v>
      </c>
      <c r="H5395" s="669" t="s">
        <v>14243</v>
      </c>
      <c r="I5395" s="660" t="s">
        <v>2727</v>
      </c>
      <c r="J5395" s="669" t="s">
        <v>1975</v>
      </c>
      <c r="K5395" s="696">
        <v>4</v>
      </c>
      <c r="L5395" s="696">
        <v>12</v>
      </c>
      <c r="M5395" s="697">
        <f t="shared" si="28"/>
        <v>24000</v>
      </c>
      <c r="N5395" s="679">
        <v>1</v>
      </c>
      <c r="O5395" s="679">
        <v>6</v>
      </c>
      <c r="P5395" s="687">
        <f t="shared" si="29"/>
        <v>12000</v>
      </c>
    </row>
    <row r="5396" spans="1:16" ht="45" x14ac:dyDescent="0.2">
      <c r="A5396" s="692" t="s">
        <v>15849</v>
      </c>
      <c r="B5396" s="690" t="s">
        <v>775</v>
      </c>
      <c r="C5396" s="638" t="s">
        <v>769</v>
      </c>
      <c r="D5396" s="669" t="s">
        <v>15140</v>
      </c>
      <c r="E5396" s="657">
        <v>3500</v>
      </c>
      <c r="F5396" s="664" t="s">
        <v>15141</v>
      </c>
      <c r="G5396" s="669" t="s">
        <v>15142</v>
      </c>
      <c r="H5396" s="669" t="s">
        <v>14243</v>
      </c>
      <c r="I5396" s="660" t="s">
        <v>2727</v>
      </c>
      <c r="J5396" s="669" t="s">
        <v>15140</v>
      </c>
      <c r="K5396" s="696">
        <v>4</v>
      </c>
      <c r="L5396" s="696">
        <v>12</v>
      </c>
      <c r="M5396" s="697">
        <f t="shared" si="28"/>
        <v>42000</v>
      </c>
      <c r="N5396" s="679">
        <v>1</v>
      </c>
      <c r="O5396" s="679">
        <v>6</v>
      </c>
      <c r="P5396" s="687">
        <f t="shared" si="29"/>
        <v>21000</v>
      </c>
    </row>
    <row r="5397" spans="1:16" ht="45" x14ac:dyDescent="0.2">
      <c r="A5397" s="692" t="s">
        <v>15849</v>
      </c>
      <c r="B5397" s="690" t="s">
        <v>775</v>
      </c>
      <c r="C5397" s="638" t="s">
        <v>769</v>
      </c>
      <c r="D5397" s="669" t="s">
        <v>1975</v>
      </c>
      <c r="E5397" s="657">
        <v>2000</v>
      </c>
      <c r="F5397" s="664" t="s">
        <v>15143</v>
      </c>
      <c r="G5397" s="669" t="s">
        <v>15144</v>
      </c>
      <c r="H5397" s="669" t="s">
        <v>14243</v>
      </c>
      <c r="I5397" s="660" t="s">
        <v>2727</v>
      </c>
      <c r="J5397" s="669" t="s">
        <v>1975</v>
      </c>
      <c r="K5397" s="696">
        <v>4</v>
      </c>
      <c r="L5397" s="696">
        <v>12</v>
      </c>
      <c r="M5397" s="697">
        <f t="shared" si="28"/>
        <v>24000</v>
      </c>
      <c r="N5397" s="679">
        <v>1</v>
      </c>
      <c r="O5397" s="679">
        <v>6</v>
      </c>
      <c r="P5397" s="687">
        <f t="shared" si="29"/>
        <v>12000</v>
      </c>
    </row>
    <row r="5398" spans="1:16" ht="45" x14ac:dyDescent="0.2">
      <c r="A5398" s="692" t="s">
        <v>15849</v>
      </c>
      <c r="B5398" s="690" t="s">
        <v>775</v>
      </c>
      <c r="C5398" s="638" t="s">
        <v>769</v>
      </c>
      <c r="D5398" s="669" t="s">
        <v>14348</v>
      </c>
      <c r="E5398" s="657">
        <v>4000</v>
      </c>
      <c r="F5398" s="664" t="s">
        <v>15145</v>
      </c>
      <c r="G5398" s="669" t="s">
        <v>15146</v>
      </c>
      <c r="H5398" s="669" t="s">
        <v>14243</v>
      </c>
      <c r="I5398" s="660" t="s">
        <v>2727</v>
      </c>
      <c r="J5398" s="669" t="s">
        <v>14348</v>
      </c>
      <c r="K5398" s="696">
        <v>4</v>
      </c>
      <c r="L5398" s="696">
        <v>12</v>
      </c>
      <c r="M5398" s="697">
        <f t="shared" si="28"/>
        <v>48000</v>
      </c>
      <c r="N5398" s="679">
        <v>1</v>
      </c>
      <c r="O5398" s="679">
        <v>6</v>
      </c>
      <c r="P5398" s="687">
        <f t="shared" si="29"/>
        <v>24000</v>
      </c>
    </row>
    <row r="5399" spans="1:16" ht="45" x14ac:dyDescent="0.2">
      <c r="A5399" s="692" t="s">
        <v>15849</v>
      </c>
      <c r="B5399" s="690" t="s">
        <v>775</v>
      </c>
      <c r="C5399" s="638" t="s">
        <v>769</v>
      </c>
      <c r="D5399" s="669" t="s">
        <v>14240</v>
      </c>
      <c r="E5399" s="657">
        <v>2000</v>
      </c>
      <c r="F5399" s="664" t="s">
        <v>15147</v>
      </c>
      <c r="G5399" s="669" t="s">
        <v>15148</v>
      </c>
      <c r="H5399" s="669" t="s">
        <v>14243</v>
      </c>
      <c r="I5399" s="660" t="s">
        <v>2727</v>
      </c>
      <c r="J5399" s="669" t="s">
        <v>14240</v>
      </c>
      <c r="K5399" s="696">
        <v>4</v>
      </c>
      <c r="L5399" s="696">
        <v>12</v>
      </c>
      <c r="M5399" s="697">
        <f t="shared" si="28"/>
        <v>24000</v>
      </c>
      <c r="N5399" s="679">
        <v>1</v>
      </c>
      <c r="O5399" s="679">
        <v>6</v>
      </c>
      <c r="P5399" s="687">
        <f t="shared" si="29"/>
        <v>12000</v>
      </c>
    </row>
    <row r="5400" spans="1:16" ht="45" x14ac:dyDescent="0.2">
      <c r="A5400" s="692" t="s">
        <v>15849</v>
      </c>
      <c r="B5400" s="690" t="s">
        <v>775</v>
      </c>
      <c r="C5400" s="638" t="s">
        <v>769</v>
      </c>
      <c r="D5400" s="669" t="s">
        <v>15076</v>
      </c>
      <c r="E5400" s="657">
        <v>3500</v>
      </c>
      <c r="F5400" s="664" t="s">
        <v>15149</v>
      </c>
      <c r="G5400" s="669" t="s">
        <v>15150</v>
      </c>
      <c r="H5400" s="669" t="s">
        <v>14243</v>
      </c>
      <c r="I5400" s="660" t="s">
        <v>2727</v>
      </c>
      <c r="J5400" s="669" t="s">
        <v>15076</v>
      </c>
      <c r="K5400" s="696">
        <v>4</v>
      </c>
      <c r="L5400" s="696">
        <v>12</v>
      </c>
      <c r="M5400" s="697">
        <f t="shared" si="28"/>
        <v>42000</v>
      </c>
      <c r="N5400" s="679">
        <v>1</v>
      </c>
      <c r="O5400" s="679">
        <v>6</v>
      </c>
      <c r="P5400" s="687">
        <f t="shared" si="29"/>
        <v>21000</v>
      </c>
    </row>
    <row r="5401" spans="1:16" ht="45" x14ac:dyDescent="0.2">
      <c r="A5401" s="692" t="s">
        <v>15849</v>
      </c>
      <c r="B5401" s="690" t="s">
        <v>775</v>
      </c>
      <c r="C5401" s="638" t="s">
        <v>769</v>
      </c>
      <c r="D5401" s="669" t="s">
        <v>14803</v>
      </c>
      <c r="E5401" s="657">
        <v>2500</v>
      </c>
      <c r="F5401" s="664" t="s">
        <v>15151</v>
      </c>
      <c r="G5401" s="669" t="s">
        <v>15152</v>
      </c>
      <c r="H5401" s="669" t="s">
        <v>14243</v>
      </c>
      <c r="I5401" s="660" t="s">
        <v>2727</v>
      </c>
      <c r="J5401" s="669" t="s">
        <v>14803</v>
      </c>
      <c r="K5401" s="696">
        <v>4</v>
      </c>
      <c r="L5401" s="696">
        <v>12</v>
      </c>
      <c r="M5401" s="697">
        <f t="shared" si="28"/>
        <v>30000</v>
      </c>
      <c r="N5401" s="679">
        <v>1</v>
      </c>
      <c r="O5401" s="679">
        <v>6</v>
      </c>
      <c r="P5401" s="687">
        <f t="shared" si="29"/>
        <v>15000</v>
      </c>
    </row>
    <row r="5402" spans="1:16" ht="45" x14ac:dyDescent="0.2">
      <c r="A5402" s="692" t="s">
        <v>15849</v>
      </c>
      <c r="B5402" s="690" t="s">
        <v>775</v>
      </c>
      <c r="C5402" s="638" t="s">
        <v>769</v>
      </c>
      <c r="D5402" s="669" t="s">
        <v>14245</v>
      </c>
      <c r="E5402" s="657">
        <v>2500</v>
      </c>
      <c r="F5402" s="664" t="s">
        <v>15153</v>
      </c>
      <c r="G5402" s="669" t="s">
        <v>15154</v>
      </c>
      <c r="H5402" s="669" t="s">
        <v>14243</v>
      </c>
      <c r="I5402" s="660" t="s">
        <v>2727</v>
      </c>
      <c r="J5402" s="669" t="s">
        <v>14245</v>
      </c>
      <c r="K5402" s="696">
        <v>4</v>
      </c>
      <c r="L5402" s="696">
        <v>12</v>
      </c>
      <c r="M5402" s="697">
        <f t="shared" si="28"/>
        <v>30000</v>
      </c>
      <c r="N5402" s="680" t="s">
        <v>701</v>
      </c>
      <c r="O5402" s="680" t="s">
        <v>701</v>
      </c>
      <c r="P5402" s="687">
        <v>0</v>
      </c>
    </row>
    <row r="5403" spans="1:16" ht="45" x14ac:dyDescent="0.2">
      <c r="A5403" s="692" t="s">
        <v>15849</v>
      </c>
      <c r="B5403" s="690" t="s">
        <v>775</v>
      </c>
      <c r="C5403" s="638" t="s">
        <v>769</v>
      </c>
      <c r="D5403" s="669" t="s">
        <v>15155</v>
      </c>
      <c r="E5403" s="657">
        <v>2000</v>
      </c>
      <c r="F5403" s="664" t="s">
        <v>15156</v>
      </c>
      <c r="G5403" s="669" t="s">
        <v>15157</v>
      </c>
      <c r="H5403" s="669" t="s">
        <v>14243</v>
      </c>
      <c r="I5403" s="660" t="s">
        <v>2727</v>
      </c>
      <c r="J5403" s="669" t="s">
        <v>15155</v>
      </c>
      <c r="K5403" s="696">
        <v>4</v>
      </c>
      <c r="L5403" s="696">
        <v>12</v>
      </c>
      <c r="M5403" s="697">
        <f t="shared" si="28"/>
        <v>24000</v>
      </c>
      <c r="N5403" s="679">
        <v>1</v>
      </c>
      <c r="O5403" s="679">
        <v>6</v>
      </c>
      <c r="P5403" s="687">
        <f t="shared" ref="P5403:P5409" si="30">+E5403*O5403</f>
        <v>12000</v>
      </c>
    </row>
    <row r="5404" spans="1:16" ht="45" x14ac:dyDescent="0.2">
      <c r="A5404" s="692" t="s">
        <v>15849</v>
      </c>
      <c r="B5404" s="690" t="s">
        <v>775</v>
      </c>
      <c r="C5404" s="638" t="s">
        <v>769</v>
      </c>
      <c r="D5404" s="669" t="s">
        <v>14417</v>
      </c>
      <c r="E5404" s="657">
        <v>3500</v>
      </c>
      <c r="F5404" s="664" t="s">
        <v>15158</v>
      </c>
      <c r="G5404" s="669" t="s">
        <v>15159</v>
      </c>
      <c r="H5404" s="669" t="s">
        <v>14243</v>
      </c>
      <c r="I5404" s="660" t="s">
        <v>2727</v>
      </c>
      <c r="J5404" s="669" t="s">
        <v>14417</v>
      </c>
      <c r="K5404" s="696">
        <v>4</v>
      </c>
      <c r="L5404" s="696">
        <v>12</v>
      </c>
      <c r="M5404" s="697">
        <f t="shared" si="28"/>
        <v>42000</v>
      </c>
      <c r="N5404" s="679">
        <v>1</v>
      </c>
      <c r="O5404" s="679">
        <v>6</v>
      </c>
      <c r="P5404" s="687">
        <f t="shared" si="30"/>
        <v>21000</v>
      </c>
    </row>
    <row r="5405" spans="1:16" ht="45" x14ac:dyDescent="0.2">
      <c r="A5405" s="692" t="s">
        <v>15849</v>
      </c>
      <c r="B5405" s="690" t="s">
        <v>775</v>
      </c>
      <c r="C5405" s="638" t="s">
        <v>769</v>
      </c>
      <c r="D5405" s="669" t="s">
        <v>15160</v>
      </c>
      <c r="E5405" s="657">
        <v>3800</v>
      </c>
      <c r="F5405" s="664" t="s">
        <v>15161</v>
      </c>
      <c r="G5405" s="669" t="s">
        <v>15162</v>
      </c>
      <c r="H5405" s="669" t="s">
        <v>14243</v>
      </c>
      <c r="I5405" s="660" t="s">
        <v>2727</v>
      </c>
      <c r="J5405" s="669" t="s">
        <v>15160</v>
      </c>
      <c r="K5405" s="696">
        <v>4</v>
      </c>
      <c r="L5405" s="696">
        <v>12</v>
      </c>
      <c r="M5405" s="697">
        <f t="shared" si="28"/>
        <v>45600</v>
      </c>
      <c r="N5405" s="679">
        <v>1</v>
      </c>
      <c r="O5405" s="679">
        <v>6</v>
      </c>
      <c r="P5405" s="687">
        <f t="shared" si="30"/>
        <v>22800</v>
      </c>
    </row>
    <row r="5406" spans="1:16" ht="45" x14ac:dyDescent="0.2">
      <c r="A5406" s="692" t="s">
        <v>15849</v>
      </c>
      <c r="B5406" s="690" t="s">
        <v>775</v>
      </c>
      <c r="C5406" s="638" t="s">
        <v>769</v>
      </c>
      <c r="D5406" s="669" t="s">
        <v>14258</v>
      </c>
      <c r="E5406" s="657">
        <v>1380</v>
      </c>
      <c r="F5406" s="664" t="s">
        <v>15163</v>
      </c>
      <c r="G5406" s="669" t="s">
        <v>15164</v>
      </c>
      <c r="H5406" s="669" t="s">
        <v>14243</v>
      </c>
      <c r="I5406" s="660" t="s">
        <v>2727</v>
      </c>
      <c r="J5406" s="669" t="s">
        <v>14258</v>
      </c>
      <c r="K5406" s="696">
        <v>4</v>
      </c>
      <c r="L5406" s="696">
        <v>12</v>
      </c>
      <c r="M5406" s="697">
        <f t="shared" si="28"/>
        <v>16560</v>
      </c>
      <c r="N5406" s="679">
        <v>1</v>
      </c>
      <c r="O5406" s="679">
        <v>6</v>
      </c>
      <c r="P5406" s="687">
        <f t="shared" si="30"/>
        <v>8280</v>
      </c>
    </row>
    <row r="5407" spans="1:16" ht="45" x14ac:dyDescent="0.2">
      <c r="A5407" s="692" t="s">
        <v>15849</v>
      </c>
      <c r="B5407" s="690" t="s">
        <v>775</v>
      </c>
      <c r="C5407" s="638" t="s">
        <v>769</v>
      </c>
      <c r="D5407" s="669" t="s">
        <v>14170</v>
      </c>
      <c r="E5407" s="657">
        <v>4500</v>
      </c>
      <c r="F5407" s="664" t="s">
        <v>15165</v>
      </c>
      <c r="G5407" s="669" t="s">
        <v>15166</v>
      </c>
      <c r="H5407" s="669" t="s">
        <v>14243</v>
      </c>
      <c r="I5407" s="660" t="s">
        <v>2727</v>
      </c>
      <c r="J5407" s="669" t="s">
        <v>14170</v>
      </c>
      <c r="K5407" s="696">
        <v>4</v>
      </c>
      <c r="L5407" s="696">
        <v>12</v>
      </c>
      <c r="M5407" s="697">
        <f t="shared" si="28"/>
        <v>54000</v>
      </c>
      <c r="N5407" s="679">
        <v>1</v>
      </c>
      <c r="O5407" s="679">
        <v>6</v>
      </c>
      <c r="P5407" s="687">
        <f t="shared" si="30"/>
        <v>27000</v>
      </c>
    </row>
    <row r="5408" spans="1:16" ht="45" x14ac:dyDescent="0.2">
      <c r="A5408" s="692" t="s">
        <v>15849</v>
      </c>
      <c r="B5408" s="690" t="s">
        <v>775</v>
      </c>
      <c r="C5408" s="638" t="s">
        <v>769</v>
      </c>
      <c r="D5408" s="669" t="s">
        <v>14739</v>
      </c>
      <c r="E5408" s="657">
        <v>2500</v>
      </c>
      <c r="F5408" s="664" t="s">
        <v>15167</v>
      </c>
      <c r="G5408" s="669" t="s">
        <v>15168</v>
      </c>
      <c r="H5408" s="669" t="s">
        <v>5</v>
      </c>
      <c r="I5408" s="660" t="s">
        <v>2727</v>
      </c>
      <c r="J5408" s="669" t="s">
        <v>14739</v>
      </c>
      <c r="K5408" s="696">
        <v>4</v>
      </c>
      <c r="L5408" s="696">
        <v>12</v>
      </c>
      <c r="M5408" s="697">
        <f t="shared" si="28"/>
        <v>30000</v>
      </c>
      <c r="N5408" s="679">
        <v>1</v>
      </c>
      <c r="O5408" s="679">
        <v>6</v>
      </c>
      <c r="P5408" s="687">
        <f t="shared" si="30"/>
        <v>15000</v>
      </c>
    </row>
    <row r="5409" spans="1:16" ht="45" x14ac:dyDescent="0.2">
      <c r="A5409" s="692" t="s">
        <v>15849</v>
      </c>
      <c r="B5409" s="690" t="s">
        <v>775</v>
      </c>
      <c r="C5409" s="638" t="s">
        <v>769</v>
      </c>
      <c r="D5409" s="669" t="s">
        <v>14245</v>
      </c>
      <c r="E5409" s="657">
        <v>2500</v>
      </c>
      <c r="F5409" s="664" t="s">
        <v>15169</v>
      </c>
      <c r="G5409" s="669" t="s">
        <v>15170</v>
      </c>
      <c r="H5409" s="669" t="s">
        <v>774</v>
      </c>
      <c r="I5409" s="660" t="s">
        <v>774</v>
      </c>
      <c r="J5409" s="669" t="s">
        <v>14245</v>
      </c>
      <c r="K5409" s="696">
        <v>4</v>
      </c>
      <c r="L5409" s="696">
        <v>12</v>
      </c>
      <c r="M5409" s="697">
        <f t="shared" si="28"/>
        <v>30000</v>
      </c>
      <c r="N5409" s="679">
        <v>1</v>
      </c>
      <c r="O5409" s="679">
        <v>6</v>
      </c>
      <c r="P5409" s="687">
        <f t="shared" si="30"/>
        <v>15000</v>
      </c>
    </row>
    <row r="5410" spans="1:16" ht="45" x14ac:dyDescent="0.2">
      <c r="A5410" s="692" t="s">
        <v>15849</v>
      </c>
      <c r="B5410" s="690" t="s">
        <v>775</v>
      </c>
      <c r="C5410" s="638" t="s">
        <v>769</v>
      </c>
      <c r="D5410" s="669" t="s">
        <v>15171</v>
      </c>
      <c r="E5410" s="657">
        <v>2500</v>
      </c>
      <c r="F5410" s="664" t="s">
        <v>15172</v>
      </c>
      <c r="G5410" s="669" t="s">
        <v>15173</v>
      </c>
      <c r="H5410" s="669" t="s">
        <v>5</v>
      </c>
      <c r="I5410" s="660" t="s">
        <v>2727</v>
      </c>
      <c r="J5410" s="669" t="s">
        <v>15171</v>
      </c>
      <c r="K5410" s="696">
        <v>4</v>
      </c>
      <c r="L5410" s="696">
        <v>12</v>
      </c>
      <c r="M5410" s="697">
        <f t="shared" si="28"/>
        <v>30000</v>
      </c>
      <c r="N5410" s="680" t="s">
        <v>701</v>
      </c>
      <c r="O5410" s="680" t="s">
        <v>701</v>
      </c>
      <c r="P5410" s="687">
        <v>0</v>
      </c>
    </row>
    <row r="5411" spans="1:16" ht="45" x14ac:dyDescent="0.2">
      <c r="A5411" s="692" t="s">
        <v>15849</v>
      </c>
      <c r="B5411" s="690" t="s">
        <v>775</v>
      </c>
      <c r="C5411" s="638" t="s">
        <v>769</v>
      </c>
      <c r="D5411" s="669" t="s">
        <v>14551</v>
      </c>
      <c r="E5411" s="657">
        <v>1725</v>
      </c>
      <c r="F5411" s="664" t="s">
        <v>15174</v>
      </c>
      <c r="G5411" s="669" t="s">
        <v>15175</v>
      </c>
      <c r="H5411" s="669" t="s">
        <v>14243</v>
      </c>
      <c r="I5411" s="660" t="s">
        <v>2727</v>
      </c>
      <c r="J5411" s="669" t="s">
        <v>14551</v>
      </c>
      <c r="K5411" s="696">
        <v>4</v>
      </c>
      <c r="L5411" s="696">
        <v>12</v>
      </c>
      <c r="M5411" s="697">
        <f t="shared" si="28"/>
        <v>20700</v>
      </c>
      <c r="N5411" s="679">
        <v>1</v>
      </c>
      <c r="O5411" s="679">
        <v>6</v>
      </c>
      <c r="P5411" s="687">
        <f t="shared" ref="P5411:P5417" si="31">+E5411*O5411</f>
        <v>10350</v>
      </c>
    </row>
    <row r="5412" spans="1:16" ht="45" x14ac:dyDescent="0.2">
      <c r="A5412" s="692" t="s">
        <v>15849</v>
      </c>
      <c r="B5412" s="690" t="s">
        <v>775</v>
      </c>
      <c r="C5412" s="638" t="s">
        <v>769</v>
      </c>
      <c r="D5412" s="669" t="s">
        <v>15176</v>
      </c>
      <c r="E5412" s="657">
        <v>2070</v>
      </c>
      <c r="F5412" s="664" t="s">
        <v>15177</v>
      </c>
      <c r="G5412" s="669" t="s">
        <v>15178</v>
      </c>
      <c r="H5412" s="669" t="s">
        <v>774</v>
      </c>
      <c r="I5412" s="660" t="s">
        <v>774</v>
      </c>
      <c r="J5412" s="669" t="s">
        <v>15176</v>
      </c>
      <c r="K5412" s="696">
        <v>4</v>
      </c>
      <c r="L5412" s="696">
        <v>12</v>
      </c>
      <c r="M5412" s="697">
        <f t="shared" si="28"/>
        <v>24840</v>
      </c>
      <c r="N5412" s="679">
        <v>1</v>
      </c>
      <c r="O5412" s="679">
        <v>6</v>
      </c>
      <c r="P5412" s="687">
        <f t="shared" si="31"/>
        <v>12420</v>
      </c>
    </row>
    <row r="5413" spans="1:16" ht="45" x14ac:dyDescent="0.2">
      <c r="A5413" s="692" t="s">
        <v>15849</v>
      </c>
      <c r="B5413" s="690" t="s">
        <v>775</v>
      </c>
      <c r="C5413" s="638" t="s">
        <v>769</v>
      </c>
      <c r="D5413" s="669" t="s">
        <v>14274</v>
      </c>
      <c r="E5413" s="657">
        <v>930</v>
      </c>
      <c r="F5413" s="664" t="s">
        <v>15179</v>
      </c>
      <c r="G5413" s="669" t="s">
        <v>15180</v>
      </c>
      <c r="H5413" s="669" t="s">
        <v>14243</v>
      </c>
      <c r="I5413" s="660" t="s">
        <v>2727</v>
      </c>
      <c r="J5413" s="669" t="s">
        <v>14274</v>
      </c>
      <c r="K5413" s="696">
        <v>4</v>
      </c>
      <c r="L5413" s="696">
        <v>12</v>
      </c>
      <c r="M5413" s="697">
        <f t="shared" si="28"/>
        <v>11160</v>
      </c>
      <c r="N5413" s="679">
        <v>1</v>
      </c>
      <c r="O5413" s="679">
        <v>6</v>
      </c>
      <c r="P5413" s="687">
        <f t="shared" si="31"/>
        <v>5580</v>
      </c>
    </row>
    <row r="5414" spans="1:16" ht="45" x14ac:dyDescent="0.2">
      <c r="A5414" s="692" t="s">
        <v>15849</v>
      </c>
      <c r="B5414" s="690" t="s">
        <v>775</v>
      </c>
      <c r="C5414" s="638" t="s">
        <v>769</v>
      </c>
      <c r="D5414" s="669" t="s">
        <v>1975</v>
      </c>
      <c r="E5414" s="657">
        <v>2000</v>
      </c>
      <c r="F5414" s="664" t="s">
        <v>15181</v>
      </c>
      <c r="G5414" s="669" t="s">
        <v>15182</v>
      </c>
      <c r="H5414" s="669" t="s">
        <v>14243</v>
      </c>
      <c r="I5414" s="660" t="s">
        <v>2727</v>
      </c>
      <c r="J5414" s="669" t="s">
        <v>1975</v>
      </c>
      <c r="K5414" s="696">
        <v>4</v>
      </c>
      <c r="L5414" s="696">
        <v>12</v>
      </c>
      <c r="M5414" s="697">
        <f t="shared" si="28"/>
        <v>24000</v>
      </c>
      <c r="N5414" s="679">
        <v>1</v>
      </c>
      <c r="O5414" s="679">
        <v>6</v>
      </c>
      <c r="P5414" s="687">
        <f t="shared" si="31"/>
        <v>12000</v>
      </c>
    </row>
    <row r="5415" spans="1:16" ht="45" x14ac:dyDescent="0.2">
      <c r="A5415" s="692" t="s">
        <v>15849</v>
      </c>
      <c r="B5415" s="690" t="s">
        <v>775</v>
      </c>
      <c r="C5415" s="638" t="s">
        <v>769</v>
      </c>
      <c r="D5415" s="669" t="s">
        <v>15183</v>
      </c>
      <c r="E5415" s="657">
        <v>1800</v>
      </c>
      <c r="F5415" s="664" t="s">
        <v>15184</v>
      </c>
      <c r="G5415" s="669" t="s">
        <v>15185</v>
      </c>
      <c r="H5415" s="669" t="s">
        <v>14243</v>
      </c>
      <c r="I5415" s="660" t="s">
        <v>2727</v>
      </c>
      <c r="J5415" s="669" t="s">
        <v>15183</v>
      </c>
      <c r="K5415" s="696">
        <v>4</v>
      </c>
      <c r="L5415" s="696">
        <v>12</v>
      </c>
      <c r="M5415" s="697">
        <f t="shared" si="28"/>
        <v>21600</v>
      </c>
      <c r="N5415" s="679">
        <v>1</v>
      </c>
      <c r="O5415" s="679">
        <v>6</v>
      </c>
      <c r="P5415" s="687">
        <f t="shared" si="31"/>
        <v>10800</v>
      </c>
    </row>
    <row r="5416" spans="1:16" ht="45" x14ac:dyDescent="0.2">
      <c r="A5416" s="692" t="s">
        <v>15849</v>
      </c>
      <c r="B5416" s="690" t="s">
        <v>775</v>
      </c>
      <c r="C5416" s="638" t="s">
        <v>769</v>
      </c>
      <c r="D5416" s="669" t="s">
        <v>15186</v>
      </c>
      <c r="E5416" s="657">
        <v>3000</v>
      </c>
      <c r="F5416" s="664" t="s">
        <v>15187</v>
      </c>
      <c r="G5416" s="669" t="s">
        <v>15188</v>
      </c>
      <c r="H5416" s="669" t="s">
        <v>14243</v>
      </c>
      <c r="I5416" s="660" t="s">
        <v>2727</v>
      </c>
      <c r="J5416" s="669" t="s">
        <v>15186</v>
      </c>
      <c r="K5416" s="696">
        <v>4</v>
      </c>
      <c r="L5416" s="696">
        <v>12</v>
      </c>
      <c r="M5416" s="697">
        <f t="shared" si="28"/>
        <v>36000</v>
      </c>
      <c r="N5416" s="679">
        <v>1</v>
      </c>
      <c r="O5416" s="679">
        <v>6</v>
      </c>
      <c r="P5416" s="687">
        <f t="shared" si="31"/>
        <v>18000</v>
      </c>
    </row>
    <row r="5417" spans="1:16" ht="45" x14ac:dyDescent="0.2">
      <c r="A5417" s="692" t="s">
        <v>15849</v>
      </c>
      <c r="B5417" s="690" t="s">
        <v>775</v>
      </c>
      <c r="C5417" s="638" t="s">
        <v>769</v>
      </c>
      <c r="D5417" s="669" t="s">
        <v>14278</v>
      </c>
      <c r="E5417" s="657">
        <v>3200</v>
      </c>
      <c r="F5417" s="664" t="s">
        <v>15189</v>
      </c>
      <c r="G5417" s="669" t="s">
        <v>15190</v>
      </c>
      <c r="H5417" s="669" t="s">
        <v>14243</v>
      </c>
      <c r="I5417" s="660" t="s">
        <v>2727</v>
      </c>
      <c r="J5417" s="669" t="s">
        <v>14278</v>
      </c>
      <c r="K5417" s="696">
        <v>4</v>
      </c>
      <c r="L5417" s="696">
        <v>12</v>
      </c>
      <c r="M5417" s="697">
        <f t="shared" si="28"/>
        <v>38400</v>
      </c>
      <c r="N5417" s="679">
        <v>1</v>
      </c>
      <c r="O5417" s="679">
        <v>6</v>
      </c>
      <c r="P5417" s="687">
        <f t="shared" si="31"/>
        <v>19200</v>
      </c>
    </row>
    <row r="5418" spans="1:16" ht="45" x14ac:dyDescent="0.2">
      <c r="A5418" s="692" t="s">
        <v>15849</v>
      </c>
      <c r="B5418" s="690" t="s">
        <v>775</v>
      </c>
      <c r="C5418" s="638" t="s">
        <v>769</v>
      </c>
      <c r="D5418" s="669" t="s">
        <v>15191</v>
      </c>
      <c r="E5418" s="657">
        <v>5000</v>
      </c>
      <c r="F5418" s="664" t="s">
        <v>15192</v>
      </c>
      <c r="G5418" s="669" t="s">
        <v>15193</v>
      </c>
      <c r="H5418" s="669" t="s">
        <v>14243</v>
      </c>
      <c r="I5418" s="660" t="s">
        <v>2727</v>
      </c>
      <c r="J5418" s="669" t="s">
        <v>15191</v>
      </c>
      <c r="K5418" s="696">
        <v>4</v>
      </c>
      <c r="L5418" s="696">
        <v>12</v>
      </c>
      <c r="M5418" s="697">
        <f t="shared" si="28"/>
        <v>60000</v>
      </c>
      <c r="N5418" s="680" t="s">
        <v>701</v>
      </c>
      <c r="O5418" s="680" t="s">
        <v>701</v>
      </c>
      <c r="P5418" s="687">
        <v>0</v>
      </c>
    </row>
    <row r="5419" spans="1:16" ht="45" x14ac:dyDescent="0.2">
      <c r="A5419" s="692" t="s">
        <v>15849</v>
      </c>
      <c r="B5419" s="690" t="s">
        <v>775</v>
      </c>
      <c r="C5419" s="638" t="s">
        <v>769</v>
      </c>
      <c r="D5419" s="669" t="s">
        <v>14551</v>
      </c>
      <c r="E5419" s="657">
        <v>1725</v>
      </c>
      <c r="F5419" s="664" t="s">
        <v>15194</v>
      </c>
      <c r="G5419" s="669" t="s">
        <v>15195</v>
      </c>
      <c r="H5419" s="669" t="s">
        <v>14243</v>
      </c>
      <c r="I5419" s="660" t="s">
        <v>2727</v>
      </c>
      <c r="J5419" s="669" t="s">
        <v>14551</v>
      </c>
      <c r="K5419" s="696">
        <v>4</v>
      </c>
      <c r="L5419" s="696">
        <v>12</v>
      </c>
      <c r="M5419" s="697">
        <f t="shared" si="28"/>
        <v>20700</v>
      </c>
      <c r="N5419" s="679">
        <v>1</v>
      </c>
      <c r="O5419" s="679">
        <v>6</v>
      </c>
      <c r="P5419" s="687">
        <f t="shared" ref="P5419:P5459" si="32">+E5419*O5419</f>
        <v>10350</v>
      </c>
    </row>
    <row r="5420" spans="1:16" ht="45" x14ac:dyDescent="0.2">
      <c r="A5420" s="692" t="s">
        <v>15849</v>
      </c>
      <c r="B5420" s="690" t="s">
        <v>775</v>
      </c>
      <c r="C5420" s="638" t="s">
        <v>769</v>
      </c>
      <c r="D5420" s="669" t="s">
        <v>14274</v>
      </c>
      <c r="E5420" s="657">
        <v>1300</v>
      </c>
      <c r="F5420" s="664" t="s">
        <v>15196</v>
      </c>
      <c r="G5420" s="669" t="s">
        <v>15197</v>
      </c>
      <c r="H5420" s="669" t="s">
        <v>14243</v>
      </c>
      <c r="I5420" s="660" t="s">
        <v>2727</v>
      </c>
      <c r="J5420" s="669" t="s">
        <v>14274</v>
      </c>
      <c r="K5420" s="696">
        <v>4</v>
      </c>
      <c r="L5420" s="696">
        <v>12</v>
      </c>
      <c r="M5420" s="697">
        <f t="shared" si="28"/>
        <v>15600</v>
      </c>
      <c r="N5420" s="679">
        <v>1</v>
      </c>
      <c r="O5420" s="679">
        <v>6</v>
      </c>
      <c r="P5420" s="687">
        <f t="shared" si="32"/>
        <v>7800</v>
      </c>
    </row>
    <row r="5421" spans="1:16" ht="45" x14ac:dyDescent="0.2">
      <c r="A5421" s="692" t="s">
        <v>15849</v>
      </c>
      <c r="B5421" s="690" t="s">
        <v>775</v>
      </c>
      <c r="C5421" s="638" t="s">
        <v>769</v>
      </c>
      <c r="D5421" s="669" t="s">
        <v>4808</v>
      </c>
      <c r="E5421" s="657">
        <v>7000</v>
      </c>
      <c r="F5421" s="664" t="s">
        <v>15198</v>
      </c>
      <c r="G5421" s="669" t="s">
        <v>15199</v>
      </c>
      <c r="H5421" s="669" t="s">
        <v>14243</v>
      </c>
      <c r="I5421" s="660" t="s">
        <v>2727</v>
      </c>
      <c r="J5421" s="669" t="s">
        <v>4808</v>
      </c>
      <c r="K5421" s="696">
        <v>4</v>
      </c>
      <c r="L5421" s="696">
        <v>12</v>
      </c>
      <c r="M5421" s="697">
        <f t="shared" si="28"/>
        <v>84000</v>
      </c>
      <c r="N5421" s="679">
        <v>1</v>
      </c>
      <c r="O5421" s="679">
        <v>6</v>
      </c>
      <c r="P5421" s="687">
        <f t="shared" si="32"/>
        <v>42000</v>
      </c>
    </row>
    <row r="5422" spans="1:16" ht="45" x14ac:dyDescent="0.2">
      <c r="A5422" s="692" t="s">
        <v>15849</v>
      </c>
      <c r="B5422" s="690" t="s">
        <v>775</v>
      </c>
      <c r="C5422" s="638" t="s">
        <v>769</v>
      </c>
      <c r="D5422" s="669" t="s">
        <v>14258</v>
      </c>
      <c r="E5422" s="657">
        <v>1380</v>
      </c>
      <c r="F5422" s="664" t="s">
        <v>15200</v>
      </c>
      <c r="G5422" s="669" t="s">
        <v>15201</v>
      </c>
      <c r="H5422" s="669" t="s">
        <v>14243</v>
      </c>
      <c r="I5422" s="660" t="s">
        <v>2727</v>
      </c>
      <c r="J5422" s="669" t="s">
        <v>14258</v>
      </c>
      <c r="K5422" s="696">
        <v>4</v>
      </c>
      <c r="L5422" s="696">
        <v>12</v>
      </c>
      <c r="M5422" s="697">
        <f t="shared" si="28"/>
        <v>16560</v>
      </c>
      <c r="N5422" s="679">
        <v>1</v>
      </c>
      <c r="O5422" s="679">
        <v>6</v>
      </c>
      <c r="P5422" s="687">
        <f t="shared" si="32"/>
        <v>8280</v>
      </c>
    </row>
    <row r="5423" spans="1:16" ht="45" x14ac:dyDescent="0.2">
      <c r="A5423" s="692" t="s">
        <v>15849</v>
      </c>
      <c r="B5423" s="690" t="s">
        <v>775</v>
      </c>
      <c r="C5423" s="638" t="s">
        <v>769</v>
      </c>
      <c r="D5423" s="669" t="s">
        <v>14507</v>
      </c>
      <c r="E5423" s="657">
        <v>1150</v>
      </c>
      <c r="F5423" s="664" t="s">
        <v>15202</v>
      </c>
      <c r="G5423" s="669" t="s">
        <v>15203</v>
      </c>
      <c r="H5423" s="669" t="s">
        <v>14243</v>
      </c>
      <c r="I5423" s="660" t="s">
        <v>9336</v>
      </c>
      <c r="J5423" s="669" t="s">
        <v>14507</v>
      </c>
      <c r="K5423" s="696">
        <v>4</v>
      </c>
      <c r="L5423" s="696">
        <v>12</v>
      </c>
      <c r="M5423" s="697">
        <f t="shared" si="28"/>
        <v>13800</v>
      </c>
      <c r="N5423" s="679">
        <v>1</v>
      </c>
      <c r="O5423" s="679">
        <v>6</v>
      </c>
      <c r="P5423" s="687">
        <f t="shared" si="32"/>
        <v>6900</v>
      </c>
    </row>
    <row r="5424" spans="1:16" ht="45" x14ac:dyDescent="0.2">
      <c r="A5424" s="692" t="s">
        <v>15849</v>
      </c>
      <c r="B5424" s="690" t="s">
        <v>775</v>
      </c>
      <c r="C5424" s="638" t="s">
        <v>769</v>
      </c>
      <c r="D5424" s="669" t="s">
        <v>14278</v>
      </c>
      <c r="E5424" s="657">
        <v>2500</v>
      </c>
      <c r="F5424" s="664" t="s">
        <v>15204</v>
      </c>
      <c r="G5424" s="669" t="s">
        <v>15205</v>
      </c>
      <c r="H5424" s="669" t="s">
        <v>14243</v>
      </c>
      <c r="I5424" s="660" t="s">
        <v>2727</v>
      </c>
      <c r="J5424" s="669" t="s">
        <v>14278</v>
      </c>
      <c r="K5424" s="696">
        <v>4</v>
      </c>
      <c r="L5424" s="696">
        <v>12</v>
      </c>
      <c r="M5424" s="697">
        <f t="shared" si="28"/>
        <v>30000</v>
      </c>
      <c r="N5424" s="679">
        <v>1</v>
      </c>
      <c r="O5424" s="679">
        <v>6</v>
      </c>
      <c r="P5424" s="687">
        <f t="shared" si="32"/>
        <v>15000</v>
      </c>
    </row>
    <row r="5425" spans="1:16" ht="45" x14ac:dyDescent="0.2">
      <c r="A5425" s="692" t="s">
        <v>15849</v>
      </c>
      <c r="B5425" s="690" t="s">
        <v>775</v>
      </c>
      <c r="C5425" s="638" t="s">
        <v>769</v>
      </c>
      <c r="D5425" s="669" t="s">
        <v>14414</v>
      </c>
      <c r="E5425" s="657">
        <v>2000</v>
      </c>
      <c r="F5425" s="664" t="s">
        <v>15206</v>
      </c>
      <c r="G5425" s="669" t="s">
        <v>15207</v>
      </c>
      <c r="H5425" s="669" t="s">
        <v>14243</v>
      </c>
      <c r="I5425" s="660" t="s">
        <v>2727</v>
      </c>
      <c r="J5425" s="669" t="s">
        <v>14414</v>
      </c>
      <c r="K5425" s="696">
        <v>4</v>
      </c>
      <c r="L5425" s="696">
        <v>12</v>
      </c>
      <c r="M5425" s="697">
        <f t="shared" si="28"/>
        <v>24000</v>
      </c>
      <c r="N5425" s="679">
        <v>1</v>
      </c>
      <c r="O5425" s="679">
        <v>6</v>
      </c>
      <c r="P5425" s="687">
        <f t="shared" si="32"/>
        <v>12000</v>
      </c>
    </row>
    <row r="5426" spans="1:16" ht="45" x14ac:dyDescent="0.2">
      <c r="A5426" s="692" t="s">
        <v>15849</v>
      </c>
      <c r="B5426" s="690" t="s">
        <v>775</v>
      </c>
      <c r="C5426" s="638" t="s">
        <v>769</v>
      </c>
      <c r="D5426" s="669" t="s">
        <v>15208</v>
      </c>
      <c r="E5426" s="657">
        <v>1800</v>
      </c>
      <c r="F5426" s="664" t="s">
        <v>15209</v>
      </c>
      <c r="G5426" s="669" t="s">
        <v>15210</v>
      </c>
      <c r="H5426" s="669" t="s">
        <v>14243</v>
      </c>
      <c r="I5426" s="660" t="s">
        <v>2727</v>
      </c>
      <c r="J5426" s="669" t="s">
        <v>15208</v>
      </c>
      <c r="K5426" s="696">
        <v>4</v>
      </c>
      <c r="L5426" s="696">
        <v>12</v>
      </c>
      <c r="M5426" s="697">
        <f t="shared" si="28"/>
        <v>21600</v>
      </c>
      <c r="N5426" s="679">
        <v>1</v>
      </c>
      <c r="O5426" s="679">
        <v>6</v>
      </c>
      <c r="P5426" s="687">
        <f t="shared" si="32"/>
        <v>10800</v>
      </c>
    </row>
    <row r="5427" spans="1:16" ht="45" x14ac:dyDescent="0.2">
      <c r="A5427" s="692" t="s">
        <v>15849</v>
      </c>
      <c r="B5427" s="690" t="s">
        <v>775</v>
      </c>
      <c r="C5427" s="638" t="s">
        <v>769</v>
      </c>
      <c r="D5427" s="669" t="s">
        <v>14274</v>
      </c>
      <c r="E5427" s="657">
        <v>1725</v>
      </c>
      <c r="F5427" s="664" t="s">
        <v>15211</v>
      </c>
      <c r="G5427" s="669" t="s">
        <v>15212</v>
      </c>
      <c r="H5427" s="669" t="s">
        <v>14243</v>
      </c>
      <c r="I5427" s="660" t="s">
        <v>2727</v>
      </c>
      <c r="J5427" s="669" t="s">
        <v>14274</v>
      </c>
      <c r="K5427" s="696">
        <v>4</v>
      </c>
      <c r="L5427" s="696">
        <v>12</v>
      </c>
      <c r="M5427" s="697">
        <f t="shared" si="28"/>
        <v>20700</v>
      </c>
      <c r="N5427" s="679">
        <v>1</v>
      </c>
      <c r="O5427" s="679">
        <v>6</v>
      </c>
      <c r="P5427" s="687">
        <f t="shared" si="32"/>
        <v>10350</v>
      </c>
    </row>
    <row r="5428" spans="1:16" ht="45" x14ac:dyDescent="0.2">
      <c r="A5428" s="692" t="s">
        <v>15849</v>
      </c>
      <c r="B5428" s="690" t="s">
        <v>775</v>
      </c>
      <c r="C5428" s="638" t="s">
        <v>769</v>
      </c>
      <c r="D5428" s="669" t="s">
        <v>15213</v>
      </c>
      <c r="E5428" s="657">
        <v>3500</v>
      </c>
      <c r="F5428" s="664" t="s">
        <v>15214</v>
      </c>
      <c r="G5428" s="669" t="s">
        <v>15215</v>
      </c>
      <c r="H5428" s="669" t="s">
        <v>14243</v>
      </c>
      <c r="I5428" s="660" t="s">
        <v>2727</v>
      </c>
      <c r="J5428" s="669" t="s">
        <v>15213</v>
      </c>
      <c r="K5428" s="696">
        <v>4</v>
      </c>
      <c r="L5428" s="696">
        <v>12</v>
      </c>
      <c r="M5428" s="697">
        <f t="shared" si="28"/>
        <v>42000</v>
      </c>
      <c r="N5428" s="679">
        <v>1</v>
      </c>
      <c r="O5428" s="679">
        <v>6</v>
      </c>
      <c r="P5428" s="687">
        <f t="shared" si="32"/>
        <v>21000</v>
      </c>
    </row>
    <row r="5429" spans="1:16" ht="45" x14ac:dyDescent="0.2">
      <c r="A5429" s="692" t="s">
        <v>15849</v>
      </c>
      <c r="B5429" s="690" t="s">
        <v>775</v>
      </c>
      <c r="C5429" s="638" t="s">
        <v>769</v>
      </c>
      <c r="D5429" s="669" t="s">
        <v>14769</v>
      </c>
      <c r="E5429" s="657">
        <v>2000</v>
      </c>
      <c r="F5429" s="664" t="s">
        <v>15216</v>
      </c>
      <c r="G5429" s="669" t="s">
        <v>15217</v>
      </c>
      <c r="H5429" s="669" t="s">
        <v>14243</v>
      </c>
      <c r="I5429" s="660" t="s">
        <v>2727</v>
      </c>
      <c r="J5429" s="669" t="s">
        <v>14769</v>
      </c>
      <c r="K5429" s="696">
        <v>4</v>
      </c>
      <c r="L5429" s="696">
        <v>12</v>
      </c>
      <c r="M5429" s="697">
        <f t="shared" si="28"/>
        <v>24000</v>
      </c>
      <c r="N5429" s="679">
        <v>1</v>
      </c>
      <c r="O5429" s="679">
        <v>6</v>
      </c>
      <c r="P5429" s="687">
        <f t="shared" si="32"/>
        <v>12000</v>
      </c>
    </row>
    <row r="5430" spans="1:16" ht="45" x14ac:dyDescent="0.2">
      <c r="A5430" s="692" t="s">
        <v>15849</v>
      </c>
      <c r="B5430" s="690" t="s">
        <v>775</v>
      </c>
      <c r="C5430" s="638" t="s">
        <v>769</v>
      </c>
      <c r="D5430" s="669" t="s">
        <v>15218</v>
      </c>
      <c r="E5430" s="657">
        <v>3200</v>
      </c>
      <c r="F5430" s="664" t="s">
        <v>15219</v>
      </c>
      <c r="G5430" s="669" t="s">
        <v>15220</v>
      </c>
      <c r="H5430" s="669" t="s">
        <v>14243</v>
      </c>
      <c r="I5430" s="660" t="s">
        <v>2727</v>
      </c>
      <c r="J5430" s="669" t="s">
        <v>15218</v>
      </c>
      <c r="K5430" s="696">
        <v>4</v>
      </c>
      <c r="L5430" s="696">
        <v>12</v>
      </c>
      <c r="M5430" s="697">
        <f t="shared" ref="M5430:M5493" si="33">+L5430*E5430</f>
        <v>38400</v>
      </c>
      <c r="N5430" s="679">
        <v>1</v>
      </c>
      <c r="O5430" s="679">
        <v>6</v>
      </c>
      <c r="P5430" s="687">
        <f t="shared" si="32"/>
        <v>19200</v>
      </c>
    </row>
    <row r="5431" spans="1:16" ht="45" x14ac:dyDescent="0.2">
      <c r="A5431" s="692" t="s">
        <v>15849</v>
      </c>
      <c r="B5431" s="690" t="s">
        <v>775</v>
      </c>
      <c r="C5431" s="638" t="s">
        <v>769</v>
      </c>
      <c r="D5431" s="669" t="s">
        <v>14284</v>
      </c>
      <c r="E5431" s="657">
        <v>3300</v>
      </c>
      <c r="F5431" s="664" t="s">
        <v>15221</v>
      </c>
      <c r="G5431" s="669" t="s">
        <v>15222</v>
      </c>
      <c r="H5431" s="669" t="s">
        <v>14243</v>
      </c>
      <c r="I5431" s="660" t="s">
        <v>2727</v>
      </c>
      <c r="J5431" s="669" t="s">
        <v>14284</v>
      </c>
      <c r="K5431" s="696">
        <v>4</v>
      </c>
      <c r="L5431" s="696">
        <v>12</v>
      </c>
      <c r="M5431" s="697">
        <f t="shared" si="33"/>
        <v>39600</v>
      </c>
      <c r="N5431" s="679">
        <v>1</v>
      </c>
      <c r="O5431" s="679">
        <v>6</v>
      </c>
      <c r="P5431" s="687">
        <f t="shared" si="32"/>
        <v>19800</v>
      </c>
    </row>
    <row r="5432" spans="1:16" ht="45" x14ac:dyDescent="0.2">
      <c r="A5432" s="692" t="s">
        <v>15849</v>
      </c>
      <c r="B5432" s="690" t="s">
        <v>775</v>
      </c>
      <c r="C5432" s="638" t="s">
        <v>769</v>
      </c>
      <c r="D5432" s="669" t="s">
        <v>15223</v>
      </c>
      <c r="E5432" s="657">
        <v>6000</v>
      </c>
      <c r="F5432" s="664" t="s">
        <v>15224</v>
      </c>
      <c r="G5432" s="669" t="s">
        <v>15225</v>
      </c>
      <c r="H5432" s="669" t="s">
        <v>14243</v>
      </c>
      <c r="I5432" s="660" t="s">
        <v>2727</v>
      </c>
      <c r="J5432" s="669" t="s">
        <v>15223</v>
      </c>
      <c r="K5432" s="696">
        <v>4</v>
      </c>
      <c r="L5432" s="696">
        <v>12</v>
      </c>
      <c r="M5432" s="697">
        <f t="shared" si="33"/>
        <v>72000</v>
      </c>
      <c r="N5432" s="679">
        <v>1</v>
      </c>
      <c r="O5432" s="679">
        <v>6</v>
      </c>
      <c r="P5432" s="687">
        <f t="shared" si="32"/>
        <v>36000</v>
      </c>
    </row>
    <row r="5433" spans="1:16" ht="45" x14ac:dyDescent="0.2">
      <c r="A5433" s="692" t="s">
        <v>15849</v>
      </c>
      <c r="B5433" s="690" t="s">
        <v>775</v>
      </c>
      <c r="C5433" s="638" t="s">
        <v>769</v>
      </c>
      <c r="D5433" s="669" t="s">
        <v>15226</v>
      </c>
      <c r="E5433" s="657">
        <v>1265</v>
      </c>
      <c r="F5433" s="664" t="s">
        <v>15227</v>
      </c>
      <c r="G5433" s="669" t="s">
        <v>15228</v>
      </c>
      <c r="H5433" s="669" t="s">
        <v>14243</v>
      </c>
      <c r="I5433" s="660" t="s">
        <v>9336</v>
      </c>
      <c r="J5433" s="669" t="s">
        <v>15226</v>
      </c>
      <c r="K5433" s="696">
        <v>4</v>
      </c>
      <c r="L5433" s="696">
        <v>12</v>
      </c>
      <c r="M5433" s="697">
        <f t="shared" si="33"/>
        <v>15180</v>
      </c>
      <c r="N5433" s="679">
        <v>1</v>
      </c>
      <c r="O5433" s="679">
        <v>6</v>
      </c>
      <c r="P5433" s="687">
        <f t="shared" si="32"/>
        <v>7590</v>
      </c>
    </row>
    <row r="5434" spans="1:16" ht="45" x14ac:dyDescent="0.2">
      <c r="A5434" s="692" t="s">
        <v>15849</v>
      </c>
      <c r="B5434" s="690" t="s">
        <v>775</v>
      </c>
      <c r="C5434" s="638" t="s">
        <v>769</v>
      </c>
      <c r="D5434" s="669" t="s">
        <v>15229</v>
      </c>
      <c r="E5434" s="657">
        <v>2800</v>
      </c>
      <c r="F5434" s="664" t="s">
        <v>15230</v>
      </c>
      <c r="G5434" s="669" t="s">
        <v>15231</v>
      </c>
      <c r="H5434" s="669" t="s">
        <v>5</v>
      </c>
      <c r="I5434" s="660" t="s">
        <v>2727</v>
      </c>
      <c r="J5434" s="669" t="s">
        <v>15229</v>
      </c>
      <c r="K5434" s="696">
        <v>4</v>
      </c>
      <c r="L5434" s="696">
        <v>12</v>
      </c>
      <c r="M5434" s="697">
        <f t="shared" si="33"/>
        <v>33600</v>
      </c>
      <c r="N5434" s="679">
        <v>1</v>
      </c>
      <c r="O5434" s="679">
        <v>6</v>
      </c>
      <c r="P5434" s="687">
        <f t="shared" si="32"/>
        <v>16800</v>
      </c>
    </row>
    <row r="5435" spans="1:16" ht="45" x14ac:dyDescent="0.2">
      <c r="A5435" s="692" t="s">
        <v>15849</v>
      </c>
      <c r="B5435" s="690" t="s">
        <v>775</v>
      </c>
      <c r="C5435" s="638" t="s">
        <v>769</v>
      </c>
      <c r="D5435" s="669" t="s">
        <v>14971</v>
      </c>
      <c r="E5435" s="657">
        <v>3300</v>
      </c>
      <c r="F5435" s="664" t="s">
        <v>15232</v>
      </c>
      <c r="G5435" s="669" t="s">
        <v>15233</v>
      </c>
      <c r="H5435" s="669" t="s">
        <v>14243</v>
      </c>
      <c r="I5435" s="660" t="s">
        <v>2727</v>
      </c>
      <c r="J5435" s="669" t="s">
        <v>14971</v>
      </c>
      <c r="K5435" s="696">
        <v>4</v>
      </c>
      <c r="L5435" s="696">
        <v>12</v>
      </c>
      <c r="M5435" s="697">
        <f t="shared" si="33"/>
        <v>39600</v>
      </c>
      <c r="N5435" s="679">
        <v>1</v>
      </c>
      <c r="O5435" s="679">
        <v>6</v>
      </c>
      <c r="P5435" s="687">
        <f t="shared" si="32"/>
        <v>19800</v>
      </c>
    </row>
    <row r="5436" spans="1:16" ht="45" x14ac:dyDescent="0.2">
      <c r="A5436" s="692" t="s">
        <v>15849</v>
      </c>
      <c r="B5436" s="690" t="s">
        <v>775</v>
      </c>
      <c r="C5436" s="638" t="s">
        <v>769</v>
      </c>
      <c r="D5436" s="669" t="s">
        <v>15234</v>
      </c>
      <c r="E5436" s="657">
        <v>4500</v>
      </c>
      <c r="F5436" s="664" t="s">
        <v>15235</v>
      </c>
      <c r="G5436" s="669" t="s">
        <v>15236</v>
      </c>
      <c r="H5436" s="669" t="s">
        <v>14243</v>
      </c>
      <c r="I5436" s="660" t="s">
        <v>2727</v>
      </c>
      <c r="J5436" s="669" t="s">
        <v>15234</v>
      </c>
      <c r="K5436" s="696">
        <v>4</v>
      </c>
      <c r="L5436" s="696">
        <v>12</v>
      </c>
      <c r="M5436" s="697">
        <f t="shared" si="33"/>
        <v>54000</v>
      </c>
      <c r="N5436" s="679">
        <v>1</v>
      </c>
      <c r="O5436" s="679">
        <v>6</v>
      </c>
      <c r="P5436" s="687">
        <f t="shared" si="32"/>
        <v>27000</v>
      </c>
    </row>
    <row r="5437" spans="1:16" ht="45" x14ac:dyDescent="0.2">
      <c r="A5437" s="692" t="s">
        <v>15849</v>
      </c>
      <c r="B5437" s="690" t="s">
        <v>775</v>
      </c>
      <c r="C5437" s="638" t="s">
        <v>769</v>
      </c>
      <c r="D5437" s="669" t="s">
        <v>14816</v>
      </c>
      <c r="E5437" s="657">
        <v>5000</v>
      </c>
      <c r="F5437" s="664" t="s">
        <v>15237</v>
      </c>
      <c r="G5437" s="669" t="s">
        <v>15238</v>
      </c>
      <c r="H5437" s="669" t="s">
        <v>14243</v>
      </c>
      <c r="I5437" s="660" t="s">
        <v>2727</v>
      </c>
      <c r="J5437" s="669" t="s">
        <v>14816</v>
      </c>
      <c r="K5437" s="696">
        <v>4</v>
      </c>
      <c r="L5437" s="696">
        <v>12</v>
      </c>
      <c r="M5437" s="697">
        <f t="shared" si="33"/>
        <v>60000</v>
      </c>
      <c r="N5437" s="679">
        <v>1</v>
      </c>
      <c r="O5437" s="679">
        <v>6</v>
      </c>
      <c r="P5437" s="687">
        <f t="shared" si="32"/>
        <v>30000</v>
      </c>
    </row>
    <row r="5438" spans="1:16" ht="45" x14ac:dyDescent="0.2">
      <c r="A5438" s="692" t="s">
        <v>15849</v>
      </c>
      <c r="B5438" s="690" t="s">
        <v>775</v>
      </c>
      <c r="C5438" s="638" t="s">
        <v>769</v>
      </c>
      <c r="D5438" s="669" t="s">
        <v>14267</v>
      </c>
      <c r="E5438" s="657">
        <v>2000</v>
      </c>
      <c r="F5438" s="664" t="s">
        <v>15239</v>
      </c>
      <c r="G5438" s="669" t="s">
        <v>15240</v>
      </c>
      <c r="H5438" s="669" t="s">
        <v>14243</v>
      </c>
      <c r="I5438" s="660" t="s">
        <v>2727</v>
      </c>
      <c r="J5438" s="669" t="s">
        <v>14267</v>
      </c>
      <c r="K5438" s="696">
        <v>4</v>
      </c>
      <c r="L5438" s="696">
        <v>12</v>
      </c>
      <c r="M5438" s="697">
        <f t="shared" si="33"/>
        <v>24000</v>
      </c>
      <c r="N5438" s="679">
        <v>1</v>
      </c>
      <c r="O5438" s="679">
        <v>6</v>
      </c>
      <c r="P5438" s="687">
        <f t="shared" si="32"/>
        <v>12000</v>
      </c>
    </row>
    <row r="5439" spans="1:16" ht="45" x14ac:dyDescent="0.2">
      <c r="A5439" s="692" t="s">
        <v>15849</v>
      </c>
      <c r="B5439" s="690" t="s">
        <v>775</v>
      </c>
      <c r="C5439" s="638" t="s">
        <v>769</v>
      </c>
      <c r="D5439" s="669" t="s">
        <v>15155</v>
      </c>
      <c r="E5439" s="657">
        <v>2875</v>
      </c>
      <c r="F5439" s="664" t="s">
        <v>15241</v>
      </c>
      <c r="G5439" s="669" t="s">
        <v>15242</v>
      </c>
      <c r="H5439" s="669" t="s">
        <v>14243</v>
      </c>
      <c r="I5439" s="660" t="s">
        <v>2727</v>
      </c>
      <c r="J5439" s="669" t="s">
        <v>15155</v>
      </c>
      <c r="K5439" s="696">
        <v>4</v>
      </c>
      <c r="L5439" s="696">
        <v>12</v>
      </c>
      <c r="M5439" s="697">
        <f t="shared" si="33"/>
        <v>34500</v>
      </c>
      <c r="N5439" s="679">
        <v>1</v>
      </c>
      <c r="O5439" s="679">
        <v>6</v>
      </c>
      <c r="P5439" s="687">
        <f t="shared" si="32"/>
        <v>17250</v>
      </c>
    </row>
    <row r="5440" spans="1:16" ht="45" x14ac:dyDescent="0.2">
      <c r="A5440" s="692" t="s">
        <v>15849</v>
      </c>
      <c r="B5440" s="690" t="s">
        <v>775</v>
      </c>
      <c r="C5440" s="638" t="s">
        <v>769</v>
      </c>
      <c r="D5440" s="669" t="s">
        <v>14278</v>
      </c>
      <c r="E5440" s="657">
        <v>2300</v>
      </c>
      <c r="F5440" s="665" t="s">
        <v>15243</v>
      </c>
      <c r="G5440" s="669" t="s">
        <v>15244</v>
      </c>
      <c r="H5440" s="669" t="s">
        <v>14243</v>
      </c>
      <c r="I5440" s="660" t="s">
        <v>2727</v>
      </c>
      <c r="J5440" s="669" t="s">
        <v>14278</v>
      </c>
      <c r="K5440" s="696">
        <v>4</v>
      </c>
      <c r="L5440" s="696">
        <v>12</v>
      </c>
      <c r="M5440" s="697">
        <f t="shared" si="33"/>
        <v>27600</v>
      </c>
      <c r="N5440" s="679">
        <v>1</v>
      </c>
      <c r="O5440" s="679">
        <v>6</v>
      </c>
      <c r="P5440" s="687">
        <f t="shared" si="32"/>
        <v>13800</v>
      </c>
    </row>
    <row r="5441" spans="1:16" ht="45" x14ac:dyDescent="0.2">
      <c r="A5441" s="692" t="s">
        <v>15849</v>
      </c>
      <c r="B5441" s="690" t="s">
        <v>775</v>
      </c>
      <c r="C5441" s="638" t="s">
        <v>769</v>
      </c>
      <c r="D5441" s="669" t="s">
        <v>15245</v>
      </c>
      <c r="E5441" s="657">
        <v>3500</v>
      </c>
      <c r="F5441" s="665" t="s">
        <v>15246</v>
      </c>
      <c r="G5441" s="669" t="s">
        <v>15247</v>
      </c>
      <c r="H5441" s="669" t="s">
        <v>14243</v>
      </c>
      <c r="I5441" s="660" t="s">
        <v>2727</v>
      </c>
      <c r="J5441" s="669" t="s">
        <v>15245</v>
      </c>
      <c r="K5441" s="696">
        <v>4</v>
      </c>
      <c r="L5441" s="696">
        <v>12</v>
      </c>
      <c r="M5441" s="697">
        <f t="shared" si="33"/>
        <v>42000</v>
      </c>
      <c r="N5441" s="679">
        <v>1</v>
      </c>
      <c r="O5441" s="679">
        <v>6</v>
      </c>
      <c r="P5441" s="687">
        <f t="shared" si="32"/>
        <v>21000</v>
      </c>
    </row>
    <row r="5442" spans="1:16" ht="45" x14ac:dyDescent="0.2">
      <c r="A5442" s="692" t="s">
        <v>15849</v>
      </c>
      <c r="B5442" s="690" t="s">
        <v>775</v>
      </c>
      <c r="C5442" s="638" t="s">
        <v>769</v>
      </c>
      <c r="D5442" s="669" t="s">
        <v>15248</v>
      </c>
      <c r="E5442" s="657">
        <v>5000</v>
      </c>
      <c r="F5442" s="665" t="s">
        <v>15249</v>
      </c>
      <c r="G5442" s="669" t="s">
        <v>15250</v>
      </c>
      <c r="H5442" s="669" t="s">
        <v>14243</v>
      </c>
      <c r="I5442" s="660" t="s">
        <v>2727</v>
      </c>
      <c r="J5442" s="669" t="s">
        <v>15248</v>
      </c>
      <c r="K5442" s="696">
        <v>4</v>
      </c>
      <c r="L5442" s="696">
        <v>12</v>
      </c>
      <c r="M5442" s="697">
        <f t="shared" si="33"/>
        <v>60000</v>
      </c>
      <c r="N5442" s="679">
        <v>1</v>
      </c>
      <c r="O5442" s="679">
        <v>6</v>
      </c>
      <c r="P5442" s="687">
        <f t="shared" si="32"/>
        <v>30000</v>
      </c>
    </row>
    <row r="5443" spans="1:16" ht="45" x14ac:dyDescent="0.2">
      <c r="A5443" s="692" t="s">
        <v>15849</v>
      </c>
      <c r="B5443" s="690" t="s">
        <v>775</v>
      </c>
      <c r="C5443" s="638" t="s">
        <v>769</v>
      </c>
      <c r="D5443" s="669" t="s">
        <v>15251</v>
      </c>
      <c r="E5443" s="657">
        <v>3500</v>
      </c>
      <c r="F5443" s="665" t="s">
        <v>15252</v>
      </c>
      <c r="G5443" s="669" t="s">
        <v>15253</v>
      </c>
      <c r="H5443" s="669" t="s">
        <v>774</v>
      </c>
      <c r="I5443" s="660" t="s">
        <v>2727</v>
      </c>
      <c r="J5443" s="669" t="s">
        <v>15251</v>
      </c>
      <c r="K5443" s="696">
        <v>4</v>
      </c>
      <c r="L5443" s="696">
        <v>12</v>
      </c>
      <c r="M5443" s="697">
        <f t="shared" si="33"/>
        <v>42000</v>
      </c>
      <c r="N5443" s="679">
        <v>1</v>
      </c>
      <c r="O5443" s="679">
        <v>6</v>
      </c>
      <c r="P5443" s="687">
        <f t="shared" si="32"/>
        <v>21000</v>
      </c>
    </row>
    <row r="5444" spans="1:16" ht="45" x14ac:dyDescent="0.2">
      <c r="A5444" s="692" t="s">
        <v>15849</v>
      </c>
      <c r="B5444" s="690" t="s">
        <v>775</v>
      </c>
      <c r="C5444" s="638" t="s">
        <v>769</v>
      </c>
      <c r="D5444" s="669" t="s">
        <v>14274</v>
      </c>
      <c r="E5444" s="657">
        <v>1100</v>
      </c>
      <c r="F5444" s="665" t="s">
        <v>15254</v>
      </c>
      <c r="G5444" s="669" t="s">
        <v>15255</v>
      </c>
      <c r="H5444" s="669" t="s">
        <v>14243</v>
      </c>
      <c r="I5444" s="660" t="s">
        <v>2727</v>
      </c>
      <c r="J5444" s="669" t="s">
        <v>14274</v>
      </c>
      <c r="K5444" s="696">
        <v>4</v>
      </c>
      <c r="L5444" s="696">
        <v>12</v>
      </c>
      <c r="M5444" s="697">
        <f t="shared" si="33"/>
        <v>13200</v>
      </c>
      <c r="N5444" s="679">
        <v>1</v>
      </c>
      <c r="O5444" s="679">
        <v>6</v>
      </c>
      <c r="P5444" s="687">
        <f t="shared" si="32"/>
        <v>6600</v>
      </c>
    </row>
    <row r="5445" spans="1:16" ht="45" x14ac:dyDescent="0.2">
      <c r="A5445" s="692" t="s">
        <v>15849</v>
      </c>
      <c r="B5445" s="690" t="s">
        <v>775</v>
      </c>
      <c r="C5445" s="638" t="s">
        <v>769</v>
      </c>
      <c r="D5445" s="669" t="s">
        <v>15256</v>
      </c>
      <c r="E5445" s="657">
        <v>8500</v>
      </c>
      <c r="F5445" s="665" t="s">
        <v>15257</v>
      </c>
      <c r="G5445" s="669" t="s">
        <v>15258</v>
      </c>
      <c r="H5445" s="669" t="s">
        <v>4132</v>
      </c>
      <c r="I5445" s="660" t="s">
        <v>14266</v>
      </c>
      <c r="J5445" s="669" t="s">
        <v>15256</v>
      </c>
      <c r="K5445" s="696">
        <v>4</v>
      </c>
      <c r="L5445" s="696">
        <v>12</v>
      </c>
      <c r="M5445" s="697">
        <f t="shared" si="33"/>
        <v>102000</v>
      </c>
      <c r="N5445" s="679">
        <v>1</v>
      </c>
      <c r="O5445" s="679">
        <v>6</v>
      </c>
      <c r="P5445" s="687">
        <f t="shared" si="32"/>
        <v>51000</v>
      </c>
    </row>
    <row r="5446" spans="1:16" ht="45" x14ac:dyDescent="0.2">
      <c r="A5446" s="692" t="s">
        <v>15849</v>
      </c>
      <c r="B5446" s="690" t="s">
        <v>775</v>
      </c>
      <c r="C5446" s="638" t="s">
        <v>769</v>
      </c>
      <c r="D5446" s="669" t="s">
        <v>15259</v>
      </c>
      <c r="E5446" s="657">
        <v>1100</v>
      </c>
      <c r="F5446" s="665" t="s">
        <v>15260</v>
      </c>
      <c r="G5446" s="669" t="s">
        <v>15261</v>
      </c>
      <c r="H5446" s="669" t="s">
        <v>14243</v>
      </c>
      <c r="I5446" s="660" t="s">
        <v>2727</v>
      </c>
      <c r="J5446" s="669" t="s">
        <v>15259</v>
      </c>
      <c r="K5446" s="696">
        <v>4</v>
      </c>
      <c r="L5446" s="696">
        <v>12</v>
      </c>
      <c r="M5446" s="697">
        <f t="shared" si="33"/>
        <v>13200</v>
      </c>
      <c r="N5446" s="679">
        <v>1</v>
      </c>
      <c r="O5446" s="679">
        <v>6</v>
      </c>
      <c r="P5446" s="687">
        <f t="shared" si="32"/>
        <v>6600</v>
      </c>
    </row>
    <row r="5447" spans="1:16" ht="45" x14ac:dyDescent="0.2">
      <c r="A5447" s="692" t="s">
        <v>15849</v>
      </c>
      <c r="B5447" s="690" t="s">
        <v>775</v>
      </c>
      <c r="C5447" s="638" t="s">
        <v>769</v>
      </c>
      <c r="D5447" s="669" t="s">
        <v>15262</v>
      </c>
      <c r="E5447" s="657">
        <v>4500</v>
      </c>
      <c r="F5447" s="665" t="s">
        <v>15263</v>
      </c>
      <c r="G5447" s="669" t="s">
        <v>15264</v>
      </c>
      <c r="H5447" s="669" t="s">
        <v>15265</v>
      </c>
      <c r="I5447" s="660" t="s">
        <v>2727</v>
      </c>
      <c r="J5447" s="669" t="s">
        <v>15262</v>
      </c>
      <c r="K5447" s="696">
        <v>4</v>
      </c>
      <c r="L5447" s="696">
        <v>12</v>
      </c>
      <c r="M5447" s="697">
        <f t="shared" si="33"/>
        <v>54000</v>
      </c>
      <c r="N5447" s="679">
        <v>1</v>
      </c>
      <c r="O5447" s="679">
        <v>6</v>
      </c>
      <c r="P5447" s="687">
        <f t="shared" si="32"/>
        <v>27000</v>
      </c>
    </row>
    <row r="5448" spans="1:16" ht="45" x14ac:dyDescent="0.2">
      <c r="A5448" s="692" t="s">
        <v>15849</v>
      </c>
      <c r="B5448" s="690" t="s">
        <v>775</v>
      </c>
      <c r="C5448" s="638" t="s">
        <v>769</v>
      </c>
      <c r="D5448" s="669" t="s">
        <v>15266</v>
      </c>
      <c r="E5448" s="657">
        <v>3000</v>
      </c>
      <c r="F5448" s="665" t="s">
        <v>15267</v>
      </c>
      <c r="G5448" s="669" t="s">
        <v>15268</v>
      </c>
      <c r="H5448" s="669" t="s">
        <v>14243</v>
      </c>
      <c r="I5448" s="660" t="s">
        <v>2727</v>
      </c>
      <c r="J5448" s="669" t="s">
        <v>15266</v>
      </c>
      <c r="K5448" s="696">
        <v>4</v>
      </c>
      <c r="L5448" s="696">
        <v>12</v>
      </c>
      <c r="M5448" s="697">
        <f t="shared" si="33"/>
        <v>36000</v>
      </c>
      <c r="N5448" s="679">
        <v>1</v>
      </c>
      <c r="O5448" s="679">
        <v>6</v>
      </c>
      <c r="P5448" s="687">
        <f t="shared" si="32"/>
        <v>18000</v>
      </c>
    </row>
    <row r="5449" spans="1:16" ht="45" x14ac:dyDescent="0.2">
      <c r="A5449" s="692" t="s">
        <v>15849</v>
      </c>
      <c r="B5449" s="690" t="s">
        <v>775</v>
      </c>
      <c r="C5449" s="638" t="s">
        <v>769</v>
      </c>
      <c r="D5449" s="669" t="s">
        <v>14274</v>
      </c>
      <c r="E5449" s="657">
        <v>1725</v>
      </c>
      <c r="F5449" s="665" t="s">
        <v>15269</v>
      </c>
      <c r="G5449" s="669" t="s">
        <v>15270</v>
      </c>
      <c r="H5449" s="669" t="s">
        <v>14243</v>
      </c>
      <c r="I5449" s="660" t="s">
        <v>2727</v>
      </c>
      <c r="J5449" s="669" t="s">
        <v>14274</v>
      </c>
      <c r="K5449" s="696">
        <v>4</v>
      </c>
      <c r="L5449" s="696">
        <v>12</v>
      </c>
      <c r="M5449" s="697">
        <f t="shared" si="33"/>
        <v>20700</v>
      </c>
      <c r="N5449" s="679">
        <v>1</v>
      </c>
      <c r="O5449" s="679">
        <v>6</v>
      </c>
      <c r="P5449" s="687">
        <f t="shared" si="32"/>
        <v>10350</v>
      </c>
    </row>
    <row r="5450" spans="1:16" ht="45" x14ac:dyDescent="0.2">
      <c r="A5450" s="692" t="s">
        <v>15849</v>
      </c>
      <c r="B5450" s="690" t="s">
        <v>775</v>
      </c>
      <c r="C5450" s="638" t="s">
        <v>769</v>
      </c>
      <c r="D5450" s="669" t="s">
        <v>14366</v>
      </c>
      <c r="E5450" s="657">
        <v>3700</v>
      </c>
      <c r="F5450" s="665" t="s">
        <v>15271</v>
      </c>
      <c r="G5450" s="669" t="s">
        <v>15272</v>
      </c>
      <c r="H5450" s="669" t="s">
        <v>14243</v>
      </c>
      <c r="I5450" s="660" t="s">
        <v>2727</v>
      </c>
      <c r="J5450" s="669" t="s">
        <v>14366</v>
      </c>
      <c r="K5450" s="696">
        <v>4</v>
      </c>
      <c r="L5450" s="696">
        <v>12</v>
      </c>
      <c r="M5450" s="697">
        <f t="shared" si="33"/>
        <v>44400</v>
      </c>
      <c r="N5450" s="679">
        <v>1</v>
      </c>
      <c r="O5450" s="679">
        <v>6</v>
      </c>
      <c r="P5450" s="687">
        <f t="shared" si="32"/>
        <v>22200</v>
      </c>
    </row>
    <row r="5451" spans="1:16" ht="45" x14ac:dyDescent="0.2">
      <c r="A5451" s="692" t="s">
        <v>15849</v>
      </c>
      <c r="B5451" s="690" t="s">
        <v>775</v>
      </c>
      <c r="C5451" s="638" t="s">
        <v>769</v>
      </c>
      <c r="D5451" s="669" t="s">
        <v>14274</v>
      </c>
      <c r="E5451" s="657">
        <v>1725</v>
      </c>
      <c r="F5451" s="665" t="s">
        <v>15273</v>
      </c>
      <c r="G5451" s="669" t="s">
        <v>15274</v>
      </c>
      <c r="H5451" s="669" t="s">
        <v>14243</v>
      </c>
      <c r="I5451" s="660" t="s">
        <v>2727</v>
      </c>
      <c r="J5451" s="669" t="s">
        <v>14274</v>
      </c>
      <c r="K5451" s="696">
        <v>4</v>
      </c>
      <c r="L5451" s="696">
        <v>12</v>
      </c>
      <c r="M5451" s="697">
        <f t="shared" si="33"/>
        <v>20700</v>
      </c>
      <c r="N5451" s="679">
        <v>1</v>
      </c>
      <c r="O5451" s="679">
        <v>6</v>
      </c>
      <c r="P5451" s="687">
        <f t="shared" si="32"/>
        <v>10350</v>
      </c>
    </row>
    <row r="5452" spans="1:16" ht="45" x14ac:dyDescent="0.2">
      <c r="A5452" s="692" t="s">
        <v>15849</v>
      </c>
      <c r="B5452" s="690" t="s">
        <v>775</v>
      </c>
      <c r="C5452" s="638" t="s">
        <v>769</v>
      </c>
      <c r="D5452" s="669" t="s">
        <v>14267</v>
      </c>
      <c r="E5452" s="657">
        <v>2000</v>
      </c>
      <c r="F5452" s="665" t="s">
        <v>15275</v>
      </c>
      <c r="G5452" s="669" t="s">
        <v>15276</v>
      </c>
      <c r="H5452" s="669" t="s">
        <v>14243</v>
      </c>
      <c r="I5452" s="660" t="s">
        <v>2727</v>
      </c>
      <c r="J5452" s="669" t="s">
        <v>14267</v>
      </c>
      <c r="K5452" s="696">
        <v>4</v>
      </c>
      <c r="L5452" s="696">
        <v>12</v>
      </c>
      <c r="M5452" s="697">
        <f t="shared" si="33"/>
        <v>24000</v>
      </c>
      <c r="N5452" s="679">
        <v>1</v>
      </c>
      <c r="O5452" s="679">
        <v>6</v>
      </c>
      <c r="P5452" s="687">
        <f t="shared" si="32"/>
        <v>12000</v>
      </c>
    </row>
    <row r="5453" spans="1:16" ht="45" x14ac:dyDescent="0.2">
      <c r="A5453" s="692" t="s">
        <v>15849</v>
      </c>
      <c r="B5453" s="690" t="s">
        <v>775</v>
      </c>
      <c r="C5453" s="638" t="s">
        <v>769</v>
      </c>
      <c r="D5453" s="669" t="s">
        <v>14284</v>
      </c>
      <c r="E5453" s="657">
        <v>2500</v>
      </c>
      <c r="F5453" s="665" t="s">
        <v>15277</v>
      </c>
      <c r="G5453" s="669" t="s">
        <v>15278</v>
      </c>
      <c r="H5453" s="669" t="s">
        <v>5</v>
      </c>
      <c r="I5453" s="660" t="s">
        <v>2727</v>
      </c>
      <c r="J5453" s="669" t="s">
        <v>14284</v>
      </c>
      <c r="K5453" s="696">
        <v>4</v>
      </c>
      <c r="L5453" s="696">
        <v>12</v>
      </c>
      <c r="M5453" s="697">
        <f t="shared" si="33"/>
        <v>30000</v>
      </c>
      <c r="N5453" s="679">
        <v>1</v>
      </c>
      <c r="O5453" s="679">
        <v>6</v>
      </c>
      <c r="P5453" s="687">
        <f t="shared" si="32"/>
        <v>15000</v>
      </c>
    </row>
    <row r="5454" spans="1:16" ht="45" x14ac:dyDescent="0.2">
      <c r="A5454" s="692" t="s">
        <v>15849</v>
      </c>
      <c r="B5454" s="690" t="s">
        <v>775</v>
      </c>
      <c r="C5454" s="638" t="s">
        <v>769</v>
      </c>
      <c r="D5454" s="669" t="s">
        <v>15279</v>
      </c>
      <c r="E5454" s="657">
        <v>6000</v>
      </c>
      <c r="F5454" s="665" t="s">
        <v>15280</v>
      </c>
      <c r="G5454" s="669" t="s">
        <v>15281</v>
      </c>
      <c r="H5454" s="669" t="s">
        <v>14243</v>
      </c>
      <c r="I5454" s="660" t="s">
        <v>2727</v>
      </c>
      <c r="J5454" s="669" t="s">
        <v>15279</v>
      </c>
      <c r="K5454" s="696">
        <v>4</v>
      </c>
      <c r="L5454" s="696">
        <v>12</v>
      </c>
      <c r="M5454" s="697">
        <f t="shared" si="33"/>
        <v>72000</v>
      </c>
      <c r="N5454" s="679">
        <v>1</v>
      </c>
      <c r="O5454" s="679">
        <v>6</v>
      </c>
      <c r="P5454" s="687">
        <f t="shared" si="32"/>
        <v>36000</v>
      </c>
    </row>
    <row r="5455" spans="1:16" ht="45" x14ac:dyDescent="0.2">
      <c r="A5455" s="692" t="s">
        <v>15849</v>
      </c>
      <c r="B5455" s="690" t="s">
        <v>775</v>
      </c>
      <c r="C5455" s="638" t="s">
        <v>769</v>
      </c>
      <c r="D5455" s="669" t="s">
        <v>15282</v>
      </c>
      <c r="E5455" s="657">
        <v>3000</v>
      </c>
      <c r="F5455" s="665" t="s">
        <v>15283</v>
      </c>
      <c r="G5455" s="669" t="s">
        <v>15284</v>
      </c>
      <c r="H5455" s="669" t="s">
        <v>5</v>
      </c>
      <c r="I5455" s="660" t="s">
        <v>2727</v>
      </c>
      <c r="J5455" s="669" t="s">
        <v>15282</v>
      </c>
      <c r="K5455" s="696">
        <v>4</v>
      </c>
      <c r="L5455" s="696">
        <v>12</v>
      </c>
      <c r="M5455" s="697">
        <f t="shared" si="33"/>
        <v>36000</v>
      </c>
      <c r="N5455" s="679">
        <v>1</v>
      </c>
      <c r="O5455" s="679">
        <v>6</v>
      </c>
      <c r="P5455" s="687">
        <f t="shared" si="32"/>
        <v>18000</v>
      </c>
    </row>
    <row r="5456" spans="1:16" ht="45" x14ac:dyDescent="0.2">
      <c r="A5456" s="692" t="s">
        <v>15849</v>
      </c>
      <c r="B5456" s="690" t="s">
        <v>775</v>
      </c>
      <c r="C5456" s="638" t="s">
        <v>769</v>
      </c>
      <c r="D5456" s="669" t="s">
        <v>14274</v>
      </c>
      <c r="E5456" s="657">
        <v>1100</v>
      </c>
      <c r="F5456" s="665" t="s">
        <v>15285</v>
      </c>
      <c r="G5456" s="669" t="s">
        <v>15286</v>
      </c>
      <c r="H5456" s="669" t="s">
        <v>14243</v>
      </c>
      <c r="I5456" s="660" t="s">
        <v>2727</v>
      </c>
      <c r="J5456" s="669" t="s">
        <v>14274</v>
      </c>
      <c r="K5456" s="696">
        <v>4</v>
      </c>
      <c r="L5456" s="696">
        <v>12</v>
      </c>
      <c r="M5456" s="697">
        <f t="shared" si="33"/>
        <v>13200</v>
      </c>
      <c r="N5456" s="679">
        <v>1</v>
      </c>
      <c r="O5456" s="679">
        <v>6</v>
      </c>
      <c r="P5456" s="687">
        <f t="shared" si="32"/>
        <v>6600</v>
      </c>
    </row>
    <row r="5457" spans="1:16" ht="45" x14ac:dyDescent="0.2">
      <c r="A5457" s="692" t="s">
        <v>15849</v>
      </c>
      <c r="B5457" s="690" t="s">
        <v>775</v>
      </c>
      <c r="C5457" s="638" t="s">
        <v>769</v>
      </c>
      <c r="D5457" s="669" t="s">
        <v>15287</v>
      </c>
      <c r="E5457" s="657">
        <v>3000</v>
      </c>
      <c r="F5457" s="665" t="s">
        <v>15288</v>
      </c>
      <c r="G5457" s="669" t="s">
        <v>15289</v>
      </c>
      <c r="H5457" s="669" t="s">
        <v>14243</v>
      </c>
      <c r="I5457" s="660" t="s">
        <v>2727</v>
      </c>
      <c r="J5457" s="669" t="s">
        <v>15287</v>
      </c>
      <c r="K5457" s="696">
        <v>4</v>
      </c>
      <c r="L5457" s="696">
        <v>12</v>
      </c>
      <c r="M5457" s="697">
        <f t="shared" si="33"/>
        <v>36000</v>
      </c>
      <c r="N5457" s="679">
        <v>1</v>
      </c>
      <c r="O5457" s="679">
        <v>6</v>
      </c>
      <c r="P5457" s="687">
        <f t="shared" si="32"/>
        <v>18000</v>
      </c>
    </row>
    <row r="5458" spans="1:16" ht="45" x14ac:dyDescent="0.2">
      <c r="A5458" s="692" t="s">
        <v>15849</v>
      </c>
      <c r="B5458" s="690" t="s">
        <v>775</v>
      </c>
      <c r="C5458" s="638" t="s">
        <v>769</v>
      </c>
      <c r="D5458" s="669" t="s">
        <v>14551</v>
      </c>
      <c r="E5458" s="657">
        <v>1725</v>
      </c>
      <c r="F5458" s="665" t="s">
        <v>15290</v>
      </c>
      <c r="G5458" s="669" t="s">
        <v>15291</v>
      </c>
      <c r="H5458" s="669" t="s">
        <v>14243</v>
      </c>
      <c r="I5458" s="660" t="s">
        <v>2727</v>
      </c>
      <c r="J5458" s="669" t="s">
        <v>14551</v>
      </c>
      <c r="K5458" s="696">
        <v>4</v>
      </c>
      <c r="L5458" s="696">
        <v>12</v>
      </c>
      <c r="M5458" s="697">
        <f t="shared" si="33"/>
        <v>20700</v>
      </c>
      <c r="N5458" s="679">
        <v>1</v>
      </c>
      <c r="O5458" s="679">
        <v>6</v>
      </c>
      <c r="P5458" s="687">
        <f t="shared" si="32"/>
        <v>10350</v>
      </c>
    </row>
    <row r="5459" spans="1:16" ht="45" x14ac:dyDescent="0.2">
      <c r="A5459" s="692" t="s">
        <v>15849</v>
      </c>
      <c r="B5459" s="690" t="s">
        <v>775</v>
      </c>
      <c r="C5459" s="638" t="s">
        <v>769</v>
      </c>
      <c r="D5459" s="669" t="s">
        <v>14274</v>
      </c>
      <c r="E5459" s="657">
        <v>1100</v>
      </c>
      <c r="F5459" s="665" t="s">
        <v>15292</v>
      </c>
      <c r="G5459" s="669" t="s">
        <v>15293</v>
      </c>
      <c r="H5459" s="669" t="s">
        <v>14243</v>
      </c>
      <c r="I5459" s="660" t="s">
        <v>2727</v>
      </c>
      <c r="J5459" s="669" t="s">
        <v>14274</v>
      </c>
      <c r="K5459" s="696">
        <v>4</v>
      </c>
      <c r="L5459" s="696">
        <v>12</v>
      </c>
      <c r="M5459" s="697">
        <f t="shared" si="33"/>
        <v>13200</v>
      </c>
      <c r="N5459" s="679">
        <v>1</v>
      </c>
      <c r="O5459" s="679">
        <v>6</v>
      </c>
      <c r="P5459" s="687">
        <f t="shared" si="32"/>
        <v>6600</v>
      </c>
    </row>
    <row r="5460" spans="1:16" ht="45" x14ac:dyDescent="0.2">
      <c r="A5460" s="692" t="s">
        <v>15849</v>
      </c>
      <c r="B5460" s="690" t="s">
        <v>775</v>
      </c>
      <c r="C5460" s="638" t="s">
        <v>769</v>
      </c>
      <c r="D5460" s="669" t="s">
        <v>14417</v>
      </c>
      <c r="E5460" s="657">
        <v>1800</v>
      </c>
      <c r="F5460" s="665" t="s">
        <v>15294</v>
      </c>
      <c r="G5460" s="669" t="s">
        <v>15295</v>
      </c>
      <c r="H5460" s="669" t="s">
        <v>14243</v>
      </c>
      <c r="I5460" s="660" t="s">
        <v>2727</v>
      </c>
      <c r="J5460" s="669" t="s">
        <v>14417</v>
      </c>
      <c r="K5460" s="696">
        <v>4</v>
      </c>
      <c r="L5460" s="696">
        <v>12</v>
      </c>
      <c r="M5460" s="697">
        <f t="shared" si="33"/>
        <v>21600</v>
      </c>
      <c r="N5460" s="680" t="s">
        <v>701</v>
      </c>
      <c r="O5460" s="680" t="s">
        <v>701</v>
      </c>
      <c r="P5460" s="687">
        <v>0</v>
      </c>
    </row>
    <row r="5461" spans="1:16" ht="45" x14ac:dyDescent="0.2">
      <c r="A5461" s="692" t="s">
        <v>15849</v>
      </c>
      <c r="B5461" s="690" t="s">
        <v>775</v>
      </c>
      <c r="C5461" s="638" t="s">
        <v>769</v>
      </c>
      <c r="D5461" s="669" t="s">
        <v>15296</v>
      </c>
      <c r="E5461" s="657">
        <v>6500</v>
      </c>
      <c r="F5461" s="665" t="s">
        <v>15297</v>
      </c>
      <c r="G5461" s="669" t="s">
        <v>15298</v>
      </c>
      <c r="H5461" s="669" t="s">
        <v>4132</v>
      </c>
      <c r="I5461" s="660" t="s">
        <v>14266</v>
      </c>
      <c r="J5461" s="669" t="s">
        <v>15296</v>
      </c>
      <c r="K5461" s="696">
        <v>4</v>
      </c>
      <c r="L5461" s="696">
        <v>12</v>
      </c>
      <c r="M5461" s="697">
        <f t="shared" si="33"/>
        <v>78000</v>
      </c>
      <c r="N5461" s="679">
        <v>1</v>
      </c>
      <c r="O5461" s="679">
        <v>6</v>
      </c>
      <c r="P5461" s="687">
        <f>+E5461*O5461</f>
        <v>39000</v>
      </c>
    </row>
    <row r="5462" spans="1:16" ht="45" x14ac:dyDescent="0.2">
      <c r="A5462" s="692" t="s">
        <v>15849</v>
      </c>
      <c r="B5462" s="690" t="s">
        <v>775</v>
      </c>
      <c r="C5462" s="638" t="s">
        <v>769</v>
      </c>
      <c r="D5462" s="669" t="s">
        <v>15299</v>
      </c>
      <c r="E5462" s="657">
        <v>1800</v>
      </c>
      <c r="F5462" s="665" t="s">
        <v>15300</v>
      </c>
      <c r="G5462" s="669" t="s">
        <v>15301</v>
      </c>
      <c r="H5462" s="669" t="s">
        <v>5</v>
      </c>
      <c r="I5462" s="660" t="s">
        <v>2727</v>
      </c>
      <c r="J5462" s="669" t="s">
        <v>15299</v>
      </c>
      <c r="K5462" s="696">
        <v>4</v>
      </c>
      <c r="L5462" s="696">
        <v>12</v>
      </c>
      <c r="M5462" s="697">
        <f t="shared" si="33"/>
        <v>21600</v>
      </c>
      <c r="N5462" s="680" t="s">
        <v>701</v>
      </c>
      <c r="O5462" s="680" t="s">
        <v>701</v>
      </c>
      <c r="P5462" s="687">
        <v>0</v>
      </c>
    </row>
    <row r="5463" spans="1:16" ht="45" x14ac:dyDescent="0.2">
      <c r="A5463" s="692" t="s">
        <v>15849</v>
      </c>
      <c r="B5463" s="690" t="s">
        <v>775</v>
      </c>
      <c r="C5463" s="638" t="s">
        <v>769</v>
      </c>
      <c r="D5463" s="669" t="s">
        <v>15125</v>
      </c>
      <c r="E5463" s="657">
        <v>6000</v>
      </c>
      <c r="F5463" s="665" t="s">
        <v>15302</v>
      </c>
      <c r="G5463" s="669" t="s">
        <v>15303</v>
      </c>
      <c r="H5463" s="669" t="s">
        <v>14243</v>
      </c>
      <c r="I5463" s="660" t="s">
        <v>2727</v>
      </c>
      <c r="J5463" s="669" t="s">
        <v>15125</v>
      </c>
      <c r="K5463" s="696">
        <v>4</v>
      </c>
      <c r="L5463" s="696">
        <v>12</v>
      </c>
      <c r="M5463" s="697">
        <f t="shared" si="33"/>
        <v>72000</v>
      </c>
      <c r="N5463" s="679">
        <v>1</v>
      </c>
      <c r="O5463" s="679">
        <v>6</v>
      </c>
      <c r="P5463" s="687">
        <f t="shared" ref="P5463:P5478" si="34">+E5463*O5463</f>
        <v>36000</v>
      </c>
    </row>
    <row r="5464" spans="1:16" ht="45" x14ac:dyDescent="0.2">
      <c r="A5464" s="692" t="s">
        <v>15849</v>
      </c>
      <c r="B5464" s="690" t="s">
        <v>775</v>
      </c>
      <c r="C5464" s="638" t="s">
        <v>769</v>
      </c>
      <c r="D5464" s="669" t="s">
        <v>15304</v>
      </c>
      <c r="E5464" s="657">
        <v>1150</v>
      </c>
      <c r="F5464" s="665" t="s">
        <v>15305</v>
      </c>
      <c r="G5464" s="669" t="s">
        <v>15306</v>
      </c>
      <c r="H5464" s="669" t="s">
        <v>14243</v>
      </c>
      <c r="I5464" s="660" t="s">
        <v>2727</v>
      </c>
      <c r="J5464" s="669" t="s">
        <v>15304</v>
      </c>
      <c r="K5464" s="696">
        <v>4</v>
      </c>
      <c r="L5464" s="696">
        <v>12</v>
      </c>
      <c r="M5464" s="697">
        <f t="shared" si="33"/>
        <v>13800</v>
      </c>
      <c r="N5464" s="679">
        <v>1</v>
      </c>
      <c r="O5464" s="679">
        <v>6</v>
      </c>
      <c r="P5464" s="687">
        <f t="shared" si="34"/>
        <v>6900</v>
      </c>
    </row>
    <row r="5465" spans="1:16" ht="45" x14ac:dyDescent="0.2">
      <c r="A5465" s="692" t="s">
        <v>15849</v>
      </c>
      <c r="B5465" s="690" t="s">
        <v>775</v>
      </c>
      <c r="C5465" s="638" t="s">
        <v>769</v>
      </c>
      <c r="D5465" s="669" t="s">
        <v>14274</v>
      </c>
      <c r="E5465" s="657">
        <v>1100</v>
      </c>
      <c r="F5465" s="665" t="s">
        <v>15307</v>
      </c>
      <c r="G5465" s="669" t="s">
        <v>15308</v>
      </c>
      <c r="H5465" s="669" t="s">
        <v>14243</v>
      </c>
      <c r="I5465" s="660" t="s">
        <v>2727</v>
      </c>
      <c r="J5465" s="669" t="s">
        <v>14274</v>
      </c>
      <c r="K5465" s="696">
        <v>4</v>
      </c>
      <c r="L5465" s="696">
        <v>12</v>
      </c>
      <c r="M5465" s="697">
        <f t="shared" si="33"/>
        <v>13200</v>
      </c>
      <c r="N5465" s="679">
        <v>1</v>
      </c>
      <c r="O5465" s="679">
        <v>6</v>
      </c>
      <c r="P5465" s="687">
        <f t="shared" si="34"/>
        <v>6600</v>
      </c>
    </row>
    <row r="5466" spans="1:16" ht="45" x14ac:dyDescent="0.2">
      <c r="A5466" s="692" t="s">
        <v>15849</v>
      </c>
      <c r="B5466" s="690" t="s">
        <v>775</v>
      </c>
      <c r="C5466" s="638" t="s">
        <v>769</v>
      </c>
      <c r="D5466" s="669" t="s">
        <v>14274</v>
      </c>
      <c r="E5466" s="657">
        <v>1100</v>
      </c>
      <c r="F5466" s="665" t="s">
        <v>15309</v>
      </c>
      <c r="G5466" s="669" t="s">
        <v>15310</v>
      </c>
      <c r="H5466" s="669" t="s">
        <v>14243</v>
      </c>
      <c r="I5466" s="660" t="s">
        <v>2727</v>
      </c>
      <c r="J5466" s="669" t="s">
        <v>14274</v>
      </c>
      <c r="K5466" s="696">
        <v>4</v>
      </c>
      <c r="L5466" s="696">
        <v>12</v>
      </c>
      <c r="M5466" s="697">
        <f t="shared" si="33"/>
        <v>13200</v>
      </c>
      <c r="N5466" s="679">
        <v>1</v>
      </c>
      <c r="O5466" s="679">
        <v>6</v>
      </c>
      <c r="P5466" s="687">
        <f t="shared" si="34"/>
        <v>6600</v>
      </c>
    </row>
    <row r="5467" spans="1:16" ht="45" x14ac:dyDescent="0.2">
      <c r="A5467" s="692" t="s">
        <v>15849</v>
      </c>
      <c r="B5467" s="690" t="s">
        <v>775</v>
      </c>
      <c r="C5467" s="638" t="s">
        <v>769</v>
      </c>
      <c r="D5467" s="669" t="s">
        <v>15311</v>
      </c>
      <c r="E5467" s="657">
        <v>2800</v>
      </c>
      <c r="F5467" s="665" t="s">
        <v>15312</v>
      </c>
      <c r="G5467" s="669" t="s">
        <v>15313</v>
      </c>
      <c r="H5467" s="669" t="s">
        <v>14243</v>
      </c>
      <c r="I5467" s="660" t="s">
        <v>2727</v>
      </c>
      <c r="J5467" s="669" t="s">
        <v>15311</v>
      </c>
      <c r="K5467" s="696">
        <v>4</v>
      </c>
      <c r="L5467" s="696">
        <v>12</v>
      </c>
      <c r="M5467" s="697">
        <f t="shared" si="33"/>
        <v>33600</v>
      </c>
      <c r="N5467" s="679">
        <v>1</v>
      </c>
      <c r="O5467" s="679">
        <v>6</v>
      </c>
      <c r="P5467" s="687">
        <f t="shared" si="34"/>
        <v>16800</v>
      </c>
    </row>
    <row r="5468" spans="1:16" ht="45" x14ac:dyDescent="0.2">
      <c r="A5468" s="692" t="s">
        <v>15849</v>
      </c>
      <c r="B5468" s="690" t="s">
        <v>775</v>
      </c>
      <c r="C5468" s="638" t="s">
        <v>769</v>
      </c>
      <c r="D5468" s="669" t="s">
        <v>14258</v>
      </c>
      <c r="E5468" s="657">
        <v>1380</v>
      </c>
      <c r="F5468" s="665" t="s">
        <v>15314</v>
      </c>
      <c r="G5468" s="669" t="s">
        <v>15315</v>
      </c>
      <c r="H5468" s="669" t="s">
        <v>14243</v>
      </c>
      <c r="I5468" s="660" t="s">
        <v>2727</v>
      </c>
      <c r="J5468" s="669" t="s">
        <v>14258</v>
      </c>
      <c r="K5468" s="696">
        <v>4</v>
      </c>
      <c r="L5468" s="696">
        <v>12</v>
      </c>
      <c r="M5468" s="697">
        <f t="shared" si="33"/>
        <v>16560</v>
      </c>
      <c r="N5468" s="679">
        <v>1</v>
      </c>
      <c r="O5468" s="679">
        <v>6</v>
      </c>
      <c r="P5468" s="687">
        <f t="shared" si="34"/>
        <v>8280</v>
      </c>
    </row>
    <row r="5469" spans="1:16" ht="45" x14ac:dyDescent="0.2">
      <c r="A5469" s="692" t="s">
        <v>15849</v>
      </c>
      <c r="B5469" s="690" t="s">
        <v>775</v>
      </c>
      <c r="C5469" s="638" t="s">
        <v>769</v>
      </c>
      <c r="D5469" s="669" t="s">
        <v>15316</v>
      </c>
      <c r="E5469" s="657">
        <v>3500</v>
      </c>
      <c r="F5469" s="665" t="s">
        <v>15317</v>
      </c>
      <c r="G5469" s="669" t="s">
        <v>15318</v>
      </c>
      <c r="H5469" s="669" t="s">
        <v>14243</v>
      </c>
      <c r="I5469" s="660" t="s">
        <v>2727</v>
      </c>
      <c r="J5469" s="669" t="s">
        <v>15316</v>
      </c>
      <c r="K5469" s="696">
        <v>4</v>
      </c>
      <c r="L5469" s="696">
        <v>12</v>
      </c>
      <c r="M5469" s="697">
        <f t="shared" si="33"/>
        <v>42000</v>
      </c>
      <c r="N5469" s="679">
        <v>1</v>
      </c>
      <c r="O5469" s="679">
        <v>6</v>
      </c>
      <c r="P5469" s="687">
        <f t="shared" si="34"/>
        <v>21000</v>
      </c>
    </row>
    <row r="5470" spans="1:16" ht="45" x14ac:dyDescent="0.2">
      <c r="A5470" s="692" t="s">
        <v>15849</v>
      </c>
      <c r="B5470" s="690" t="s">
        <v>775</v>
      </c>
      <c r="C5470" s="638" t="s">
        <v>769</v>
      </c>
      <c r="D5470" s="669" t="s">
        <v>15319</v>
      </c>
      <c r="E5470" s="657">
        <v>2500</v>
      </c>
      <c r="F5470" s="665" t="s">
        <v>15320</v>
      </c>
      <c r="G5470" s="669" t="s">
        <v>15321</v>
      </c>
      <c r="H5470" s="669" t="s">
        <v>14243</v>
      </c>
      <c r="I5470" s="660" t="s">
        <v>2727</v>
      </c>
      <c r="J5470" s="669" t="s">
        <v>15319</v>
      </c>
      <c r="K5470" s="696">
        <v>4</v>
      </c>
      <c r="L5470" s="696">
        <v>12</v>
      </c>
      <c r="M5470" s="697">
        <f t="shared" si="33"/>
        <v>30000</v>
      </c>
      <c r="N5470" s="679">
        <v>1</v>
      </c>
      <c r="O5470" s="679">
        <v>6</v>
      </c>
      <c r="P5470" s="687">
        <f t="shared" si="34"/>
        <v>15000</v>
      </c>
    </row>
    <row r="5471" spans="1:16" ht="45" x14ac:dyDescent="0.2">
      <c r="A5471" s="692" t="s">
        <v>15849</v>
      </c>
      <c r="B5471" s="690" t="s">
        <v>775</v>
      </c>
      <c r="C5471" s="638" t="s">
        <v>769</v>
      </c>
      <c r="D5471" s="669" t="s">
        <v>14510</v>
      </c>
      <c r="E5471" s="657">
        <v>1100</v>
      </c>
      <c r="F5471" s="665" t="s">
        <v>15322</v>
      </c>
      <c r="G5471" s="669" t="s">
        <v>15323</v>
      </c>
      <c r="H5471" s="669" t="s">
        <v>14243</v>
      </c>
      <c r="I5471" s="660" t="s">
        <v>2727</v>
      </c>
      <c r="J5471" s="669" t="s">
        <v>14510</v>
      </c>
      <c r="K5471" s="696">
        <v>4</v>
      </c>
      <c r="L5471" s="696">
        <v>12</v>
      </c>
      <c r="M5471" s="697">
        <f t="shared" si="33"/>
        <v>13200</v>
      </c>
      <c r="N5471" s="679">
        <v>1</v>
      </c>
      <c r="O5471" s="679">
        <v>6</v>
      </c>
      <c r="P5471" s="687">
        <f t="shared" si="34"/>
        <v>6600</v>
      </c>
    </row>
    <row r="5472" spans="1:16" ht="45" x14ac:dyDescent="0.2">
      <c r="A5472" s="692" t="s">
        <v>15849</v>
      </c>
      <c r="B5472" s="690" t="s">
        <v>775</v>
      </c>
      <c r="C5472" s="638" t="s">
        <v>769</v>
      </c>
      <c r="D5472" s="669" t="s">
        <v>15324</v>
      </c>
      <c r="E5472" s="657">
        <v>11689</v>
      </c>
      <c r="F5472" s="665" t="s">
        <v>15325</v>
      </c>
      <c r="G5472" s="669" t="s">
        <v>15326</v>
      </c>
      <c r="H5472" s="669" t="s">
        <v>14243</v>
      </c>
      <c r="I5472" s="660" t="s">
        <v>2727</v>
      </c>
      <c r="J5472" s="669" t="s">
        <v>15324</v>
      </c>
      <c r="K5472" s="696">
        <v>4</v>
      </c>
      <c r="L5472" s="696">
        <v>12</v>
      </c>
      <c r="M5472" s="697">
        <f t="shared" si="33"/>
        <v>140268</v>
      </c>
      <c r="N5472" s="679">
        <v>1</v>
      </c>
      <c r="O5472" s="679">
        <v>6</v>
      </c>
      <c r="P5472" s="687">
        <f t="shared" si="34"/>
        <v>70134</v>
      </c>
    </row>
    <row r="5473" spans="1:16" ht="45" x14ac:dyDescent="0.2">
      <c r="A5473" s="692" t="s">
        <v>15849</v>
      </c>
      <c r="B5473" s="690" t="s">
        <v>775</v>
      </c>
      <c r="C5473" s="638" t="s">
        <v>769</v>
      </c>
      <c r="D5473" s="669" t="s">
        <v>14258</v>
      </c>
      <c r="E5473" s="657">
        <v>1380</v>
      </c>
      <c r="F5473" s="665" t="s">
        <v>15327</v>
      </c>
      <c r="G5473" s="669" t="s">
        <v>15328</v>
      </c>
      <c r="H5473" s="669" t="s">
        <v>14243</v>
      </c>
      <c r="I5473" s="660" t="s">
        <v>2727</v>
      </c>
      <c r="J5473" s="669" t="s">
        <v>14258</v>
      </c>
      <c r="K5473" s="696">
        <v>4</v>
      </c>
      <c r="L5473" s="696">
        <v>12</v>
      </c>
      <c r="M5473" s="697">
        <f t="shared" si="33"/>
        <v>16560</v>
      </c>
      <c r="N5473" s="679">
        <v>1</v>
      </c>
      <c r="O5473" s="679">
        <v>6</v>
      </c>
      <c r="P5473" s="687">
        <f t="shared" si="34"/>
        <v>8280</v>
      </c>
    </row>
    <row r="5474" spans="1:16" ht="45" x14ac:dyDescent="0.2">
      <c r="A5474" s="692" t="s">
        <v>15849</v>
      </c>
      <c r="B5474" s="690" t="s">
        <v>775</v>
      </c>
      <c r="C5474" s="638" t="s">
        <v>769</v>
      </c>
      <c r="D5474" s="669" t="s">
        <v>15208</v>
      </c>
      <c r="E5474" s="657">
        <v>1800</v>
      </c>
      <c r="F5474" s="665" t="s">
        <v>15329</v>
      </c>
      <c r="G5474" s="669" t="s">
        <v>15330</v>
      </c>
      <c r="H5474" s="669" t="s">
        <v>14243</v>
      </c>
      <c r="I5474" s="660" t="s">
        <v>2727</v>
      </c>
      <c r="J5474" s="669" t="s">
        <v>15208</v>
      </c>
      <c r="K5474" s="696">
        <v>4</v>
      </c>
      <c r="L5474" s="696">
        <v>12</v>
      </c>
      <c r="M5474" s="697">
        <f t="shared" si="33"/>
        <v>21600</v>
      </c>
      <c r="N5474" s="679">
        <v>1</v>
      </c>
      <c r="O5474" s="679">
        <v>6</v>
      </c>
      <c r="P5474" s="687">
        <f t="shared" si="34"/>
        <v>10800</v>
      </c>
    </row>
    <row r="5475" spans="1:16" ht="45" x14ac:dyDescent="0.2">
      <c r="A5475" s="692" t="s">
        <v>15849</v>
      </c>
      <c r="B5475" s="690" t="s">
        <v>775</v>
      </c>
      <c r="C5475" s="638" t="s">
        <v>769</v>
      </c>
      <c r="D5475" s="669" t="s">
        <v>15331</v>
      </c>
      <c r="E5475" s="657">
        <v>2875</v>
      </c>
      <c r="F5475" s="665" t="s">
        <v>15332</v>
      </c>
      <c r="G5475" s="669" t="s">
        <v>15333</v>
      </c>
      <c r="H5475" s="669" t="s">
        <v>14243</v>
      </c>
      <c r="I5475" s="660" t="s">
        <v>2727</v>
      </c>
      <c r="J5475" s="669" t="s">
        <v>15331</v>
      </c>
      <c r="K5475" s="696">
        <v>4</v>
      </c>
      <c r="L5475" s="696">
        <v>12</v>
      </c>
      <c r="M5475" s="697">
        <f t="shared" si="33"/>
        <v>34500</v>
      </c>
      <c r="N5475" s="679">
        <v>1</v>
      </c>
      <c r="O5475" s="679">
        <v>6</v>
      </c>
      <c r="P5475" s="687">
        <f t="shared" si="34"/>
        <v>17250</v>
      </c>
    </row>
    <row r="5476" spans="1:16" ht="45" x14ac:dyDescent="0.2">
      <c r="A5476" s="692" t="s">
        <v>15849</v>
      </c>
      <c r="B5476" s="690" t="s">
        <v>775</v>
      </c>
      <c r="C5476" s="638" t="s">
        <v>769</v>
      </c>
      <c r="D5476" s="669" t="s">
        <v>14551</v>
      </c>
      <c r="E5476" s="657">
        <v>1100</v>
      </c>
      <c r="F5476" s="665" t="s">
        <v>15334</v>
      </c>
      <c r="G5476" s="669" t="s">
        <v>15335</v>
      </c>
      <c r="H5476" s="669" t="s">
        <v>14243</v>
      </c>
      <c r="I5476" s="660" t="s">
        <v>2727</v>
      </c>
      <c r="J5476" s="669" t="s">
        <v>14551</v>
      </c>
      <c r="K5476" s="696">
        <v>4</v>
      </c>
      <c r="L5476" s="696">
        <v>12</v>
      </c>
      <c r="M5476" s="697">
        <f t="shared" si="33"/>
        <v>13200</v>
      </c>
      <c r="N5476" s="679">
        <v>1</v>
      </c>
      <c r="O5476" s="679">
        <v>6</v>
      </c>
      <c r="P5476" s="687">
        <f t="shared" si="34"/>
        <v>6600</v>
      </c>
    </row>
    <row r="5477" spans="1:16" ht="45" x14ac:dyDescent="0.2">
      <c r="A5477" s="692" t="s">
        <v>15849</v>
      </c>
      <c r="B5477" s="690" t="s">
        <v>775</v>
      </c>
      <c r="C5477" s="638" t="s">
        <v>769</v>
      </c>
      <c r="D5477" s="669" t="s">
        <v>15336</v>
      </c>
      <c r="E5477" s="657">
        <v>2300</v>
      </c>
      <c r="F5477" s="665" t="s">
        <v>15337</v>
      </c>
      <c r="G5477" s="669" t="s">
        <v>15338</v>
      </c>
      <c r="H5477" s="669" t="s">
        <v>14243</v>
      </c>
      <c r="I5477" s="660" t="s">
        <v>2727</v>
      </c>
      <c r="J5477" s="669" t="s">
        <v>15336</v>
      </c>
      <c r="K5477" s="696">
        <v>4</v>
      </c>
      <c r="L5477" s="696">
        <v>12</v>
      </c>
      <c r="M5477" s="697">
        <f t="shared" si="33"/>
        <v>27600</v>
      </c>
      <c r="N5477" s="679">
        <v>1</v>
      </c>
      <c r="O5477" s="679">
        <v>6</v>
      </c>
      <c r="P5477" s="687">
        <f t="shared" si="34"/>
        <v>13800</v>
      </c>
    </row>
    <row r="5478" spans="1:16" ht="45" x14ac:dyDescent="0.2">
      <c r="A5478" s="692" t="s">
        <v>15849</v>
      </c>
      <c r="B5478" s="690" t="s">
        <v>775</v>
      </c>
      <c r="C5478" s="638" t="s">
        <v>769</v>
      </c>
      <c r="D5478" s="669" t="s">
        <v>15339</v>
      </c>
      <c r="E5478" s="657">
        <v>2500</v>
      </c>
      <c r="F5478" s="665" t="s">
        <v>15340</v>
      </c>
      <c r="G5478" s="669" t="s">
        <v>15341</v>
      </c>
      <c r="H5478" s="669" t="s">
        <v>14243</v>
      </c>
      <c r="I5478" s="660" t="s">
        <v>2727</v>
      </c>
      <c r="J5478" s="669" t="s">
        <v>15339</v>
      </c>
      <c r="K5478" s="696">
        <v>4</v>
      </c>
      <c r="L5478" s="696">
        <v>12</v>
      </c>
      <c r="M5478" s="697">
        <f t="shared" si="33"/>
        <v>30000</v>
      </c>
      <c r="N5478" s="679">
        <v>1</v>
      </c>
      <c r="O5478" s="679">
        <v>6</v>
      </c>
      <c r="P5478" s="687">
        <f t="shared" si="34"/>
        <v>15000</v>
      </c>
    </row>
    <row r="5479" spans="1:16" ht="45" x14ac:dyDescent="0.2">
      <c r="A5479" s="692" t="s">
        <v>15849</v>
      </c>
      <c r="B5479" s="690" t="s">
        <v>775</v>
      </c>
      <c r="C5479" s="638" t="s">
        <v>769</v>
      </c>
      <c r="D5479" s="669" t="s">
        <v>15342</v>
      </c>
      <c r="E5479" s="657">
        <v>2070</v>
      </c>
      <c r="F5479" s="665" t="s">
        <v>15343</v>
      </c>
      <c r="G5479" s="669" t="s">
        <v>15344</v>
      </c>
      <c r="H5479" s="669" t="s">
        <v>774</v>
      </c>
      <c r="I5479" s="660" t="s">
        <v>774</v>
      </c>
      <c r="J5479" s="669" t="s">
        <v>15342</v>
      </c>
      <c r="K5479" s="696">
        <v>4</v>
      </c>
      <c r="L5479" s="696">
        <v>12</v>
      </c>
      <c r="M5479" s="697">
        <f t="shared" si="33"/>
        <v>24840</v>
      </c>
      <c r="N5479" s="680" t="s">
        <v>701</v>
      </c>
      <c r="O5479" s="680" t="s">
        <v>701</v>
      </c>
      <c r="P5479" s="687">
        <v>0</v>
      </c>
    </row>
    <row r="5480" spans="1:16" ht="45" x14ac:dyDescent="0.2">
      <c r="A5480" s="692" t="s">
        <v>15849</v>
      </c>
      <c r="B5480" s="690" t="s">
        <v>775</v>
      </c>
      <c r="C5480" s="638" t="s">
        <v>769</v>
      </c>
      <c r="D5480" s="669" t="s">
        <v>15345</v>
      </c>
      <c r="E5480" s="657">
        <v>3500</v>
      </c>
      <c r="F5480" s="665" t="s">
        <v>15346</v>
      </c>
      <c r="G5480" s="669" t="s">
        <v>15347</v>
      </c>
      <c r="H5480" s="669" t="s">
        <v>5</v>
      </c>
      <c r="I5480" s="660" t="s">
        <v>2727</v>
      </c>
      <c r="J5480" s="669" t="s">
        <v>15345</v>
      </c>
      <c r="K5480" s="696">
        <v>4</v>
      </c>
      <c r="L5480" s="696">
        <v>12</v>
      </c>
      <c r="M5480" s="697">
        <f t="shared" si="33"/>
        <v>42000</v>
      </c>
      <c r="N5480" s="680" t="s">
        <v>701</v>
      </c>
      <c r="O5480" s="680" t="s">
        <v>701</v>
      </c>
      <c r="P5480" s="687">
        <v>0</v>
      </c>
    </row>
    <row r="5481" spans="1:16" ht="45" x14ac:dyDescent="0.2">
      <c r="A5481" s="692" t="s">
        <v>15849</v>
      </c>
      <c r="B5481" s="690" t="s">
        <v>775</v>
      </c>
      <c r="C5481" s="638" t="s">
        <v>769</v>
      </c>
      <c r="D5481" s="669" t="s">
        <v>15348</v>
      </c>
      <c r="E5481" s="657">
        <v>2500</v>
      </c>
      <c r="F5481" s="665" t="s">
        <v>15349</v>
      </c>
      <c r="G5481" s="669" t="s">
        <v>15350</v>
      </c>
      <c r="H5481" s="669" t="s">
        <v>14243</v>
      </c>
      <c r="I5481" s="660" t="s">
        <v>2727</v>
      </c>
      <c r="J5481" s="669" t="s">
        <v>15348</v>
      </c>
      <c r="K5481" s="696">
        <v>4</v>
      </c>
      <c r="L5481" s="696">
        <v>12</v>
      </c>
      <c r="M5481" s="697">
        <f t="shared" si="33"/>
        <v>30000</v>
      </c>
      <c r="N5481" s="679">
        <v>1</v>
      </c>
      <c r="O5481" s="679">
        <v>6</v>
      </c>
      <c r="P5481" s="687">
        <f t="shared" ref="P5481:P5496" si="35">+E5481*O5481</f>
        <v>15000</v>
      </c>
    </row>
    <row r="5482" spans="1:16" ht="45" x14ac:dyDescent="0.2">
      <c r="A5482" s="692" t="s">
        <v>15849</v>
      </c>
      <c r="B5482" s="690" t="s">
        <v>775</v>
      </c>
      <c r="C5482" s="638" t="s">
        <v>769</v>
      </c>
      <c r="D5482" s="669" t="s">
        <v>1975</v>
      </c>
      <c r="E5482" s="657">
        <v>2000</v>
      </c>
      <c r="F5482" s="665" t="s">
        <v>15351</v>
      </c>
      <c r="G5482" s="669" t="s">
        <v>15352</v>
      </c>
      <c r="H5482" s="669" t="s">
        <v>14243</v>
      </c>
      <c r="I5482" s="660" t="s">
        <v>2727</v>
      </c>
      <c r="J5482" s="669" t="s">
        <v>1975</v>
      </c>
      <c r="K5482" s="696">
        <v>4</v>
      </c>
      <c r="L5482" s="696">
        <v>12</v>
      </c>
      <c r="M5482" s="697">
        <f t="shared" si="33"/>
        <v>24000</v>
      </c>
      <c r="N5482" s="679">
        <v>1</v>
      </c>
      <c r="O5482" s="679">
        <v>6</v>
      </c>
      <c r="P5482" s="687">
        <f t="shared" si="35"/>
        <v>12000</v>
      </c>
    </row>
    <row r="5483" spans="1:16" ht="45" x14ac:dyDescent="0.2">
      <c r="A5483" s="692" t="s">
        <v>15849</v>
      </c>
      <c r="B5483" s="690" t="s">
        <v>775</v>
      </c>
      <c r="C5483" s="638" t="s">
        <v>769</v>
      </c>
      <c r="D5483" s="669" t="s">
        <v>15353</v>
      </c>
      <c r="E5483" s="657">
        <v>2500</v>
      </c>
      <c r="F5483" s="665" t="s">
        <v>15354</v>
      </c>
      <c r="G5483" s="669" t="s">
        <v>15355</v>
      </c>
      <c r="H5483" s="669" t="s">
        <v>5</v>
      </c>
      <c r="I5483" s="660" t="s">
        <v>2727</v>
      </c>
      <c r="J5483" s="669" t="s">
        <v>15353</v>
      </c>
      <c r="K5483" s="696">
        <v>4</v>
      </c>
      <c r="L5483" s="696">
        <v>12</v>
      </c>
      <c r="M5483" s="697">
        <f t="shared" si="33"/>
        <v>30000</v>
      </c>
      <c r="N5483" s="679">
        <v>1</v>
      </c>
      <c r="O5483" s="679">
        <v>6</v>
      </c>
      <c r="P5483" s="687">
        <f t="shared" si="35"/>
        <v>15000</v>
      </c>
    </row>
    <row r="5484" spans="1:16" ht="45" x14ac:dyDescent="0.2">
      <c r="A5484" s="692" t="s">
        <v>15849</v>
      </c>
      <c r="B5484" s="690" t="s">
        <v>775</v>
      </c>
      <c r="C5484" s="638" t="s">
        <v>769</v>
      </c>
      <c r="D5484" s="669" t="s">
        <v>14274</v>
      </c>
      <c r="E5484" s="657">
        <v>1100</v>
      </c>
      <c r="F5484" s="665" t="s">
        <v>15356</v>
      </c>
      <c r="G5484" s="669" t="s">
        <v>15357</v>
      </c>
      <c r="H5484" s="669" t="s">
        <v>14243</v>
      </c>
      <c r="I5484" s="660" t="s">
        <v>2727</v>
      </c>
      <c r="J5484" s="669" t="s">
        <v>14274</v>
      </c>
      <c r="K5484" s="696">
        <v>4</v>
      </c>
      <c r="L5484" s="696">
        <v>12</v>
      </c>
      <c r="M5484" s="697">
        <f t="shared" si="33"/>
        <v>13200</v>
      </c>
      <c r="N5484" s="679">
        <v>1</v>
      </c>
      <c r="O5484" s="679">
        <v>6</v>
      </c>
      <c r="P5484" s="687">
        <f t="shared" si="35"/>
        <v>6600</v>
      </c>
    </row>
    <row r="5485" spans="1:16" ht="45" x14ac:dyDescent="0.2">
      <c r="A5485" s="692" t="s">
        <v>15849</v>
      </c>
      <c r="B5485" s="690" t="s">
        <v>775</v>
      </c>
      <c r="C5485" s="638" t="s">
        <v>769</v>
      </c>
      <c r="D5485" s="669" t="s">
        <v>14278</v>
      </c>
      <c r="E5485" s="657">
        <v>2500</v>
      </c>
      <c r="F5485" s="665" t="s">
        <v>15358</v>
      </c>
      <c r="G5485" s="669" t="s">
        <v>15359</v>
      </c>
      <c r="H5485" s="669" t="s">
        <v>774</v>
      </c>
      <c r="I5485" s="660" t="s">
        <v>2727</v>
      </c>
      <c r="J5485" s="669" t="s">
        <v>14278</v>
      </c>
      <c r="K5485" s="696">
        <v>4</v>
      </c>
      <c r="L5485" s="696">
        <v>12</v>
      </c>
      <c r="M5485" s="697">
        <f t="shared" si="33"/>
        <v>30000</v>
      </c>
      <c r="N5485" s="679">
        <v>1</v>
      </c>
      <c r="O5485" s="679">
        <v>6</v>
      </c>
      <c r="P5485" s="687">
        <f t="shared" si="35"/>
        <v>15000</v>
      </c>
    </row>
    <row r="5486" spans="1:16" ht="45" x14ac:dyDescent="0.2">
      <c r="A5486" s="692" t="s">
        <v>15849</v>
      </c>
      <c r="B5486" s="690" t="s">
        <v>775</v>
      </c>
      <c r="C5486" s="638" t="s">
        <v>769</v>
      </c>
      <c r="D5486" s="669" t="s">
        <v>15360</v>
      </c>
      <c r="E5486" s="657">
        <v>2200</v>
      </c>
      <c r="F5486" s="665" t="s">
        <v>15361</v>
      </c>
      <c r="G5486" s="669" t="s">
        <v>15362</v>
      </c>
      <c r="H5486" s="669" t="s">
        <v>14243</v>
      </c>
      <c r="I5486" s="660" t="s">
        <v>2727</v>
      </c>
      <c r="J5486" s="669" t="s">
        <v>15360</v>
      </c>
      <c r="K5486" s="696">
        <v>4</v>
      </c>
      <c r="L5486" s="696">
        <v>12</v>
      </c>
      <c r="M5486" s="697">
        <f t="shared" si="33"/>
        <v>26400</v>
      </c>
      <c r="N5486" s="679">
        <v>1</v>
      </c>
      <c r="O5486" s="679">
        <v>6</v>
      </c>
      <c r="P5486" s="687">
        <f t="shared" si="35"/>
        <v>13200</v>
      </c>
    </row>
    <row r="5487" spans="1:16" ht="45" x14ac:dyDescent="0.2">
      <c r="A5487" s="692" t="s">
        <v>15849</v>
      </c>
      <c r="B5487" s="690" t="s">
        <v>775</v>
      </c>
      <c r="C5487" s="638" t="s">
        <v>769</v>
      </c>
      <c r="D5487" s="669" t="s">
        <v>14981</v>
      </c>
      <c r="E5487" s="657">
        <v>4500</v>
      </c>
      <c r="F5487" s="665" t="s">
        <v>15363</v>
      </c>
      <c r="G5487" s="669" t="s">
        <v>15364</v>
      </c>
      <c r="H5487" s="669" t="s">
        <v>14243</v>
      </c>
      <c r="I5487" s="660" t="s">
        <v>2727</v>
      </c>
      <c r="J5487" s="669" t="s">
        <v>14981</v>
      </c>
      <c r="K5487" s="696">
        <v>4</v>
      </c>
      <c r="L5487" s="696">
        <v>12</v>
      </c>
      <c r="M5487" s="697">
        <f t="shared" si="33"/>
        <v>54000</v>
      </c>
      <c r="N5487" s="679">
        <v>1</v>
      </c>
      <c r="O5487" s="679">
        <v>6</v>
      </c>
      <c r="P5487" s="687">
        <f t="shared" si="35"/>
        <v>27000</v>
      </c>
    </row>
    <row r="5488" spans="1:16" ht="45" x14ac:dyDescent="0.2">
      <c r="A5488" s="692" t="s">
        <v>15849</v>
      </c>
      <c r="B5488" s="690" t="s">
        <v>775</v>
      </c>
      <c r="C5488" s="638" t="s">
        <v>769</v>
      </c>
      <c r="D5488" s="669" t="s">
        <v>15365</v>
      </c>
      <c r="E5488" s="657">
        <v>1170</v>
      </c>
      <c r="F5488" s="665" t="s">
        <v>15366</v>
      </c>
      <c r="G5488" s="669" t="s">
        <v>15367</v>
      </c>
      <c r="H5488" s="669" t="s">
        <v>14243</v>
      </c>
      <c r="I5488" s="660" t="s">
        <v>2727</v>
      </c>
      <c r="J5488" s="669" t="s">
        <v>15365</v>
      </c>
      <c r="K5488" s="696">
        <v>4</v>
      </c>
      <c r="L5488" s="696">
        <v>12</v>
      </c>
      <c r="M5488" s="697">
        <f t="shared" si="33"/>
        <v>14040</v>
      </c>
      <c r="N5488" s="679">
        <v>1</v>
      </c>
      <c r="O5488" s="679">
        <v>6</v>
      </c>
      <c r="P5488" s="687">
        <f t="shared" si="35"/>
        <v>7020</v>
      </c>
    </row>
    <row r="5489" spans="1:16" ht="45" x14ac:dyDescent="0.2">
      <c r="A5489" s="692" t="s">
        <v>15849</v>
      </c>
      <c r="B5489" s="690" t="s">
        <v>775</v>
      </c>
      <c r="C5489" s="638" t="s">
        <v>769</v>
      </c>
      <c r="D5489" s="669" t="s">
        <v>14274</v>
      </c>
      <c r="E5489" s="657">
        <v>1100</v>
      </c>
      <c r="F5489" s="665" t="s">
        <v>15368</v>
      </c>
      <c r="G5489" s="669" t="s">
        <v>15369</v>
      </c>
      <c r="H5489" s="669" t="s">
        <v>14243</v>
      </c>
      <c r="I5489" s="660" t="s">
        <v>2727</v>
      </c>
      <c r="J5489" s="669" t="s">
        <v>14274</v>
      </c>
      <c r="K5489" s="696">
        <v>4</v>
      </c>
      <c r="L5489" s="696">
        <v>12</v>
      </c>
      <c r="M5489" s="697">
        <f t="shared" si="33"/>
        <v>13200</v>
      </c>
      <c r="N5489" s="679">
        <v>1</v>
      </c>
      <c r="O5489" s="679">
        <v>6</v>
      </c>
      <c r="P5489" s="687">
        <f t="shared" si="35"/>
        <v>6600</v>
      </c>
    </row>
    <row r="5490" spans="1:16" ht="45" x14ac:dyDescent="0.2">
      <c r="A5490" s="692" t="s">
        <v>15849</v>
      </c>
      <c r="B5490" s="690" t="s">
        <v>775</v>
      </c>
      <c r="C5490" s="638" t="s">
        <v>769</v>
      </c>
      <c r="D5490" s="669" t="s">
        <v>14889</v>
      </c>
      <c r="E5490" s="657">
        <v>1170</v>
      </c>
      <c r="F5490" s="665" t="s">
        <v>15370</v>
      </c>
      <c r="G5490" s="669" t="s">
        <v>15371</v>
      </c>
      <c r="H5490" s="669" t="s">
        <v>14243</v>
      </c>
      <c r="I5490" s="660" t="s">
        <v>2727</v>
      </c>
      <c r="J5490" s="669" t="s">
        <v>14889</v>
      </c>
      <c r="K5490" s="696">
        <v>4</v>
      </c>
      <c r="L5490" s="696">
        <v>12</v>
      </c>
      <c r="M5490" s="697">
        <f t="shared" si="33"/>
        <v>14040</v>
      </c>
      <c r="N5490" s="679">
        <v>1</v>
      </c>
      <c r="O5490" s="679">
        <v>6</v>
      </c>
      <c r="P5490" s="687">
        <f t="shared" si="35"/>
        <v>7020</v>
      </c>
    </row>
    <row r="5491" spans="1:16" ht="45" x14ac:dyDescent="0.2">
      <c r="A5491" s="692" t="s">
        <v>15849</v>
      </c>
      <c r="B5491" s="690" t="s">
        <v>775</v>
      </c>
      <c r="C5491" s="638" t="s">
        <v>769</v>
      </c>
      <c r="D5491" s="669" t="s">
        <v>15208</v>
      </c>
      <c r="E5491" s="657">
        <v>1800</v>
      </c>
      <c r="F5491" s="665" t="s">
        <v>15372</v>
      </c>
      <c r="G5491" s="669" t="s">
        <v>15373</v>
      </c>
      <c r="H5491" s="669" t="s">
        <v>14243</v>
      </c>
      <c r="I5491" s="660" t="s">
        <v>2727</v>
      </c>
      <c r="J5491" s="669" t="s">
        <v>15208</v>
      </c>
      <c r="K5491" s="696">
        <v>4</v>
      </c>
      <c r="L5491" s="696">
        <v>12</v>
      </c>
      <c r="M5491" s="697">
        <f t="shared" si="33"/>
        <v>21600</v>
      </c>
      <c r="N5491" s="679">
        <v>1</v>
      </c>
      <c r="O5491" s="679">
        <v>6</v>
      </c>
      <c r="P5491" s="687">
        <f t="shared" si="35"/>
        <v>10800</v>
      </c>
    </row>
    <row r="5492" spans="1:16" ht="45" x14ac:dyDescent="0.2">
      <c r="A5492" s="692" t="s">
        <v>15849</v>
      </c>
      <c r="B5492" s="690" t="s">
        <v>775</v>
      </c>
      <c r="C5492" s="638" t="s">
        <v>769</v>
      </c>
      <c r="D5492" s="669" t="s">
        <v>15374</v>
      </c>
      <c r="E5492" s="657">
        <v>3000</v>
      </c>
      <c r="F5492" s="665" t="s">
        <v>15375</v>
      </c>
      <c r="G5492" s="669" t="s">
        <v>15376</v>
      </c>
      <c r="H5492" s="669" t="s">
        <v>14243</v>
      </c>
      <c r="I5492" s="660" t="s">
        <v>2727</v>
      </c>
      <c r="J5492" s="669" t="s">
        <v>15374</v>
      </c>
      <c r="K5492" s="696">
        <v>4</v>
      </c>
      <c r="L5492" s="696">
        <v>12</v>
      </c>
      <c r="M5492" s="697">
        <f t="shared" si="33"/>
        <v>36000</v>
      </c>
      <c r="N5492" s="679">
        <v>1</v>
      </c>
      <c r="O5492" s="679">
        <v>6</v>
      </c>
      <c r="P5492" s="687">
        <f t="shared" si="35"/>
        <v>18000</v>
      </c>
    </row>
    <row r="5493" spans="1:16" ht="45" x14ac:dyDescent="0.2">
      <c r="A5493" s="692" t="s">
        <v>15849</v>
      </c>
      <c r="B5493" s="690" t="s">
        <v>775</v>
      </c>
      <c r="C5493" s="638" t="s">
        <v>769</v>
      </c>
      <c r="D5493" s="669" t="s">
        <v>1194</v>
      </c>
      <c r="E5493" s="657">
        <v>2500</v>
      </c>
      <c r="F5493" s="665" t="s">
        <v>15377</v>
      </c>
      <c r="G5493" s="669" t="s">
        <v>15378</v>
      </c>
      <c r="H5493" s="669" t="s">
        <v>14243</v>
      </c>
      <c r="I5493" s="660" t="s">
        <v>2727</v>
      </c>
      <c r="J5493" s="669" t="s">
        <v>1194</v>
      </c>
      <c r="K5493" s="696">
        <v>4</v>
      </c>
      <c r="L5493" s="696">
        <v>12</v>
      </c>
      <c r="M5493" s="697">
        <f t="shared" si="33"/>
        <v>30000</v>
      </c>
      <c r="N5493" s="679">
        <v>1</v>
      </c>
      <c r="O5493" s="679">
        <v>6</v>
      </c>
      <c r="P5493" s="687">
        <f t="shared" si="35"/>
        <v>15000</v>
      </c>
    </row>
    <row r="5494" spans="1:16" ht="45" x14ac:dyDescent="0.2">
      <c r="A5494" s="692" t="s">
        <v>15849</v>
      </c>
      <c r="B5494" s="690" t="s">
        <v>775</v>
      </c>
      <c r="C5494" s="638" t="s">
        <v>769</v>
      </c>
      <c r="D5494" s="669" t="s">
        <v>14267</v>
      </c>
      <c r="E5494" s="657">
        <v>2000</v>
      </c>
      <c r="F5494" s="665" t="s">
        <v>15379</v>
      </c>
      <c r="G5494" s="669" t="s">
        <v>15380</v>
      </c>
      <c r="H5494" s="669" t="s">
        <v>14243</v>
      </c>
      <c r="I5494" s="660" t="s">
        <v>2727</v>
      </c>
      <c r="J5494" s="669" t="s">
        <v>14267</v>
      </c>
      <c r="K5494" s="696">
        <v>4</v>
      </c>
      <c r="L5494" s="696">
        <v>12</v>
      </c>
      <c r="M5494" s="697">
        <f t="shared" ref="M5494:M5557" si="36">+L5494*E5494</f>
        <v>24000</v>
      </c>
      <c r="N5494" s="679">
        <v>1</v>
      </c>
      <c r="O5494" s="679">
        <v>6</v>
      </c>
      <c r="P5494" s="687">
        <f t="shared" si="35"/>
        <v>12000</v>
      </c>
    </row>
    <row r="5495" spans="1:16" ht="45" x14ac:dyDescent="0.2">
      <c r="A5495" s="692" t="s">
        <v>15849</v>
      </c>
      <c r="B5495" s="690" t="s">
        <v>775</v>
      </c>
      <c r="C5495" s="638" t="s">
        <v>769</v>
      </c>
      <c r="D5495" s="669" t="s">
        <v>14274</v>
      </c>
      <c r="E5495" s="657">
        <v>1725</v>
      </c>
      <c r="F5495" s="665" t="s">
        <v>15381</v>
      </c>
      <c r="G5495" s="669" t="s">
        <v>15382</v>
      </c>
      <c r="H5495" s="669" t="s">
        <v>14243</v>
      </c>
      <c r="I5495" s="660" t="s">
        <v>2727</v>
      </c>
      <c r="J5495" s="669" t="s">
        <v>14274</v>
      </c>
      <c r="K5495" s="696">
        <v>4</v>
      </c>
      <c r="L5495" s="696">
        <v>12</v>
      </c>
      <c r="M5495" s="697">
        <f t="shared" si="36"/>
        <v>20700</v>
      </c>
      <c r="N5495" s="679">
        <v>1</v>
      </c>
      <c r="O5495" s="679">
        <v>6</v>
      </c>
      <c r="P5495" s="687">
        <f t="shared" si="35"/>
        <v>10350</v>
      </c>
    </row>
    <row r="5496" spans="1:16" ht="45" x14ac:dyDescent="0.2">
      <c r="A5496" s="692" t="s">
        <v>15849</v>
      </c>
      <c r="B5496" s="690" t="s">
        <v>775</v>
      </c>
      <c r="C5496" s="638" t="s">
        <v>769</v>
      </c>
      <c r="D5496" s="669" t="s">
        <v>14984</v>
      </c>
      <c r="E5496" s="657">
        <v>3000</v>
      </c>
      <c r="F5496" s="665" t="s">
        <v>15383</v>
      </c>
      <c r="G5496" s="669" t="s">
        <v>15384</v>
      </c>
      <c r="H5496" s="669" t="s">
        <v>774</v>
      </c>
      <c r="I5496" s="660" t="s">
        <v>774</v>
      </c>
      <c r="J5496" s="669" t="s">
        <v>14984</v>
      </c>
      <c r="K5496" s="696">
        <v>4</v>
      </c>
      <c r="L5496" s="696">
        <v>12</v>
      </c>
      <c r="M5496" s="697">
        <f t="shared" si="36"/>
        <v>36000</v>
      </c>
      <c r="N5496" s="679">
        <v>1</v>
      </c>
      <c r="O5496" s="679">
        <v>6</v>
      </c>
      <c r="P5496" s="687">
        <f t="shared" si="35"/>
        <v>18000</v>
      </c>
    </row>
    <row r="5497" spans="1:16" ht="45" x14ac:dyDescent="0.2">
      <c r="A5497" s="692" t="s">
        <v>15849</v>
      </c>
      <c r="B5497" s="690" t="s">
        <v>775</v>
      </c>
      <c r="C5497" s="638" t="s">
        <v>769</v>
      </c>
      <c r="D5497" s="669" t="s">
        <v>15385</v>
      </c>
      <c r="E5497" s="657">
        <v>6000</v>
      </c>
      <c r="F5497" s="665" t="s">
        <v>15386</v>
      </c>
      <c r="G5497" s="669" t="s">
        <v>15387</v>
      </c>
      <c r="H5497" s="669" t="s">
        <v>14243</v>
      </c>
      <c r="I5497" s="660" t="s">
        <v>2727</v>
      </c>
      <c r="J5497" s="669" t="s">
        <v>15385</v>
      </c>
      <c r="K5497" s="696">
        <v>4</v>
      </c>
      <c r="L5497" s="696">
        <v>12</v>
      </c>
      <c r="M5497" s="697">
        <f t="shared" si="36"/>
        <v>72000</v>
      </c>
      <c r="N5497" s="680" t="s">
        <v>701</v>
      </c>
      <c r="O5497" s="680" t="s">
        <v>701</v>
      </c>
      <c r="P5497" s="687">
        <v>0</v>
      </c>
    </row>
    <row r="5498" spans="1:16" ht="45" x14ac:dyDescent="0.2">
      <c r="A5498" s="692" t="s">
        <v>15849</v>
      </c>
      <c r="B5498" s="690" t="s">
        <v>775</v>
      </c>
      <c r="C5498" s="638" t="s">
        <v>769</v>
      </c>
      <c r="D5498" s="669" t="s">
        <v>14886</v>
      </c>
      <c r="E5498" s="657">
        <v>2500</v>
      </c>
      <c r="F5498" s="665" t="s">
        <v>15388</v>
      </c>
      <c r="G5498" s="669" t="s">
        <v>15389</v>
      </c>
      <c r="H5498" s="669" t="s">
        <v>14243</v>
      </c>
      <c r="I5498" s="660" t="s">
        <v>2727</v>
      </c>
      <c r="J5498" s="669" t="s">
        <v>14886</v>
      </c>
      <c r="K5498" s="696">
        <v>4</v>
      </c>
      <c r="L5498" s="696">
        <v>12</v>
      </c>
      <c r="M5498" s="697">
        <f t="shared" si="36"/>
        <v>30000</v>
      </c>
      <c r="N5498" s="679">
        <v>1</v>
      </c>
      <c r="O5498" s="679">
        <v>6</v>
      </c>
      <c r="P5498" s="687">
        <f t="shared" ref="P5498:P5508" si="37">+E5498*O5498</f>
        <v>15000</v>
      </c>
    </row>
    <row r="5499" spans="1:16" ht="45" x14ac:dyDescent="0.2">
      <c r="A5499" s="692" t="s">
        <v>15849</v>
      </c>
      <c r="B5499" s="690" t="s">
        <v>775</v>
      </c>
      <c r="C5499" s="638" t="s">
        <v>769</v>
      </c>
      <c r="D5499" s="669" t="s">
        <v>14274</v>
      </c>
      <c r="E5499" s="657">
        <v>1100</v>
      </c>
      <c r="F5499" s="665" t="s">
        <v>15390</v>
      </c>
      <c r="G5499" s="669" t="s">
        <v>15391</v>
      </c>
      <c r="H5499" s="669" t="s">
        <v>14243</v>
      </c>
      <c r="I5499" s="660" t="s">
        <v>2727</v>
      </c>
      <c r="J5499" s="669" t="s">
        <v>14274</v>
      </c>
      <c r="K5499" s="696">
        <v>4</v>
      </c>
      <c r="L5499" s="696">
        <v>12</v>
      </c>
      <c r="M5499" s="697">
        <f t="shared" si="36"/>
        <v>13200</v>
      </c>
      <c r="N5499" s="679">
        <v>1</v>
      </c>
      <c r="O5499" s="679">
        <v>6</v>
      </c>
      <c r="P5499" s="687">
        <f t="shared" si="37"/>
        <v>6600</v>
      </c>
    </row>
    <row r="5500" spans="1:16" ht="45" x14ac:dyDescent="0.2">
      <c r="A5500" s="692" t="s">
        <v>15849</v>
      </c>
      <c r="B5500" s="690" t="s">
        <v>775</v>
      </c>
      <c r="C5500" s="638" t="s">
        <v>769</v>
      </c>
      <c r="D5500" s="669" t="s">
        <v>14258</v>
      </c>
      <c r="E5500" s="657">
        <v>1380</v>
      </c>
      <c r="F5500" s="665" t="s">
        <v>15392</v>
      </c>
      <c r="G5500" s="669" t="s">
        <v>15393</v>
      </c>
      <c r="H5500" s="669" t="s">
        <v>14243</v>
      </c>
      <c r="I5500" s="660" t="s">
        <v>2727</v>
      </c>
      <c r="J5500" s="669" t="s">
        <v>14258</v>
      </c>
      <c r="K5500" s="696">
        <v>4</v>
      </c>
      <c r="L5500" s="696">
        <v>12</v>
      </c>
      <c r="M5500" s="697">
        <f t="shared" si="36"/>
        <v>16560</v>
      </c>
      <c r="N5500" s="679">
        <v>1</v>
      </c>
      <c r="O5500" s="679">
        <v>6</v>
      </c>
      <c r="P5500" s="687">
        <f t="shared" si="37"/>
        <v>8280</v>
      </c>
    </row>
    <row r="5501" spans="1:16" ht="45" x14ac:dyDescent="0.2">
      <c r="A5501" s="692" t="s">
        <v>15849</v>
      </c>
      <c r="B5501" s="690" t="s">
        <v>775</v>
      </c>
      <c r="C5501" s="638" t="s">
        <v>769</v>
      </c>
      <c r="D5501" s="669" t="s">
        <v>14510</v>
      </c>
      <c r="E5501" s="657">
        <v>1725</v>
      </c>
      <c r="F5501" s="665" t="s">
        <v>15394</v>
      </c>
      <c r="G5501" s="669" t="s">
        <v>15395</v>
      </c>
      <c r="H5501" s="669" t="s">
        <v>14243</v>
      </c>
      <c r="I5501" s="660" t="s">
        <v>2727</v>
      </c>
      <c r="J5501" s="669" t="s">
        <v>14510</v>
      </c>
      <c r="K5501" s="696">
        <v>4</v>
      </c>
      <c r="L5501" s="696">
        <v>12</v>
      </c>
      <c r="M5501" s="697">
        <f t="shared" si="36"/>
        <v>20700</v>
      </c>
      <c r="N5501" s="679">
        <v>1</v>
      </c>
      <c r="O5501" s="679">
        <v>6</v>
      </c>
      <c r="P5501" s="687">
        <f t="shared" si="37"/>
        <v>10350</v>
      </c>
    </row>
    <row r="5502" spans="1:16" ht="45" x14ac:dyDescent="0.2">
      <c r="A5502" s="692" t="s">
        <v>15849</v>
      </c>
      <c r="B5502" s="690" t="s">
        <v>775</v>
      </c>
      <c r="C5502" s="638" t="s">
        <v>769</v>
      </c>
      <c r="D5502" s="669" t="s">
        <v>15186</v>
      </c>
      <c r="E5502" s="657">
        <v>3000</v>
      </c>
      <c r="F5502" s="665" t="s">
        <v>15396</v>
      </c>
      <c r="G5502" s="669" t="s">
        <v>15397</v>
      </c>
      <c r="H5502" s="669" t="s">
        <v>14243</v>
      </c>
      <c r="I5502" s="660" t="s">
        <v>2727</v>
      </c>
      <c r="J5502" s="669" t="s">
        <v>15186</v>
      </c>
      <c r="K5502" s="696">
        <v>4</v>
      </c>
      <c r="L5502" s="696">
        <v>12</v>
      </c>
      <c r="M5502" s="697">
        <f t="shared" si="36"/>
        <v>36000</v>
      </c>
      <c r="N5502" s="679">
        <v>1</v>
      </c>
      <c r="O5502" s="679">
        <v>6</v>
      </c>
      <c r="P5502" s="687">
        <f t="shared" si="37"/>
        <v>18000</v>
      </c>
    </row>
    <row r="5503" spans="1:16" ht="45" x14ac:dyDescent="0.2">
      <c r="A5503" s="692" t="s">
        <v>15849</v>
      </c>
      <c r="B5503" s="690" t="s">
        <v>775</v>
      </c>
      <c r="C5503" s="638" t="s">
        <v>769</v>
      </c>
      <c r="D5503" s="669" t="s">
        <v>14840</v>
      </c>
      <c r="E5503" s="657">
        <v>1265</v>
      </c>
      <c r="F5503" s="665" t="s">
        <v>15398</v>
      </c>
      <c r="G5503" s="669" t="s">
        <v>15399</v>
      </c>
      <c r="H5503" s="669" t="s">
        <v>14243</v>
      </c>
      <c r="I5503" s="660" t="s">
        <v>9336</v>
      </c>
      <c r="J5503" s="669" t="s">
        <v>14840</v>
      </c>
      <c r="K5503" s="696">
        <v>4</v>
      </c>
      <c r="L5503" s="696">
        <v>12</v>
      </c>
      <c r="M5503" s="697">
        <f t="shared" si="36"/>
        <v>15180</v>
      </c>
      <c r="N5503" s="679">
        <v>1</v>
      </c>
      <c r="O5503" s="679">
        <v>6</v>
      </c>
      <c r="P5503" s="687">
        <f t="shared" si="37"/>
        <v>7590</v>
      </c>
    </row>
    <row r="5504" spans="1:16" ht="45" x14ac:dyDescent="0.2">
      <c r="A5504" s="692" t="s">
        <v>15849</v>
      </c>
      <c r="B5504" s="690" t="s">
        <v>775</v>
      </c>
      <c r="C5504" s="638" t="s">
        <v>769</v>
      </c>
      <c r="D5504" s="669" t="s">
        <v>2894</v>
      </c>
      <c r="E5504" s="657">
        <v>6000</v>
      </c>
      <c r="F5504" s="665" t="s">
        <v>15400</v>
      </c>
      <c r="G5504" s="669" t="s">
        <v>15401</v>
      </c>
      <c r="H5504" s="669" t="s">
        <v>14243</v>
      </c>
      <c r="I5504" s="660" t="s">
        <v>2727</v>
      </c>
      <c r="J5504" s="669" t="s">
        <v>2894</v>
      </c>
      <c r="K5504" s="696">
        <v>4</v>
      </c>
      <c r="L5504" s="696">
        <v>12</v>
      </c>
      <c r="M5504" s="697">
        <f t="shared" si="36"/>
        <v>72000</v>
      </c>
      <c r="N5504" s="679">
        <v>1</v>
      </c>
      <c r="O5504" s="679">
        <v>6</v>
      </c>
      <c r="P5504" s="687">
        <f t="shared" si="37"/>
        <v>36000</v>
      </c>
    </row>
    <row r="5505" spans="1:16" ht="45" x14ac:dyDescent="0.2">
      <c r="A5505" s="692" t="s">
        <v>15849</v>
      </c>
      <c r="B5505" s="690" t="s">
        <v>775</v>
      </c>
      <c r="C5505" s="638" t="s">
        <v>769</v>
      </c>
      <c r="D5505" s="669" t="s">
        <v>14284</v>
      </c>
      <c r="E5505" s="657">
        <v>3500</v>
      </c>
      <c r="F5505" s="665" t="s">
        <v>15402</v>
      </c>
      <c r="G5505" s="669" t="s">
        <v>15403</v>
      </c>
      <c r="H5505" s="669" t="s">
        <v>14243</v>
      </c>
      <c r="I5505" s="660" t="s">
        <v>2727</v>
      </c>
      <c r="J5505" s="669" t="s">
        <v>14284</v>
      </c>
      <c r="K5505" s="696">
        <v>4</v>
      </c>
      <c r="L5505" s="696">
        <v>12</v>
      </c>
      <c r="M5505" s="697">
        <f t="shared" si="36"/>
        <v>42000</v>
      </c>
      <c r="N5505" s="679">
        <v>1</v>
      </c>
      <c r="O5505" s="679">
        <v>6</v>
      </c>
      <c r="P5505" s="687">
        <f t="shared" si="37"/>
        <v>21000</v>
      </c>
    </row>
    <row r="5506" spans="1:16" ht="45" x14ac:dyDescent="0.2">
      <c r="A5506" s="692" t="s">
        <v>15849</v>
      </c>
      <c r="B5506" s="690" t="s">
        <v>775</v>
      </c>
      <c r="C5506" s="638" t="s">
        <v>769</v>
      </c>
      <c r="D5506" s="669" t="s">
        <v>15299</v>
      </c>
      <c r="E5506" s="657">
        <v>2875</v>
      </c>
      <c r="F5506" s="665" t="s">
        <v>15404</v>
      </c>
      <c r="G5506" s="669" t="s">
        <v>15405</v>
      </c>
      <c r="H5506" s="669" t="s">
        <v>5</v>
      </c>
      <c r="I5506" s="660" t="s">
        <v>2727</v>
      </c>
      <c r="J5506" s="669" t="s">
        <v>15299</v>
      </c>
      <c r="K5506" s="696">
        <v>4</v>
      </c>
      <c r="L5506" s="696">
        <v>12</v>
      </c>
      <c r="M5506" s="697">
        <f t="shared" si="36"/>
        <v>34500</v>
      </c>
      <c r="N5506" s="679">
        <v>1</v>
      </c>
      <c r="O5506" s="679">
        <v>6</v>
      </c>
      <c r="P5506" s="687">
        <f t="shared" si="37"/>
        <v>17250</v>
      </c>
    </row>
    <row r="5507" spans="1:16" ht="45" x14ac:dyDescent="0.2">
      <c r="A5507" s="692" t="s">
        <v>15849</v>
      </c>
      <c r="B5507" s="690" t="s">
        <v>775</v>
      </c>
      <c r="C5507" s="638" t="s">
        <v>769</v>
      </c>
      <c r="D5507" s="669" t="s">
        <v>1975</v>
      </c>
      <c r="E5507" s="657">
        <v>2000</v>
      </c>
      <c r="F5507" s="665" t="s">
        <v>15406</v>
      </c>
      <c r="G5507" s="669" t="s">
        <v>15407</v>
      </c>
      <c r="H5507" s="669" t="s">
        <v>14243</v>
      </c>
      <c r="I5507" s="660" t="s">
        <v>2727</v>
      </c>
      <c r="J5507" s="669" t="s">
        <v>1975</v>
      </c>
      <c r="K5507" s="696">
        <v>4</v>
      </c>
      <c r="L5507" s="696">
        <v>12</v>
      </c>
      <c r="M5507" s="697">
        <f t="shared" si="36"/>
        <v>24000</v>
      </c>
      <c r="N5507" s="679">
        <v>1</v>
      </c>
      <c r="O5507" s="679">
        <v>6</v>
      </c>
      <c r="P5507" s="687">
        <f t="shared" si="37"/>
        <v>12000</v>
      </c>
    </row>
    <row r="5508" spans="1:16" ht="45" x14ac:dyDescent="0.2">
      <c r="A5508" s="692" t="s">
        <v>15849</v>
      </c>
      <c r="B5508" s="690" t="s">
        <v>775</v>
      </c>
      <c r="C5508" s="638" t="s">
        <v>769</v>
      </c>
      <c r="D5508" s="669" t="s">
        <v>14245</v>
      </c>
      <c r="E5508" s="657">
        <v>2500</v>
      </c>
      <c r="F5508" s="665" t="s">
        <v>15408</v>
      </c>
      <c r="G5508" s="669" t="s">
        <v>15409</v>
      </c>
      <c r="H5508" s="669" t="s">
        <v>14243</v>
      </c>
      <c r="I5508" s="660" t="s">
        <v>2727</v>
      </c>
      <c r="J5508" s="669" t="s">
        <v>14245</v>
      </c>
      <c r="K5508" s="696">
        <v>4</v>
      </c>
      <c r="L5508" s="696">
        <v>12</v>
      </c>
      <c r="M5508" s="697">
        <f t="shared" si="36"/>
        <v>30000</v>
      </c>
      <c r="N5508" s="679">
        <v>1</v>
      </c>
      <c r="O5508" s="679">
        <v>6</v>
      </c>
      <c r="P5508" s="687">
        <f t="shared" si="37"/>
        <v>15000</v>
      </c>
    </row>
    <row r="5509" spans="1:16" ht="45" x14ac:dyDescent="0.2">
      <c r="A5509" s="692" t="s">
        <v>15849</v>
      </c>
      <c r="B5509" s="690" t="s">
        <v>775</v>
      </c>
      <c r="C5509" s="638" t="s">
        <v>769</v>
      </c>
      <c r="D5509" s="669" t="s">
        <v>15410</v>
      </c>
      <c r="E5509" s="657">
        <v>2000</v>
      </c>
      <c r="F5509" s="665" t="s">
        <v>15411</v>
      </c>
      <c r="G5509" s="669" t="s">
        <v>15412</v>
      </c>
      <c r="H5509" s="669" t="s">
        <v>5</v>
      </c>
      <c r="I5509" s="660" t="s">
        <v>2727</v>
      </c>
      <c r="J5509" s="669" t="s">
        <v>15410</v>
      </c>
      <c r="K5509" s="696">
        <v>4</v>
      </c>
      <c r="L5509" s="696">
        <v>12</v>
      </c>
      <c r="M5509" s="697">
        <f t="shared" si="36"/>
        <v>24000</v>
      </c>
      <c r="N5509" s="680" t="s">
        <v>701</v>
      </c>
      <c r="O5509" s="680" t="s">
        <v>701</v>
      </c>
      <c r="P5509" s="687">
        <v>0</v>
      </c>
    </row>
    <row r="5510" spans="1:16" ht="45" x14ac:dyDescent="0.2">
      <c r="A5510" s="692" t="s">
        <v>15849</v>
      </c>
      <c r="B5510" s="690" t="s">
        <v>775</v>
      </c>
      <c r="C5510" s="638" t="s">
        <v>769</v>
      </c>
      <c r="D5510" s="669" t="s">
        <v>14314</v>
      </c>
      <c r="E5510" s="657">
        <v>2500</v>
      </c>
      <c r="F5510" s="665" t="s">
        <v>15413</v>
      </c>
      <c r="G5510" s="669" t="s">
        <v>15414</v>
      </c>
      <c r="H5510" s="669" t="s">
        <v>14243</v>
      </c>
      <c r="I5510" s="660" t="s">
        <v>2727</v>
      </c>
      <c r="J5510" s="669" t="s">
        <v>14314</v>
      </c>
      <c r="K5510" s="696">
        <v>4</v>
      </c>
      <c r="L5510" s="696">
        <v>12</v>
      </c>
      <c r="M5510" s="697">
        <f t="shared" si="36"/>
        <v>30000</v>
      </c>
      <c r="N5510" s="679">
        <v>1</v>
      </c>
      <c r="O5510" s="679">
        <v>6</v>
      </c>
      <c r="P5510" s="687">
        <f>+E5510*O5510</f>
        <v>15000</v>
      </c>
    </row>
    <row r="5511" spans="1:16" ht="45" x14ac:dyDescent="0.2">
      <c r="A5511" s="692" t="s">
        <v>15849</v>
      </c>
      <c r="B5511" s="690" t="s">
        <v>775</v>
      </c>
      <c r="C5511" s="638" t="s">
        <v>769</v>
      </c>
      <c r="D5511" s="669" t="s">
        <v>14417</v>
      </c>
      <c r="E5511" s="657">
        <v>1800</v>
      </c>
      <c r="F5511" s="665" t="s">
        <v>15415</v>
      </c>
      <c r="G5511" s="669" t="s">
        <v>15416</v>
      </c>
      <c r="H5511" s="669" t="s">
        <v>14243</v>
      </c>
      <c r="I5511" s="660" t="s">
        <v>2727</v>
      </c>
      <c r="J5511" s="669" t="s">
        <v>14417</v>
      </c>
      <c r="K5511" s="696">
        <v>4</v>
      </c>
      <c r="L5511" s="696">
        <v>12</v>
      </c>
      <c r="M5511" s="697">
        <f t="shared" si="36"/>
        <v>21600</v>
      </c>
      <c r="N5511" s="680" t="s">
        <v>701</v>
      </c>
      <c r="O5511" s="680" t="s">
        <v>701</v>
      </c>
      <c r="P5511" s="687">
        <v>0</v>
      </c>
    </row>
    <row r="5512" spans="1:16" ht="45" x14ac:dyDescent="0.2">
      <c r="A5512" s="692" t="s">
        <v>15849</v>
      </c>
      <c r="B5512" s="690" t="s">
        <v>775</v>
      </c>
      <c r="C5512" s="638" t="s">
        <v>769</v>
      </c>
      <c r="D5512" s="669" t="s">
        <v>15417</v>
      </c>
      <c r="E5512" s="657">
        <v>2800</v>
      </c>
      <c r="F5512" s="666" t="s">
        <v>15418</v>
      </c>
      <c r="G5512" s="669" t="s">
        <v>15419</v>
      </c>
      <c r="H5512" s="669" t="s">
        <v>14243</v>
      </c>
      <c r="I5512" s="660" t="s">
        <v>2727</v>
      </c>
      <c r="J5512" s="669" t="s">
        <v>15417</v>
      </c>
      <c r="K5512" s="696">
        <v>4</v>
      </c>
      <c r="L5512" s="696">
        <v>12</v>
      </c>
      <c r="M5512" s="697">
        <f t="shared" si="36"/>
        <v>33600</v>
      </c>
      <c r="N5512" s="680" t="s">
        <v>701</v>
      </c>
      <c r="O5512" s="680" t="s">
        <v>701</v>
      </c>
      <c r="P5512" s="687">
        <v>0</v>
      </c>
    </row>
    <row r="5513" spans="1:16" ht="45" x14ac:dyDescent="0.2">
      <c r="A5513" s="692" t="s">
        <v>15849</v>
      </c>
      <c r="B5513" s="690" t="s">
        <v>775</v>
      </c>
      <c r="C5513" s="638" t="s">
        <v>769</v>
      </c>
      <c r="D5513" s="669" t="s">
        <v>14414</v>
      </c>
      <c r="E5513" s="657">
        <v>2000</v>
      </c>
      <c r="F5513" s="666" t="s">
        <v>15420</v>
      </c>
      <c r="G5513" s="669" t="s">
        <v>15421</v>
      </c>
      <c r="H5513" s="669" t="s">
        <v>14243</v>
      </c>
      <c r="I5513" s="660" t="s">
        <v>2727</v>
      </c>
      <c r="J5513" s="669" t="s">
        <v>14414</v>
      </c>
      <c r="K5513" s="696">
        <v>4</v>
      </c>
      <c r="L5513" s="696">
        <v>12</v>
      </c>
      <c r="M5513" s="697">
        <f t="shared" si="36"/>
        <v>24000</v>
      </c>
      <c r="N5513" s="680" t="s">
        <v>701</v>
      </c>
      <c r="O5513" s="680" t="s">
        <v>701</v>
      </c>
      <c r="P5513" s="687">
        <v>0</v>
      </c>
    </row>
    <row r="5514" spans="1:16" ht="45" x14ac:dyDescent="0.2">
      <c r="A5514" s="692" t="s">
        <v>15849</v>
      </c>
      <c r="B5514" s="690" t="s">
        <v>775</v>
      </c>
      <c r="C5514" s="638" t="s">
        <v>769</v>
      </c>
      <c r="D5514" s="669" t="s">
        <v>14886</v>
      </c>
      <c r="E5514" s="657">
        <v>2500</v>
      </c>
      <c r="F5514" s="666" t="s">
        <v>15422</v>
      </c>
      <c r="G5514" s="669" t="s">
        <v>15423</v>
      </c>
      <c r="H5514" s="669" t="s">
        <v>14243</v>
      </c>
      <c r="I5514" s="660" t="s">
        <v>2727</v>
      </c>
      <c r="J5514" s="669" t="s">
        <v>14886</v>
      </c>
      <c r="K5514" s="696">
        <v>4</v>
      </c>
      <c r="L5514" s="696">
        <v>12</v>
      </c>
      <c r="M5514" s="697">
        <f t="shared" si="36"/>
        <v>30000</v>
      </c>
      <c r="N5514" s="679">
        <v>1</v>
      </c>
      <c r="O5514" s="679">
        <v>6</v>
      </c>
      <c r="P5514" s="687">
        <f>+E5514*O5514</f>
        <v>15000</v>
      </c>
    </row>
    <row r="5515" spans="1:16" ht="45" x14ac:dyDescent="0.2">
      <c r="A5515" s="692" t="s">
        <v>15849</v>
      </c>
      <c r="B5515" s="690" t="s">
        <v>775</v>
      </c>
      <c r="C5515" s="638" t="s">
        <v>769</v>
      </c>
      <c r="D5515" s="669" t="s">
        <v>15424</v>
      </c>
      <c r="E5515" s="657">
        <v>5500</v>
      </c>
      <c r="F5515" s="666" t="s">
        <v>15425</v>
      </c>
      <c r="G5515" s="669" t="s">
        <v>15426</v>
      </c>
      <c r="H5515" s="669" t="s">
        <v>774</v>
      </c>
      <c r="I5515" s="660" t="s">
        <v>2727</v>
      </c>
      <c r="J5515" s="669" t="s">
        <v>15424</v>
      </c>
      <c r="K5515" s="696">
        <v>4</v>
      </c>
      <c r="L5515" s="696">
        <v>12</v>
      </c>
      <c r="M5515" s="697">
        <f t="shared" si="36"/>
        <v>66000</v>
      </c>
      <c r="N5515" s="679">
        <v>1</v>
      </c>
      <c r="O5515" s="679">
        <v>6</v>
      </c>
      <c r="P5515" s="687">
        <f>+E5515*O5515</f>
        <v>33000</v>
      </c>
    </row>
    <row r="5516" spans="1:16" ht="45" x14ac:dyDescent="0.2">
      <c r="A5516" s="692" t="s">
        <v>15849</v>
      </c>
      <c r="B5516" s="690" t="s">
        <v>775</v>
      </c>
      <c r="C5516" s="638" t="s">
        <v>769</v>
      </c>
      <c r="D5516" s="669" t="s">
        <v>15427</v>
      </c>
      <c r="E5516" s="657">
        <v>1800</v>
      </c>
      <c r="F5516" s="666" t="s">
        <v>15428</v>
      </c>
      <c r="G5516" s="669" t="s">
        <v>15429</v>
      </c>
      <c r="H5516" s="669" t="s">
        <v>14243</v>
      </c>
      <c r="I5516" s="660" t="s">
        <v>2727</v>
      </c>
      <c r="J5516" s="669" t="s">
        <v>15427</v>
      </c>
      <c r="K5516" s="696">
        <v>4</v>
      </c>
      <c r="L5516" s="696">
        <v>12</v>
      </c>
      <c r="M5516" s="697">
        <f t="shared" si="36"/>
        <v>21600</v>
      </c>
      <c r="N5516" s="680" t="s">
        <v>701</v>
      </c>
      <c r="O5516" s="680" t="s">
        <v>701</v>
      </c>
      <c r="P5516" s="687">
        <v>0</v>
      </c>
    </row>
    <row r="5517" spans="1:16" ht="45" x14ac:dyDescent="0.2">
      <c r="A5517" s="692" t="s">
        <v>15849</v>
      </c>
      <c r="B5517" s="690" t="s">
        <v>775</v>
      </c>
      <c r="C5517" s="638" t="s">
        <v>769</v>
      </c>
      <c r="D5517" s="669" t="s">
        <v>15430</v>
      </c>
      <c r="E5517" s="657">
        <v>2875</v>
      </c>
      <c r="F5517" s="666" t="s">
        <v>15431</v>
      </c>
      <c r="G5517" s="669" t="s">
        <v>15432</v>
      </c>
      <c r="H5517" s="669" t="s">
        <v>14243</v>
      </c>
      <c r="I5517" s="660" t="s">
        <v>2727</v>
      </c>
      <c r="J5517" s="669" t="s">
        <v>15430</v>
      </c>
      <c r="K5517" s="696">
        <v>4</v>
      </c>
      <c r="L5517" s="696">
        <v>12</v>
      </c>
      <c r="M5517" s="697">
        <f t="shared" si="36"/>
        <v>34500</v>
      </c>
      <c r="N5517" s="679">
        <v>1</v>
      </c>
      <c r="O5517" s="679">
        <v>6</v>
      </c>
      <c r="P5517" s="687">
        <f>+E5517*O5517</f>
        <v>17250</v>
      </c>
    </row>
    <row r="5518" spans="1:16" ht="45" x14ac:dyDescent="0.2">
      <c r="A5518" s="692" t="s">
        <v>15849</v>
      </c>
      <c r="B5518" s="690" t="s">
        <v>775</v>
      </c>
      <c r="C5518" s="638" t="s">
        <v>769</v>
      </c>
      <c r="D5518" s="669" t="s">
        <v>15208</v>
      </c>
      <c r="E5518" s="657">
        <v>1500</v>
      </c>
      <c r="F5518" s="666" t="s">
        <v>15433</v>
      </c>
      <c r="G5518" s="669" t="s">
        <v>15434</v>
      </c>
      <c r="H5518" s="669" t="s">
        <v>14243</v>
      </c>
      <c r="I5518" s="660" t="s">
        <v>2727</v>
      </c>
      <c r="J5518" s="669" t="s">
        <v>15208</v>
      </c>
      <c r="K5518" s="696">
        <v>4</v>
      </c>
      <c r="L5518" s="696">
        <v>12</v>
      </c>
      <c r="M5518" s="697">
        <f t="shared" si="36"/>
        <v>18000</v>
      </c>
      <c r="N5518" s="679">
        <v>1</v>
      </c>
      <c r="O5518" s="679">
        <v>6</v>
      </c>
      <c r="P5518" s="687">
        <f>+E5518*O5518</f>
        <v>9000</v>
      </c>
    </row>
    <row r="5519" spans="1:16" ht="45" x14ac:dyDescent="0.2">
      <c r="A5519" s="692" t="s">
        <v>15849</v>
      </c>
      <c r="B5519" s="690" t="s">
        <v>775</v>
      </c>
      <c r="C5519" s="638" t="s">
        <v>769</v>
      </c>
      <c r="D5519" s="669" t="s">
        <v>15435</v>
      </c>
      <c r="E5519" s="657">
        <v>2500</v>
      </c>
      <c r="F5519" s="666" t="s">
        <v>15436</v>
      </c>
      <c r="G5519" s="669" t="s">
        <v>15437</v>
      </c>
      <c r="H5519" s="669" t="s">
        <v>5</v>
      </c>
      <c r="I5519" s="660" t="s">
        <v>2727</v>
      </c>
      <c r="J5519" s="669" t="s">
        <v>15435</v>
      </c>
      <c r="K5519" s="696">
        <v>4</v>
      </c>
      <c r="L5519" s="696">
        <v>12</v>
      </c>
      <c r="M5519" s="697">
        <f t="shared" si="36"/>
        <v>30000</v>
      </c>
      <c r="N5519" s="679">
        <v>1</v>
      </c>
      <c r="O5519" s="679">
        <v>6</v>
      </c>
      <c r="P5519" s="687">
        <f>+E5519*O5519</f>
        <v>15000</v>
      </c>
    </row>
    <row r="5520" spans="1:16" ht="45" x14ac:dyDescent="0.2">
      <c r="A5520" s="692" t="s">
        <v>15849</v>
      </c>
      <c r="B5520" s="690" t="s">
        <v>775</v>
      </c>
      <c r="C5520" s="638" t="s">
        <v>769</v>
      </c>
      <c r="D5520" s="669" t="s">
        <v>14486</v>
      </c>
      <c r="E5520" s="657">
        <v>5500</v>
      </c>
      <c r="F5520" s="666" t="s">
        <v>15438</v>
      </c>
      <c r="G5520" s="669" t="s">
        <v>15439</v>
      </c>
      <c r="H5520" s="669" t="s">
        <v>5</v>
      </c>
      <c r="I5520" s="660" t="s">
        <v>2727</v>
      </c>
      <c r="J5520" s="669" t="s">
        <v>14486</v>
      </c>
      <c r="K5520" s="696">
        <v>4</v>
      </c>
      <c r="L5520" s="696">
        <v>12</v>
      </c>
      <c r="M5520" s="697">
        <f t="shared" si="36"/>
        <v>66000</v>
      </c>
      <c r="N5520" s="679">
        <v>1</v>
      </c>
      <c r="O5520" s="679">
        <v>6</v>
      </c>
      <c r="P5520" s="687">
        <f>+E5520*O5520</f>
        <v>33000</v>
      </c>
    </row>
    <row r="5521" spans="1:16" ht="45" x14ac:dyDescent="0.2">
      <c r="A5521" s="692" t="s">
        <v>15849</v>
      </c>
      <c r="B5521" s="690" t="s">
        <v>775</v>
      </c>
      <c r="C5521" s="638" t="s">
        <v>769</v>
      </c>
      <c r="D5521" s="669" t="s">
        <v>14258</v>
      </c>
      <c r="E5521" s="656">
        <v>1380</v>
      </c>
      <c r="F5521" s="667" t="s">
        <v>15440</v>
      </c>
      <c r="G5521" s="669" t="s">
        <v>15441</v>
      </c>
      <c r="H5521" s="669" t="s">
        <v>14243</v>
      </c>
      <c r="I5521" s="660" t="s">
        <v>2727</v>
      </c>
      <c r="J5521" s="669" t="s">
        <v>14258</v>
      </c>
      <c r="K5521" s="696">
        <v>4</v>
      </c>
      <c r="L5521" s="696">
        <v>12</v>
      </c>
      <c r="M5521" s="697">
        <f t="shared" si="36"/>
        <v>16560</v>
      </c>
      <c r="N5521" s="679">
        <v>1</v>
      </c>
      <c r="O5521" s="679">
        <v>6</v>
      </c>
      <c r="P5521" s="687">
        <f>+E5521*O5521</f>
        <v>8280</v>
      </c>
    </row>
    <row r="5522" spans="1:16" ht="45" x14ac:dyDescent="0.2">
      <c r="A5522" s="692" t="s">
        <v>15849</v>
      </c>
      <c r="B5522" s="690" t="s">
        <v>775</v>
      </c>
      <c r="C5522" s="638" t="s">
        <v>769</v>
      </c>
      <c r="D5522" s="669" t="s">
        <v>14284</v>
      </c>
      <c r="E5522" s="656">
        <v>2500</v>
      </c>
      <c r="F5522" s="667" t="s">
        <v>15442</v>
      </c>
      <c r="G5522" s="669" t="s">
        <v>15443</v>
      </c>
      <c r="H5522" s="669" t="s">
        <v>14243</v>
      </c>
      <c r="I5522" s="660" t="s">
        <v>2727</v>
      </c>
      <c r="J5522" s="669" t="s">
        <v>14284</v>
      </c>
      <c r="K5522" s="696">
        <v>4</v>
      </c>
      <c r="L5522" s="696">
        <v>12</v>
      </c>
      <c r="M5522" s="697">
        <f t="shared" si="36"/>
        <v>30000</v>
      </c>
      <c r="N5522" s="680" t="s">
        <v>701</v>
      </c>
      <c r="O5522" s="680" t="s">
        <v>701</v>
      </c>
      <c r="P5522" s="687">
        <v>0</v>
      </c>
    </row>
    <row r="5523" spans="1:16" ht="45" x14ac:dyDescent="0.2">
      <c r="A5523" s="692" t="s">
        <v>15849</v>
      </c>
      <c r="B5523" s="690" t="s">
        <v>775</v>
      </c>
      <c r="C5523" s="638" t="s">
        <v>769</v>
      </c>
      <c r="D5523" s="669" t="s">
        <v>15444</v>
      </c>
      <c r="E5523" s="656">
        <v>11200</v>
      </c>
      <c r="F5523" s="667" t="s">
        <v>15445</v>
      </c>
      <c r="G5523" s="669" t="s">
        <v>15446</v>
      </c>
      <c r="H5523" s="669" t="s">
        <v>14243</v>
      </c>
      <c r="I5523" s="660" t="s">
        <v>2727</v>
      </c>
      <c r="J5523" s="669" t="s">
        <v>15444</v>
      </c>
      <c r="K5523" s="696">
        <v>4</v>
      </c>
      <c r="L5523" s="696">
        <v>12</v>
      </c>
      <c r="M5523" s="697">
        <f t="shared" si="36"/>
        <v>134400</v>
      </c>
      <c r="N5523" s="679">
        <v>1</v>
      </c>
      <c r="O5523" s="679">
        <v>6</v>
      </c>
      <c r="P5523" s="687">
        <f>+E5523*O5523</f>
        <v>67200</v>
      </c>
    </row>
    <row r="5524" spans="1:16" ht="45" x14ac:dyDescent="0.2">
      <c r="A5524" s="692" t="s">
        <v>15849</v>
      </c>
      <c r="B5524" s="690" t="s">
        <v>775</v>
      </c>
      <c r="C5524" s="638" t="s">
        <v>769</v>
      </c>
      <c r="D5524" s="669" t="s">
        <v>15447</v>
      </c>
      <c r="E5524" s="656">
        <v>5500</v>
      </c>
      <c r="F5524" s="667" t="s">
        <v>15448</v>
      </c>
      <c r="G5524" s="669" t="s">
        <v>15449</v>
      </c>
      <c r="H5524" s="669" t="s">
        <v>14243</v>
      </c>
      <c r="I5524" s="660" t="s">
        <v>2727</v>
      </c>
      <c r="J5524" s="669" t="s">
        <v>15447</v>
      </c>
      <c r="K5524" s="696">
        <v>4</v>
      </c>
      <c r="L5524" s="696">
        <v>12</v>
      </c>
      <c r="M5524" s="697">
        <f t="shared" si="36"/>
        <v>66000</v>
      </c>
      <c r="N5524" s="679">
        <v>1</v>
      </c>
      <c r="O5524" s="679">
        <v>6</v>
      </c>
      <c r="P5524" s="687">
        <f>+E5524*O5524</f>
        <v>33000</v>
      </c>
    </row>
    <row r="5525" spans="1:16" ht="45" x14ac:dyDescent="0.2">
      <c r="A5525" s="692" t="s">
        <v>15849</v>
      </c>
      <c r="B5525" s="690" t="s">
        <v>775</v>
      </c>
      <c r="C5525" s="638" t="s">
        <v>769</v>
      </c>
      <c r="D5525" s="669" t="s">
        <v>14551</v>
      </c>
      <c r="E5525" s="656">
        <v>1100</v>
      </c>
      <c r="F5525" s="667" t="s">
        <v>15450</v>
      </c>
      <c r="G5525" s="669" t="s">
        <v>15451</v>
      </c>
      <c r="H5525" s="669" t="s">
        <v>14243</v>
      </c>
      <c r="I5525" s="660" t="s">
        <v>796</v>
      </c>
      <c r="J5525" s="669" t="s">
        <v>14551</v>
      </c>
      <c r="K5525" s="696">
        <v>4</v>
      </c>
      <c r="L5525" s="696">
        <v>12</v>
      </c>
      <c r="M5525" s="697">
        <f t="shared" si="36"/>
        <v>13200</v>
      </c>
      <c r="N5525" s="679">
        <v>1</v>
      </c>
      <c r="O5525" s="679">
        <v>6</v>
      </c>
      <c r="P5525" s="687">
        <f>+E5525*O5525</f>
        <v>6600</v>
      </c>
    </row>
    <row r="5526" spans="1:16" ht="45" x14ac:dyDescent="0.2">
      <c r="A5526" s="692" t="s">
        <v>15849</v>
      </c>
      <c r="B5526" s="690" t="s">
        <v>775</v>
      </c>
      <c r="C5526" s="638" t="s">
        <v>769</v>
      </c>
      <c r="D5526" s="669" t="s">
        <v>15452</v>
      </c>
      <c r="E5526" s="656">
        <v>4000</v>
      </c>
      <c r="F5526" s="667" t="s">
        <v>15453</v>
      </c>
      <c r="G5526" s="669" t="s">
        <v>15454</v>
      </c>
      <c r="H5526" s="669" t="s">
        <v>14243</v>
      </c>
      <c r="I5526" s="660" t="s">
        <v>9336</v>
      </c>
      <c r="J5526" s="669" t="s">
        <v>15452</v>
      </c>
      <c r="K5526" s="696">
        <v>4</v>
      </c>
      <c r="L5526" s="696">
        <v>12</v>
      </c>
      <c r="M5526" s="697">
        <f t="shared" si="36"/>
        <v>48000</v>
      </c>
      <c r="N5526" s="679">
        <v>1</v>
      </c>
      <c r="O5526" s="679">
        <v>6</v>
      </c>
      <c r="P5526" s="687">
        <f>+E5526*O5526</f>
        <v>24000</v>
      </c>
    </row>
    <row r="5527" spans="1:16" ht="45" x14ac:dyDescent="0.2">
      <c r="A5527" s="692" t="s">
        <v>15849</v>
      </c>
      <c r="B5527" s="690" t="s">
        <v>775</v>
      </c>
      <c r="C5527" s="638" t="s">
        <v>769</v>
      </c>
      <c r="D5527" s="669" t="s">
        <v>15455</v>
      </c>
      <c r="E5527" s="656">
        <v>2200</v>
      </c>
      <c r="F5527" s="667" t="s">
        <v>15456</v>
      </c>
      <c r="G5527" s="669" t="s">
        <v>15457</v>
      </c>
      <c r="H5527" s="669" t="s">
        <v>14243</v>
      </c>
      <c r="I5527" s="660" t="s">
        <v>14257</v>
      </c>
      <c r="J5527" s="669" t="s">
        <v>15455</v>
      </c>
      <c r="K5527" s="696">
        <v>4</v>
      </c>
      <c r="L5527" s="696">
        <v>12</v>
      </c>
      <c r="M5527" s="697">
        <f t="shared" si="36"/>
        <v>26400</v>
      </c>
      <c r="N5527" s="679">
        <v>1</v>
      </c>
      <c r="O5527" s="679">
        <v>6</v>
      </c>
      <c r="P5527" s="687">
        <f>+E5527*O5527</f>
        <v>13200</v>
      </c>
    </row>
    <row r="5528" spans="1:16" ht="45" x14ac:dyDescent="0.2">
      <c r="A5528" s="692" t="s">
        <v>15849</v>
      </c>
      <c r="B5528" s="690" t="s">
        <v>775</v>
      </c>
      <c r="C5528" s="638" t="s">
        <v>769</v>
      </c>
      <c r="D5528" s="669" t="s">
        <v>14803</v>
      </c>
      <c r="E5528" s="656">
        <v>2500</v>
      </c>
      <c r="F5528" s="667" t="s">
        <v>15458</v>
      </c>
      <c r="G5528" s="669" t="s">
        <v>15459</v>
      </c>
      <c r="H5528" s="669" t="s">
        <v>14243</v>
      </c>
      <c r="I5528" s="660" t="s">
        <v>14307</v>
      </c>
      <c r="J5528" s="669" t="s">
        <v>14803</v>
      </c>
      <c r="K5528" s="696">
        <v>4</v>
      </c>
      <c r="L5528" s="696">
        <v>12</v>
      </c>
      <c r="M5528" s="697">
        <f t="shared" si="36"/>
        <v>30000</v>
      </c>
      <c r="N5528" s="680" t="s">
        <v>701</v>
      </c>
      <c r="O5528" s="680" t="s">
        <v>701</v>
      </c>
      <c r="P5528" s="687">
        <v>0</v>
      </c>
    </row>
    <row r="5529" spans="1:16" ht="45" x14ac:dyDescent="0.2">
      <c r="A5529" s="692" t="s">
        <v>15849</v>
      </c>
      <c r="B5529" s="690" t="s">
        <v>775</v>
      </c>
      <c r="C5529" s="638" t="s">
        <v>769</v>
      </c>
      <c r="D5529" s="669" t="s">
        <v>15460</v>
      </c>
      <c r="E5529" s="656">
        <v>5000</v>
      </c>
      <c r="F5529" s="667" t="s">
        <v>15461</v>
      </c>
      <c r="G5529" s="669" t="s">
        <v>15462</v>
      </c>
      <c r="H5529" s="669" t="s">
        <v>4132</v>
      </c>
      <c r="I5529" s="660" t="s">
        <v>14266</v>
      </c>
      <c r="J5529" s="669" t="s">
        <v>15460</v>
      </c>
      <c r="K5529" s="696">
        <v>4</v>
      </c>
      <c r="L5529" s="696">
        <v>12</v>
      </c>
      <c r="M5529" s="697">
        <f t="shared" si="36"/>
        <v>60000</v>
      </c>
      <c r="N5529" s="679">
        <v>1</v>
      </c>
      <c r="O5529" s="679">
        <v>6</v>
      </c>
      <c r="P5529" s="687">
        <f t="shared" ref="P5529:P5543" si="38">+E5529*O5529</f>
        <v>30000</v>
      </c>
    </row>
    <row r="5530" spans="1:16" ht="45" x14ac:dyDescent="0.2">
      <c r="A5530" s="692" t="s">
        <v>15849</v>
      </c>
      <c r="B5530" s="690" t="s">
        <v>775</v>
      </c>
      <c r="C5530" s="638" t="s">
        <v>769</v>
      </c>
      <c r="D5530" s="669" t="s">
        <v>15463</v>
      </c>
      <c r="E5530" s="656">
        <v>8000</v>
      </c>
      <c r="F5530" s="667" t="s">
        <v>15464</v>
      </c>
      <c r="G5530" s="669" t="s">
        <v>15465</v>
      </c>
      <c r="H5530" s="669" t="s">
        <v>14243</v>
      </c>
      <c r="I5530" s="660" t="s">
        <v>14277</v>
      </c>
      <c r="J5530" s="669" t="s">
        <v>15463</v>
      </c>
      <c r="K5530" s="696">
        <v>4</v>
      </c>
      <c r="L5530" s="696">
        <v>12</v>
      </c>
      <c r="M5530" s="697">
        <f t="shared" si="36"/>
        <v>96000</v>
      </c>
      <c r="N5530" s="679">
        <v>1</v>
      </c>
      <c r="O5530" s="679">
        <v>6</v>
      </c>
      <c r="P5530" s="687">
        <f t="shared" si="38"/>
        <v>48000</v>
      </c>
    </row>
    <row r="5531" spans="1:16" ht="45" x14ac:dyDescent="0.2">
      <c r="A5531" s="692" t="s">
        <v>15849</v>
      </c>
      <c r="B5531" s="690" t="s">
        <v>775</v>
      </c>
      <c r="C5531" s="638" t="s">
        <v>769</v>
      </c>
      <c r="D5531" s="669" t="s">
        <v>15186</v>
      </c>
      <c r="E5531" s="656">
        <v>3000</v>
      </c>
      <c r="F5531" s="667" t="s">
        <v>15466</v>
      </c>
      <c r="G5531" s="669" t="s">
        <v>15467</v>
      </c>
      <c r="H5531" s="669" t="s">
        <v>5</v>
      </c>
      <c r="I5531" s="660" t="s">
        <v>5</v>
      </c>
      <c r="J5531" s="669" t="s">
        <v>15186</v>
      </c>
      <c r="K5531" s="696">
        <v>4</v>
      </c>
      <c r="L5531" s="696">
        <v>12</v>
      </c>
      <c r="M5531" s="697">
        <f t="shared" si="36"/>
        <v>36000</v>
      </c>
      <c r="N5531" s="679">
        <v>1</v>
      </c>
      <c r="O5531" s="679">
        <v>6</v>
      </c>
      <c r="P5531" s="687">
        <f t="shared" si="38"/>
        <v>18000</v>
      </c>
    </row>
    <row r="5532" spans="1:16" ht="45" x14ac:dyDescent="0.2">
      <c r="A5532" s="692" t="s">
        <v>15849</v>
      </c>
      <c r="B5532" s="690" t="s">
        <v>775</v>
      </c>
      <c r="C5532" s="638" t="s">
        <v>769</v>
      </c>
      <c r="D5532" s="669" t="s">
        <v>8774</v>
      </c>
      <c r="E5532" s="656">
        <v>5500</v>
      </c>
      <c r="F5532" s="667" t="s">
        <v>15468</v>
      </c>
      <c r="G5532" s="669" t="s">
        <v>15469</v>
      </c>
      <c r="H5532" s="669" t="s">
        <v>14243</v>
      </c>
      <c r="I5532" s="660" t="s">
        <v>14266</v>
      </c>
      <c r="J5532" s="669" t="s">
        <v>8774</v>
      </c>
      <c r="K5532" s="696">
        <v>4</v>
      </c>
      <c r="L5532" s="696">
        <v>12</v>
      </c>
      <c r="M5532" s="697">
        <f t="shared" si="36"/>
        <v>66000</v>
      </c>
      <c r="N5532" s="679">
        <v>1</v>
      </c>
      <c r="O5532" s="679">
        <v>6</v>
      </c>
      <c r="P5532" s="687">
        <f t="shared" si="38"/>
        <v>33000</v>
      </c>
    </row>
    <row r="5533" spans="1:16" ht="45" x14ac:dyDescent="0.2">
      <c r="A5533" s="692" t="s">
        <v>15849</v>
      </c>
      <c r="B5533" s="690" t="s">
        <v>775</v>
      </c>
      <c r="C5533" s="638" t="s">
        <v>769</v>
      </c>
      <c r="D5533" s="669" t="s">
        <v>15470</v>
      </c>
      <c r="E5533" s="656">
        <v>1380</v>
      </c>
      <c r="F5533" s="667" t="s">
        <v>15471</v>
      </c>
      <c r="G5533" s="669" t="s">
        <v>15472</v>
      </c>
      <c r="H5533" s="669" t="s">
        <v>14243</v>
      </c>
      <c r="I5533" s="660" t="s">
        <v>9336</v>
      </c>
      <c r="J5533" s="669" t="s">
        <v>15470</v>
      </c>
      <c r="K5533" s="696">
        <v>4</v>
      </c>
      <c r="L5533" s="696">
        <v>12</v>
      </c>
      <c r="M5533" s="697">
        <f t="shared" si="36"/>
        <v>16560</v>
      </c>
      <c r="N5533" s="679">
        <v>1</v>
      </c>
      <c r="O5533" s="679">
        <v>6</v>
      </c>
      <c r="P5533" s="687">
        <f t="shared" si="38"/>
        <v>8280</v>
      </c>
    </row>
    <row r="5534" spans="1:16" ht="45" x14ac:dyDescent="0.2">
      <c r="A5534" s="692" t="s">
        <v>15849</v>
      </c>
      <c r="B5534" s="690" t="s">
        <v>775</v>
      </c>
      <c r="C5534" s="638" t="s">
        <v>769</v>
      </c>
      <c r="D5534" s="669" t="s">
        <v>14274</v>
      </c>
      <c r="E5534" s="656">
        <v>1725</v>
      </c>
      <c r="F5534" s="667" t="s">
        <v>15473</v>
      </c>
      <c r="G5534" s="669" t="s">
        <v>15474</v>
      </c>
      <c r="H5534" s="669" t="s">
        <v>14243</v>
      </c>
      <c r="I5534" s="660" t="s">
        <v>9336</v>
      </c>
      <c r="J5534" s="669" t="s">
        <v>14274</v>
      </c>
      <c r="K5534" s="696">
        <v>4</v>
      </c>
      <c r="L5534" s="696">
        <v>12</v>
      </c>
      <c r="M5534" s="697">
        <f t="shared" si="36"/>
        <v>20700</v>
      </c>
      <c r="N5534" s="679">
        <v>1</v>
      </c>
      <c r="O5534" s="679">
        <v>6</v>
      </c>
      <c r="P5534" s="687">
        <f t="shared" si="38"/>
        <v>10350</v>
      </c>
    </row>
    <row r="5535" spans="1:16" ht="45" x14ac:dyDescent="0.2">
      <c r="A5535" s="692" t="s">
        <v>15849</v>
      </c>
      <c r="B5535" s="690" t="s">
        <v>775</v>
      </c>
      <c r="C5535" s="638" t="s">
        <v>769</v>
      </c>
      <c r="D5535" s="669" t="s">
        <v>14510</v>
      </c>
      <c r="E5535" s="656">
        <v>1725</v>
      </c>
      <c r="F5535" s="667" t="s">
        <v>15475</v>
      </c>
      <c r="G5535" s="669" t="s">
        <v>15476</v>
      </c>
      <c r="H5535" s="669" t="s">
        <v>14243</v>
      </c>
      <c r="I5535" s="660" t="s">
        <v>14273</v>
      </c>
      <c r="J5535" s="669" t="s">
        <v>14510</v>
      </c>
      <c r="K5535" s="696">
        <v>4</v>
      </c>
      <c r="L5535" s="696">
        <v>12</v>
      </c>
      <c r="M5535" s="697">
        <f t="shared" si="36"/>
        <v>20700</v>
      </c>
      <c r="N5535" s="679">
        <v>1</v>
      </c>
      <c r="O5535" s="679">
        <v>6</v>
      </c>
      <c r="P5535" s="687">
        <f t="shared" si="38"/>
        <v>10350</v>
      </c>
    </row>
    <row r="5536" spans="1:16" ht="45" x14ac:dyDescent="0.2">
      <c r="A5536" s="692" t="s">
        <v>15849</v>
      </c>
      <c r="B5536" s="690" t="s">
        <v>775</v>
      </c>
      <c r="C5536" s="638" t="s">
        <v>769</v>
      </c>
      <c r="D5536" s="669" t="s">
        <v>14267</v>
      </c>
      <c r="E5536" s="656">
        <v>2000</v>
      </c>
      <c r="F5536" s="667" t="s">
        <v>15477</v>
      </c>
      <c r="G5536" s="669" t="s">
        <v>15478</v>
      </c>
      <c r="H5536" s="669" t="s">
        <v>14243</v>
      </c>
      <c r="I5536" s="660" t="s">
        <v>9336</v>
      </c>
      <c r="J5536" s="669" t="s">
        <v>14267</v>
      </c>
      <c r="K5536" s="696">
        <v>4</v>
      </c>
      <c r="L5536" s="696">
        <v>12</v>
      </c>
      <c r="M5536" s="697">
        <f t="shared" si="36"/>
        <v>24000</v>
      </c>
      <c r="N5536" s="679">
        <v>1</v>
      </c>
      <c r="O5536" s="679">
        <v>6</v>
      </c>
      <c r="P5536" s="687">
        <f t="shared" si="38"/>
        <v>12000</v>
      </c>
    </row>
    <row r="5537" spans="1:16" ht="45" x14ac:dyDescent="0.2">
      <c r="A5537" s="692" t="s">
        <v>15849</v>
      </c>
      <c r="B5537" s="690" t="s">
        <v>775</v>
      </c>
      <c r="C5537" s="638" t="s">
        <v>769</v>
      </c>
      <c r="D5537" s="669" t="s">
        <v>15479</v>
      </c>
      <c r="E5537" s="656">
        <v>4000</v>
      </c>
      <c r="F5537" s="667" t="s">
        <v>15480</v>
      </c>
      <c r="G5537" s="669" t="s">
        <v>15481</v>
      </c>
      <c r="H5537" s="669" t="s">
        <v>14243</v>
      </c>
      <c r="I5537" s="660" t="s">
        <v>14277</v>
      </c>
      <c r="J5537" s="669" t="s">
        <v>15479</v>
      </c>
      <c r="K5537" s="696">
        <v>4</v>
      </c>
      <c r="L5537" s="696">
        <v>12</v>
      </c>
      <c r="M5537" s="697">
        <f t="shared" si="36"/>
        <v>48000</v>
      </c>
      <c r="N5537" s="679">
        <v>1</v>
      </c>
      <c r="O5537" s="679">
        <v>6</v>
      </c>
      <c r="P5537" s="687">
        <f t="shared" si="38"/>
        <v>24000</v>
      </c>
    </row>
    <row r="5538" spans="1:16" ht="45" x14ac:dyDescent="0.2">
      <c r="A5538" s="692" t="s">
        <v>15849</v>
      </c>
      <c r="B5538" s="690" t="s">
        <v>775</v>
      </c>
      <c r="C5538" s="638" t="s">
        <v>769</v>
      </c>
      <c r="D5538" s="669" t="s">
        <v>14258</v>
      </c>
      <c r="E5538" s="656">
        <v>1380</v>
      </c>
      <c r="F5538" s="667" t="s">
        <v>15482</v>
      </c>
      <c r="G5538" s="669" t="s">
        <v>15483</v>
      </c>
      <c r="H5538" s="669" t="s">
        <v>14243</v>
      </c>
      <c r="I5538" s="660" t="s">
        <v>9336</v>
      </c>
      <c r="J5538" s="669" t="s">
        <v>14258</v>
      </c>
      <c r="K5538" s="696">
        <v>4</v>
      </c>
      <c r="L5538" s="696">
        <v>12</v>
      </c>
      <c r="M5538" s="697">
        <f t="shared" si="36"/>
        <v>16560</v>
      </c>
      <c r="N5538" s="679">
        <v>1</v>
      </c>
      <c r="O5538" s="679">
        <v>6</v>
      </c>
      <c r="P5538" s="687">
        <f t="shared" si="38"/>
        <v>8280</v>
      </c>
    </row>
    <row r="5539" spans="1:16" ht="45" x14ac:dyDescent="0.2">
      <c r="A5539" s="692" t="s">
        <v>15849</v>
      </c>
      <c r="B5539" s="690" t="s">
        <v>775</v>
      </c>
      <c r="C5539" s="638" t="s">
        <v>769</v>
      </c>
      <c r="D5539" s="669" t="s">
        <v>14641</v>
      </c>
      <c r="E5539" s="656">
        <v>1265</v>
      </c>
      <c r="F5539" s="667" t="s">
        <v>15484</v>
      </c>
      <c r="G5539" s="669" t="s">
        <v>15485</v>
      </c>
      <c r="H5539" s="669" t="s">
        <v>14243</v>
      </c>
      <c r="I5539" s="660" t="s">
        <v>9336</v>
      </c>
      <c r="J5539" s="669" t="s">
        <v>14641</v>
      </c>
      <c r="K5539" s="696">
        <v>4</v>
      </c>
      <c r="L5539" s="696">
        <v>12</v>
      </c>
      <c r="M5539" s="697">
        <f t="shared" si="36"/>
        <v>15180</v>
      </c>
      <c r="N5539" s="679">
        <v>1</v>
      </c>
      <c r="O5539" s="679">
        <v>6</v>
      </c>
      <c r="P5539" s="687">
        <f t="shared" si="38"/>
        <v>7590</v>
      </c>
    </row>
    <row r="5540" spans="1:16" ht="45" x14ac:dyDescent="0.2">
      <c r="A5540" s="692" t="s">
        <v>15849</v>
      </c>
      <c r="B5540" s="690" t="s">
        <v>775</v>
      </c>
      <c r="C5540" s="638" t="s">
        <v>769</v>
      </c>
      <c r="D5540" s="669" t="s">
        <v>14816</v>
      </c>
      <c r="E5540" s="656">
        <v>5500</v>
      </c>
      <c r="F5540" s="667" t="s">
        <v>15486</v>
      </c>
      <c r="G5540" s="669" t="s">
        <v>15487</v>
      </c>
      <c r="H5540" s="669" t="s">
        <v>14243</v>
      </c>
      <c r="I5540" s="660" t="s">
        <v>14307</v>
      </c>
      <c r="J5540" s="669" t="s">
        <v>14816</v>
      </c>
      <c r="K5540" s="696">
        <v>4</v>
      </c>
      <c r="L5540" s="696">
        <v>12</v>
      </c>
      <c r="M5540" s="697">
        <f t="shared" si="36"/>
        <v>66000</v>
      </c>
      <c r="N5540" s="679">
        <v>1</v>
      </c>
      <c r="O5540" s="679">
        <v>6</v>
      </c>
      <c r="P5540" s="687">
        <f t="shared" si="38"/>
        <v>33000</v>
      </c>
    </row>
    <row r="5541" spans="1:16" ht="45" x14ac:dyDescent="0.2">
      <c r="A5541" s="692" t="s">
        <v>15849</v>
      </c>
      <c r="B5541" s="690" t="s">
        <v>775</v>
      </c>
      <c r="C5541" s="638" t="s">
        <v>769</v>
      </c>
      <c r="D5541" s="669" t="s">
        <v>15488</v>
      </c>
      <c r="E5541" s="656">
        <v>2500</v>
      </c>
      <c r="F5541" s="667" t="s">
        <v>15489</v>
      </c>
      <c r="G5541" s="669" t="s">
        <v>15490</v>
      </c>
      <c r="H5541" s="669" t="s">
        <v>14243</v>
      </c>
      <c r="I5541" s="660" t="s">
        <v>14273</v>
      </c>
      <c r="J5541" s="669" t="s">
        <v>15488</v>
      </c>
      <c r="K5541" s="696">
        <v>4</v>
      </c>
      <c r="L5541" s="696">
        <v>12</v>
      </c>
      <c r="M5541" s="697">
        <f t="shared" si="36"/>
        <v>30000</v>
      </c>
      <c r="N5541" s="679">
        <v>1</v>
      </c>
      <c r="O5541" s="679">
        <v>6</v>
      </c>
      <c r="P5541" s="687">
        <f t="shared" si="38"/>
        <v>15000</v>
      </c>
    </row>
    <row r="5542" spans="1:16" ht="45" x14ac:dyDescent="0.2">
      <c r="A5542" s="692" t="s">
        <v>15849</v>
      </c>
      <c r="B5542" s="690" t="s">
        <v>775</v>
      </c>
      <c r="C5542" s="638" t="s">
        <v>769</v>
      </c>
      <c r="D5542" s="669" t="s">
        <v>14274</v>
      </c>
      <c r="E5542" s="656">
        <v>1100</v>
      </c>
      <c r="F5542" s="667" t="s">
        <v>15491</v>
      </c>
      <c r="G5542" s="669" t="s">
        <v>15492</v>
      </c>
      <c r="H5542" s="669" t="s">
        <v>14243</v>
      </c>
      <c r="I5542" s="660" t="s">
        <v>9336</v>
      </c>
      <c r="J5542" s="669" t="s">
        <v>14274</v>
      </c>
      <c r="K5542" s="696">
        <v>4</v>
      </c>
      <c r="L5542" s="696">
        <v>12</v>
      </c>
      <c r="M5542" s="697">
        <f t="shared" si="36"/>
        <v>13200</v>
      </c>
      <c r="N5542" s="679">
        <v>1</v>
      </c>
      <c r="O5542" s="679">
        <v>6</v>
      </c>
      <c r="P5542" s="687">
        <f t="shared" si="38"/>
        <v>6600</v>
      </c>
    </row>
    <row r="5543" spans="1:16" ht="45" x14ac:dyDescent="0.2">
      <c r="A5543" s="692" t="s">
        <v>15849</v>
      </c>
      <c r="B5543" s="690" t="s">
        <v>775</v>
      </c>
      <c r="C5543" s="638" t="s">
        <v>769</v>
      </c>
      <c r="D5543" s="669" t="s">
        <v>14551</v>
      </c>
      <c r="E5543" s="656">
        <v>1100</v>
      </c>
      <c r="F5543" s="667" t="s">
        <v>15493</v>
      </c>
      <c r="G5543" s="669" t="s">
        <v>15494</v>
      </c>
      <c r="H5543" s="669" t="s">
        <v>14243</v>
      </c>
      <c r="I5543" s="660" t="s">
        <v>796</v>
      </c>
      <c r="J5543" s="669" t="s">
        <v>14551</v>
      </c>
      <c r="K5543" s="696">
        <v>4</v>
      </c>
      <c r="L5543" s="696">
        <v>12</v>
      </c>
      <c r="M5543" s="697">
        <f t="shared" si="36"/>
        <v>13200</v>
      </c>
      <c r="N5543" s="679">
        <v>1</v>
      </c>
      <c r="O5543" s="679">
        <v>6</v>
      </c>
      <c r="P5543" s="687">
        <f t="shared" si="38"/>
        <v>6600</v>
      </c>
    </row>
    <row r="5544" spans="1:16" ht="45" x14ac:dyDescent="0.2">
      <c r="A5544" s="692" t="s">
        <v>15849</v>
      </c>
      <c r="B5544" s="690" t="s">
        <v>775</v>
      </c>
      <c r="C5544" s="638" t="s">
        <v>769</v>
      </c>
      <c r="D5544" s="669" t="s">
        <v>14258</v>
      </c>
      <c r="E5544" s="656">
        <v>1380</v>
      </c>
      <c r="F5544" s="667" t="s">
        <v>15495</v>
      </c>
      <c r="G5544" s="669" t="s">
        <v>15496</v>
      </c>
      <c r="H5544" s="669" t="s">
        <v>14243</v>
      </c>
      <c r="I5544" s="660" t="s">
        <v>9336</v>
      </c>
      <c r="J5544" s="669" t="s">
        <v>14258</v>
      </c>
      <c r="K5544" s="696">
        <v>4</v>
      </c>
      <c r="L5544" s="696">
        <v>12</v>
      </c>
      <c r="M5544" s="697">
        <f t="shared" si="36"/>
        <v>16560</v>
      </c>
      <c r="N5544" s="680" t="s">
        <v>701</v>
      </c>
      <c r="O5544" s="680" t="s">
        <v>701</v>
      </c>
      <c r="P5544" s="687">
        <v>0</v>
      </c>
    </row>
    <row r="5545" spans="1:16" ht="45" x14ac:dyDescent="0.2">
      <c r="A5545" s="692" t="s">
        <v>15849</v>
      </c>
      <c r="B5545" s="690" t="s">
        <v>775</v>
      </c>
      <c r="C5545" s="638" t="s">
        <v>769</v>
      </c>
      <c r="D5545" s="669" t="s">
        <v>14981</v>
      </c>
      <c r="E5545" s="656">
        <v>4445</v>
      </c>
      <c r="F5545" s="667" t="s">
        <v>15497</v>
      </c>
      <c r="G5545" s="669" t="s">
        <v>15498</v>
      </c>
      <c r="H5545" s="669" t="s">
        <v>14243</v>
      </c>
      <c r="I5545" s="660" t="s">
        <v>14243</v>
      </c>
      <c r="J5545" s="669" t="s">
        <v>14981</v>
      </c>
      <c r="K5545" s="696">
        <v>4</v>
      </c>
      <c r="L5545" s="696">
        <v>12</v>
      </c>
      <c r="M5545" s="697">
        <f t="shared" si="36"/>
        <v>53340</v>
      </c>
      <c r="N5545" s="680" t="s">
        <v>701</v>
      </c>
      <c r="O5545" s="680" t="s">
        <v>701</v>
      </c>
      <c r="P5545" s="687">
        <v>0</v>
      </c>
    </row>
    <row r="5546" spans="1:16" ht="45" x14ac:dyDescent="0.2">
      <c r="A5546" s="692" t="s">
        <v>15849</v>
      </c>
      <c r="B5546" s="690" t="s">
        <v>775</v>
      </c>
      <c r="C5546" s="638" t="s">
        <v>769</v>
      </c>
      <c r="D5546" s="669" t="s">
        <v>14267</v>
      </c>
      <c r="E5546" s="656">
        <v>2000</v>
      </c>
      <c r="F5546" s="667" t="s">
        <v>15499</v>
      </c>
      <c r="G5546" s="669" t="s">
        <v>15500</v>
      </c>
      <c r="H5546" s="669" t="s">
        <v>14243</v>
      </c>
      <c r="I5546" s="660" t="s">
        <v>14273</v>
      </c>
      <c r="J5546" s="669" t="s">
        <v>14267</v>
      </c>
      <c r="K5546" s="696">
        <v>4</v>
      </c>
      <c r="L5546" s="696">
        <v>12</v>
      </c>
      <c r="M5546" s="697">
        <f t="shared" si="36"/>
        <v>24000</v>
      </c>
      <c r="N5546" s="679">
        <v>1</v>
      </c>
      <c r="O5546" s="679">
        <v>6</v>
      </c>
      <c r="P5546" s="687">
        <f t="shared" ref="P5546:P5552" si="39">+E5546*O5546</f>
        <v>12000</v>
      </c>
    </row>
    <row r="5547" spans="1:16" ht="45" x14ac:dyDescent="0.2">
      <c r="A5547" s="692" t="s">
        <v>15849</v>
      </c>
      <c r="B5547" s="690" t="s">
        <v>775</v>
      </c>
      <c r="C5547" s="638" t="s">
        <v>769</v>
      </c>
      <c r="D5547" s="669" t="s">
        <v>15501</v>
      </c>
      <c r="E5547" s="656">
        <v>3500</v>
      </c>
      <c r="F5547" s="667" t="s">
        <v>15502</v>
      </c>
      <c r="G5547" s="669" t="s">
        <v>15503</v>
      </c>
      <c r="H5547" s="669" t="s">
        <v>14243</v>
      </c>
      <c r="I5547" s="660" t="s">
        <v>14257</v>
      </c>
      <c r="J5547" s="669" t="s">
        <v>15501</v>
      </c>
      <c r="K5547" s="696">
        <v>4</v>
      </c>
      <c r="L5547" s="696">
        <v>12</v>
      </c>
      <c r="M5547" s="697">
        <f t="shared" si="36"/>
        <v>42000</v>
      </c>
      <c r="N5547" s="679">
        <v>1</v>
      </c>
      <c r="O5547" s="679">
        <v>6</v>
      </c>
      <c r="P5547" s="687">
        <f t="shared" si="39"/>
        <v>21000</v>
      </c>
    </row>
    <row r="5548" spans="1:16" ht="45" x14ac:dyDescent="0.2">
      <c r="A5548" s="692" t="s">
        <v>15849</v>
      </c>
      <c r="B5548" s="690" t="s">
        <v>775</v>
      </c>
      <c r="C5548" s="638" t="s">
        <v>769</v>
      </c>
      <c r="D5548" s="669" t="s">
        <v>14274</v>
      </c>
      <c r="E5548" s="656">
        <v>1100</v>
      </c>
      <c r="F5548" s="667" t="s">
        <v>15504</v>
      </c>
      <c r="G5548" s="669" t="s">
        <v>15505</v>
      </c>
      <c r="H5548" s="669" t="s">
        <v>14243</v>
      </c>
      <c r="I5548" s="660" t="s">
        <v>14277</v>
      </c>
      <c r="J5548" s="669" t="s">
        <v>14274</v>
      </c>
      <c r="K5548" s="696">
        <v>4</v>
      </c>
      <c r="L5548" s="696">
        <v>12</v>
      </c>
      <c r="M5548" s="697">
        <f t="shared" si="36"/>
        <v>13200</v>
      </c>
      <c r="N5548" s="679">
        <v>1</v>
      </c>
      <c r="O5548" s="679">
        <v>6</v>
      </c>
      <c r="P5548" s="687">
        <f t="shared" si="39"/>
        <v>6600</v>
      </c>
    </row>
    <row r="5549" spans="1:16" ht="45" x14ac:dyDescent="0.2">
      <c r="A5549" s="692" t="s">
        <v>15849</v>
      </c>
      <c r="B5549" s="690" t="s">
        <v>775</v>
      </c>
      <c r="C5549" s="638" t="s">
        <v>769</v>
      </c>
      <c r="D5549" s="669" t="s">
        <v>15506</v>
      </c>
      <c r="E5549" s="656">
        <v>4000</v>
      </c>
      <c r="F5549" s="667" t="s">
        <v>15507</v>
      </c>
      <c r="G5549" s="669" t="s">
        <v>15508</v>
      </c>
      <c r="H5549" s="669" t="s">
        <v>4132</v>
      </c>
      <c r="I5549" s="660" t="s">
        <v>14266</v>
      </c>
      <c r="J5549" s="669" t="s">
        <v>15506</v>
      </c>
      <c r="K5549" s="696">
        <v>4</v>
      </c>
      <c r="L5549" s="696">
        <v>12</v>
      </c>
      <c r="M5549" s="697">
        <f t="shared" si="36"/>
        <v>48000</v>
      </c>
      <c r="N5549" s="679">
        <v>1</v>
      </c>
      <c r="O5549" s="679">
        <v>6</v>
      </c>
      <c r="P5549" s="687">
        <f t="shared" si="39"/>
        <v>24000</v>
      </c>
    </row>
    <row r="5550" spans="1:16" ht="45" x14ac:dyDescent="0.2">
      <c r="A5550" s="692" t="s">
        <v>15849</v>
      </c>
      <c r="B5550" s="690" t="s">
        <v>775</v>
      </c>
      <c r="C5550" s="638" t="s">
        <v>769</v>
      </c>
      <c r="D5550" s="669" t="s">
        <v>15342</v>
      </c>
      <c r="E5550" s="656">
        <v>2500</v>
      </c>
      <c r="F5550" s="667" t="s">
        <v>15509</v>
      </c>
      <c r="G5550" s="669" t="s">
        <v>15510</v>
      </c>
      <c r="H5550" s="669" t="s">
        <v>774</v>
      </c>
      <c r="I5550" s="660" t="s">
        <v>14244</v>
      </c>
      <c r="J5550" s="669" t="s">
        <v>15342</v>
      </c>
      <c r="K5550" s="696">
        <v>4</v>
      </c>
      <c r="L5550" s="696">
        <v>12</v>
      </c>
      <c r="M5550" s="697">
        <f t="shared" si="36"/>
        <v>30000</v>
      </c>
      <c r="N5550" s="679">
        <v>1</v>
      </c>
      <c r="O5550" s="679">
        <v>6</v>
      </c>
      <c r="P5550" s="687">
        <f t="shared" si="39"/>
        <v>15000</v>
      </c>
    </row>
    <row r="5551" spans="1:16" ht="45" x14ac:dyDescent="0.2">
      <c r="A5551" s="692" t="s">
        <v>15849</v>
      </c>
      <c r="B5551" s="690" t="s">
        <v>775</v>
      </c>
      <c r="C5551" s="638" t="s">
        <v>769</v>
      </c>
      <c r="D5551" s="669" t="s">
        <v>1929</v>
      </c>
      <c r="E5551" s="656">
        <v>3700</v>
      </c>
      <c r="F5551" s="667" t="s">
        <v>15511</v>
      </c>
      <c r="G5551" s="669" t="s">
        <v>15512</v>
      </c>
      <c r="H5551" s="669" t="s">
        <v>14243</v>
      </c>
      <c r="I5551" s="660" t="s">
        <v>14257</v>
      </c>
      <c r="J5551" s="669" t="s">
        <v>1929</v>
      </c>
      <c r="K5551" s="696">
        <v>4</v>
      </c>
      <c r="L5551" s="696">
        <v>12</v>
      </c>
      <c r="M5551" s="697">
        <f t="shared" si="36"/>
        <v>44400</v>
      </c>
      <c r="N5551" s="679">
        <v>1</v>
      </c>
      <c r="O5551" s="679">
        <v>6</v>
      </c>
      <c r="P5551" s="687">
        <f t="shared" si="39"/>
        <v>22200</v>
      </c>
    </row>
    <row r="5552" spans="1:16" ht="45" x14ac:dyDescent="0.2">
      <c r="A5552" s="692" t="s">
        <v>15849</v>
      </c>
      <c r="B5552" s="690" t="s">
        <v>775</v>
      </c>
      <c r="C5552" s="638" t="s">
        <v>769</v>
      </c>
      <c r="D5552" s="669" t="s">
        <v>15513</v>
      </c>
      <c r="E5552" s="656">
        <v>2000</v>
      </c>
      <c r="F5552" s="667" t="s">
        <v>15514</v>
      </c>
      <c r="G5552" s="669" t="s">
        <v>15515</v>
      </c>
      <c r="H5552" s="669" t="s">
        <v>14243</v>
      </c>
      <c r="I5552" s="660" t="s">
        <v>9336</v>
      </c>
      <c r="J5552" s="669" t="s">
        <v>15513</v>
      </c>
      <c r="K5552" s="696">
        <v>4</v>
      </c>
      <c r="L5552" s="696">
        <v>12</v>
      </c>
      <c r="M5552" s="697">
        <f t="shared" si="36"/>
        <v>24000</v>
      </c>
      <c r="N5552" s="679">
        <v>1</v>
      </c>
      <c r="O5552" s="679">
        <v>6</v>
      </c>
      <c r="P5552" s="687">
        <f t="shared" si="39"/>
        <v>12000</v>
      </c>
    </row>
    <row r="5553" spans="1:16" ht="45" x14ac:dyDescent="0.2">
      <c r="A5553" s="692" t="s">
        <v>15849</v>
      </c>
      <c r="B5553" s="690" t="s">
        <v>775</v>
      </c>
      <c r="C5553" s="638" t="s">
        <v>769</v>
      </c>
      <c r="D5553" s="669" t="s">
        <v>15516</v>
      </c>
      <c r="E5553" s="656">
        <v>2070</v>
      </c>
      <c r="F5553" s="667" t="s">
        <v>15517</v>
      </c>
      <c r="G5553" s="669" t="s">
        <v>15518</v>
      </c>
      <c r="H5553" s="669" t="s">
        <v>774</v>
      </c>
      <c r="I5553" s="660" t="s">
        <v>774</v>
      </c>
      <c r="J5553" s="669" t="s">
        <v>15516</v>
      </c>
      <c r="K5553" s="696">
        <v>4</v>
      </c>
      <c r="L5553" s="696">
        <v>12</v>
      </c>
      <c r="M5553" s="697">
        <f t="shared" si="36"/>
        <v>24840</v>
      </c>
      <c r="N5553" s="680" t="s">
        <v>701</v>
      </c>
      <c r="O5553" s="680" t="s">
        <v>701</v>
      </c>
      <c r="P5553" s="687">
        <v>0</v>
      </c>
    </row>
    <row r="5554" spans="1:16" ht="45" x14ac:dyDescent="0.2">
      <c r="A5554" s="692" t="s">
        <v>15849</v>
      </c>
      <c r="B5554" s="690" t="s">
        <v>775</v>
      </c>
      <c r="C5554" s="638" t="s">
        <v>769</v>
      </c>
      <c r="D5554" s="669" t="s">
        <v>14240</v>
      </c>
      <c r="E5554" s="656">
        <v>2000</v>
      </c>
      <c r="F5554" s="667" t="s">
        <v>15519</v>
      </c>
      <c r="G5554" s="669" t="s">
        <v>15520</v>
      </c>
      <c r="H5554" s="669" t="s">
        <v>14243</v>
      </c>
      <c r="I5554" s="660" t="s">
        <v>14244</v>
      </c>
      <c r="J5554" s="669" t="s">
        <v>14240</v>
      </c>
      <c r="K5554" s="696">
        <v>4</v>
      </c>
      <c r="L5554" s="696">
        <v>12</v>
      </c>
      <c r="M5554" s="697">
        <f t="shared" si="36"/>
        <v>24000</v>
      </c>
      <c r="N5554" s="679">
        <v>1</v>
      </c>
      <c r="O5554" s="679">
        <v>6</v>
      </c>
      <c r="P5554" s="687">
        <f>+E5554*O5554</f>
        <v>12000</v>
      </c>
    </row>
    <row r="5555" spans="1:16" ht="45" x14ac:dyDescent="0.2">
      <c r="A5555" s="692" t="s">
        <v>15849</v>
      </c>
      <c r="B5555" s="690" t="s">
        <v>775</v>
      </c>
      <c r="C5555" s="638" t="s">
        <v>769</v>
      </c>
      <c r="D5555" s="669" t="s">
        <v>14417</v>
      </c>
      <c r="E5555" s="656">
        <v>2200</v>
      </c>
      <c r="F5555" s="667" t="s">
        <v>15521</v>
      </c>
      <c r="G5555" s="669" t="s">
        <v>15522</v>
      </c>
      <c r="H5555" s="669" t="s">
        <v>14243</v>
      </c>
      <c r="I5555" s="660" t="s">
        <v>14307</v>
      </c>
      <c r="J5555" s="669" t="s">
        <v>14417</v>
      </c>
      <c r="K5555" s="696">
        <v>4</v>
      </c>
      <c r="L5555" s="696">
        <v>12</v>
      </c>
      <c r="M5555" s="697">
        <f t="shared" si="36"/>
        <v>26400</v>
      </c>
      <c r="N5555" s="680" t="s">
        <v>701</v>
      </c>
      <c r="O5555" s="680" t="s">
        <v>701</v>
      </c>
      <c r="P5555" s="687">
        <v>0</v>
      </c>
    </row>
    <row r="5556" spans="1:16" ht="45" x14ac:dyDescent="0.2">
      <c r="A5556" s="692" t="s">
        <v>15849</v>
      </c>
      <c r="B5556" s="690" t="s">
        <v>775</v>
      </c>
      <c r="C5556" s="638" t="s">
        <v>769</v>
      </c>
      <c r="D5556" s="669" t="s">
        <v>15523</v>
      </c>
      <c r="E5556" s="656">
        <v>8000</v>
      </c>
      <c r="F5556" s="667" t="s">
        <v>15524</v>
      </c>
      <c r="G5556" s="669" t="s">
        <v>15525</v>
      </c>
      <c r="H5556" s="669" t="s">
        <v>14243</v>
      </c>
      <c r="I5556" s="660" t="s">
        <v>15526</v>
      </c>
      <c r="J5556" s="669" t="s">
        <v>15523</v>
      </c>
      <c r="K5556" s="696">
        <v>4</v>
      </c>
      <c r="L5556" s="696">
        <v>12</v>
      </c>
      <c r="M5556" s="697">
        <f t="shared" si="36"/>
        <v>96000</v>
      </c>
      <c r="N5556" s="679">
        <v>1</v>
      </c>
      <c r="O5556" s="679">
        <v>6</v>
      </c>
      <c r="P5556" s="687">
        <f t="shared" ref="P5556:P5563" si="40">+E5556*O5556</f>
        <v>48000</v>
      </c>
    </row>
    <row r="5557" spans="1:16" ht="45" x14ac:dyDescent="0.2">
      <c r="A5557" s="692" t="s">
        <v>15849</v>
      </c>
      <c r="B5557" s="690" t="s">
        <v>775</v>
      </c>
      <c r="C5557" s="638" t="s">
        <v>769</v>
      </c>
      <c r="D5557" s="669" t="s">
        <v>14366</v>
      </c>
      <c r="E5557" s="656">
        <v>3700</v>
      </c>
      <c r="F5557" s="667" t="s">
        <v>15527</v>
      </c>
      <c r="G5557" s="669" t="s">
        <v>15528</v>
      </c>
      <c r="H5557" s="669" t="s">
        <v>14243</v>
      </c>
      <c r="I5557" s="660" t="s">
        <v>14273</v>
      </c>
      <c r="J5557" s="669" t="s">
        <v>14366</v>
      </c>
      <c r="K5557" s="696">
        <v>4</v>
      </c>
      <c r="L5557" s="696">
        <v>12</v>
      </c>
      <c r="M5557" s="697">
        <f t="shared" si="36"/>
        <v>44400</v>
      </c>
      <c r="N5557" s="679">
        <v>1</v>
      </c>
      <c r="O5557" s="679">
        <v>6</v>
      </c>
      <c r="P5557" s="687">
        <f t="shared" si="40"/>
        <v>22200</v>
      </c>
    </row>
    <row r="5558" spans="1:16" ht="45" x14ac:dyDescent="0.2">
      <c r="A5558" s="692" t="s">
        <v>15849</v>
      </c>
      <c r="B5558" s="690" t="s">
        <v>775</v>
      </c>
      <c r="C5558" s="638" t="s">
        <v>769</v>
      </c>
      <c r="D5558" s="669" t="s">
        <v>1975</v>
      </c>
      <c r="E5558" s="656">
        <v>2000</v>
      </c>
      <c r="F5558" s="667" t="s">
        <v>15529</v>
      </c>
      <c r="G5558" s="669" t="s">
        <v>15530</v>
      </c>
      <c r="H5558" s="669" t="s">
        <v>14243</v>
      </c>
      <c r="I5558" s="660" t="s">
        <v>1286</v>
      </c>
      <c r="J5558" s="669" t="s">
        <v>1975</v>
      </c>
      <c r="K5558" s="696">
        <v>4</v>
      </c>
      <c r="L5558" s="696">
        <v>12</v>
      </c>
      <c r="M5558" s="697">
        <f t="shared" ref="M5558:M5621" si="41">+L5558*E5558</f>
        <v>24000</v>
      </c>
      <c r="N5558" s="679">
        <v>1</v>
      </c>
      <c r="O5558" s="679">
        <v>6</v>
      </c>
      <c r="P5558" s="687">
        <f t="shared" si="40"/>
        <v>12000</v>
      </c>
    </row>
    <row r="5559" spans="1:16" ht="45" x14ac:dyDescent="0.2">
      <c r="A5559" s="692" t="s">
        <v>15849</v>
      </c>
      <c r="B5559" s="690" t="s">
        <v>775</v>
      </c>
      <c r="C5559" s="638" t="s">
        <v>769</v>
      </c>
      <c r="D5559" s="669" t="s">
        <v>15014</v>
      </c>
      <c r="E5559" s="656">
        <v>2800</v>
      </c>
      <c r="F5559" s="667" t="s">
        <v>15531</v>
      </c>
      <c r="G5559" s="669" t="s">
        <v>15532</v>
      </c>
      <c r="H5559" s="669" t="s">
        <v>14243</v>
      </c>
      <c r="I5559" s="660" t="s">
        <v>9336</v>
      </c>
      <c r="J5559" s="669" t="s">
        <v>15014</v>
      </c>
      <c r="K5559" s="696">
        <v>4</v>
      </c>
      <c r="L5559" s="696">
        <v>12</v>
      </c>
      <c r="M5559" s="697">
        <f t="shared" si="41"/>
        <v>33600</v>
      </c>
      <c r="N5559" s="679">
        <v>1</v>
      </c>
      <c r="O5559" s="679">
        <v>6</v>
      </c>
      <c r="P5559" s="687">
        <f t="shared" si="40"/>
        <v>16800</v>
      </c>
    </row>
    <row r="5560" spans="1:16" ht="45" x14ac:dyDescent="0.2">
      <c r="A5560" s="692" t="s">
        <v>15849</v>
      </c>
      <c r="B5560" s="690" t="s">
        <v>775</v>
      </c>
      <c r="C5560" s="638" t="s">
        <v>769</v>
      </c>
      <c r="D5560" s="669" t="s">
        <v>14278</v>
      </c>
      <c r="E5560" s="656">
        <v>2500</v>
      </c>
      <c r="F5560" s="667" t="s">
        <v>15533</v>
      </c>
      <c r="G5560" s="669" t="s">
        <v>15534</v>
      </c>
      <c r="H5560" s="669" t="s">
        <v>14243</v>
      </c>
      <c r="I5560" s="660" t="s">
        <v>14257</v>
      </c>
      <c r="J5560" s="669" t="s">
        <v>14278</v>
      </c>
      <c r="K5560" s="696">
        <v>4</v>
      </c>
      <c r="L5560" s="696">
        <v>12</v>
      </c>
      <c r="M5560" s="697">
        <f t="shared" si="41"/>
        <v>30000</v>
      </c>
      <c r="N5560" s="679">
        <v>1</v>
      </c>
      <c r="O5560" s="679">
        <v>6</v>
      </c>
      <c r="P5560" s="687">
        <f t="shared" si="40"/>
        <v>15000</v>
      </c>
    </row>
    <row r="5561" spans="1:16" ht="45" x14ac:dyDescent="0.2">
      <c r="A5561" s="692" t="s">
        <v>15849</v>
      </c>
      <c r="B5561" s="690" t="s">
        <v>775</v>
      </c>
      <c r="C5561" s="638" t="s">
        <v>769</v>
      </c>
      <c r="D5561" s="669" t="s">
        <v>15535</v>
      </c>
      <c r="E5561" s="656">
        <v>3700</v>
      </c>
      <c r="F5561" s="667" t="s">
        <v>15536</v>
      </c>
      <c r="G5561" s="669" t="s">
        <v>15537</v>
      </c>
      <c r="H5561" s="669" t="s">
        <v>14243</v>
      </c>
      <c r="I5561" s="660" t="s">
        <v>9336</v>
      </c>
      <c r="J5561" s="669" t="s">
        <v>15535</v>
      </c>
      <c r="K5561" s="696">
        <v>4</v>
      </c>
      <c r="L5561" s="696">
        <v>12</v>
      </c>
      <c r="M5561" s="697">
        <f t="shared" si="41"/>
        <v>44400</v>
      </c>
      <c r="N5561" s="679">
        <v>1</v>
      </c>
      <c r="O5561" s="679">
        <v>6</v>
      </c>
      <c r="P5561" s="687">
        <f t="shared" si="40"/>
        <v>22200</v>
      </c>
    </row>
    <row r="5562" spans="1:16" ht="45" x14ac:dyDescent="0.2">
      <c r="A5562" s="692" t="s">
        <v>15849</v>
      </c>
      <c r="B5562" s="690" t="s">
        <v>775</v>
      </c>
      <c r="C5562" s="638" t="s">
        <v>769</v>
      </c>
      <c r="D5562" s="669" t="s">
        <v>14274</v>
      </c>
      <c r="E5562" s="656">
        <v>1100</v>
      </c>
      <c r="F5562" s="667" t="s">
        <v>15538</v>
      </c>
      <c r="G5562" s="669" t="s">
        <v>15539</v>
      </c>
      <c r="H5562" s="669" t="s">
        <v>14243</v>
      </c>
      <c r="I5562" s="660" t="s">
        <v>14277</v>
      </c>
      <c r="J5562" s="669" t="s">
        <v>14274</v>
      </c>
      <c r="K5562" s="696">
        <v>4</v>
      </c>
      <c r="L5562" s="696">
        <v>12</v>
      </c>
      <c r="M5562" s="697">
        <f t="shared" si="41"/>
        <v>13200</v>
      </c>
      <c r="N5562" s="679">
        <v>1</v>
      </c>
      <c r="O5562" s="679">
        <v>6</v>
      </c>
      <c r="P5562" s="687">
        <f t="shared" si="40"/>
        <v>6600</v>
      </c>
    </row>
    <row r="5563" spans="1:16" ht="45" x14ac:dyDescent="0.2">
      <c r="A5563" s="692" t="s">
        <v>15849</v>
      </c>
      <c r="B5563" s="690" t="s">
        <v>775</v>
      </c>
      <c r="C5563" s="638" t="s">
        <v>769</v>
      </c>
      <c r="D5563" s="669" t="s">
        <v>15540</v>
      </c>
      <c r="E5563" s="656">
        <v>4000</v>
      </c>
      <c r="F5563" s="667" t="s">
        <v>15541</v>
      </c>
      <c r="G5563" s="669" t="s">
        <v>15542</v>
      </c>
      <c r="H5563" s="669" t="s">
        <v>14243</v>
      </c>
      <c r="I5563" s="660" t="s">
        <v>9336</v>
      </c>
      <c r="J5563" s="669" t="s">
        <v>15540</v>
      </c>
      <c r="K5563" s="696">
        <v>4</v>
      </c>
      <c r="L5563" s="696">
        <v>12</v>
      </c>
      <c r="M5563" s="697">
        <f t="shared" si="41"/>
        <v>48000</v>
      </c>
      <c r="N5563" s="679">
        <v>1</v>
      </c>
      <c r="O5563" s="679">
        <v>6</v>
      </c>
      <c r="P5563" s="687">
        <f t="shared" si="40"/>
        <v>24000</v>
      </c>
    </row>
    <row r="5564" spans="1:16" ht="45" x14ac:dyDescent="0.2">
      <c r="A5564" s="692" t="s">
        <v>15849</v>
      </c>
      <c r="B5564" s="690" t="s">
        <v>775</v>
      </c>
      <c r="C5564" s="638" t="s">
        <v>769</v>
      </c>
      <c r="D5564" s="669" t="s">
        <v>15133</v>
      </c>
      <c r="E5564" s="656">
        <v>2800</v>
      </c>
      <c r="F5564" s="667" t="s">
        <v>15543</v>
      </c>
      <c r="G5564" s="669" t="s">
        <v>15544</v>
      </c>
      <c r="H5564" s="669" t="s">
        <v>14243</v>
      </c>
      <c r="I5564" s="660" t="s">
        <v>14277</v>
      </c>
      <c r="J5564" s="669" t="s">
        <v>15133</v>
      </c>
      <c r="K5564" s="696">
        <v>4</v>
      </c>
      <c r="L5564" s="696">
        <v>12</v>
      </c>
      <c r="M5564" s="697">
        <f t="shared" si="41"/>
        <v>33600</v>
      </c>
      <c r="N5564" s="680" t="s">
        <v>701</v>
      </c>
      <c r="O5564" s="680" t="s">
        <v>701</v>
      </c>
      <c r="P5564" s="687">
        <v>0</v>
      </c>
    </row>
    <row r="5565" spans="1:16" ht="45" x14ac:dyDescent="0.2">
      <c r="A5565" s="692" t="s">
        <v>15849</v>
      </c>
      <c r="B5565" s="690" t="s">
        <v>775</v>
      </c>
      <c r="C5565" s="638" t="s">
        <v>769</v>
      </c>
      <c r="D5565" s="669" t="s">
        <v>14267</v>
      </c>
      <c r="E5565" s="656">
        <v>2000</v>
      </c>
      <c r="F5565" s="667" t="s">
        <v>15545</v>
      </c>
      <c r="G5565" s="669" t="s">
        <v>15546</v>
      </c>
      <c r="H5565" s="669" t="s">
        <v>14243</v>
      </c>
      <c r="I5565" s="660" t="s">
        <v>14257</v>
      </c>
      <c r="J5565" s="669" t="s">
        <v>14267</v>
      </c>
      <c r="K5565" s="696">
        <v>4</v>
      </c>
      <c r="L5565" s="696">
        <v>12</v>
      </c>
      <c r="M5565" s="697">
        <f t="shared" si="41"/>
        <v>24000</v>
      </c>
      <c r="N5565" s="679">
        <v>1</v>
      </c>
      <c r="O5565" s="679">
        <v>6</v>
      </c>
      <c r="P5565" s="687">
        <f>+E5565*O5565</f>
        <v>12000</v>
      </c>
    </row>
    <row r="5566" spans="1:16" ht="45" x14ac:dyDescent="0.2">
      <c r="A5566" s="692" t="s">
        <v>15849</v>
      </c>
      <c r="B5566" s="690" t="s">
        <v>775</v>
      </c>
      <c r="C5566" s="638" t="s">
        <v>769</v>
      </c>
      <c r="D5566" s="669" t="s">
        <v>15547</v>
      </c>
      <c r="E5566" s="656">
        <v>3000</v>
      </c>
      <c r="F5566" s="667" t="s">
        <v>15548</v>
      </c>
      <c r="G5566" s="669" t="s">
        <v>15549</v>
      </c>
      <c r="H5566" s="669" t="s">
        <v>14248</v>
      </c>
      <c r="I5566" s="660" t="s">
        <v>14257</v>
      </c>
      <c r="J5566" s="669" t="s">
        <v>15547</v>
      </c>
      <c r="K5566" s="696">
        <v>4</v>
      </c>
      <c r="L5566" s="696">
        <v>12</v>
      </c>
      <c r="M5566" s="697">
        <f t="shared" si="41"/>
        <v>36000</v>
      </c>
      <c r="N5566" s="679">
        <v>1</v>
      </c>
      <c r="O5566" s="679">
        <v>6</v>
      </c>
      <c r="P5566" s="687">
        <f>+E5566*O5566</f>
        <v>18000</v>
      </c>
    </row>
    <row r="5567" spans="1:16" ht="45" x14ac:dyDescent="0.2">
      <c r="A5567" s="692" t="s">
        <v>15849</v>
      </c>
      <c r="B5567" s="690" t="s">
        <v>775</v>
      </c>
      <c r="C5567" s="638" t="s">
        <v>769</v>
      </c>
      <c r="D5567" s="669" t="s">
        <v>15550</v>
      </c>
      <c r="E5567" s="656">
        <v>2875</v>
      </c>
      <c r="F5567" s="667" t="s">
        <v>15551</v>
      </c>
      <c r="G5567" s="669" t="s">
        <v>15552</v>
      </c>
      <c r="H5567" s="669" t="s">
        <v>14248</v>
      </c>
      <c r="I5567" s="660" t="s">
        <v>14257</v>
      </c>
      <c r="J5567" s="669" t="str">
        <f t="shared" ref="J5567:J5630" si="42">+D5567</f>
        <v>ESP.SIS.ADM.PUC</v>
      </c>
      <c r="K5567" s="696">
        <v>4</v>
      </c>
      <c r="L5567" s="696">
        <v>12</v>
      </c>
      <c r="M5567" s="697">
        <f t="shared" si="41"/>
        <v>34500</v>
      </c>
      <c r="N5567" s="680" t="s">
        <v>701</v>
      </c>
      <c r="O5567" s="680" t="s">
        <v>701</v>
      </c>
      <c r="P5567" s="687">
        <v>0</v>
      </c>
    </row>
    <row r="5568" spans="1:16" ht="45" x14ac:dyDescent="0.2">
      <c r="A5568" s="692" t="s">
        <v>15849</v>
      </c>
      <c r="B5568" s="690" t="s">
        <v>775</v>
      </c>
      <c r="C5568" s="638" t="s">
        <v>769</v>
      </c>
      <c r="D5568" s="669" t="s">
        <v>15553</v>
      </c>
      <c r="E5568" s="656">
        <v>2000</v>
      </c>
      <c r="F5568" s="667" t="s">
        <v>15554</v>
      </c>
      <c r="G5568" s="669" t="s">
        <v>15555</v>
      </c>
      <c r="H5568" s="669" t="s">
        <v>14243</v>
      </c>
      <c r="I5568" s="670" t="s">
        <v>15556</v>
      </c>
      <c r="J5568" s="669" t="str">
        <f t="shared" si="42"/>
        <v>COND.PROF.VEHIC</v>
      </c>
      <c r="K5568" s="696">
        <v>4</v>
      </c>
      <c r="L5568" s="696">
        <v>12</v>
      </c>
      <c r="M5568" s="697">
        <f t="shared" si="41"/>
        <v>24000</v>
      </c>
      <c r="N5568" s="679">
        <v>1</v>
      </c>
      <c r="O5568" s="679">
        <v>6</v>
      </c>
      <c r="P5568" s="687">
        <f>+E5568*O5568</f>
        <v>12000</v>
      </c>
    </row>
    <row r="5569" spans="1:16" ht="45" x14ac:dyDescent="0.2">
      <c r="A5569" s="692" t="s">
        <v>15849</v>
      </c>
      <c r="B5569" s="690" t="s">
        <v>775</v>
      </c>
      <c r="C5569" s="638" t="s">
        <v>769</v>
      </c>
      <c r="D5569" s="669" t="s">
        <v>15557</v>
      </c>
      <c r="E5569" s="656">
        <v>4000</v>
      </c>
      <c r="F5569" s="667" t="s">
        <v>15558</v>
      </c>
      <c r="G5569" s="669" t="s">
        <v>15559</v>
      </c>
      <c r="H5569" s="669" t="s">
        <v>801</v>
      </c>
      <c r="I5569" s="660" t="s">
        <v>14257</v>
      </c>
      <c r="J5569" s="669" t="str">
        <f t="shared" si="42"/>
        <v>ANAL LEGAL I</v>
      </c>
      <c r="K5569" s="696">
        <v>4</v>
      </c>
      <c r="L5569" s="696">
        <v>12</v>
      </c>
      <c r="M5569" s="697">
        <f t="shared" si="41"/>
        <v>48000</v>
      </c>
      <c r="N5569" s="679">
        <v>1</v>
      </c>
      <c r="O5569" s="679">
        <v>6</v>
      </c>
      <c r="P5569" s="687">
        <f>+E5569*O5569</f>
        <v>24000</v>
      </c>
    </row>
    <row r="5570" spans="1:16" ht="45" x14ac:dyDescent="0.2">
      <c r="A5570" s="692" t="s">
        <v>15849</v>
      </c>
      <c r="B5570" s="690" t="s">
        <v>775</v>
      </c>
      <c r="C5570" s="638" t="s">
        <v>769</v>
      </c>
      <c r="D5570" s="669" t="s">
        <v>15560</v>
      </c>
      <c r="E5570" s="656">
        <v>2300</v>
      </c>
      <c r="F5570" s="667" t="s">
        <v>15561</v>
      </c>
      <c r="G5570" s="669" t="s">
        <v>15562</v>
      </c>
      <c r="H5570" s="669" t="s">
        <v>14248</v>
      </c>
      <c r="I5570" s="660" t="s">
        <v>14277</v>
      </c>
      <c r="J5570" s="669" t="str">
        <f t="shared" si="42"/>
        <v>COMMUNI.MANAGER</v>
      </c>
      <c r="K5570" s="696">
        <v>4</v>
      </c>
      <c r="L5570" s="696">
        <v>12</v>
      </c>
      <c r="M5570" s="697">
        <f t="shared" si="41"/>
        <v>27600</v>
      </c>
      <c r="N5570" s="680" t="s">
        <v>701</v>
      </c>
      <c r="O5570" s="680" t="s">
        <v>701</v>
      </c>
      <c r="P5570" s="687">
        <v>0</v>
      </c>
    </row>
    <row r="5571" spans="1:16" ht="45" x14ac:dyDescent="0.2">
      <c r="A5571" s="692" t="s">
        <v>15849</v>
      </c>
      <c r="B5571" s="690" t="s">
        <v>775</v>
      </c>
      <c r="C5571" s="638" t="s">
        <v>769</v>
      </c>
      <c r="D5571" s="669" t="s">
        <v>15563</v>
      </c>
      <c r="E5571" s="656">
        <v>1380</v>
      </c>
      <c r="F5571" s="667" t="s">
        <v>15564</v>
      </c>
      <c r="G5571" s="669" t="s">
        <v>15565</v>
      </c>
      <c r="H5571" s="669" t="s">
        <v>14243</v>
      </c>
      <c r="I5571" s="670" t="s">
        <v>15556</v>
      </c>
      <c r="J5571" s="669" t="str">
        <f t="shared" si="42"/>
        <v>AGENTE SEGURIDA</v>
      </c>
      <c r="K5571" s="696">
        <v>4</v>
      </c>
      <c r="L5571" s="696">
        <v>12</v>
      </c>
      <c r="M5571" s="697">
        <f t="shared" si="41"/>
        <v>16560</v>
      </c>
      <c r="N5571" s="680" t="s">
        <v>701</v>
      </c>
      <c r="O5571" s="680" t="s">
        <v>701</v>
      </c>
      <c r="P5571" s="687">
        <v>0</v>
      </c>
    </row>
    <row r="5572" spans="1:16" ht="45" x14ac:dyDescent="0.2">
      <c r="A5572" s="692" t="s">
        <v>15849</v>
      </c>
      <c r="B5572" s="690" t="s">
        <v>775</v>
      </c>
      <c r="C5572" s="638" t="s">
        <v>769</v>
      </c>
      <c r="D5572" s="669" t="s">
        <v>15566</v>
      </c>
      <c r="E5572" s="656">
        <v>2070</v>
      </c>
      <c r="F5572" s="667" t="s">
        <v>15567</v>
      </c>
      <c r="G5572" s="669" t="s">
        <v>15568</v>
      </c>
      <c r="H5572" s="669" t="s">
        <v>14243</v>
      </c>
      <c r="I5572" s="670" t="s">
        <v>15556</v>
      </c>
      <c r="J5572" s="669" t="str">
        <f t="shared" si="42"/>
        <v>ASIST.CONTR.CAL</v>
      </c>
      <c r="K5572" s="696">
        <v>4</v>
      </c>
      <c r="L5572" s="696">
        <v>12</v>
      </c>
      <c r="M5572" s="697">
        <f t="shared" si="41"/>
        <v>24840</v>
      </c>
      <c r="N5572" s="680" t="s">
        <v>701</v>
      </c>
      <c r="O5572" s="680" t="s">
        <v>701</v>
      </c>
      <c r="P5572" s="687">
        <v>0</v>
      </c>
    </row>
    <row r="5573" spans="1:16" ht="45" x14ac:dyDescent="0.2">
      <c r="A5573" s="692" t="s">
        <v>15849</v>
      </c>
      <c r="B5573" s="690" t="s">
        <v>775</v>
      </c>
      <c r="C5573" s="638" t="s">
        <v>769</v>
      </c>
      <c r="D5573" s="669" t="s">
        <v>15553</v>
      </c>
      <c r="E5573" s="656">
        <v>2000</v>
      </c>
      <c r="F5573" s="667" t="s">
        <v>15569</v>
      </c>
      <c r="G5573" s="669" t="s">
        <v>15570</v>
      </c>
      <c r="H5573" s="669" t="s">
        <v>14243</v>
      </c>
      <c r="I5573" s="670" t="s">
        <v>15556</v>
      </c>
      <c r="J5573" s="669" t="str">
        <f t="shared" si="42"/>
        <v>COND.PROF.VEHIC</v>
      </c>
      <c r="K5573" s="696">
        <v>4</v>
      </c>
      <c r="L5573" s="696">
        <v>12</v>
      </c>
      <c r="M5573" s="697">
        <f t="shared" si="41"/>
        <v>24000</v>
      </c>
      <c r="N5573" s="679">
        <v>1</v>
      </c>
      <c r="O5573" s="679">
        <v>6</v>
      </c>
      <c r="P5573" s="687">
        <f t="shared" ref="P5573:P5581" si="43">+E5573*O5573</f>
        <v>12000</v>
      </c>
    </row>
    <row r="5574" spans="1:16" ht="45" x14ac:dyDescent="0.2">
      <c r="A5574" s="692" t="s">
        <v>15849</v>
      </c>
      <c r="B5574" s="690" t="s">
        <v>775</v>
      </c>
      <c r="C5574" s="638" t="s">
        <v>769</v>
      </c>
      <c r="D5574" s="669" t="s">
        <v>15571</v>
      </c>
      <c r="E5574" s="656">
        <v>3500</v>
      </c>
      <c r="F5574" s="667" t="s">
        <v>15572</v>
      </c>
      <c r="G5574" s="669" t="s">
        <v>15573</v>
      </c>
      <c r="H5574" s="669" t="s">
        <v>842</v>
      </c>
      <c r="I5574" s="660" t="s">
        <v>14257</v>
      </c>
      <c r="J5574" s="669" t="str">
        <f t="shared" si="42"/>
        <v>ASISTCONTPREVIO</v>
      </c>
      <c r="K5574" s="696">
        <v>4</v>
      </c>
      <c r="L5574" s="696">
        <v>12</v>
      </c>
      <c r="M5574" s="697">
        <f t="shared" si="41"/>
        <v>42000</v>
      </c>
      <c r="N5574" s="679">
        <v>1</v>
      </c>
      <c r="O5574" s="679">
        <v>6</v>
      </c>
      <c r="P5574" s="687">
        <f t="shared" si="43"/>
        <v>21000</v>
      </c>
    </row>
    <row r="5575" spans="1:16" ht="45" x14ac:dyDescent="0.2">
      <c r="A5575" s="692" t="s">
        <v>15849</v>
      </c>
      <c r="B5575" s="690" t="s">
        <v>775</v>
      </c>
      <c r="C5575" s="638" t="s">
        <v>769</v>
      </c>
      <c r="D5575" s="669" t="s">
        <v>15574</v>
      </c>
      <c r="E5575" s="656">
        <v>3500</v>
      </c>
      <c r="F5575" s="667" t="s">
        <v>15575</v>
      </c>
      <c r="G5575" s="669" t="s">
        <v>15576</v>
      </c>
      <c r="H5575" s="669" t="s">
        <v>14248</v>
      </c>
      <c r="I5575" s="660" t="s">
        <v>14277</v>
      </c>
      <c r="J5575" s="669" t="str">
        <f t="shared" si="42"/>
        <v>POST-PROD.TV</v>
      </c>
      <c r="K5575" s="696">
        <v>4</v>
      </c>
      <c r="L5575" s="696">
        <v>12</v>
      </c>
      <c r="M5575" s="697">
        <f t="shared" si="41"/>
        <v>42000</v>
      </c>
      <c r="N5575" s="679">
        <v>1</v>
      </c>
      <c r="O5575" s="679">
        <v>6</v>
      </c>
      <c r="P5575" s="687">
        <f t="shared" si="43"/>
        <v>21000</v>
      </c>
    </row>
    <row r="5576" spans="1:16" ht="45" x14ac:dyDescent="0.2">
      <c r="A5576" s="692" t="s">
        <v>15849</v>
      </c>
      <c r="B5576" s="690" t="s">
        <v>775</v>
      </c>
      <c r="C5576" s="638" t="s">
        <v>769</v>
      </c>
      <c r="D5576" s="669" t="s">
        <v>15553</v>
      </c>
      <c r="E5576" s="656">
        <v>2000</v>
      </c>
      <c r="F5576" s="667" t="s">
        <v>15577</v>
      </c>
      <c r="G5576" s="669" t="s">
        <v>15578</v>
      </c>
      <c r="H5576" s="669" t="s">
        <v>14243</v>
      </c>
      <c r="I5576" s="670" t="s">
        <v>15556</v>
      </c>
      <c r="J5576" s="669" t="str">
        <f t="shared" si="42"/>
        <v>COND.PROF.VEHIC</v>
      </c>
      <c r="K5576" s="696">
        <v>4</v>
      </c>
      <c r="L5576" s="696">
        <v>12</v>
      </c>
      <c r="M5576" s="697">
        <f t="shared" si="41"/>
        <v>24000</v>
      </c>
      <c r="N5576" s="679">
        <v>1</v>
      </c>
      <c r="O5576" s="679">
        <v>6</v>
      </c>
      <c r="P5576" s="687">
        <f t="shared" si="43"/>
        <v>12000</v>
      </c>
    </row>
    <row r="5577" spans="1:16" ht="45" x14ac:dyDescent="0.2">
      <c r="A5577" s="692" t="s">
        <v>15849</v>
      </c>
      <c r="B5577" s="690" t="s">
        <v>775</v>
      </c>
      <c r="C5577" s="638" t="s">
        <v>769</v>
      </c>
      <c r="D5577" s="669" t="s">
        <v>15579</v>
      </c>
      <c r="E5577" s="656">
        <v>3200</v>
      </c>
      <c r="F5577" s="667" t="s">
        <v>15580</v>
      </c>
      <c r="G5577" s="669" t="s">
        <v>15581</v>
      </c>
      <c r="H5577" s="669" t="s">
        <v>801</v>
      </c>
      <c r="I5577" s="660" t="s">
        <v>14257</v>
      </c>
      <c r="J5577" s="669" t="str">
        <f t="shared" si="42"/>
        <v>REPORT.PRENSA</v>
      </c>
      <c r="K5577" s="696">
        <v>4</v>
      </c>
      <c r="L5577" s="696">
        <v>12</v>
      </c>
      <c r="M5577" s="697">
        <f t="shared" si="41"/>
        <v>38400</v>
      </c>
      <c r="N5577" s="679">
        <v>1</v>
      </c>
      <c r="O5577" s="679">
        <v>6</v>
      </c>
      <c r="P5577" s="687">
        <f t="shared" si="43"/>
        <v>19200</v>
      </c>
    </row>
    <row r="5578" spans="1:16" ht="45" x14ac:dyDescent="0.2">
      <c r="A5578" s="692" t="s">
        <v>15849</v>
      </c>
      <c r="B5578" s="690" t="s">
        <v>775</v>
      </c>
      <c r="C5578" s="638" t="s">
        <v>769</v>
      </c>
      <c r="D5578" s="669" t="s">
        <v>15582</v>
      </c>
      <c r="E5578" s="656">
        <v>3500</v>
      </c>
      <c r="F5578" s="667" t="s">
        <v>15583</v>
      </c>
      <c r="G5578" s="669" t="s">
        <v>15584</v>
      </c>
      <c r="H5578" s="669" t="s">
        <v>14243</v>
      </c>
      <c r="I5578" s="670" t="s">
        <v>15556</v>
      </c>
      <c r="J5578" s="669" t="str">
        <f t="shared" si="42"/>
        <v>ANALISTALEGAL</v>
      </c>
      <c r="K5578" s="696">
        <v>4</v>
      </c>
      <c r="L5578" s="696">
        <v>12</v>
      </c>
      <c r="M5578" s="697">
        <f t="shared" si="41"/>
        <v>42000</v>
      </c>
      <c r="N5578" s="679">
        <v>1</v>
      </c>
      <c r="O5578" s="679">
        <v>6</v>
      </c>
      <c r="P5578" s="687">
        <f t="shared" si="43"/>
        <v>21000</v>
      </c>
    </row>
    <row r="5579" spans="1:16" ht="45" x14ac:dyDescent="0.2">
      <c r="A5579" s="692" t="s">
        <v>15849</v>
      </c>
      <c r="B5579" s="690" t="s">
        <v>775</v>
      </c>
      <c r="C5579" s="638" t="s">
        <v>769</v>
      </c>
      <c r="D5579" s="669" t="s">
        <v>15563</v>
      </c>
      <c r="E5579" s="656">
        <v>1380</v>
      </c>
      <c r="F5579" s="667" t="s">
        <v>15585</v>
      </c>
      <c r="G5579" s="669" t="s">
        <v>15586</v>
      </c>
      <c r="H5579" s="669" t="s">
        <v>14243</v>
      </c>
      <c r="I5579" s="670" t="s">
        <v>15556</v>
      </c>
      <c r="J5579" s="669" t="str">
        <f t="shared" si="42"/>
        <v>AGENTE SEGURIDA</v>
      </c>
      <c r="K5579" s="696">
        <v>4</v>
      </c>
      <c r="L5579" s="696">
        <v>12</v>
      </c>
      <c r="M5579" s="697">
        <f t="shared" si="41"/>
        <v>16560</v>
      </c>
      <c r="N5579" s="679">
        <v>1</v>
      </c>
      <c r="O5579" s="679">
        <v>6</v>
      </c>
      <c r="P5579" s="687">
        <f t="shared" si="43"/>
        <v>8280</v>
      </c>
    </row>
    <row r="5580" spans="1:16" ht="45" x14ac:dyDescent="0.2">
      <c r="A5580" s="692" t="s">
        <v>15849</v>
      </c>
      <c r="B5580" s="690" t="s">
        <v>775</v>
      </c>
      <c r="C5580" s="638" t="s">
        <v>769</v>
      </c>
      <c r="D5580" s="669" t="s">
        <v>15587</v>
      </c>
      <c r="E5580" s="656">
        <v>2875</v>
      </c>
      <c r="F5580" s="667" t="s">
        <v>15588</v>
      </c>
      <c r="G5580" s="669" t="s">
        <v>15589</v>
      </c>
      <c r="H5580" s="669" t="s">
        <v>774</v>
      </c>
      <c r="I5580" s="660" t="s">
        <v>14277</v>
      </c>
      <c r="J5580" s="669" t="str">
        <f t="shared" si="42"/>
        <v>EDITOR TV</v>
      </c>
      <c r="K5580" s="696">
        <v>4</v>
      </c>
      <c r="L5580" s="696">
        <v>12</v>
      </c>
      <c r="M5580" s="697">
        <f t="shared" si="41"/>
        <v>34500</v>
      </c>
      <c r="N5580" s="679">
        <v>1</v>
      </c>
      <c r="O5580" s="679">
        <v>6</v>
      </c>
      <c r="P5580" s="687">
        <f t="shared" si="43"/>
        <v>17250</v>
      </c>
    </row>
    <row r="5581" spans="1:16" ht="45" x14ac:dyDescent="0.2">
      <c r="A5581" s="692" t="s">
        <v>15849</v>
      </c>
      <c r="B5581" s="690" t="s">
        <v>775</v>
      </c>
      <c r="C5581" s="638" t="s">
        <v>769</v>
      </c>
      <c r="D5581" s="669" t="s">
        <v>15590</v>
      </c>
      <c r="E5581" s="656">
        <v>2875</v>
      </c>
      <c r="F5581" s="667" t="s">
        <v>15591</v>
      </c>
      <c r="G5581" s="669" t="s">
        <v>15592</v>
      </c>
      <c r="H5581" s="669" t="s">
        <v>14243</v>
      </c>
      <c r="I5581" s="670" t="s">
        <v>15556</v>
      </c>
      <c r="J5581" s="669" t="str">
        <f t="shared" si="42"/>
        <v>COOR.VIOTYCONTR</v>
      </c>
      <c r="K5581" s="696">
        <v>4</v>
      </c>
      <c r="L5581" s="696">
        <v>12</v>
      </c>
      <c r="M5581" s="697">
        <f t="shared" si="41"/>
        <v>34500</v>
      </c>
      <c r="N5581" s="679">
        <v>1</v>
      </c>
      <c r="O5581" s="679">
        <v>6</v>
      </c>
      <c r="P5581" s="687">
        <f t="shared" si="43"/>
        <v>17250</v>
      </c>
    </row>
    <row r="5582" spans="1:16" ht="45" x14ac:dyDescent="0.2">
      <c r="A5582" s="692" t="s">
        <v>15849</v>
      </c>
      <c r="B5582" s="690" t="s">
        <v>775</v>
      </c>
      <c r="C5582" s="638" t="s">
        <v>769</v>
      </c>
      <c r="D5582" s="669" t="s">
        <v>15593</v>
      </c>
      <c r="E5582" s="656">
        <v>5500</v>
      </c>
      <c r="F5582" s="667" t="s">
        <v>15594</v>
      </c>
      <c r="G5582" s="669" t="s">
        <v>15595</v>
      </c>
      <c r="H5582" s="669" t="s">
        <v>14248</v>
      </c>
      <c r="I5582" s="660" t="s">
        <v>14277</v>
      </c>
      <c r="J5582" s="669" t="str">
        <f t="shared" si="42"/>
        <v>ANAL.DEFEN.JUDI</v>
      </c>
      <c r="K5582" s="696">
        <v>4</v>
      </c>
      <c r="L5582" s="696">
        <v>12</v>
      </c>
      <c r="M5582" s="697">
        <f t="shared" si="41"/>
        <v>66000</v>
      </c>
      <c r="N5582" s="680" t="s">
        <v>701</v>
      </c>
      <c r="O5582" s="680" t="s">
        <v>701</v>
      </c>
      <c r="P5582" s="687">
        <v>0</v>
      </c>
    </row>
    <row r="5583" spans="1:16" ht="45" x14ac:dyDescent="0.2">
      <c r="A5583" s="692" t="s">
        <v>15849</v>
      </c>
      <c r="B5583" s="690" t="s">
        <v>775</v>
      </c>
      <c r="C5583" s="638" t="s">
        <v>769</v>
      </c>
      <c r="D5583" s="669" t="s">
        <v>15596</v>
      </c>
      <c r="E5583" s="656">
        <v>7000</v>
      </c>
      <c r="F5583" s="667" t="s">
        <v>15597</v>
      </c>
      <c r="G5583" s="669" t="s">
        <v>15598</v>
      </c>
      <c r="H5583" s="669" t="s">
        <v>14248</v>
      </c>
      <c r="I5583" s="660" t="s">
        <v>14277</v>
      </c>
      <c r="J5583" s="669" t="str">
        <f t="shared" si="42"/>
        <v>ESP.CONTRATACIO</v>
      </c>
      <c r="K5583" s="696">
        <v>4</v>
      </c>
      <c r="L5583" s="696">
        <v>12</v>
      </c>
      <c r="M5583" s="697">
        <f t="shared" si="41"/>
        <v>84000</v>
      </c>
      <c r="N5583" s="680" t="s">
        <v>701</v>
      </c>
      <c r="O5583" s="680" t="s">
        <v>701</v>
      </c>
      <c r="P5583" s="687">
        <v>0</v>
      </c>
    </row>
    <row r="5584" spans="1:16" ht="45" x14ac:dyDescent="0.2">
      <c r="A5584" s="692" t="s">
        <v>15849</v>
      </c>
      <c r="B5584" s="690" t="s">
        <v>775</v>
      </c>
      <c r="C5584" s="638" t="s">
        <v>769</v>
      </c>
      <c r="D5584" s="669" t="s">
        <v>15599</v>
      </c>
      <c r="E5584" s="656">
        <v>6500</v>
      </c>
      <c r="F5584" s="667" t="s">
        <v>15600</v>
      </c>
      <c r="G5584" s="669" t="s">
        <v>15601</v>
      </c>
      <c r="H5584" s="669" t="s">
        <v>13780</v>
      </c>
      <c r="I5584" s="660" t="s">
        <v>14257</v>
      </c>
      <c r="J5584" s="669" t="str">
        <f t="shared" si="42"/>
        <v>OFIC.SEG.INFORM</v>
      </c>
      <c r="K5584" s="696">
        <v>4</v>
      </c>
      <c r="L5584" s="696">
        <v>12</v>
      </c>
      <c r="M5584" s="697">
        <f t="shared" si="41"/>
        <v>78000</v>
      </c>
      <c r="N5584" s="679">
        <v>1</v>
      </c>
      <c r="O5584" s="679">
        <v>6</v>
      </c>
      <c r="P5584" s="687">
        <f>+E5584*O5584</f>
        <v>39000</v>
      </c>
    </row>
    <row r="5585" spans="1:16" ht="45" x14ac:dyDescent="0.2">
      <c r="A5585" s="692" t="s">
        <v>15849</v>
      </c>
      <c r="B5585" s="690" t="s">
        <v>775</v>
      </c>
      <c r="C5585" s="638" t="s">
        <v>769</v>
      </c>
      <c r="D5585" s="669" t="s">
        <v>15602</v>
      </c>
      <c r="E5585" s="656">
        <v>3500</v>
      </c>
      <c r="F5585" s="667" t="s">
        <v>15603</v>
      </c>
      <c r="G5585" s="669" t="s">
        <v>15604</v>
      </c>
      <c r="H5585" s="669" t="s">
        <v>14248</v>
      </c>
      <c r="I5585" s="660" t="s">
        <v>14277</v>
      </c>
      <c r="J5585" s="669" t="str">
        <f t="shared" si="42"/>
        <v>ANALSOPOTECNICO</v>
      </c>
      <c r="K5585" s="696">
        <v>4</v>
      </c>
      <c r="L5585" s="696">
        <v>12</v>
      </c>
      <c r="M5585" s="697">
        <f t="shared" si="41"/>
        <v>42000</v>
      </c>
      <c r="N5585" s="679">
        <v>1</v>
      </c>
      <c r="O5585" s="679">
        <v>6</v>
      </c>
      <c r="P5585" s="687">
        <f>+E5585*O5585</f>
        <v>21000</v>
      </c>
    </row>
    <row r="5586" spans="1:16" ht="45" x14ac:dyDescent="0.2">
      <c r="A5586" s="692" t="s">
        <v>15849</v>
      </c>
      <c r="B5586" s="690" t="s">
        <v>775</v>
      </c>
      <c r="C5586" s="638" t="s">
        <v>769</v>
      </c>
      <c r="D5586" s="669" t="s">
        <v>15587</v>
      </c>
      <c r="E5586" s="656">
        <v>2875</v>
      </c>
      <c r="F5586" s="667" t="s">
        <v>15605</v>
      </c>
      <c r="G5586" s="669" t="s">
        <v>15606</v>
      </c>
      <c r="H5586" s="669" t="s">
        <v>774</v>
      </c>
      <c r="I5586" s="660" t="s">
        <v>14277</v>
      </c>
      <c r="J5586" s="669" t="str">
        <f t="shared" si="42"/>
        <v>EDITOR TV</v>
      </c>
      <c r="K5586" s="696">
        <v>4</v>
      </c>
      <c r="L5586" s="696">
        <v>12</v>
      </c>
      <c r="M5586" s="697">
        <f t="shared" si="41"/>
        <v>34500</v>
      </c>
      <c r="N5586" s="679">
        <v>1</v>
      </c>
      <c r="O5586" s="679">
        <v>6</v>
      </c>
      <c r="P5586" s="687">
        <f>+E5586*O5586</f>
        <v>17250</v>
      </c>
    </row>
    <row r="5587" spans="1:16" ht="45" x14ac:dyDescent="0.2">
      <c r="A5587" s="692" t="s">
        <v>15849</v>
      </c>
      <c r="B5587" s="690" t="s">
        <v>775</v>
      </c>
      <c r="C5587" s="638" t="s">
        <v>769</v>
      </c>
      <c r="D5587" s="669" t="s">
        <v>15607</v>
      </c>
      <c r="E5587" s="656">
        <v>6000</v>
      </c>
      <c r="F5587" s="667" t="s">
        <v>2283</v>
      </c>
      <c r="G5587" s="669" t="s">
        <v>2284</v>
      </c>
      <c r="H5587" s="669" t="s">
        <v>14248</v>
      </c>
      <c r="I5587" s="660" t="s">
        <v>14277</v>
      </c>
      <c r="J5587" s="669" t="str">
        <f t="shared" si="42"/>
        <v>ESPC.GESTPROYCA</v>
      </c>
      <c r="K5587" s="696">
        <v>4</v>
      </c>
      <c r="L5587" s="696">
        <v>12</v>
      </c>
      <c r="M5587" s="697">
        <f t="shared" si="41"/>
        <v>72000</v>
      </c>
      <c r="N5587" s="680" t="s">
        <v>701</v>
      </c>
      <c r="O5587" s="680" t="s">
        <v>701</v>
      </c>
      <c r="P5587" s="687">
        <v>0</v>
      </c>
    </row>
    <row r="5588" spans="1:16" ht="45" x14ac:dyDescent="0.2">
      <c r="A5588" s="692" t="s">
        <v>15849</v>
      </c>
      <c r="B5588" s="690" t="s">
        <v>775</v>
      </c>
      <c r="C5588" s="638" t="s">
        <v>769</v>
      </c>
      <c r="D5588" s="669" t="s">
        <v>15602</v>
      </c>
      <c r="E5588" s="656">
        <v>3500</v>
      </c>
      <c r="F5588" s="667" t="s">
        <v>15608</v>
      </c>
      <c r="G5588" s="669" t="s">
        <v>15609</v>
      </c>
      <c r="H5588" s="669" t="s">
        <v>14248</v>
      </c>
      <c r="I5588" s="660" t="s">
        <v>14277</v>
      </c>
      <c r="J5588" s="669" t="str">
        <f t="shared" si="42"/>
        <v>ANALSOPOTECNICO</v>
      </c>
      <c r="K5588" s="696">
        <v>4</v>
      </c>
      <c r="L5588" s="696">
        <v>12</v>
      </c>
      <c r="M5588" s="697">
        <f t="shared" si="41"/>
        <v>42000</v>
      </c>
      <c r="N5588" s="679">
        <v>1</v>
      </c>
      <c r="O5588" s="679">
        <v>6</v>
      </c>
      <c r="P5588" s="687">
        <f>+E5588*O5588</f>
        <v>21000</v>
      </c>
    </row>
    <row r="5589" spans="1:16" ht="45" x14ac:dyDescent="0.2">
      <c r="A5589" s="692" t="s">
        <v>15849</v>
      </c>
      <c r="B5589" s="690" t="s">
        <v>775</v>
      </c>
      <c r="C5589" s="638" t="s">
        <v>769</v>
      </c>
      <c r="D5589" s="669" t="s">
        <v>15610</v>
      </c>
      <c r="E5589" s="656">
        <v>3350</v>
      </c>
      <c r="F5589" s="667" t="s">
        <v>15611</v>
      </c>
      <c r="G5589" s="669" t="s">
        <v>15612</v>
      </c>
      <c r="H5589" s="669" t="s">
        <v>774</v>
      </c>
      <c r="I5589" s="660" t="s">
        <v>14277</v>
      </c>
      <c r="J5589" s="669" t="str">
        <f t="shared" si="42"/>
        <v>ASIS.ADM.DIV.PR</v>
      </c>
      <c r="K5589" s="696">
        <v>4</v>
      </c>
      <c r="L5589" s="696">
        <v>12</v>
      </c>
      <c r="M5589" s="697">
        <f t="shared" si="41"/>
        <v>40200</v>
      </c>
      <c r="N5589" s="679">
        <v>1</v>
      </c>
      <c r="O5589" s="679">
        <v>6</v>
      </c>
      <c r="P5589" s="687">
        <f>+E5589*O5589</f>
        <v>20100</v>
      </c>
    </row>
    <row r="5590" spans="1:16" ht="45" x14ac:dyDescent="0.2">
      <c r="A5590" s="692" t="s">
        <v>15849</v>
      </c>
      <c r="B5590" s="690" t="s">
        <v>775</v>
      </c>
      <c r="C5590" s="638" t="s">
        <v>769</v>
      </c>
      <c r="D5590" s="669" t="s">
        <v>15613</v>
      </c>
      <c r="E5590" s="656">
        <v>5000</v>
      </c>
      <c r="F5590" s="667" t="s">
        <v>15614</v>
      </c>
      <c r="G5590" s="669" t="s">
        <v>15615</v>
      </c>
      <c r="H5590" s="669" t="s">
        <v>14248</v>
      </c>
      <c r="I5590" s="660" t="s">
        <v>14277</v>
      </c>
      <c r="J5590" s="669" t="str">
        <f t="shared" si="42"/>
        <v>ANALPROGSISTEMA</v>
      </c>
      <c r="K5590" s="696">
        <v>4</v>
      </c>
      <c r="L5590" s="696">
        <v>12</v>
      </c>
      <c r="M5590" s="697">
        <f t="shared" si="41"/>
        <v>60000</v>
      </c>
      <c r="N5590" s="680" t="s">
        <v>701</v>
      </c>
      <c r="O5590" s="680" t="s">
        <v>701</v>
      </c>
      <c r="P5590" s="687">
        <v>0</v>
      </c>
    </row>
    <row r="5591" spans="1:16" ht="45" x14ac:dyDescent="0.2">
      <c r="A5591" s="692" t="s">
        <v>15849</v>
      </c>
      <c r="B5591" s="690" t="s">
        <v>775</v>
      </c>
      <c r="C5591" s="638" t="s">
        <v>769</v>
      </c>
      <c r="D5591" s="669" t="s">
        <v>15616</v>
      </c>
      <c r="E5591" s="656">
        <v>2070</v>
      </c>
      <c r="F5591" s="667" t="s">
        <v>15617</v>
      </c>
      <c r="G5591" s="669" t="s">
        <v>15618</v>
      </c>
      <c r="H5591" s="669" t="s">
        <v>774</v>
      </c>
      <c r="I5591" s="660" t="s">
        <v>14277</v>
      </c>
      <c r="J5591" s="669" t="str">
        <f t="shared" si="42"/>
        <v>ASIST.PRODUCCIO</v>
      </c>
      <c r="K5591" s="696">
        <v>4</v>
      </c>
      <c r="L5591" s="696">
        <v>12</v>
      </c>
      <c r="M5591" s="697">
        <f t="shared" si="41"/>
        <v>24840</v>
      </c>
      <c r="N5591" s="679">
        <v>1</v>
      </c>
      <c r="O5591" s="679">
        <v>6</v>
      </c>
      <c r="P5591" s="687">
        <f t="shared" ref="P5591:P5603" si="44">+E5591*O5591</f>
        <v>12420</v>
      </c>
    </row>
    <row r="5592" spans="1:16" ht="45" x14ac:dyDescent="0.2">
      <c r="A5592" s="692" t="s">
        <v>15849</v>
      </c>
      <c r="B5592" s="690" t="s">
        <v>775</v>
      </c>
      <c r="C5592" s="638" t="s">
        <v>769</v>
      </c>
      <c r="D5592" s="669" t="s">
        <v>15563</v>
      </c>
      <c r="E5592" s="656">
        <v>1380</v>
      </c>
      <c r="F5592" s="667" t="s">
        <v>15619</v>
      </c>
      <c r="G5592" s="669" t="s">
        <v>15620</v>
      </c>
      <c r="H5592" s="669" t="s">
        <v>14243</v>
      </c>
      <c r="I5592" s="670" t="s">
        <v>15556</v>
      </c>
      <c r="J5592" s="669" t="str">
        <f t="shared" si="42"/>
        <v>AGENTE SEGURIDA</v>
      </c>
      <c r="K5592" s="696">
        <v>4</v>
      </c>
      <c r="L5592" s="696">
        <v>12</v>
      </c>
      <c r="M5592" s="697">
        <f t="shared" si="41"/>
        <v>16560</v>
      </c>
      <c r="N5592" s="679">
        <v>1</v>
      </c>
      <c r="O5592" s="679">
        <v>6</v>
      </c>
      <c r="P5592" s="687">
        <f t="shared" si="44"/>
        <v>8280</v>
      </c>
    </row>
    <row r="5593" spans="1:16" ht="45" x14ac:dyDescent="0.2">
      <c r="A5593" s="692" t="s">
        <v>15849</v>
      </c>
      <c r="B5593" s="690" t="s">
        <v>775</v>
      </c>
      <c r="C5593" s="638" t="s">
        <v>769</v>
      </c>
      <c r="D5593" s="669" t="s">
        <v>15621</v>
      </c>
      <c r="E5593" s="656">
        <v>5000</v>
      </c>
      <c r="F5593" s="667" t="s">
        <v>15622</v>
      </c>
      <c r="G5593" s="669" t="s">
        <v>15623</v>
      </c>
      <c r="H5593" s="669" t="s">
        <v>14248</v>
      </c>
      <c r="I5593" s="660" t="s">
        <v>14277</v>
      </c>
      <c r="J5593" s="669" t="str">
        <f t="shared" si="42"/>
        <v>ANSLIS.PROGRAMA</v>
      </c>
      <c r="K5593" s="696">
        <v>4</v>
      </c>
      <c r="L5593" s="696">
        <v>12</v>
      </c>
      <c r="M5593" s="697">
        <f t="shared" si="41"/>
        <v>60000</v>
      </c>
      <c r="N5593" s="679">
        <v>1</v>
      </c>
      <c r="O5593" s="679">
        <v>6</v>
      </c>
      <c r="P5593" s="687">
        <f t="shared" si="44"/>
        <v>30000</v>
      </c>
    </row>
    <row r="5594" spans="1:16" ht="45" x14ac:dyDescent="0.2">
      <c r="A5594" s="692" t="s">
        <v>15849</v>
      </c>
      <c r="B5594" s="690" t="s">
        <v>775</v>
      </c>
      <c r="C5594" s="638" t="s">
        <v>769</v>
      </c>
      <c r="D5594" s="669" t="s">
        <v>15557</v>
      </c>
      <c r="E5594" s="656">
        <v>4000</v>
      </c>
      <c r="F5594" s="667" t="s">
        <v>15624</v>
      </c>
      <c r="G5594" s="669" t="s">
        <v>15625</v>
      </c>
      <c r="H5594" s="669" t="s">
        <v>14248</v>
      </c>
      <c r="I5594" s="660" t="s">
        <v>14277</v>
      </c>
      <c r="J5594" s="669" t="str">
        <f t="shared" si="42"/>
        <v>ANAL LEGAL I</v>
      </c>
      <c r="K5594" s="696">
        <v>4</v>
      </c>
      <c r="L5594" s="696">
        <v>12</v>
      </c>
      <c r="M5594" s="697">
        <f t="shared" si="41"/>
        <v>48000</v>
      </c>
      <c r="N5594" s="679">
        <v>1</v>
      </c>
      <c r="O5594" s="679">
        <v>6</v>
      </c>
      <c r="P5594" s="687">
        <f t="shared" si="44"/>
        <v>24000</v>
      </c>
    </row>
    <row r="5595" spans="1:16" ht="45" x14ac:dyDescent="0.2">
      <c r="A5595" s="692" t="s">
        <v>15849</v>
      </c>
      <c r="B5595" s="690" t="s">
        <v>775</v>
      </c>
      <c r="C5595" s="638" t="s">
        <v>769</v>
      </c>
      <c r="D5595" s="669" t="s">
        <v>15626</v>
      </c>
      <c r="E5595" s="656">
        <v>2875</v>
      </c>
      <c r="F5595" s="667" t="s">
        <v>15627</v>
      </c>
      <c r="G5595" s="669" t="s">
        <v>15628</v>
      </c>
      <c r="H5595" s="669" t="s">
        <v>774</v>
      </c>
      <c r="I5595" s="660" t="s">
        <v>14277</v>
      </c>
      <c r="J5595" s="669" t="str">
        <f t="shared" si="42"/>
        <v>OPE.MULTIMEDIA</v>
      </c>
      <c r="K5595" s="696">
        <v>4</v>
      </c>
      <c r="L5595" s="696">
        <v>12</v>
      </c>
      <c r="M5595" s="697">
        <f t="shared" si="41"/>
        <v>34500</v>
      </c>
      <c r="N5595" s="679">
        <v>1</v>
      </c>
      <c r="O5595" s="679">
        <v>6</v>
      </c>
      <c r="P5595" s="687">
        <f t="shared" si="44"/>
        <v>17250</v>
      </c>
    </row>
    <row r="5596" spans="1:16" ht="45" x14ac:dyDescent="0.2">
      <c r="A5596" s="692" t="s">
        <v>15849</v>
      </c>
      <c r="B5596" s="690" t="s">
        <v>775</v>
      </c>
      <c r="C5596" s="638" t="s">
        <v>769</v>
      </c>
      <c r="D5596" s="669" t="s">
        <v>15629</v>
      </c>
      <c r="E5596" s="656">
        <v>4000</v>
      </c>
      <c r="F5596" s="667" t="s">
        <v>15630</v>
      </c>
      <c r="G5596" s="669" t="s">
        <v>15631</v>
      </c>
      <c r="H5596" s="669" t="s">
        <v>14248</v>
      </c>
      <c r="I5596" s="660" t="s">
        <v>14277</v>
      </c>
      <c r="J5596" s="669" t="str">
        <f t="shared" si="42"/>
        <v>ANAL.PRO.CON.WE</v>
      </c>
      <c r="K5596" s="696">
        <v>4</v>
      </c>
      <c r="L5596" s="696">
        <v>12</v>
      </c>
      <c r="M5596" s="697">
        <f t="shared" si="41"/>
        <v>48000</v>
      </c>
      <c r="N5596" s="679">
        <v>1</v>
      </c>
      <c r="O5596" s="679">
        <v>6</v>
      </c>
      <c r="P5596" s="687">
        <f t="shared" si="44"/>
        <v>24000</v>
      </c>
    </row>
    <row r="5597" spans="1:16" ht="45" x14ac:dyDescent="0.2">
      <c r="A5597" s="692" t="s">
        <v>15849</v>
      </c>
      <c r="B5597" s="690" t="s">
        <v>775</v>
      </c>
      <c r="C5597" s="638" t="s">
        <v>769</v>
      </c>
      <c r="D5597" s="669" t="s">
        <v>14278</v>
      </c>
      <c r="E5597" s="656">
        <v>2875</v>
      </c>
      <c r="F5597" s="667" t="s">
        <v>15632</v>
      </c>
      <c r="G5597" s="669" t="s">
        <v>15633</v>
      </c>
      <c r="H5597" s="669" t="s">
        <v>774</v>
      </c>
      <c r="I5597" s="660" t="s">
        <v>14277</v>
      </c>
      <c r="J5597" s="669" t="str">
        <f t="shared" si="42"/>
        <v>CAMAROGRAFO</v>
      </c>
      <c r="K5597" s="696">
        <v>4</v>
      </c>
      <c r="L5597" s="696">
        <v>12</v>
      </c>
      <c r="M5597" s="697">
        <f t="shared" si="41"/>
        <v>34500</v>
      </c>
      <c r="N5597" s="679">
        <v>1</v>
      </c>
      <c r="O5597" s="679">
        <v>6</v>
      </c>
      <c r="P5597" s="687">
        <f t="shared" si="44"/>
        <v>17250</v>
      </c>
    </row>
    <row r="5598" spans="1:16" ht="45" x14ac:dyDescent="0.2">
      <c r="A5598" s="692" t="s">
        <v>15849</v>
      </c>
      <c r="B5598" s="690" t="s">
        <v>775</v>
      </c>
      <c r="C5598" s="638" t="s">
        <v>769</v>
      </c>
      <c r="D5598" s="669" t="s">
        <v>15634</v>
      </c>
      <c r="E5598" s="656">
        <v>4200</v>
      </c>
      <c r="F5598" s="667" t="s">
        <v>15635</v>
      </c>
      <c r="G5598" s="669" t="s">
        <v>15636</v>
      </c>
      <c r="H5598" s="669" t="s">
        <v>774</v>
      </c>
      <c r="I5598" s="660" t="s">
        <v>14277</v>
      </c>
      <c r="J5598" s="669" t="str">
        <f t="shared" si="42"/>
        <v>ASIS.ADM.GTV</v>
      </c>
      <c r="K5598" s="696">
        <v>4</v>
      </c>
      <c r="L5598" s="696">
        <v>12</v>
      </c>
      <c r="M5598" s="697">
        <f t="shared" si="41"/>
        <v>50400</v>
      </c>
      <c r="N5598" s="679">
        <v>1</v>
      </c>
      <c r="O5598" s="679">
        <v>6</v>
      </c>
      <c r="P5598" s="687">
        <f t="shared" si="44"/>
        <v>25200</v>
      </c>
    </row>
    <row r="5599" spans="1:16" ht="45" x14ac:dyDescent="0.2">
      <c r="A5599" s="692" t="s">
        <v>15849</v>
      </c>
      <c r="B5599" s="690" t="s">
        <v>775</v>
      </c>
      <c r="C5599" s="638" t="s">
        <v>769</v>
      </c>
      <c r="D5599" s="669" t="s">
        <v>15637</v>
      </c>
      <c r="E5599" s="656">
        <v>4000</v>
      </c>
      <c r="F5599" s="667" t="s">
        <v>15638</v>
      </c>
      <c r="G5599" s="669" t="s">
        <v>15639</v>
      </c>
      <c r="H5599" s="669" t="s">
        <v>14248</v>
      </c>
      <c r="I5599" s="660" t="s">
        <v>14277</v>
      </c>
      <c r="J5599" s="669" t="str">
        <f t="shared" si="42"/>
        <v>ANAL.GEST.CONT.</v>
      </c>
      <c r="K5599" s="696">
        <v>4</v>
      </c>
      <c r="L5599" s="696">
        <v>12</v>
      </c>
      <c r="M5599" s="697">
        <f t="shared" si="41"/>
        <v>48000</v>
      </c>
      <c r="N5599" s="679">
        <v>1</v>
      </c>
      <c r="O5599" s="679">
        <v>6</v>
      </c>
      <c r="P5599" s="687">
        <f t="shared" si="44"/>
        <v>24000</v>
      </c>
    </row>
    <row r="5600" spans="1:16" ht="45" x14ac:dyDescent="0.2">
      <c r="A5600" s="692" t="s">
        <v>15849</v>
      </c>
      <c r="B5600" s="690" t="s">
        <v>775</v>
      </c>
      <c r="C5600" s="638" t="s">
        <v>769</v>
      </c>
      <c r="D5600" s="669" t="s">
        <v>15553</v>
      </c>
      <c r="E5600" s="656">
        <v>2000</v>
      </c>
      <c r="F5600" s="667" t="s">
        <v>15640</v>
      </c>
      <c r="G5600" s="669" t="s">
        <v>15641</v>
      </c>
      <c r="H5600" s="669" t="s">
        <v>14243</v>
      </c>
      <c r="I5600" s="670" t="s">
        <v>15556</v>
      </c>
      <c r="J5600" s="669" t="str">
        <f t="shared" si="42"/>
        <v>COND.PROF.VEHIC</v>
      </c>
      <c r="K5600" s="696">
        <v>4</v>
      </c>
      <c r="L5600" s="696">
        <v>12</v>
      </c>
      <c r="M5600" s="697">
        <f t="shared" si="41"/>
        <v>24000</v>
      </c>
      <c r="N5600" s="679">
        <v>1</v>
      </c>
      <c r="O5600" s="679">
        <v>6</v>
      </c>
      <c r="P5600" s="687">
        <f t="shared" si="44"/>
        <v>12000</v>
      </c>
    </row>
    <row r="5601" spans="1:16" ht="45" x14ac:dyDescent="0.2">
      <c r="A5601" s="692" t="s">
        <v>15849</v>
      </c>
      <c r="B5601" s="690" t="s">
        <v>775</v>
      </c>
      <c r="C5601" s="638" t="s">
        <v>769</v>
      </c>
      <c r="D5601" s="669" t="s">
        <v>15642</v>
      </c>
      <c r="E5601" s="656">
        <v>5000</v>
      </c>
      <c r="F5601" s="667" t="s">
        <v>15643</v>
      </c>
      <c r="G5601" s="669" t="s">
        <v>15644</v>
      </c>
      <c r="H5601" s="669" t="s">
        <v>14248</v>
      </c>
      <c r="I5601" s="660" t="s">
        <v>14277</v>
      </c>
      <c r="J5601" s="669" t="str">
        <f t="shared" si="42"/>
        <v>ANALISTPROGRWEB</v>
      </c>
      <c r="K5601" s="696">
        <v>4</v>
      </c>
      <c r="L5601" s="696">
        <v>12</v>
      </c>
      <c r="M5601" s="697">
        <f t="shared" si="41"/>
        <v>60000</v>
      </c>
      <c r="N5601" s="679">
        <v>1</v>
      </c>
      <c r="O5601" s="679">
        <v>6</v>
      </c>
      <c r="P5601" s="687">
        <f t="shared" si="44"/>
        <v>30000</v>
      </c>
    </row>
    <row r="5602" spans="1:16" ht="45" x14ac:dyDescent="0.2">
      <c r="A5602" s="692" t="s">
        <v>15849</v>
      </c>
      <c r="B5602" s="690" t="s">
        <v>775</v>
      </c>
      <c r="C5602" s="638" t="s">
        <v>769</v>
      </c>
      <c r="D5602" s="669" t="s">
        <v>15553</v>
      </c>
      <c r="E5602" s="656">
        <v>2000</v>
      </c>
      <c r="F5602" s="667" t="s">
        <v>15645</v>
      </c>
      <c r="G5602" s="669" t="s">
        <v>15646</v>
      </c>
      <c r="H5602" s="669" t="s">
        <v>14243</v>
      </c>
      <c r="I5602" s="670" t="s">
        <v>15556</v>
      </c>
      <c r="J5602" s="669" t="str">
        <f t="shared" si="42"/>
        <v>COND.PROF.VEHIC</v>
      </c>
      <c r="K5602" s="696">
        <v>4</v>
      </c>
      <c r="L5602" s="696">
        <v>12</v>
      </c>
      <c r="M5602" s="697">
        <f t="shared" si="41"/>
        <v>24000</v>
      </c>
      <c r="N5602" s="679">
        <v>1</v>
      </c>
      <c r="O5602" s="679">
        <v>6</v>
      </c>
      <c r="P5602" s="687">
        <f t="shared" si="44"/>
        <v>12000</v>
      </c>
    </row>
    <row r="5603" spans="1:16" ht="45" x14ac:dyDescent="0.2">
      <c r="A5603" s="692" t="s">
        <v>15849</v>
      </c>
      <c r="B5603" s="690" t="s">
        <v>775</v>
      </c>
      <c r="C5603" s="638" t="s">
        <v>769</v>
      </c>
      <c r="D5603" s="669" t="s">
        <v>15647</v>
      </c>
      <c r="E5603" s="656">
        <v>3680</v>
      </c>
      <c r="F5603" s="667" t="s">
        <v>15648</v>
      </c>
      <c r="G5603" s="669" t="s">
        <v>15649</v>
      </c>
      <c r="H5603" s="669" t="s">
        <v>14248</v>
      </c>
      <c r="I5603" s="660" t="s">
        <v>14277</v>
      </c>
      <c r="J5603" s="669" t="str">
        <f t="shared" si="42"/>
        <v>DIR.TV.</v>
      </c>
      <c r="K5603" s="696">
        <v>4</v>
      </c>
      <c r="L5603" s="696">
        <v>12</v>
      </c>
      <c r="M5603" s="697">
        <f t="shared" si="41"/>
        <v>44160</v>
      </c>
      <c r="N5603" s="679">
        <v>1</v>
      </c>
      <c r="O5603" s="679">
        <v>6</v>
      </c>
      <c r="P5603" s="687">
        <f t="shared" si="44"/>
        <v>22080</v>
      </c>
    </row>
    <row r="5604" spans="1:16" ht="45" x14ac:dyDescent="0.2">
      <c r="A5604" s="692" t="s">
        <v>15849</v>
      </c>
      <c r="B5604" s="690" t="s">
        <v>775</v>
      </c>
      <c r="C5604" s="638" t="s">
        <v>769</v>
      </c>
      <c r="D5604" s="669" t="s">
        <v>15566</v>
      </c>
      <c r="E5604" s="656">
        <v>2070</v>
      </c>
      <c r="F5604" s="667" t="s">
        <v>15650</v>
      </c>
      <c r="G5604" s="669" t="s">
        <v>15651</v>
      </c>
      <c r="H5604" s="669" t="s">
        <v>774</v>
      </c>
      <c r="I5604" s="660" t="s">
        <v>14277</v>
      </c>
      <c r="J5604" s="669" t="str">
        <f t="shared" si="42"/>
        <v>ASIST.CONTR.CAL</v>
      </c>
      <c r="K5604" s="696">
        <v>4</v>
      </c>
      <c r="L5604" s="696">
        <v>12</v>
      </c>
      <c r="M5604" s="697">
        <f t="shared" si="41"/>
        <v>24840</v>
      </c>
      <c r="N5604" s="680" t="s">
        <v>701</v>
      </c>
      <c r="O5604" s="680" t="s">
        <v>701</v>
      </c>
      <c r="P5604" s="687">
        <v>0</v>
      </c>
    </row>
    <row r="5605" spans="1:16" ht="45" x14ac:dyDescent="0.2">
      <c r="A5605" s="692" t="s">
        <v>15849</v>
      </c>
      <c r="B5605" s="690" t="s">
        <v>775</v>
      </c>
      <c r="C5605" s="638" t="s">
        <v>769</v>
      </c>
      <c r="D5605" s="669" t="s">
        <v>14240</v>
      </c>
      <c r="E5605" s="656">
        <v>2300</v>
      </c>
      <c r="F5605" s="667" t="s">
        <v>15652</v>
      </c>
      <c r="G5605" s="669" t="s">
        <v>15653</v>
      </c>
      <c r="H5605" s="669" t="s">
        <v>14243</v>
      </c>
      <c r="I5605" s="670" t="s">
        <v>15556</v>
      </c>
      <c r="J5605" s="669" t="str">
        <f t="shared" si="42"/>
        <v>MAQUILLADORA</v>
      </c>
      <c r="K5605" s="696">
        <v>4</v>
      </c>
      <c r="L5605" s="696">
        <v>12</v>
      </c>
      <c r="M5605" s="697">
        <f t="shared" si="41"/>
        <v>27600</v>
      </c>
      <c r="N5605" s="679">
        <v>1</v>
      </c>
      <c r="O5605" s="679">
        <v>6</v>
      </c>
      <c r="P5605" s="687">
        <f t="shared" ref="P5605:P5615" si="45">+E5605*O5605</f>
        <v>13800</v>
      </c>
    </row>
    <row r="5606" spans="1:16" ht="45" x14ac:dyDescent="0.2">
      <c r="A5606" s="692" t="s">
        <v>15849</v>
      </c>
      <c r="B5606" s="690" t="s">
        <v>775</v>
      </c>
      <c r="C5606" s="638" t="s">
        <v>769</v>
      </c>
      <c r="D5606" s="669" t="s">
        <v>15654</v>
      </c>
      <c r="E5606" s="656">
        <v>2875</v>
      </c>
      <c r="F5606" s="667" t="s">
        <v>15655</v>
      </c>
      <c r="G5606" s="669" t="s">
        <v>15656</v>
      </c>
      <c r="H5606" s="669" t="s">
        <v>14248</v>
      </c>
      <c r="I5606" s="660" t="s">
        <v>14277</v>
      </c>
      <c r="J5606" s="669" t="str">
        <f t="shared" si="42"/>
        <v>ESP.SIS.ADM.HUA</v>
      </c>
      <c r="K5606" s="696">
        <v>4</v>
      </c>
      <c r="L5606" s="696">
        <v>12</v>
      </c>
      <c r="M5606" s="697">
        <f t="shared" si="41"/>
        <v>34500</v>
      </c>
      <c r="N5606" s="679">
        <v>1</v>
      </c>
      <c r="O5606" s="679">
        <v>6</v>
      </c>
      <c r="P5606" s="687">
        <f t="shared" si="45"/>
        <v>17250</v>
      </c>
    </row>
    <row r="5607" spans="1:16" ht="45" x14ac:dyDescent="0.2">
      <c r="A5607" s="692" t="s">
        <v>15849</v>
      </c>
      <c r="B5607" s="690" t="s">
        <v>775</v>
      </c>
      <c r="C5607" s="638" t="s">
        <v>769</v>
      </c>
      <c r="D5607" s="669" t="s">
        <v>1975</v>
      </c>
      <c r="E5607" s="656">
        <v>2000</v>
      </c>
      <c r="F5607" s="667" t="s">
        <v>15657</v>
      </c>
      <c r="G5607" s="669" t="s">
        <v>15658</v>
      </c>
      <c r="H5607" s="669" t="s">
        <v>14243</v>
      </c>
      <c r="I5607" s="670" t="s">
        <v>15556</v>
      </c>
      <c r="J5607" s="669" t="str">
        <f t="shared" si="42"/>
        <v>CHOFER</v>
      </c>
      <c r="K5607" s="696">
        <v>4</v>
      </c>
      <c r="L5607" s="696">
        <v>12</v>
      </c>
      <c r="M5607" s="697">
        <f t="shared" si="41"/>
        <v>24000</v>
      </c>
      <c r="N5607" s="679">
        <v>1</v>
      </c>
      <c r="O5607" s="679">
        <v>6</v>
      </c>
      <c r="P5607" s="687">
        <f t="shared" si="45"/>
        <v>12000</v>
      </c>
    </row>
    <row r="5608" spans="1:16" ht="45" x14ac:dyDescent="0.2">
      <c r="A5608" s="692" t="s">
        <v>15849</v>
      </c>
      <c r="B5608" s="690" t="s">
        <v>775</v>
      </c>
      <c r="C5608" s="638" t="s">
        <v>769</v>
      </c>
      <c r="D5608" s="669" t="s">
        <v>15553</v>
      </c>
      <c r="E5608" s="656">
        <v>2000</v>
      </c>
      <c r="F5608" s="667" t="s">
        <v>15659</v>
      </c>
      <c r="G5608" s="669" t="s">
        <v>15660</v>
      </c>
      <c r="H5608" s="669" t="s">
        <v>14243</v>
      </c>
      <c r="I5608" s="670" t="s">
        <v>15556</v>
      </c>
      <c r="J5608" s="669" t="str">
        <f t="shared" si="42"/>
        <v>COND.PROF.VEHIC</v>
      </c>
      <c r="K5608" s="696">
        <v>4</v>
      </c>
      <c r="L5608" s="696">
        <v>12</v>
      </c>
      <c r="M5608" s="697">
        <f t="shared" si="41"/>
        <v>24000</v>
      </c>
      <c r="N5608" s="679">
        <v>1</v>
      </c>
      <c r="O5608" s="679">
        <v>6</v>
      </c>
      <c r="P5608" s="687">
        <f t="shared" si="45"/>
        <v>12000</v>
      </c>
    </row>
    <row r="5609" spans="1:16" ht="45" x14ac:dyDescent="0.2">
      <c r="A5609" s="692" t="s">
        <v>15849</v>
      </c>
      <c r="B5609" s="690" t="s">
        <v>775</v>
      </c>
      <c r="C5609" s="638" t="s">
        <v>769</v>
      </c>
      <c r="D5609" s="669" t="s">
        <v>15616</v>
      </c>
      <c r="E5609" s="656">
        <v>2070</v>
      </c>
      <c r="F5609" s="667" t="s">
        <v>15661</v>
      </c>
      <c r="G5609" s="669" t="s">
        <v>15662</v>
      </c>
      <c r="H5609" s="669" t="s">
        <v>774</v>
      </c>
      <c r="I5609" s="660" t="s">
        <v>14277</v>
      </c>
      <c r="J5609" s="669" t="str">
        <f t="shared" si="42"/>
        <v>ASIST.PRODUCCIO</v>
      </c>
      <c r="K5609" s="696">
        <v>4</v>
      </c>
      <c r="L5609" s="696">
        <v>12</v>
      </c>
      <c r="M5609" s="697">
        <f t="shared" si="41"/>
        <v>24840</v>
      </c>
      <c r="N5609" s="679">
        <v>1</v>
      </c>
      <c r="O5609" s="679">
        <v>6</v>
      </c>
      <c r="P5609" s="687">
        <f t="shared" si="45"/>
        <v>12420</v>
      </c>
    </row>
    <row r="5610" spans="1:16" ht="45" x14ac:dyDescent="0.2">
      <c r="A5610" s="692" t="s">
        <v>15849</v>
      </c>
      <c r="B5610" s="690" t="s">
        <v>775</v>
      </c>
      <c r="C5610" s="638" t="s">
        <v>769</v>
      </c>
      <c r="D5610" s="669" t="s">
        <v>14284</v>
      </c>
      <c r="E5610" s="656">
        <v>2875</v>
      </c>
      <c r="F5610" s="667" t="s">
        <v>15663</v>
      </c>
      <c r="G5610" s="669" t="s">
        <v>15664</v>
      </c>
      <c r="H5610" s="669" t="s">
        <v>774</v>
      </c>
      <c r="I5610" s="660" t="s">
        <v>14277</v>
      </c>
      <c r="J5610" s="669" t="str">
        <f t="shared" si="42"/>
        <v>EDITOR</v>
      </c>
      <c r="K5610" s="696">
        <v>4</v>
      </c>
      <c r="L5610" s="696">
        <v>12</v>
      </c>
      <c r="M5610" s="697">
        <f t="shared" si="41"/>
        <v>34500</v>
      </c>
      <c r="N5610" s="679">
        <v>1</v>
      </c>
      <c r="O5610" s="679">
        <v>6</v>
      </c>
      <c r="P5610" s="687">
        <f t="shared" si="45"/>
        <v>17250</v>
      </c>
    </row>
    <row r="5611" spans="1:16" ht="45" x14ac:dyDescent="0.2">
      <c r="A5611" s="692" t="s">
        <v>15849</v>
      </c>
      <c r="B5611" s="690" t="s">
        <v>775</v>
      </c>
      <c r="C5611" s="638" t="s">
        <v>769</v>
      </c>
      <c r="D5611" s="669" t="s">
        <v>15553</v>
      </c>
      <c r="E5611" s="656">
        <v>2000</v>
      </c>
      <c r="F5611" s="667" t="s">
        <v>15665</v>
      </c>
      <c r="G5611" s="669" t="s">
        <v>15666</v>
      </c>
      <c r="H5611" s="669" t="s">
        <v>14243</v>
      </c>
      <c r="I5611" s="670" t="s">
        <v>15556</v>
      </c>
      <c r="J5611" s="669" t="str">
        <f t="shared" si="42"/>
        <v>COND.PROF.VEHIC</v>
      </c>
      <c r="K5611" s="696">
        <v>4</v>
      </c>
      <c r="L5611" s="696">
        <v>12</v>
      </c>
      <c r="M5611" s="697">
        <f t="shared" si="41"/>
        <v>24000</v>
      </c>
      <c r="N5611" s="679">
        <v>1</v>
      </c>
      <c r="O5611" s="679">
        <v>6</v>
      </c>
      <c r="P5611" s="687">
        <f t="shared" si="45"/>
        <v>12000</v>
      </c>
    </row>
    <row r="5612" spans="1:16" ht="45" x14ac:dyDescent="0.2">
      <c r="A5612" s="692" t="s">
        <v>15849</v>
      </c>
      <c r="B5612" s="690" t="s">
        <v>775</v>
      </c>
      <c r="C5612" s="638" t="s">
        <v>769</v>
      </c>
      <c r="D5612" s="669" t="s">
        <v>15616</v>
      </c>
      <c r="E5612" s="656">
        <v>2070</v>
      </c>
      <c r="F5612" s="667" t="s">
        <v>15667</v>
      </c>
      <c r="G5612" s="669" t="s">
        <v>15668</v>
      </c>
      <c r="H5612" s="669" t="s">
        <v>774</v>
      </c>
      <c r="I5612" s="660" t="s">
        <v>14277</v>
      </c>
      <c r="J5612" s="669" t="str">
        <f t="shared" si="42"/>
        <v>ASIST.PRODUCCIO</v>
      </c>
      <c r="K5612" s="696">
        <v>4</v>
      </c>
      <c r="L5612" s="696">
        <v>12</v>
      </c>
      <c r="M5612" s="697">
        <f t="shared" si="41"/>
        <v>24840</v>
      </c>
      <c r="N5612" s="679">
        <v>1</v>
      </c>
      <c r="O5612" s="679">
        <v>6</v>
      </c>
      <c r="P5612" s="687">
        <f t="shared" si="45"/>
        <v>12420</v>
      </c>
    </row>
    <row r="5613" spans="1:16" ht="45" x14ac:dyDescent="0.2">
      <c r="A5613" s="692" t="s">
        <v>15849</v>
      </c>
      <c r="B5613" s="690" t="s">
        <v>775</v>
      </c>
      <c r="C5613" s="638" t="s">
        <v>769</v>
      </c>
      <c r="D5613" s="669" t="s">
        <v>15669</v>
      </c>
      <c r="E5613" s="656">
        <v>2500</v>
      </c>
      <c r="F5613" s="667" t="s">
        <v>15670</v>
      </c>
      <c r="G5613" s="669" t="s">
        <v>15671</v>
      </c>
      <c r="H5613" s="669" t="s">
        <v>14248</v>
      </c>
      <c r="I5613" s="660" t="s">
        <v>14277</v>
      </c>
      <c r="J5613" s="669" t="str">
        <f t="shared" si="42"/>
        <v>ESP.SIS.ADMINIS</v>
      </c>
      <c r="K5613" s="696">
        <v>4</v>
      </c>
      <c r="L5613" s="696">
        <v>12</v>
      </c>
      <c r="M5613" s="697">
        <f t="shared" si="41"/>
        <v>30000</v>
      </c>
      <c r="N5613" s="679">
        <v>1</v>
      </c>
      <c r="O5613" s="679">
        <v>6</v>
      </c>
      <c r="P5613" s="687">
        <f t="shared" si="45"/>
        <v>15000</v>
      </c>
    </row>
    <row r="5614" spans="1:16" ht="45" x14ac:dyDescent="0.2">
      <c r="A5614" s="692" t="s">
        <v>15849</v>
      </c>
      <c r="B5614" s="690" t="s">
        <v>775</v>
      </c>
      <c r="C5614" s="638" t="s">
        <v>769</v>
      </c>
      <c r="D5614" s="669" t="s">
        <v>15672</v>
      </c>
      <c r="E5614" s="656">
        <v>2000</v>
      </c>
      <c r="F5614" s="667" t="s">
        <v>15673</v>
      </c>
      <c r="G5614" s="669" t="s">
        <v>15674</v>
      </c>
      <c r="H5614" s="669" t="s">
        <v>14248</v>
      </c>
      <c r="I5614" s="660" t="s">
        <v>14277</v>
      </c>
      <c r="J5614" s="669" t="str">
        <f t="shared" si="42"/>
        <v>CONS.ALTA.DIREC</v>
      </c>
      <c r="K5614" s="696">
        <v>4</v>
      </c>
      <c r="L5614" s="696">
        <v>12</v>
      </c>
      <c r="M5614" s="697">
        <f t="shared" si="41"/>
        <v>24000</v>
      </c>
      <c r="N5614" s="679">
        <v>1</v>
      </c>
      <c r="O5614" s="679">
        <v>6</v>
      </c>
      <c r="P5614" s="687">
        <f t="shared" si="45"/>
        <v>12000</v>
      </c>
    </row>
    <row r="5615" spans="1:16" ht="45" x14ac:dyDescent="0.2">
      <c r="A5615" s="692" t="s">
        <v>15849</v>
      </c>
      <c r="B5615" s="690" t="s">
        <v>775</v>
      </c>
      <c r="C5615" s="638" t="s">
        <v>769</v>
      </c>
      <c r="D5615" s="669" t="s">
        <v>15563</v>
      </c>
      <c r="E5615" s="656">
        <v>1380</v>
      </c>
      <c r="F5615" s="667" t="s">
        <v>15675</v>
      </c>
      <c r="G5615" s="669" t="s">
        <v>15676</v>
      </c>
      <c r="H5615" s="669" t="s">
        <v>14243</v>
      </c>
      <c r="I5615" s="670" t="s">
        <v>15556</v>
      </c>
      <c r="J5615" s="669" t="str">
        <f t="shared" si="42"/>
        <v>AGENTE SEGURIDA</v>
      </c>
      <c r="K5615" s="696">
        <v>4</v>
      </c>
      <c r="L5615" s="696">
        <v>12</v>
      </c>
      <c r="M5615" s="697">
        <f t="shared" si="41"/>
        <v>16560</v>
      </c>
      <c r="N5615" s="679">
        <v>1</v>
      </c>
      <c r="O5615" s="679">
        <v>6</v>
      </c>
      <c r="P5615" s="687">
        <f t="shared" si="45"/>
        <v>8280</v>
      </c>
    </row>
    <row r="5616" spans="1:16" ht="45" x14ac:dyDescent="0.2">
      <c r="A5616" s="692" t="s">
        <v>15849</v>
      </c>
      <c r="B5616" s="690" t="s">
        <v>775</v>
      </c>
      <c r="C5616" s="638" t="s">
        <v>769</v>
      </c>
      <c r="D5616" s="669" t="s">
        <v>15613</v>
      </c>
      <c r="E5616" s="656">
        <v>5000</v>
      </c>
      <c r="F5616" s="667" t="s">
        <v>15677</v>
      </c>
      <c r="G5616" s="669" t="s">
        <v>15678</v>
      </c>
      <c r="H5616" s="669" t="s">
        <v>14248</v>
      </c>
      <c r="I5616" s="660" t="s">
        <v>14277</v>
      </c>
      <c r="J5616" s="669" t="str">
        <f t="shared" si="42"/>
        <v>ANALPROGSISTEMA</v>
      </c>
      <c r="K5616" s="696">
        <v>4</v>
      </c>
      <c r="L5616" s="696">
        <v>12</v>
      </c>
      <c r="M5616" s="697">
        <f t="shared" si="41"/>
        <v>60000</v>
      </c>
      <c r="N5616" s="680" t="s">
        <v>701</v>
      </c>
      <c r="O5616" s="680" t="s">
        <v>701</v>
      </c>
      <c r="P5616" s="687">
        <v>0</v>
      </c>
    </row>
    <row r="5617" spans="1:16" ht="45" x14ac:dyDescent="0.2">
      <c r="A5617" s="692" t="s">
        <v>15849</v>
      </c>
      <c r="B5617" s="690" t="s">
        <v>775</v>
      </c>
      <c r="C5617" s="638" t="s">
        <v>769</v>
      </c>
      <c r="D5617" s="669" t="s">
        <v>15679</v>
      </c>
      <c r="E5617" s="656">
        <v>2300</v>
      </c>
      <c r="F5617" s="667" t="s">
        <v>15680</v>
      </c>
      <c r="G5617" s="669" t="s">
        <v>15681</v>
      </c>
      <c r="H5617" s="669" t="s">
        <v>774</v>
      </c>
      <c r="I5617" s="660" t="s">
        <v>14277</v>
      </c>
      <c r="J5617" s="669" t="str">
        <f t="shared" si="42"/>
        <v>ASISCLOSECAPTIO</v>
      </c>
      <c r="K5617" s="696">
        <v>4</v>
      </c>
      <c r="L5617" s="696">
        <v>12</v>
      </c>
      <c r="M5617" s="697">
        <f t="shared" si="41"/>
        <v>27600</v>
      </c>
      <c r="N5617" s="679">
        <v>1</v>
      </c>
      <c r="O5617" s="679">
        <v>6</v>
      </c>
      <c r="P5617" s="687">
        <f>+E5617*O5617</f>
        <v>13800</v>
      </c>
    </row>
    <row r="5618" spans="1:16" ht="45" x14ac:dyDescent="0.2">
      <c r="A5618" s="692" t="s">
        <v>15849</v>
      </c>
      <c r="B5618" s="690" t="s">
        <v>775</v>
      </c>
      <c r="C5618" s="638" t="s">
        <v>769</v>
      </c>
      <c r="D5618" s="669" t="s">
        <v>15563</v>
      </c>
      <c r="E5618" s="656">
        <v>1380</v>
      </c>
      <c r="F5618" s="667" t="s">
        <v>15682</v>
      </c>
      <c r="G5618" s="669" t="s">
        <v>15683</v>
      </c>
      <c r="H5618" s="669" t="s">
        <v>14243</v>
      </c>
      <c r="I5618" s="670" t="s">
        <v>15556</v>
      </c>
      <c r="J5618" s="669" t="str">
        <f t="shared" si="42"/>
        <v>AGENTE SEGURIDA</v>
      </c>
      <c r="K5618" s="696">
        <v>4</v>
      </c>
      <c r="L5618" s="696">
        <v>12</v>
      </c>
      <c r="M5618" s="697">
        <f t="shared" si="41"/>
        <v>16560</v>
      </c>
      <c r="N5618" s="679">
        <v>1</v>
      </c>
      <c r="O5618" s="679">
        <v>6</v>
      </c>
      <c r="P5618" s="687">
        <f>+E5618*O5618</f>
        <v>8280</v>
      </c>
    </row>
    <row r="5619" spans="1:16" ht="45" x14ac:dyDescent="0.2">
      <c r="A5619" s="692" t="s">
        <v>15849</v>
      </c>
      <c r="B5619" s="690" t="s">
        <v>775</v>
      </c>
      <c r="C5619" s="638" t="s">
        <v>769</v>
      </c>
      <c r="D5619" s="669" t="s">
        <v>15563</v>
      </c>
      <c r="E5619" s="656">
        <v>1380</v>
      </c>
      <c r="F5619" s="667" t="s">
        <v>15684</v>
      </c>
      <c r="G5619" s="669" t="s">
        <v>15685</v>
      </c>
      <c r="H5619" s="669" t="s">
        <v>14243</v>
      </c>
      <c r="I5619" s="670" t="s">
        <v>15556</v>
      </c>
      <c r="J5619" s="669" t="str">
        <f t="shared" si="42"/>
        <v>AGENTE SEGURIDA</v>
      </c>
      <c r="K5619" s="696">
        <v>4</v>
      </c>
      <c r="L5619" s="696">
        <v>12</v>
      </c>
      <c r="M5619" s="697">
        <f t="shared" si="41"/>
        <v>16560</v>
      </c>
      <c r="N5619" s="679">
        <v>1</v>
      </c>
      <c r="O5619" s="679">
        <v>6</v>
      </c>
      <c r="P5619" s="687">
        <f>+E5619*O5619</f>
        <v>8280</v>
      </c>
    </row>
    <row r="5620" spans="1:16" ht="45" x14ac:dyDescent="0.2">
      <c r="A5620" s="692" t="s">
        <v>15849</v>
      </c>
      <c r="B5620" s="690" t="s">
        <v>775</v>
      </c>
      <c r="C5620" s="638" t="s">
        <v>769</v>
      </c>
      <c r="D5620" s="669" t="s">
        <v>15686</v>
      </c>
      <c r="E5620" s="656">
        <v>2300</v>
      </c>
      <c r="F5620" s="667" t="s">
        <v>15687</v>
      </c>
      <c r="G5620" s="669" t="s">
        <v>15688</v>
      </c>
      <c r="H5620" s="669" t="s">
        <v>14248</v>
      </c>
      <c r="I5620" s="660" t="s">
        <v>14277</v>
      </c>
      <c r="J5620" s="669" t="str">
        <f t="shared" si="42"/>
        <v>REPORTERA II</v>
      </c>
      <c r="K5620" s="696">
        <v>4</v>
      </c>
      <c r="L5620" s="696">
        <v>12</v>
      </c>
      <c r="M5620" s="697">
        <f t="shared" si="41"/>
        <v>27600</v>
      </c>
      <c r="N5620" s="679">
        <v>1</v>
      </c>
      <c r="O5620" s="679">
        <v>6</v>
      </c>
      <c r="P5620" s="687">
        <f>+E5620*O5620</f>
        <v>13800</v>
      </c>
    </row>
    <row r="5621" spans="1:16" ht="45" x14ac:dyDescent="0.2">
      <c r="A5621" s="692" t="s">
        <v>15849</v>
      </c>
      <c r="B5621" s="690" t="s">
        <v>775</v>
      </c>
      <c r="C5621" s="638" t="s">
        <v>769</v>
      </c>
      <c r="D5621" s="669" t="s">
        <v>15616</v>
      </c>
      <c r="E5621" s="656">
        <v>2070</v>
      </c>
      <c r="F5621" s="667" t="s">
        <v>15689</v>
      </c>
      <c r="G5621" s="669" t="s">
        <v>15690</v>
      </c>
      <c r="H5621" s="669" t="s">
        <v>774</v>
      </c>
      <c r="I5621" s="660" t="s">
        <v>14277</v>
      </c>
      <c r="J5621" s="669" t="str">
        <f t="shared" si="42"/>
        <v>ASIST.PRODUCCIO</v>
      </c>
      <c r="K5621" s="696">
        <v>4</v>
      </c>
      <c r="L5621" s="696">
        <v>12</v>
      </c>
      <c r="M5621" s="697">
        <f t="shared" si="41"/>
        <v>24840</v>
      </c>
      <c r="N5621" s="679">
        <v>1</v>
      </c>
      <c r="O5621" s="679">
        <v>6</v>
      </c>
      <c r="P5621" s="687">
        <f>+E5621*O5621</f>
        <v>12420</v>
      </c>
    </row>
    <row r="5622" spans="1:16" ht="45" x14ac:dyDescent="0.2">
      <c r="A5622" s="692" t="s">
        <v>15849</v>
      </c>
      <c r="B5622" s="690" t="s">
        <v>775</v>
      </c>
      <c r="C5622" s="638" t="s">
        <v>769</v>
      </c>
      <c r="D5622" s="669" t="s">
        <v>15616</v>
      </c>
      <c r="E5622" s="656">
        <v>2070</v>
      </c>
      <c r="F5622" s="667" t="s">
        <v>15691</v>
      </c>
      <c r="G5622" s="669" t="s">
        <v>15692</v>
      </c>
      <c r="H5622" s="669" t="s">
        <v>774</v>
      </c>
      <c r="I5622" s="660" t="s">
        <v>14277</v>
      </c>
      <c r="J5622" s="669" t="str">
        <f t="shared" si="42"/>
        <v>ASIST.PRODUCCIO</v>
      </c>
      <c r="K5622" s="696">
        <v>4</v>
      </c>
      <c r="L5622" s="696">
        <v>12</v>
      </c>
      <c r="M5622" s="697">
        <f t="shared" ref="M5622:M5647" si="46">+L5622*E5622</f>
        <v>24840</v>
      </c>
      <c r="N5622" s="680" t="s">
        <v>701</v>
      </c>
      <c r="O5622" s="680" t="s">
        <v>701</v>
      </c>
      <c r="P5622" s="687">
        <v>0</v>
      </c>
    </row>
    <row r="5623" spans="1:16" ht="45" x14ac:dyDescent="0.2">
      <c r="A5623" s="692" t="s">
        <v>15849</v>
      </c>
      <c r="B5623" s="690" t="s">
        <v>775</v>
      </c>
      <c r="C5623" s="638" t="s">
        <v>769</v>
      </c>
      <c r="D5623" s="669" t="s">
        <v>15693</v>
      </c>
      <c r="E5623" s="656">
        <v>2070</v>
      </c>
      <c r="F5623" s="667" t="s">
        <v>15694</v>
      </c>
      <c r="G5623" s="669" t="s">
        <v>15695</v>
      </c>
      <c r="H5623" s="669" t="s">
        <v>774</v>
      </c>
      <c r="I5623" s="660" t="s">
        <v>14277</v>
      </c>
      <c r="J5623" s="669" t="str">
        <f t="shared" si="42"/>
        <v>ASIST.CON.CALID</v>
      </c>
      <c r="K5623" s="696">
        <v>4</v>
      </c>
      <c r="L5623" s="696">
        <v>12</v>
      </c>
      <c r="M5623" s="697">
        <f t="shared" si="46"/>
        <v>24840</v>
      </c>
      <c r="N5623" s="679">
        <v>1</v>
      </c>
      <c r="O5623" s="679">
        <v>6</v>
      </c>
      <c r="P5623" s="687">
        <f t="shared" ref="P5623:P5644" si="47">+E5623*O5623</f>
        <v>12420</v>
      </c>
    </row>
    <row r="5624" spans="1:16" ht="45" x14ac:dyDescent="0.2">
      <c r="A5624" s="692" t="s">
        <v>15849</v>
      </c>
      <c r="B5624" s="690" t="s">
        <v>775</v>
      </c>
      <c r="C5624" s="638" t="s">
        <v>769</v>
      </c>
      <c r="D5624" s="669" t="s">
        <v>15696</v>
      </c>
      <c r="E5624" s="656">
        <v>2875</v>
      </c>
      <c r="F5624" s="667" t="s">
        <v>15697</v>
      </c>
      <c r="G5624" s="669" t="s">
        <v>15698</v>
      </c>
      <c r="H5624" s="669" t="s">
        <v>774</v>
      </c>
      <c r="I5624" s="660" t="s">
        <v>14277</v>
      </c>
      <c r="J5624" s="669" t="str">
        <f t="shared" si="42"/>
        <v>ASIS.OPER.TRAFI</v>
      </c>
      <c r="K5624" s="696">
        <v>4</v>
      </c>
      <c r="L5624" s="696">
        <v>12</v>
      </c>
      <c r="M5624" s="697">
        <f t="shared" si="46"/>
        <v>34500</v>
      </c>
      <c r="N5624" s="679">
        <v>1</v>
      </c>
      <c r="O5624" s="679">
        <v>6</v>
      </c>
      <c r="P5624" s="687">
        <f t="shared" si="47"/>
        <v>17250</v>
      </c>
    </row>
    <row r="5625" spans="1:16" ht="45" x14ac:dyDescent="0.2">
      <c r="A5625" s="692" t="s">
        <v>15849</v>
      </c>
      <c r="B5625" s="690" t="s">
        <v>775</v>
      </c>
      <c r="C5625" s="638" t="s">
        <v>769</v>
      </c>
      <c r="D5625" s="669" t="s">
        <v>15699</v>
      </c>
      <c r="E5625" s="656">
        <v>2528.7399999999998</v>
      </c>
      <c r="F5625" s="667" t="s">
        <v>15700</v>
      </c>
      <c r="G5625" s="669" t="s">
        <v>15701</v>
      </c>
      <c r="H5625" s="669" t="s">
        <v>774</v>
      </c>
      <c r="I5625" s="660" t="s">
        <v>14277</v>
      </c>
      <c r="J5625" s="669" t="str">
        <f t="shared" si="42"/>
        <v>ASISTENTE ADMIN</v>
      </c>
      <c r="K5625" s="696">
        <v>4</v>
      </c>
      <c r="L5625" s="696">
        <v>12</v>
      </c>
      <c r="M5625" s="697">
        <f t="shared" si="46"/>
        <v>30344.879999999997</v>
      </c>
      <c r="N5625" s="679">
        <v>1</v>
      </c>
      <c r="O5625" s="679">
        <v>6</v>
      </c>
      <c r="P5625" s="687">
        <f t="shared" si="47"/>
        <v>15172.439999999999</v>
      </c>
    </row>
    <row r="5626" spans="1:16" ht="45" x14ac:dyDescent="0.2">
      <c r="A5626" s="692" t="s">
        <v>15849</v>
      </c>
      <c r="B5626" s="690" t="s">
        <v>775</v>
      </c>
      <c r="C5626" s="638" t="s">
        <v>769</v>
      </c>
      <c r="D5626" s="669" t="s">
        <v>14325</v>
      </c>
      <c r="E5626" s="656">
        <v>2875</v>
      </c>
      <c r="F5626" s="667" t="s">
        <v>15702</v>
      </c>
      <c r="G5626" s="669" t="s">
        <v>15703</v>
      </c>
      <c r="H5626" s="669" t="s">
        <v>14248</v>
      </c>
      <c r="I5626" s="660" t="s">
        <v>14277</v>
      </c>
      <c r="J5626" s="669" t="str">
        <f t="shared" si="42"/>
        <v>LOCUTOR</v>
      </c>
      <c r="K5626" s="696">
        <v>4</v>
      </c>
      <c r="L5626" s="696">
        <v>12</v>
      </c>
      <c r="M5626" s="697">
        <f t="shared" si="46"/>
        <v>34500</v>
      </c>
      <c r="N5626" s="679">
        <v>1</v>
      </c>
      <c r="O5626" s="679">
        <v>6</v>
      </c>
      <c r="P5626" s="687">
        <f t="shared" si="47"/>
        <v>17250</v>
      </c>
    </row>
    <row r="5627" spans="1:16" ht="45" x14ac:dyDescent="0.2">
      <c r="A5627" s="692" t="s">
        <v>15849</v>
      </c>
      <c r="B5627" s="690" t="s">
        <v>775</v>
      </c>
      <c r="C5627" s="638" t="s">
        <v>769</v>
      </c>
      <c r="D5627" s="669" t="s">
        <v>15696</v>
      </c>
      <c r="E5627" s="656">
        <v>2875</v>
      </c>
      <c r="F5627" s="667" t="s">
        <v>15704</v>
      </c>
      <c r="G5627" s="669" t="s">
        <v>15705</v>
      </c>
      <c r="H5627" s="669" t="s">
        <v>774</v>
      </c>
      <c r="I5627" s="660" t="s">
        <v>14277</v>
      </c>
      <c r="J5627" s="669" t="str">
        <f t="shared" si="42"/>
        <v>ASIS.OPER.TRAFI</v>
      </c>
      <c r="K5627" s="696">
        <v>4</v>
      </c>
      <c r="L5627" s="696">
        <v>12</v>
      </c>
      <c r="M5627" s="697">
        <f t="shared" si="46"/>
        <v>34500</v>
      </c>
      <c r="N5627" s="679">
        <v>1</v>
      </c>
      <c r="O5627" s="679">
        <v>6</v>
      </c>
      <c r="P5627" s="687">
        <f t="shared" si="47"/>
        <v>17250</v>
      </c>
    </row>
    <row r="5628" spans="1:16" ht="45" x14ac:dyDescent="0.2">
      <c r="A5628" s="692" t="s">
        <v>15849</v>
      </c>
      <c r="B5628" s="690" t="s">
        <v>775</v>
      </c>
      <c r="C5628" s="638" t="s">
        <v>769</v>
      </c>
      <c r="D5628" s="669" t="s">
        <v>15706</v>
      </c>
      <c r="E5628" s="656">
        <v>8000</v>
      </c>
      <c r="F5628" s="667" t="s">
        <v>15707</v>
      </c>
      <c r="G5628" s="669" t="s">
        <v>15708</v>
      </c>
      <c r="H5628" s="669" t="s">
        <v>14248</v>
      </c>
      <c r="I5628" s="660" t="s">
        <v>14277</v>
      </c>
      <c r="J5628" s="669" t="str">
        <f t="shared" si="42"/>
        <v>ESP.JURID.ADM.</v>
      </c>
      <c r="K5628" s="696">
        <v>4</v>
      </c>
      <c r="L5628" s="696">
        <v>12</v>
      </c>
      <c r="M5628" s="697">
        <f t="shared" si="46"/>
        <v>96000</v>
      </c>
      <c r="N5628" s="679">
        <v>1</v>
      </c>
      <c r="O5628" s="679">
        <v>6</v>
      </c>
      <c r="P5628" s="687">
        <f t="shared" si="47"/>
        <v>48000</v>
      </c>
    </row>
    <row r="5629" spans="1:16" ht="45" x14ac:dyDescent="0.2">
      <c r="A5629" s="692" t="s">
        <v>15849</v>
      </c>
      <c r="B5629" s="690" t="s">
        <v>775</v>
      </c>
      <c r="C5629" s="638" t="s">
        <v>769</v>
      </c>
      <c r="D5629" s="669" t="s">
        <v>15709</v>
      </c>
      <c r="E5629" s="656">
        <v>2000</v>
      </c>
      <c r="F5629" s="667" t="s">
        <v>15710</v>
      </c>
      <c r="G5629" s="669" t="s">
        <v>15711</v>
      </c>
      <c r="H5629" s="669" t="s">
        <v>774</v>
      </c>
      <c r="I5629" s="660" t="s">
        <v>14277</v>
      </c>
      <c r="J5629" s="669" t="str">
        <f t="shared" si="42"/>
        <v>ASIST.EDIC.PERI</v>
      </c>
      <c r="K5629" s="696">
        <v>4</v>
      </c>
      <c r="L5629" s="696">
        <v>12</v>
      </c>
      <c r="M5629" s="697">
        <f t="shared" si="46"/>
        <v>24000</v>
      </c>
      <c r="N5629" s="679">
        <v>1</v>
      </c>
      <c r="O5629" s="679">
        <v>6</v>
      </c>
      <c r="P5629" s="687">
        <f t="shared" si="47"/>
        <v>12000</v>
      </c>
    </row>
    <row r="5630" spans="1:16" ht="45" x14ac:dyDescent="0.2">
      <c r="A5630" s="692" t="s">
        <v>15849</v>
      </c>
      <c r="B5630" s="690" t="s">
        <v>775</v>
      </c>
      <c r="C5630" s="638" t="s">
        <v>769</v>
      </c>
      <c r="D5630" s="669" t="s">
        <v>15696</v>
      </c>
      <c r="E5630" s="656">
        <v>2875</v>
      </c>
      <c r="F5630" s="667" t="s">
        <v>15712</v>
      </c>
      <c r="G5630" s="669" t="s">
        <v>15713</v>
      </c>
      <c r="H5630" s="669" t="s">
        <v>774</v>
      </c>
      <c r="I5630" s="660" t="s">
        <v>14277</v>
      </c>
      <c r="J5630" s="669" t="str">
        <f t="shared" si="42"/>
        <v>ASIS.OPER.TRAFI</v>
      </c>
      <c r="K5630" s="696">
        <v>4</v>
      </c>
      <c r="L5630" s="696">
        <v>12</v>
      </c>
      <c r="M5630" s="697">
        <f t="shared" si="46"/>
        <v>34500</v>
      </c>
      <c r="N5630" s="679">
        <v>1</v>
      </c>
      <c r="O5630" s="679">
        <v>6</v>
      </c>
      <c r="P5630" s="687">
        <f t="shared" si="47"/>
        <v>17250</v>
      </c>
    </row>
    <row r="5631" spans="1:16" ht="45" x14ac:dyDescent="0.2">
      <c r="A5631" s="692" t="s">
        <v>15849</v>
      </c>
      <c r="B5631" s="690" t="s">
        <v>775</v>
      </c>
      <c r="C5631" s="638" t="s">
        <v>769</v>
      </c>
      <c r="D5631" s="669" t="s">
        <v>15553</v>
      </c>
      <c r="E5631" s="656">
        <v>2000</v>
      </c>
      <c r="F5631" s="667" t="s">
        <v>15714</v>
      </c>
      <c r="G5631" s="669" t="s">
        <v>15715</v>
      </c>
      <c r="H5631" s="669" t="s">
        <v>14243</v>
      </c>
      <c r="I5631" s="670" t="s">
        <v>15556</v>
      </c>
      <c r="J5631" s="669" t="str">
        <f t="shared" ref="J5631:J5647" si="48">+D5631</f>
        <v>COND.PROF.VEHIC</v>
      </c>
      <c r="K5631" s="696">
        <v>4</v>
      </c>
      <c r="L5631" s="696">
        <v>12</v>
      </c>
      <c r="M5631" s="697">
        <f t="shared" si="46"/>
        <v>24000</v>
      </c>
      <c r="N5631" s="679">
        <v>1</v>
      </c>
      <c r="O5631" s="679">
        <v>6</v>
      </c>
      <c r="P5631" s="687">
        <f t="shared" si="47"/>
        <v>12000</v>
      </c>
    </row>
    <row r="5632" spans="1:16" ht="45" x14ac:dyDescent="0.2">
      <c r="A5632" s="692" t="s">
        <v>15849</v>
      </c>
      <c r="B5632" s="690" t="s">
        <v>775</v>
      </c>
      <c r="C5632" s="638" t="s">
        <v>769</v>
      </c>
      <c r="D5632" s="669" t="s">
        <v>15716</v>
      </c>
      <c r="E5632" s="656">
        <v>3000</v>
      </c>
      <c r="F5632" s="667" t="s">
        <v>15717</v>
      </c>
      <c r="G5632" s="669" t="s">
        <v>15718</v>
      </c>
      <c r="H5632" s="669" t="s">
        <v>774</v>
      </c>
      <c r="I5632" s="660" t="s">
        <v>14277</v>
      </c>
      <c r="J5632" s="669" t="str">
        <f t="shared" si="48"/>
        <v>ASIS.AUT.EMISRD</v>
      </c>
      <c r="K5632" s="696">
        <v>4</v>
      </c>
      <c r="L5632" s="696">
        <v>12</v>
      </c>
      <c r="M5632" s="697">
        <f t="shared" si="46"/>
        <v>36000</v>
      </c>
      <c r="N5632" s="679">
        <v>1</v>
      </c>
      <c r="O5632" s="679">
        <v>6</v>
      </c>
      <c r="P5632" s="687">
        <f t="shared" si="47"/>
        <v>18000</v>
      </c>
    </row>
    <row r="5633" spans="1:16" ht="45" x14ac:dyDescent="0.2">
      <c r="A5633" s="692" t="s">
        <v>15849</v>
      </c>
      <c r="B5633" s="690" t="s">
        <v>775</v>
      </c>
      <c r="C5633" s="638" t="s">
        <v>769</v>
      </c>
      <c r="D5633" s="669" t="s">
        <v>15719</v>
      </c>
      <c r="E5633" s="656">
        <v>3000</v>
      </c>
      <c r="F5633" s="667" t="s">
        <v>15720</v>
      </c>
      <c r="G5633" s="669" t="s">
        <v>15721</v>
      </c>
      <c r="H5633" s="669" t="s">
        <v>774</v>
      </c>
      <c r="I5633" s="660" t="s">
        <v>14277</v>
      </c>
      <c r="J5633" s="669" t="str">
        <f t="shared" si="48"/>
        <v>ASISTENTEPERIOD</v>
      </c>
      <c r="K5633" s="696">
        <v>4</v>
      </c>
      <c r="L5633" s="696">
        <v>12</v>
      </c>
      <c r="M5633" s="697">
        <f t="shared" si="46"/>
        <v>36000</v>
      </c>
      <c r="N5633" s="679">
        <v>1</v>
      </c>
      <c r="O5633" s="679">
        <v>6</v>
      </c>
      <c r="P5633" s="687">
        <f t="shared" si="47"/>
        <v>18000</v>
      </c>
    </row>
    <row r="5634" spans="1:16" ht="45" x14ac:dyDescent="0.2">
      <c r="A5634" s="692" t="s">
        <v>15849</v>
      </c>
      <c r="B5634" s="690" t="s">
        <v>775</v>
      </c>
      <c r="C5634" s="638" t="s">
        <v>769</v>
      </c>
      <c r="D5634" s="669" t="s">
        <v>15722</v>
      </c>
      <c r="E5634" s="656">
        <v>3000</v>
      </c>
      <c r="F5634" s="667" t="s">
        <v>15723</v>
      </c>
      <c r="G5634" s="669" t="s">
        <v>15724</v>
      </c>
      <c r="H5634" s="669" t="s">
        <v>801</v>
      </c>
      <c r="I5634" s="660" t="s">
        <v>14277</v>
      </c>
      <c r="J5634" s="669" t="str">
        <f t="shared" si="48"/>
        <v>LEGAL</v>
      </c>
      <c r="K5634" s="696">
        <v>4</v>
      </c>
      <c r="L5634" s="696">
        <v>12</v>
      </c>
      <c r="M5634" s="697">
        <f t="shared" si="46"/>
        <v>36000</v>
      </c>
      <c r="N5634" s="679">
        <v>1</v>
      </c>
      <c r="O5634" s="679">
        <v>6</v>
      </c>
      <c r="P5634" s="687">
        <f t="shared" si="47"/>
        <v>18000</v>
      </c>
    </row>
    <row r="5635" spans="1:16" ht="45" x14ac:dyDescent="0.2">
      <c r="A5635" s="692" t="s">
        <v>15849</v>
      </c>
      <c r="B5635" s="690" t="s">
        <v>775</v>
      </c>
      <c r="C5635" s="638" t="s">
        <v>769</v>
      </c>
      <c r="D5635" s="669" t="s">
        <v>15725</v>
      </c>
      <c r="E5635" s="656">
        <v>6500</v>
      </c>
      <c r="F5635" s="667" t="s">
        <v>15726</v>
      </c>
      <c r="G5635" s="669" t="s">
        <v>15727</v>
      </c>
      <c r="H5635" s="669" t="s">
        <v>15728</v>
      </c>
      <c r="I5635" s="670" t="s">
        <v>15556</v>
      </c>
      <c r="J5635" s="669" t="str">
        <f t="shared" si="48"/>
        <v>JEF.AREA.SEGURI</v>
      </c>
      <c r="K5635" s="696">
        <v>4</v>
      </c>
      <c r="L5635" s="696">
        <v>12</v>
      </c>
      <c r="M5635" s="697">
        <f t="shared" si="46"/>
        <v>78000</v>
      </c>
      <c r="N5635" s="679">
        <v>1</v>
      </c>
      <c r="O5635" s="679">
        <v>6</v>
      </c>
      <c r="P5635" s="687">
        <f t="shared" si="47"/>
        <v>39000</v>
      </c>
    </row>
    <row r="5636" spans="1:16" ht="45" x14ac:dyDescent="0.2">
      <c r="A5636" s="692" t="s">
        <v>15849</v>
      </c>
      <c r="B5636" s="690" t="s">
        <v>775</v>
      </c>
      <c r="C5636" s="638" t="s">
        <v>769</v>
      </c>
      <c r="D5636" s="669" t="s">
        <v>15553</v>
      </c>
      <c r="E5636" s="656">
        <v>2000</v>
      </c>
      <c r="F5636" s="667" t="s">
        <v>15729</v>
      </c>
      <c r="G5636" s="669" t="s">
        <v>15730</v>
      </c>
      <c r="H5636" s="669" t="s">
        <v>14243</v>
      </c>
      <c r="I5636" s="670" t="s">
        <v>15556</v>
      </c>
      <c r="J5636" s="669" t="str">
        <f t="shared" si="48"/>
        <v>COND.PROF.VEHIC</v>
      </c>
      <c r="K5636" s="696">
        <v>4</v>
      </c>
      <c r="L5636" s="696">
        <v>12</v>
      </c>
      <c r="M5636" s="697">
        <f t="shared" si="46"/>
        <v>24000</v>
      </c>
      <c r="N5636" s="679">
        <v>1</v>
      </c>
      <c r="O5636" s="679">
        <v>6</v>
      </c>
      <c r="P5636" s="687">
        <f t="shared" si="47"/>
        <v>12000</v>
      </c>
    </row>
    <row r="5637" spans="1:16" ht="45" x14ac:dyDescent="0.2">
      <c r="A5637" s="692" t="s">
        <v>15849</v>
      </c>
      <c r="B5637" s="690" t="s">
        <v>775</v>
      </c>
      <c r="C5637" s="638" t="s">
        <v>769</v>
      </c>
      <c r="D5637" s="669" t="s">
        <v>15731</v>
      </c>
      <c r="E5637" s="656">
        <v>2300</v>
      </c>
      <c r="F5637" s="667" t="s">
        <v>15732</v>
      </c>
      <c r="G5637" s="669" t="s">
        <v>15733</v>
      </c>
      <c r="H5637" s="669" t="s">
        <v>774</v>
      </c>
      <c r="I5637" s="660" t="s">
        <v>14277</v>
      </c>
      <c r="J5637" s="669" t="str">
        <f t="shared" si="48"/>
        <v>ASIST.PROGRAMAC</v>
      </c>
      <c r="K5637" s="696">
        <v>4</v>
      </c>
      <c r="L5637" s="696">
        <v>12</v>
      </c>
      <c r="M5637" s="697">
        <f t="shared" si="46"/>
        <v>27600</v>
      </c>
      <c r="N5637" s="679">
        <v>1</v>
      </c>
      <c r="O5637" s="679">
        <v>6</v>
      </c>
      <c r="P5637" s="687">
        <f t="shared" si="47"/>
        <v>13800</v>
      </c>
    </row>
    <row r="5638" spans="1:16" ht="45" x14ac:dyDescent="0.2">
      <c r="A5638" s="692" t="s">
        <v>15849</v>
      </c>
      <c r="B5638" s="690" t="s">
        <v>775</v>
      </c>
      <c r="C5638" s="638" t="s">
        <v>769</v>
      </c>
      <c r="D5638" s="669" t="s">
        <v>15563</v>
      </c>
      <c r="E5638" s="656">
        <v>1380</v>
      </c>
      <c r="F5638" s="667" t="s">
        <v>15734</v>
      </c>
      <c r="G5638" s="669" t="s">
        <v>15735</v>
      </c>
      <c r="H5638" s="669" t="s">
        <v>14243</v>
      </c>
      <c r="I5638" s="670" t="s">
        <v>15556</v>
      </c>
      <c r="J5638" s="669" t="str">
        <f t="shared" si="48"/>
        <v>AGENTE SEGURIDA</v>
      </c>
      <c r="K5638" s="696">
        <v>4</v>
      </c>
      <c r="L5638" s="696">
        <v>12</v>
      </c>
      <c r="M5638" s="697">
        <f t="shared" si="46"/>
        <v>16560</v>
      </c>
      <c r="N5638" s="679">
        <v>1</v>
      </c>
      <c r="O5638" s="679">
        <v>6</v>
      </c>
      <c r="P5638" s="687">
        <f t="shared" si="47"/>
        <v>8280</v>
      </c>
    </row>
    <row r="5639" spans="1:16" ht="45" x14ac:dyDescent="0.2">
      <c r="A5639" s="692" t="s">
        <v>15849</v>
      </c>
      <c r="B5639" s="690" t="s">
        <v>775</v>
      </c>
      <c r="C5639" s="638" t="s">
        <v>769</v>
      </c>
      <c r="D5639" s="669" t="s">
        <v>15696</v>
      </c>
      <c r="E5639" s="656">
        <v>2875</v>
      </c>
      <c r="F5639" s="667" t="s">
        <v>15736</v>
      </c>
      <c r="G5639" s="669" t="s">
        <v>15737</v>
      </c>
      <c r="H5639" s="669" t="s">
        <v>774</v>
      </c>
      <c r="I5639" s="660" t="s">
        <v>14277</v>
      </c>
      <c r="J5639" s="669" t="str">
        <f t="shared" si="48"/>
        <v>ASIS.OPER.TRAFI</v>
      </c>
      <c r="K5639" s="696">
        <v>4</v>
      </c>
      <c r="L5639" s="696">
        <v>12</v>
      </c>
      <c r="M5639" s="697">
        <f t="shared" si="46"/>
        <v>34500</v>
      </c>
      <c r="N5639" s="679">
        <v>1</v>
      </c>
      <c r="O5639" s="679">
        <v>6</v>
      </c>
      <c r="P5639" s="687">
        <f t="shared" si="47"/>
        <v>17250</v>
      </c>
    </row>
    <row r="5640" spans="1:16" ht="45" x14ac:dyDescent="0.2">
      <c r="A5640" s="692" t="s">
        <v>15849</v>
      </c>
      <c r="B5640" s="690" t="s">
        <v>775</v>
      </c>
      <c r="C5640" s="638" t="s">
        <v>769</v>
      </c>
      <c r="D5640" s="669" t="s">
        <v>15738</v>
      </c>
      <c r="E5640" s="656">
        <v>5000</v>
      </c>
      <c r="F5640" s="667" t="s">
        <v>15739</v>
      </c>
      <c r="G5640" s="669" t="s">
        <v>15740</v>
      </c>
      <c r="H5640" s="669" t="s">
        <v>14248</v>
      </c>
      <c r="I5640" s="660" t="s">
        <v>14277</v>
      </c>
      <c r="J5640" s="669" t="str">
        <f t="shared" si="48"/>
        <v>MED.OCUPACIONAL</v>
      </c>
      <c r="K5640" s="696">
        <v>4</v>
      </c>
      <c r="L5640" s="696">
        <v>12</v>
      </c>
      <c r="M5640" s="697">
        <f t="shared" si="46"/>
        <v>60000</v>
      </c>
      <c r="N5640" s="679">
        <v>1</v>
      </c>
      <c r="O5640" s="679">
        <v>6</v>
      </c>
      <c r="P5640" s="687">
        <f t="shared" si="47"/>
        <v>30000</v>
      </c>
    </row>
    <row r="5641" spans="1:16" ht="45" x14ac:dyDescent="0.2">
      <c r="A5641" s="692" t="s">
        <v>15849</v>
      </c>
      <c r="B5641" s="690" t="s">
        <v>775</v>
      </c>
      <c r="C5641" s="638" t="s">
        <v>769</v>
      </c>
      <c r="D5641" s="669" t="s">
        <v>15616</v>
      </c>
      <c r="E5641" s="656">
        <v>2070</v>
      </c>
      <c r="F5641" s="667" t="s">
        <v>15741</v>
      </c>
      <c r="G5641" s="669" t="s">
        <v>15742</v>
      </c>
      <c r="H5641" s="669" t="s">
        <v>774</v>
      </c>
      <c r="I5641" s="660" t="s">
        <v>14277</v>
      </c>
      <c r="J5641" s="669" t="str">
        <f t="shared" si="48"/>
        <v>ASIST.PRODUCCIO</v>
      </c>
      <c r="K5641" s="696">
        <v>4</v>
      </c>
      <c r="L5641" s="696">
        <v>12</v>
      </c>
      <c r="M5641" s="697">
        <f t="shared" si="46"/>
        <v>24840</v>
      </c>
      <c r="N5641" s="679">
        <v>1</v>
      </c>
      <c r="O5641" s="679">
        <v>6</v>
      </c>
      <c r="P5641" s="687">
        <f t="shared" si="47"/>
        <v>12420</v>
      </c>
    </row>
    <row r="5642" spans="1:16" ht="45" x14ac:dyDescent="0.2">
      <c r="A5642" s="692" t="s">
        <v>15849</v>
      </c>
      <c r="B5642" s="690" t="s">
        <v>775</v>
      </c>
      <c r="C5642" s="638" t="s">
        <v>769</v>
      </c>
      <c r="D5642" s="669" t="s">
        <v>15553</v>
      </c>
      <c r="E5642" s="656">
        <v>2000</v>
      </c>
      <c r="F5642" s="667" t="s">
        <v>15743</v>
      </c>
      <c r="G5642" s="669" t="s">
        <v>15744</v>
      </c>
      <c r="H5642" s="669" t="s">
        <v>14243</v>
      </c>
      <c r="I5642" s="670" t="s">
        <v>15556</v>
      </c>
      <c r="J5642" s="669" t="str">
        <f t="shared" si="48"/>
        <v>COND.PROF.VEHIC</v>
      </c>
      <c r="K5642" s="696">
        <v>4</v>
      </c>
      <c r="L5642" s="696">
        <v>12</v>
      </c>
      <c r="M5642" s="697">
        <f t="shared" si="46"/>
        <v>24000</v>
      </c>
      <c r="N5642" s="679">
        <v>1</v>
      </c>
      <c r="O5642" s="679">
        <v>6</v>
      </c>
      <c r="P5642" s="687">
        <f t="shared" si="47"/>
        <v>12000</v>
      </c>
    </row>
    <row r="5643" spans="1:16" ht="45" x14ac:dyDescent="0.2">
      <c r="A5643" s="692" t="s">
        <v>15849</v>
      </c>
      <c r="B5643" s="690" t="s">
        <v>775</v>
      </c>
      <c r="C5643" s="638" t="s">
        <v>769</v>
      </c>
      <c r="D5643" s="669" t="s">
        <v>15602</v>
      </c>
      <c r="E5643" s="656">
        <v>3500</v>
      </c>
      <c r="F5643" s="667" t="s">
        <v>15745</v>
      </c>
      <c r="G5643" s="669" t="s">
        <v>15746</v>
      </c>
      <c r="H5643" s="669" t="s">
        <v>774</v>
      </c>
      <c r="I5643" s="660" t="s">
        <v>14277</v>
      </c>
      <c r="J5643" s="669" t="str">
        <f t="shared" si="48"/>
        <v>ANALSOPOTECNICO</v>
      </c>
      <c r="K5643" s="696">
        <v>4</v>
      </c>
      <c r="L5643" s="696">
        <v>12</v>
      </c>
      <c r="M5643" s="697">
        <f t="shared" si="46"/>
        <v>42000</v>
      </c>
      <c r="N5643" s="679">
        <v>1</v>
      </c>
      <c r="O5643" s="679">
        <v>6</v>
      </c>
      <c r="P5643" s="687">
        <f t="shared" si="47"/>
        <v>21000</v>
      </c>
    </row>
    <row r="5644" spans="1:16" ht="45" x14ac:dyDescent="0.2">
      <c r="A5644" s="692" t="s">
        <v>15849</v>
      </c>
      <c r="B5644" s="690" t="s">
        <v>775</v>
      </c>
      <c r="C5644" s="638" t="s">
        <v>769</v>
      </c>
      <c r="D5644" s="669" t="s">
        <v>15747</v>
      </c>
      <c r="E5644" s="656">
        <v>6000</v>
      </c>
      <c r="F5644" s="667" t="s">
        <v>15748</v>
      </c>
      <c r="G5644" s="669" t="s">
        <v>15749</v>
      </c>
      <c r="H5644" s="669" t="s">
        <v>14248</v>
      </c>
      <c r="I5644" s="660" t="s">
        <v>14277</v>
      </c>
      <c r="J5644" s="669" t="str">
        <f t="shared" si="48"/>
        <v>ANALCONTRATACIO</v>
      </c>
      <c r="K5644" s="696">
        <v>4</v>
      </c>
      <c r="L5644" s="696">
        <v>12</v>
      </c>
      <c r="M5644" s="697">
        <f t="shared" si="46"/>
        <v>72000</v>
      </c>
      <c r="N5644" s="679">
        <v>1</v>
      </c>
      <c r="O5644" s="679">
        <v>6</v>
      </c>
      <c r="P5644" s="687">
        <f t="shared" si="47"/>
        <v>36000</v>
      </c>
    </row>
    <row r="5645" spans="1:16" ht="45" x14ac:dyDescent="0.2">
      <c r="A5645" s="692" t="s">
        <v>15849</v>
      </c>
      <c r="B5645" s="690" t="s">
        <v>775</v>
      </c>
      <c r="C5645" s="638" t="s">
        <v>769</v>
      </c>
      <c r="D5645" s="669" t="s">
        <v>14284</v>
      </c>
      <c r="E5645" s="656">
        <v>2875</v>
      </c>
      <c r="F5645" s="667" t="s">
        <v>15750</v>
      </c>
      <c r="G5645" s="669" t="s">
        <v>15751</v>
      </c>
      <c r="H5645" s="669" t="s">
        <v>774</v>
      </c>
      <c r="I5645" s="660" t="s">
        <v>14277</v>
      </c>
      <c r="J5645" s="669" t="str">
        <f t="shared" si="48"/>
        <v>EDITOR</v>
      </c>
      <c r="K5645" s="696">
        <v>4</v>
      </c>
      <c r="L5645" s="696">
        <v>12</v>
      </c>
      <c r="M5645" s="697">
        <f t="shared" si="46"/>
        <v>34500</v>
      </c>
      <c r="N5645" s="680" t="s">
        <v>701</v>
      </c>
      <c r="O5645" s="680" t="s">
        <v>701</v>
      </c>
      <c r="P5645" s="687">
        <v>0</v>
      </c>
    </row>
    <row r="5646" spans="1:16" ht="45" x14ac:dyDescent="0.2">
      <c r="A5646" s="692" t="s">
        <v>15849</v>
      </c>
      <c r="B5646" s="690" t="s">
        <v>775</v>
      </c>
      <c r="C5646" s="638" t="s">
        <v>769</v>
      </c>
      <c r="D5646" s="669" t="s">
        <v>14278</v>
      </c>
      <c r="E5646" s="656">
        <v>2875</v>
      </c>
      <c r="F5646" s="667" t="s">
        <v>15752</v>
      </c>
      <c r="G5646" s="669" t="s">
        <v>15753</v>
      </c>
      <c r="H5646" s="669" t="s">
        <v>774</v>
      </c>
      <c r="I5646" s="660" t="s">
        <v>14277</v>
      </c>
      <c r="J5646" s="669" t="str">
        <f t="shared" si="48"/>
        <v>CAMAROGRAFO</v>
      </c>
      <c r="K5646" s="696">
        <v>4</v>
      </c>
      <c r="L5646" s="696">
        <v>12</v>
      </c>
      <c r="M5646" s="697">
        <f t="shared" si="46"/>
        <v>34500</v>
      </c>
      <c r="N5646" s="679">
        <v>1</v>
      </c>
      <c r="O5646" s="679">
        <v>6</v>
      </c>
      <c r="P5646" s="687">
        <f t="shared" ref="P5646:P5680" si="49">+E5646*O5646</f>
        <v>17250</v>
      </c>
    </row>
    <row r="5647" spans="1:16" ht="45" x14ac:dyDescent="0.2">
      <c r="A5647" s="692" t="s">
        <v>15849</v>
      </c>
      <c r="B5647" s="690" t="s">
        <v>775</v>
      </c>
      <c r="C5647" s="638" t="s">
        <v>769</v>
      </c>
      <c r="D5647" s="669" t="s">
        <v>15754</v>
      </c>
      <c r="E5647" s="656">
        <v>1500</v>
      </c>
      <c r="F5647" s="667" t="s">
        <v>15755</v>
      </c>
      <c r="G5647" s="669" t="s">
        <v>15756</v>
      </c>
      <c r="H5647" s="669" t="s">
        <v>774</v>
      </c>
      <c r="I5647" s="660" t="s">
        <v>14277</v>
      </c>
      <c r="J5647" s="669" t="str">
        <f t="shared" si="48"/>
        <v>OPE.TEC.COMERCI</v>
      </c>
      <c r="K5647" s="696">
        <v>4</v>
      </c>
      <c r="L5647" s="696">
        <v>12</v>
      </c>
      <c r="M5647" s="697">
        <f t="shared" si="46"/>
        <v>18000</v>
      </c>
      <c r="N5647" s="679">
        <v>1</v>
      </c>
      <c r="O5647" s="679">
        <v>6</v>
      </c>
      <c r="P5647" s="687">
        <f t="shared" si="49"/>
        <v>9000</v>
      </c>
    </row>
    <row r="5648" spans="1:16" ht="45" x14ac:dyDescent="0.2">
      <c r="A5648" s="692" t="s">
        <v>15849</v>
      </c>
      <c r="B5648" s="690" t="s">
        <v>775</v>
      </c>
      <c r="C5648" s="638" t="s">
        <v>769</v>
      </c>
      <c r="D5648" s="688" t="s">
        <v>15757</v>
      </c>
      <c r="E5648" s="656">
        <v>2000</v>
      </c>
      <c r="F5648" s="668" t="s">
        <v>15758</v>
      </c>
      <c r="G5648" s="688" t="s">
        <v>15759</v>
      </c>
      <c r="H5648" s="669" t="s">
        <v>14248</v>
      </c>
      <c r="I5648" s="660" t="s">
        <v>15526</v>
      </c>
      <c r="J5648" s="688" t="s">
        <v>15757</v>
      </c>
      <c r="K5648" s="698" t="s">
        <v>701</v>
      </c>
      <c r="L5648" s="698" t="s">
        <v>701</v>
      </c>
      <c r="M5648" s="697">
        <v>0</v>
      </c>
      <c r="N5648" s="679">
        <v>1</v>
      </c>
      <c r="O5648" s="679">
        <v>6</v>
      </c>
      <c r="P5648" s="687">
        <f t="shared" si="49"/>
        <v>12000</v>
      </c>
    </row>
    <row r="5649" spans="1:16" ht="45" x14ac:dyDescent="0.2">
      <c r="A5649" s="692" t="s">
        <v>15849</v>
      </c>
      <c r="B5649" s="690" t="s">
        <v>775</v>
      </c>
      <c r="C5649" s="638" t="s">
        <v>769</v>
      </c>
      <c r="D5649" s="688" t="s">
        <v>15760</v>
      </c>
      <c r="E5649" s="656">
        <v>2070</v>
      </c>
      <c r="F5649" s="668" t="s">
        <v>15761</v>
      </c>
      <c r="G5649" s="688" t="s">
        <v>15762</v>
      </c>
      <c r="H5649" s="669" t="s">
        <v>14248</v>
      </c>
      <c r="I5649" s="660" t="s">
        <v>15526</v>
      </c>
      <c r="J5649" s="688" t="s">
        <v>15760</v>
      </c>
      <c r="K5649" s="698" t="s">
        <v>701</v>
      </c>
      <c r="L5649" s="698" t="s">
        <v>701</v>
      </c>
      <c r="M5649" s="697">
        <v>0</v>
      </c>
      <c r="N5649" s="679">
        <v>1</v>
      </c>
      <c r="O5649" s="679">
        <v>6</v>
      </c>
      <c r="P5649" s="687">
        <f t="shared" si="49"/>
        <v>12420</v>
      </c>
    </row>
    <row r="5650" spans="1:16" ht="45" x14ac:dyDescent="0.2">
      <c r="A5650" s="692" t="s">
        <v>15849</v>
      </c>
      <c r="B5650" s="690" t="s">
        <v>775</v>
      </c>
      <c r="C5650" s="638" t="s">
        <v>769</v>
      </c>
      <c r="D5650" s="688" t="s">
        <v>15763</v>
      </c>
      <c r="E5650" s="656">
        <v>7000</v>
      </c>
      <c r="F5650" s="668" t="s">
        <v>15764</v>
      </c>
      <c r="G5650" s="688" t="s">
        <v>15765</v>
      </c>
      <c r="H5650" s="673" t="s">
        <v>801</v>
      </c>
      <c r="I5650" s="660" t="s">
        <v>15526</v>
      </c>
      <c r="J5650" s="688" t="s">
        <v>15763</v>
      </c>
      <c r="K5650" s="698" t="s">
        <v>701</v>
      </c>
      <c r="L5650" s="698" t="s">
        <v>701</v>
      </c>
      <c r="M5650" s="697">
        <v>0</v>
      </c>
      <c r="N5650" s="679">
        <v>1</v>
      </c>
      <c r="O5650" s="679">
        <v>6</v>
      </c>
      <c r="P5650" s="687">
        <f t="shared" si="49"/>
        <v>42000</v>
      </c>
    </row>
    <row r="5651" spans="1:16" ht="45" x14ac:dyDescent="0.2">
      <c r="A5651" s="692" t="s">
        <v>15849</v>
      </c>
      <c r="B5651" s="690" t="s">
        <v>775</v>
      </c>
      <c r="C5651" s="638" t="s">
        <v>769</v>
      </c>
      <c r="D5651" s="688" t="s">
        <v>15766</v>
      </c>
      <c r="E5651" s="656">
        <v>7000</v>
      </c>
      <c r="F5651" s="668" t="s">
        <v>15767</v>
      </c>
      <c r="G5651" s="688" t="s">
        <v>15768</v>
      </c>
      <c r="H5651" s="669" t="s">
        <v>774</v>
      </c>
      <c r="I5651" s="660" t="s">
        <v>14277</v>
      </c>
      <c r="J5651" s="688" t="s">
        <v>15766</v>
      </c>
      <c r="K5651" s="698" t="s">
        <v>701</v>
      </c>
      <c r="L5651" s="698" t="s">
        <v>701</v>
      </c>
      <c r="M5651" s="697">
        <v>0</v>
      </c>
      <c r="N5651" s="679">
        <v>1</v>
      </c>
      <c r="O5651" s="679">
        <v>6</v>
      </c>
      <c r="P5651" s="687">
        <f t="shared" si="49"/>
        <v>42000</v>
      </c>
    </row>
    <row r="5652" spans="1:16" ht="45" x14ac:dyDescent="0.2">
      <c r="A5652" s="692" t="s">
        <v>15849</v>
      </c>
      <c r="B5652" s="690" t="s">
        <v>775</v>
      </c>
      <c r="C5652" s="638" t="s">
        <v>769</v>
      </c>
      <c r="D5652" s="688" t="s">
        <v>15769</v>
      </c>
      <c r="E5652" s="656">
        <v>2500</v>
      </c>
      <c r="F5652" s="668" t="s">
        <v>15770</v>
      </c>
      <c r="G5652" s="688" t="s">
        <v>15771</v>
      </c>
      <c r="H5652" s="669" t="s">
        <v>14248</v>
      </c>
      <c r="I5652" s="660" t="s">
        <v>15526</v>
      </c>
      <c r="J5652" s="688" t="s">
        <v>15769</v>
      </c>
      <c r="K5652" s="698" t="s">
        <v>701</v>
      </c>
      <c r="L5652" s="698" t="s">
        <v>701</v>
      </c>
      <c r="M5652" s="697">
        <v>0</v>
      </c>
      <c r="N5652" s="679">
        <v>1</v>
      </c>
      <c r="O5652" s="679">
        <v>6</v>
      </c>
      <c r="P5652" s="687">
        <f t="shared" si="49"/>
        <v>15000</v>
      </c>
    </row>
    <row r="5653" spans="1:16" ht="45" x14ac:dyDescent="0.2">
      <c r="A5653" s="692" t="s">
        <v>15849</v>
      </c>
      <c r="B5653" s="690" t="s">
        <v>775</v>
      </c>
      <c r="C5653" s="638" t="s">
        <v>769</v>
      </c>
      <c r="D5653" s="688" t="s">
        <v>15772</v>
      </c>
      <c r="E5653" s="656">
        <v>3500</v>
      </c>
      <c r="F5653" s="668" t="s">
        <v>15773</v>
      </c>
      <c r="G5653" s="688" t="s">
        <v>15774</v>
      </c>
      <c r="H5653" s="669" t="s">
        <v>14248</v>
      </c>
      <c r="I5653" s="660" t="s">
        <v>15526</v>
      </c>
      <c r="J5653" s="688" t="s">
        <v>15772</v>
      </c>
      <c r="K5653" s="698" t="s">
        <v>701</v>
      </c>
      <c r="L5653" s="698" t="s">
        <v>701</v>
      </c>
      <c r="M5653" s="697">
        <v>0</v>
      </c>
      <c r="N5653" s="679">
        <v>1</v>
      </c>
      <c r="O5653" s="679">
        <v>6</v>
      </c>
      <c r="P5653" s="687">
        <f t="shared" si="49"/>
        <v>21000</v>
      </c>
    </row>
    <row r="5654" spans="1:16" ht="45" x14ac:dyDescent="0.2">
      <c r="A5654" s="692" t="s">
        <v>15849</v>
      </c>
      <c r="B5654" s="690" t="s">
        <v>775</v>
      </c>
      <c r="C5654" s="638" t="s">
        <v>769</v>
      </c>
      <c r="D5654" s="688" t="s">
        <v>15775</v>
      </c>
      <c r="E5654" s="656">
        <v>5000</v>
      </c>
      <c r="F5654" s="668" t="s">
        <v>15776</v>
      </c>
      <c r="G5654" s="688" t="s">
        <v>15777</v>
      </c>
      <c r="H5654" s="673" t="s">
        <v>7426</v>
      </c>
      <c r="I5654" s="660" t="s">
        <v>15526</v>
      </c>
      <c r="J5654" s="688" t="s">
        <v>15775</v>
      </c>
      <c r="K5654" s="698" t="s">
        <v>701</v>
      </c>
      <c r="L5654" s="698" t="s">
        <v>701</v>
      </c>
      <c r="M5654" s="697">
        <v>0</v>
      </c>
      <c r="N5654" s="679">
        <v>1</v>
      </c>
      <c r="O5654" s="679">
        <v>6</v>
      </c>
      <c r="P5654" s="687">
        <f t="shared" si="49"/>
        <v>30000</v>
      </c>
    </row>
    <row r="5655" spans="1:16" ht="45" x14ac:dyDescent="0.2">
      <c r="A5655" s="692" t="s">
        <v>15849</v>
      </c>
      <c r="B5655" s="690" t="s">
        <v>775</v>
      </c>
      <c r="C5655" s="638" t="s">
        <v>769</v>
      </c>
      <c r="D5655" s="688" t="s">
        <v>15778</v>
      </c>
      <c r="E5655" s="656">
        <v>8000</v>
      </c>
      <c r="F5655" s="668" t="s">
        <v>15779</v>
      </c>
      <c r="G5655" s="688" t="s">
        <v>15780</v>
      </c>
      <c r="H5655" s="669" t="s">
        <v>14248</v>
      </c>
      <c r="I5655" s="660" t="s">
        <v>15526</v>
      </c>
      <c r="J5655" s="688" t="s">
        <v>15778</v>
      </c>
      <c r="K5655" s="698" t="s">
        <v>701</v>
      </c>
      <c r="L5655" s="698" t="s">
        <v>701</v>
      </c>
      <c r="M5655" s="697">
        <v>0</v>
      </c>
      <c r="N5655" s="679">
        <v>1</v>
      </c>
      <c r="O5655" s="679">
        <v>6</v>
      </c>
      <c r="P5655" s="687">
        <f t="shared" si="49"/>
        <v>48000</v>
      </c>
    </row>
    <row r="5656" spans="1:16" ht="45" x14ac:dyDescent="0.2">
      <c r="A5656" s="692" t="s">
        <v>15849</v>
      </c>
      <c r="B5656" s="690" t="s">
        <v>775</v>
      </c>
      <c r="C5656" s="638" t="s">
        <v>769</v>
      </c>
      <c r="D5656" s="688" t="s">
        <v>15781</v>
      </c>
      <c r="E5656" s="656">
        <v>1380</v>
      </c>
      <c r="F5656" s="668" t="s">
        <v>15782</v>
      </c>
      <c r="G5656" s="688" t="s">
        <v>15783</v>
      </c>
      <c r="H5656" s="669" t="s">
        <v>14243</v>
      </c>
      <c r="I5656" s="660" t="s">
        <v>9336</v>
      </c>
      <c r="J5656" s="688" t="s">
        <v>15781</v>
      </c>
      <c r="K5656" s="698" t="s">
        <v>701</v>
      </c>
      <c r="L5656" s="698" t="s">
        <v>701</v>
      </c>
      <c r="M5656" s="697">
        <v>0</v>
      </c>
      <c r="N5656" s="679">
        <v>1</v>
      </c>
      <c r="O5656" s="679">
        <v>6</v>
      </c>
      <c r="P5656" s="687">
        <f t="shared" si="49"/>
        <v>8280</v>
      </c>
    </row>
    <row r="5657" spans="1:16" ht="45" x14ac:dyDescent="0.2">
      <c r="A5657" s="692" t="s">
        <v>15849</v>
      </c>
      <c r="B5657" s="690" t="s">
        <v>775</v>
      </c>
      <c r="C5657" s="638" t="s">
        <v>769</v>
      </c>
      <c r="D5657" s="688" t="s">
        <v>15784</v>
      </c>
      <c r="E5657" s="656">
        <v>2875</v>
      </c>
      <c r="F5657" s="668" t="s">
        <v>15785</v>
      </c>
      <c r="G5657" s="688" t="s">
        <v>15786</v>
      </c>
      <c r="H5657" s="669" t="s">
        <v>14248</v>
      </c>
      <c r="I5657" s="660" t="s">
        <v>14277</v>
      </c>
      <c r="J5657" s="688" t="s">
        <v>15784</v>
      </c>
      <c r="K5657" s="698" t="s">
        <v>701</v>
      </c>
      <c r="L5657" s="698" t="s">
        <v>701</v>
      </c>
      <c r="M5657" s="697">
        <v>0</v>
      </c>
      <c r="N5657" s="679">
        <v>1</v>
      </c>
      <c r="O5657" s="679">
        <v>6</v>
      </c>
      <c r="P5657" s="687">
        <f t="shared" si="49"/>
        <v>17250</v>
      </c>
    </row>
    <row r="5658" spans="1:16" ht="45" x14ac:dyDescent="0.2">
      <c r="A5658" s="692" t="s">
        <v>15849</v>
      </c>
      <c r="B5658" s="690" t="s">
        <v>775</v>
      </c>
      <c r="C5658" s="638" t="s">
        <v>769</v>
      </c>
      <c r="D5658" s="688" t="s">
        <v>15784</v>
      </c>
      <c r="E5658" s="656">
        <v>2875</v>
      </c>
      <c r="F5658" s="668" t="s">
        <v>15787</v>
      </c>
      <c r="G5658" s="688" t="s">
        <v>15788</v>
      </c>
      <c r="H5658" s="669" t="s">
        <v>14248</v>
      </c>
      <c r="I5658" s="660" t="s">
        <v>14277</v>
      </c>
      <c r="J5658" s="688" t="s">
        <v>15784</v>
      </c>
      <c r="K5658" s="698" t="s">
        <v>701</v>
      </c>
      <c r="L5658" s="698" t="s">
        <v>701</v>
      </c>
      <c r="M5658" s="697">
        <v>0</v>
      </c>
      <c r="N5658" s="679">
        <v>1</v>
      </c>
      <c r="O5658" s="679">
        <v>6</v>
      </c>
      <c r="P5658" s="687">
        <f t="shared" si="49"/>
        <v>17250</v>
      </c>
    </row>
    <row r="5659" spans="1:16" ht="45" x14ac:dyDescent="0.2">
      <c r="A5659" s="692" t="s">
        <v>15849</v>
      </c>
      <c r="B5659" s="690" t="s">
        <v>775</v>
      </c>
      <c r="C5659" s="638" t="s">
        <v>769</v>
      </c>
      <c r="D5659" s="688" t="s">
        <v>15789</v>
      </c>
      <c r="E5659" s="656">
        <v>6000</v>
      </c>
      <c r="F5659" s="668" t="s">
        <v>15790</v>
      </c>
      <c r="G5659" s="688" t="s">
        <v>15791</v>
      </c>
      <c r="H5659" s="669" t="s">
        <v>14248</v>
      </c>
      <c r="I5659" s="660" t="s">
        <v>15526</v>
      </c>
      <c r="J5659" s="688" t="s">
        <v>15789</v>
      </c>
      <c r="K5659" s="698" t="s">
        <v>701</v>
      </c>
      <c r="L5659" s="698" t="s">
        <v>701</v>
      </c>
      <c r="M5659" s="697">
        <v>0</v>
      </c>
      <c r="N5659" s="679">
        <v>1</v>
      </c>
      <c r="O5659" s="679">
        <v>6</v>
      </c>
      <c r="P5659" s="687">
        <f t="shared" si="49"/>
        <v>36000</v>
      </c>
    </row>
    <row r="5660" spans="1:16" ht="45" x14ac:dyDescent="0.2">
      <c r="A5660" s="692" t="s">
        <v>15849</v>
      </c>
      <c r="B5660" s="690" t="s">
        <v>775</v>
      </c>
      <c r="C5660" s="638" t="s">
        <v>769</v>
      </c>
      <c r="D5660" s="688" t="s">
        <v>15792</v>
      </c>
      <c r="E5660" s="656">
        <v>1800</v>
      </c>
      <c r="F5660" s="668" t="s">
        <v>15793</v>
      </c>
      <c r="G5660" s="688" t="s">
        <v>15794</v>
      </c>
      <c r="H5660" s="669" t="s">
        <v>14248</v>
      </c>
      <c r="I5660" s="660" t="s">
        <v>15526</v>
      </c>
      <c r="J5660" s="688" t="s">
        <v>15792</v>
      </c>
      <c r="K5660" s="698" t="s">
        <v>701</v>
      </c>
      <c r="L5660" s="698" t="s">
        <v>701</v>
      </c>
      <c r="M5660" s="697">
        <v>0</v>
      </c>
      <c r="N5660" s="679">
        <v>1</v>
      </c>
      <c r="O5660" s="679">
        <v>6</v>
      </c>
      <c r="P5660" s="687">
        <f t="shared" si="49"/>
        <v>10800</v>
      </c>
    </row>
    <row r="5661" spans="1:16" ht="45" x14ac:dyDescent="0.2">
      <c r="A5661" s="692" t="s">
        <v>15849</v>
      </c>
      <c r="B5661" s="690" t="s">
        <v>775</v>
      </c>
      <c r="C5661" s="638" t="s">
        <v>769</v>
      </c>
      <c r="D5661" s="688" t="s">
        <v>15795</v>
      </c>
      <c r="E5661" s="656">
        <v>4000</v>
      </c>
      <c r="F5661" s="668" t="s">
        <v>15796</v>
      </c>
      <c r="G5661" s="688" t="s">
        <v>15797</v>
      </c>
      <c r="H5661" s="669" t="s">
        <v>6173</v>
      </c>
      <c r="I5661" s="660" t="s">
        <v>15526</v>
      </c>
      <c r="J5661" s="688" t="s">
        <v>15795</v>
      </c>
      <c r="K5661" s="698" t="s">
        <v>701</v>
      </c>
      <c r="L5661" s="698" t="s">
        <v>701</v>
      </c>
      <c r="M5661" s="697">
        <v>0</v>
      </c>
      <c r="N5661" s="679">
        <v>1</v>
      </c>
      <c r="O5661" s="679">
        <v>6</v>
      </c>
      <c r="P5661" s="687">
        <f t="shared" si="49"/>
        <v>24000</v>
      </c>
    </row>
    <row r="5662" spans="1:16" ht="45" x14ac:dyDescent="0.2">
      <c r="A5662" s="692" t="s">
        <v>15849</v>
      </c>
      <c r="B5662" s="690" t="s">
        <v>775</v>
      </c>
      <c r="C5662" s="638" t="s">
        <v>769</v>
      </c>
      <c r="D5662" s="688" t="s">
        <v>15798</v>
      </c>
      <c r="E5662" s="656">
        <v>3200</v>
      </c>
      <c r="F5662" s="668" t="s">
        <v>15799</v>
      </c>
      <c r="G5662" s="688" t="s">
        <v>15800</v>
      </c>
      <c r="H5662" s="669" t="s">
        <v>14248</v>
      </c>
      <c r="I5662" s="660" t="s">
        <v>15526</v>
      </c>
      <c r="J5662" s="688" t="s">
        <v>15798</v>
      </c>
      <c r="K5662" s="698" t="s">
        <v>701</v>
      </c>
      <c r="L5662" s="698" t="s">
        <v>701</v>
      </c>
      <c r="M5662" s="697">
        <v>0</v>
      </c>
      <c r="N5662" s="679">
        <v>1</v>
      </c>
      <c r="O5662" s="679">
        <v>6</v>
      </c>
      <c r="P5662" s="687">
        <f t="shared" si="49"/>
        <v>19200</v>
      </c>
    </row>
    <row r="5663" spans="1:16" ht="45" x14ac:dyDescent="0.2">
      <c r="A5663" s="692" t="s">
        <v>15849</v>
      </c>
      <c r="B5663" s="690" t="s">
        <v>775</v>
      </c>
      <c r="C5663" s="638" t="s">
        <v>769</v>
      </c>
      <c r="D5663" s="688" t="s">
        <v>15784</v>
      </c>
      <c r="E5663" s="656">
        <v>2875</v>
      </c>
      <c r="F5663" s="668" t="s">
        <v>15801</v>
      </c>
      <c r="G5663" s="688" t="s">
        <v>15802</v>
      </c>
      <c r="H5663" s="669" t="s">
        <v>774</v>
      </c>
      <c r="I5663" s="660" t="s">
        <v>14277</v>
      </c>
      <c r="J5663" s="688" t="s">
        <v>15784</v>
      </c>
      <c r="K5663" s="698" t="s">
        <v>701</v>
      </c>
      <c r="L5663" s="698" t="s">
        <v>701</v>
      </c>
      <c r="M5663" s="697">
        <v>0</v>
      </c>
      <c r="N5663" s="679">
        <v>1</v>
      </c>
      <c r="O5663" s="679">
        <v>6</v>
      </c>
      <c r="P5663" s="687">
        <f t="shared" si="49"/>
        <v>17250</v>
      </c>
    </row>
    <row r="5664" spans="1:16" ht="45" x14ac:dyDescent="0.2">
      <c r="A5664" s="692" t="s">
        <v>15849</v>
      </c>
      <c r="B5664" s="690" t="s">
        <v>775</v>
      </c>
      <c r="C5664" s="638" t="s">
        <v>769</v>
      </c>
      <c r="D5664" s="688" t="s">
        <v>15803</v>
      </c>
      <c r="E5664" s="656">
        <v>1800</v>
      </c>
      <c r="F5664" s="668" t="s">
        <v>15804</v>
      </c>
      <c r="G5664" s="688" t="s">
        <v>15805</v>
      </c>
      <c r="H5664" s="669" t="s">
        <v>774</v>
      </c>
      <c r="I5664" s="660" t="s">
        <v>14277</v>
      </c>
      <c r="J5664" s="688" t="s">
        <v>15803</v>
      </c>
      <c r="K5664" s="698" t="s">
        <v>701</v>
      </c>
      <c r="L5664" s="698" t="s">
        <v>701</v>
      </c>
      <c r="M5664" s="697">
        <v>0</v>
      </c>
      <c r="N5664" s="679">
        <v>1</v>
      </c>
      <c r="O5664" s="679">
        <v>6</v>
      </c>
      <c r="P5664" s="687">
        <f t="shared" si="49"/>
        <v>10800</v>
      </c>
    </row>
    <row r="5665" spans="1:16" ht="45" x14ac:dyDescent="0.2">
      <c r="A5665" s="692" t="s">
        <v>15849</v>
      </c>
      <c r="B5665" s="690" t="s">
        <v>775</v>
      </c>
      <c r="C5665" s="638" t="s">
        <v>769</v>
      </c>
      <c r="D5665" s="688" t="s">
        <v>15806</v>
      </c>
      <c r="E5665" s="656">
        <v>3000</v>
      </c>
      <c r="F5665" s="668" t="s">
        <v>15807</v>
      </c>
      <c r="G5665" s="688" t="s">
        <v>15808</v>
      </c>
      <c r="H5665" s="669" t="s">
        <v>774</v>
      </c>
      <c r="I5665" s="660" t="s">
        <v>14277</v>
      </c>
      <c r="J5665" s="688" t="s">
        <v>15806</v>
      </c>
      <c r="K5665" s="698" t="s">
        <v>701</v>
      </c>
      <c r="L5665" s="698" t="s">
        <v>701</v>
      </c>
      <c r="M5665" s="697">
        <v>0</v>
      </c>
      <c r="N5665" s="679">
        <v>1</v>
      </c>
      <c r="O5665" s="679">
        <v>6</v>
      </c>
      <c r="P5665" s="687">
        <f t="shared" si="49"/>
        <v>18000</v>
      </c>
    </row>
    <row r="5666" spans="1:16" ht="45" x14ac:dyDescent="0.2">
      <c r="A5666" s="692" t="s">
        <v>15849</v>
      </c>
      <c r="B5666" s="690" t="s">
        <v>775</v>
      </c>
      <c r="C5666" s="638" t="s">
        <v>769</v>
      </c>
      <c r="D5666" s="688" t="s">
        <v>2531</v>
      </c>
      <c r="E5666" s="656">
        <v>4000</v>
      </c>
      <c r="F5666" s="668" t="s">
        <v>15809</v>
      </c>
      <c r="G5666" s="688" t="s">
        <v>15810</v>
      </c>
      <c r="H5666" s="669" t="s">
        <v>915</v>
      </c>
      <c r="I5666" s="660" t="s">
        <v>15526</v>
      </c>
      <c r="J5666" s="688" t="s">
        <v>2531</v>
      </c>
      <c r="K5666" s="698" t="s">
        <v>701</v>
      </c>
      <c r="L5666" s="698" t="s">
        <v>701</v>
      </c>
      <c r="M5666" s="697">
        <v>0</v>
      </c>
      <c r="N5666" s="679">
        <v>1</v>
      </c>
      <c r="O5666" s="679">
        <v>6</v>
      </c>
      <c r="P5666" s="687">
        <f t="shared" si="49"/>
        <v>24000</v>
      </c>
    </row>
    <row r="5667" spans="1:16" ht="45" x14ac:dyDescent="0.2">
      <c r="A5667" s="692" t="s">
        <v>15849</v>
      </c>
      <c r="B5667" s="690" t="s">
        <v>775</v>
      </c>
      <c r="C5667" s="638" t="s">
        <v>769</v>
      </c>
      <c r="D5667" s="688" t="s">
        <v>15811</v>
      </c>
      <c r="E5667" s="656">
        <v>2500</v>
      </c>
      <c r="F5667" s="668" t="s">
        <v>15812</v>
      </c>
      <c r="G5667" s="688" t="s">
        <v>15813</v>
      </c>
      <c r="H5667" s="669" t="s">
        <v>774</v>
      </c>
      <c r="I5667" s="660" t="s">
        <v>14277</v>
      </c>
      <c r="J5667" s="688" t="s">
        <v>15811</v>
      </c>
      <c r="K5667" s="698" t="s">
        <v>701</v>
      </c>
      <c r="L5667" s="698" t="s">
        <v>701</v>
      </c>
      <c r="M5667" s="697">
        <v>0</v>
      </c>
      <c r="N5667" s="679">
        <v>1</v>
      </c>
      <c r="O5667" s="679">
        <v>6</v>
      </c>
      <c r="P5667" s="687">
        <f t="shared" si="49"/>
        <v>15000</v>
      </c>
    </row>
    <row r="5668" spans="1:16" ht="45" x14ac:dyDescent="0.2">
      <c r="A5668" s="692" t="s">
        <v>15849</v>
      </c>
      <c r="B5668" s="690" t="s">
        <v>775</v>
      </c>
      <c r="C5668" s="638" t="s">
        <v>769</v>
      </c>
      <c r="D5668" s="688" t="s">
        <v>1975</v>
      </c>
      <c r="E5668" s="656">
        <v>2500</v>
      </c>
      <c r="F5668" s="668" t="s">
        <v>15814</v>
      </c>
      <c r="G5668" s="688" t="s">
        <v>15815</v>
      </c>
      <c r="H5668" s="669" t="s">
        <v>14243</v>
      </c>
      <c r="I5668" s="660" t="s">
        <v>9336</v>
      </c>
      <c r="J5668" s="688" t="s">
        <v>1975</v>
      </c>
      <c r="K5668" s="698" t="s">
        <v>701</v>
      </c>
      <c r="L5668" s="698" t="s">
        <v>701</v>
      </c>
      <c r="M5668" s="697">
        <v>0</v>
      </c>
      <c r="N5668" s="679">
        <v>1</v>
      </c>
      <c r="O5668" s="679">
        <v>6</v>
      </c>
      <c r="P5668" s="687">
        <f t="shared" si="49"/>
        <v>15000</v>
      </c>
    </row>
    <row r="5669" spans="1:16" ht="45" x14ac:dyDescent="0.2">
      <c r="A5669" s="692" t="s">
        <v>15849</v>
      </c>
      <c r="B5669" s="690" t="s">
        <v>775</v>
      </c>
      <c r="C5669" s="638" t="s">
        <v>769</v>
      </c>
      <c r="D5669" s="688" t="s">
        <v>15816</v>
      </c>
      <c r="E5669" s="656">
        <v>5000</v>
      </c>
      <c r="F5669" s="668" t="s">
        <v>15817</v>
      </c>
      <c r="G5669" s="688" t="s">
        <v>15818</v>
      </c>
      <c r="H5669" s="669" t="s">
        <v>4132</v>
      </c>
      <c r="I5669" s="660" t="s">
        <v>15526</v>
      </c>
      <c r="J5669" s="688" t="s">
        <v>15816</v>
      </c>
      <c r="K5669" s="698" t="s">
        <v>701</v>
      </c>
      <c r="L5669" s="698" t="s">
        <v>701</v>
      </c>
      <c r="M5669" s="697">
        <v>0</v>
      </c>
      <c r="N5669" s="679">
        <v>1</v>
      </c>
      <c r="O5669" s="679">
        <v>6</v>
      </c>
      <c r="P5669" s="687">
        <f t="shared" si="49"/>
        <v>30000</v>
      </c>
    </row>
    <row r="5670" spans="1:16" ht="45" x14ac:dyDescent="0.2">
      <c r="A5670" s="692" t="s">
        <v>15849</v>
      </c>
      <c r="B5670" s="690" t="s">
        <v>775</v>
      </c>
      <c r="C5670" s="638" t="s">
        <v>769</v>
      </c>
      <c r="D5670" s="688" t="s">
        <v>15819</v>
      </c>
      <c r="E5670" s="656">
        <v>5000</v>
      </c>
      <c r="F5670" s="668" t="s">
        <v>15820</v>
      </c>
      <c r="G5670" s="688" t="s">
        <v>15821</v>
      </c>
      <c r="H5670" s="669" t="s">
        <v>4132</v>
      </c>
      <c r="I5670" s="660" t="s">
        <v>15526</v>
      </c>
      <c r="J5670" s="688" t="s">
        <v>15819</v>
      </c>
      <c r="K5670" s="698" t="s">
        <v>701</v>
      </c>
      <c r="L5670" s="698" t="s">
        <v>701</v>
      </c>
      <c r="M5670" s="697">
        <v>0</v>
      </c>
      <c r="N5670" s="679">
        <v>1</v>
      </c>
      <c r="O5670" s="679">
        <v>6</v>
      </c>
      <c r="P5670" s="687">
        <f t="shared" si="49"/>
        <v>30000</v>
      </c>
    </row>
    <row r="5671" spans="1:16" ht="45" x14ac:dyDescent="0.2">
      <c r="A5671" s="692" t="s">
        <v>15849</v>
      </c>
      <c r="B5671" s="690" t="s">
        <v>775</v>
      </c>
      <c r="C5671" s="638" t="s">
        <v>769</v>
      </c>
      <c r="D5671" s="688" t="s">
        <v>15822</v>
      </c>
      <c r="E5671" s="656">
        <v>7000</v>
      </c>
      <c r="F5671" s="668" t="s">
        <v>15823</v>
      </c>
      <c r="G5671" s="688" t="s">
        <v>15824</v>
      </c>
      <c r="H5671" s="669" t="s">
        <v>4132</v>
      </c>
      <c r="I5671" s="660" t="s">
        <v>15526</v>
      </c>
      <c r="J5671" s="688" t="s">
        <v>15822</v>
      </c>
      <c r="K5671" s="698" t="s">
        <v>701</v>
      </c>
      <c r="L5671" s="698" t="s">
        <v>701</v>
      </c>
      <c r="M5671" s="697">
        <v>0</v>
      </c>
      <c r="N5671" s="679">
        <v>1</v>
      </c>
      <c r="O5671" s="679">
        <v>6</v>
      </c>
      <c r="P5671" s="687">
        <f t="shared" si="49"/>
        <v>42000</v>
      </c>
    </row>
    <row r="5672" spans="1:16" ht="45" x14ac:dyDescent="0.2">
      <c r="A5672" s="692" t="s">
        <v>15849</v>
      </c>
      <c r="B5672" s="690" t="s">
        <v>775</v>
      </c>
      <c r="C5672" s="638" t="s">
        <v>769</v>
      </c>
      <c r="D5672" s="688" t="s">
        <v>15784</v>
      </c>
      <c r="E5672" s="656">
        <v>2875</v>
      </c>
      <c r="F5672" s="668" t="s">
        <v>15825</v>
      </c>
      <c r="G5672" s="688" t="s">
        <v>15826</v>
      </c>
      <c r="H5672" s="669" t="s">
        <v>774</v>
      </c>
      <c r="I5672" s="660" t="s">
        <v>14277</v>
      </c>
      <c r="J5672" s="688" t="s">
        <v>15784</v>
      </c>
      <c r="K5672" s="698" t="s">
        <v>701</v>
      </c>
      <c r="L5672" s="698" t="s">
        <v>701</v>
      </c>
      <c r="M5672" s="697">
        <v>0</v>
      </c>
      <c r="N5672" s="679">
        <v>1</v>
      </c>
      <c r="O5672" s="679">
        <v>6</v>
      </c>
      <c r="P5672" s="687">
        <f t="shared" si="49"/>
        <v>17250</v>
      </c>
    </row>
    <row r="5673" spans="1:16" ht="45" x14ac:dyDescent="0.2">
      <c r="A5673" s="692" t="s">
        <v>15849</v>
      </c>
      <c r="B5673" s="690" t="s">
        <v>775</v>
      </c>
      <c r="C5673" s="638" t="s">
        <v>769</v>
      </c>
      <c r="D5673" s="688" t="s">
        <v>15827</v>
      </c>
      <c r="E5673" s="656">
        <v>4000</v>
      </c>
      <c r="F5673" s="668" t="s">
        <v>15828</v>
      </c>
      <c r="G5673" s="688" t="s">
        <v>15829</v>
      </c>
      <c r="H5673" s="669" t="s">
        <v>842</v>
      </c>
      <c r="I5673" s="660" t="s">
        <v>15526</v>
      </c>
      <c r="J5673" s="688" t="s">
        <v>15827</v>
      </c>
      <c r="K5673" s="698" t="s">
        <v>701</v>
      </c>
      <c r="L5673" s="698" t="s">
        <v>701</v>
      </c>
      <c r="M5673" s="697">
        <v>0</v>
      </c>
      <c r="N5673" s="679">
        <v>1</v>
      </c>
      <c r="O5673" s="679">
        <v>6</v>
      </c>
      <c r="P5673" s="687">
        <f t="shared" si="49"/>
        <v>24000</v>
      </c>
    </row>
    <row r="5674" spans="1:16" ht="45" x14ac:dyDescent="0.2">
      <c r="A5674" s="692" t="s">
        <v>15849</v>
      </c>
      <c r="B5674" s="690" t="s">
        <v>775</v>
      </c>
      <c r="C5674" s="638" t="s">
        <v>769</v>
      </c>
      <c r="D5674" s="688" t="s">
        <v>15830</v>
      </c>
      <c r="E5674" s="656">
        <v>4500</v>
      </c>
      <c r="F5674" s="668" t="s">
        <v>15831</v>
      </c>
      <c r="G5674" s="688" t="s">
        <v>15832</v>
      </c>
      <c r="H5674" s="669" t="s">
        <v>14248</v>
      </c>
      <c r="I5674" s="660" t="s">
        <v>15526</v>
      </c>
      <c r="J5674" s="688" t="s">
        <v>15830</v>
      </c>
      <c r="K5674" s="698" t="s">
        <v>701</v>
      </c>
      <c r="L5674" s="698" t="s">
        <v>701</v>
      </c>
      <c r="M5674" s="697">
        <v>0</v>
      </c>
      <c r="N5674" s="679">
        <v>1</v>
      </c>
      <c r="O5674" s="679">
        <v>6</v>
      </c>
      <c r="P5674" s="687">
        <f t="shared" si="49"/>
        <v>27000</v>
      </c>
    </row>
    <row r="5675" spans="1:16" ht="45" x14ac:dyDescent="0.2">
      <c r="A5675" s="692" t="s">
        <v>15849</v>
      </c>
      <c r="B5675" s="690" t="s">
        <v>775</v>
      </c>
      <c r="C5675" s="638" t="s">
        <v>769</v>
      </c>
      <c r="D5675" s="688" t="s">
        <v>15833</v>
      </c>
      <c r="E5675" s="656">
        <v>3200</v>
      </c>
      <c r="F5675" s="668" t="s">
        <v>15834</v>
      </c>
      <c r="G5675" s="688" t="s">
        <v>15835</v>
      </c>
      <c r="H5675" s="669" t="s">
        <v>14248</v>
      </c>
      <c r="I5675" s="660" t="s">
        <v>15526</v>
      </c>
      <c r="J5675" s="688" t="s">
        <v>15833</v>
      </c>
      <c r="K5675" s="698" t="s">
        <v>701</v>
      </c>
      <c r="L5675" s="698" t="s">
        <v>701</v>
      </c>
      <c r="M5675" s="697">
        <v>0</v>
      </c>
      <c r="N5675" s="679">
        <v>1</v>
      </c>
      <c r="O5675" s="679">
        <v>6</v>
      </c>
      <c r="P5675" s="687">
        <f t="shared" si="49"/>
        <v>19200</v>
      </c>
    </row>
    <row r="5676" spans="1:16" ht="45" x14ac:dyDescent="0.2">
      <c r="A5676" s="692" t="s">
        <v>15849</v>
      </c>
      <c r="B5676" s="690" t="s">
        <v>775</v>
      </c>
      <c r="C5676" s="638" t="s">
        <v>769</v>
      </c>
      <c r="D5676" s="688" t="s">
        <v>15784</v>
      </c>
      <c r="E5676" s="656">
        <v>2875</v>
      </c>
      <c r="F5676" s="668" t="s">
        <v>15836</v>
      </c>
      <c r="G5676" s="688" t="s">
        <v>15837</v>
      </c>
      <c r="H5676" s="669" t="s">
        <v>774</v>
      </c>
      <c r="I5676" s="660" t="s">
        <v>15526</v>
      </c>
      <c r="J5676" s="688" t="s">
        <v>15784</v>
      </c>
      <c r="K5676" s="698" t="s">
        <v>701</v>
      </c>
      <c r="L5676" s="698" t="s">
        <v>701</v>
      </c>
      <c r="M5676" s="697">
        <v>0</v>
      </c>
      <c r="N5676" s="679">
        <v>1</v>
      </c>
      <c r="O5676" s="679">
        <v>6</v>
      </c>
      <c r="P5676" s="687">
        <f t="shared" si="49"/>
        <v>17250</v>
      </c>
    </row>
    <row r="5677" spans="1:16" ht="45" x14ac:dyDescent="0.2">
      <c r="A5677" s="692" t="s">
        <v>15849</v>
      </c>
      <c r="B5677" s="690" t="s">
        <v>775</v>
      </c>
      <c r="C5677" s="638" t="s">
        <v>769</v>
      </c>
      <c r="D5677" s="688" t="s">
        <v>14417</v>
      </c>
      <c r="E5677" s="656">
        <v>2070</v>
      </c>
      <c r="F5677" s="668" t="s">
        <v>15838</v>
      </c>
      <c r="G5677" s="688" t="s">
        <v>15839</v>
      </c>
      <c r="H5677" s="669" t="s">
        <v>14248</v>
      </c>
      <c r="I5677" s="660" t="s">
        <v>15526</v>
      </c>
      <c r="J5677" s="688" t="s">
        <v>14417</v>
      </c>
      <c r="K5677" s="698" t="s">
        <v>701</v>
      </c>
      <c r="L5677" s="698" t="s">
        <v>701</v>
      </c>
      <c r="M5677" s="697">
        <v>0</v>
      </c>
      <c r="N5677" s="679">
        <v>1</v>
      </c>
      <c r="O5677" s="679">
        <v>6</v>
      </c>
      <c r="P5677" s="687">
        <f t="shared" si="49"/>
        <v>12420</v>
      </c>
    </row>
    <row r="5678" spans="1:16" ht="45" x14ac:dyDescent="0.2">
      <c r="A5678" s="692" t="s">
        <v>15849</v>
      </c>
      <c r="B5678" s="690" t="s">
        <v>775</v>
      </c>
      <c r="C5678" s="638" t="s">
        <v>769</v>
      </c>
      <c r="D5678" s="688" t="s">
        <v>15840</v>
      </c>
      <c r="E5678" s="656">
        <v>7000</v>
      </c>
      <c r="F5678" s="668" t="s">
        <v>15841</v>
      </c>
      <c r="G5678" s="688" t="s">
        <v>15842</v>
      </c>
      <c r="H5678" s="669" t="s">
        <v>801</v>
      </c>
      <c r="I5678" s="660" t="s">
        <v>15526</v>
      </c>
      <c r="J5678" s="688" t="s">
        <v>15840</v>
      </c>
      <c r="K5678" s="698" t="s">
        <v>701</v>
      </c>
      <c r="L5678" s="698" t="s">
        <v>701</v>
      </c>
      <c r="M5678" s="697">
        <v>0</v>
      </c>
      <c r="N5678" s="679">
        <v>1</v>
      </c>
      <c r="O5678" s="679">
        <v>6</v>
      </c>
      <c r="P5678" s="687">
        <f t="shared" si="49"/>
        <v>42000</v>
      </c>
    </row>
    <row r="5679" spans="1:16" ht="45" x14ac:dyDescent="0.2">
      <c r="A5679" s="692" t="s">
        <v>15849</v>
      </c>
      <c r="B5679" s="690" t="s">
        <v>775</v>
      </c>
      <c r="C5679" s="638" t="s">
        <v>769</v>
      </c>
      <c r="D5679" s="688" t="s">
        <v>15843</v>
      </c>
      <c r="E5679" s="656">
        <v>1800</v>
      </c>
      <c r="F5679" s="668" t="s">
        <v>15844</v>
      </c>
      <c r="G5679" s="688" t="s">
        <v>15845</v>
      </c>
      <c r="H5679" s="669" t="s">
        <v>7426</v>
      </c>
      <c r="I5679" s="660" t="s">
        <v>15526</v>
      </c>
      <c r="J5679" s="688" t="s">
        <v>15843</v>
      </c>
      <c r="K5679" s="698" t="s">
        <v>701</v>
      </c>
      <c r="L5679" s="698" t="s">
        <v>701</v>
      </c>
      <c r="M5679" s="697">
        <v>0</v>
      </c>
      <c r="N5679" s="679">
        <v>1</v>
      </c>
      <c r="O5679" s="679">
        <v>6</v>
      </c>
      <c r="P5679" s="687">
        <f t="shared" si="49"/>
        <v>10800</v>
      </c>
    </row>
    <row r="5680" spans="1:16" ht="45.75" thickBot="1" x14ac:dyDescent="0.25">
      <c r="A5680" s="692" t="s">
        <v>15849</v>
      </c>
      <c r="B5680" s="690" t="s">
        <v>775</v>
      </c>
      <c r="C5680" s="638" t="s">
        <v>769</v>
      </c>
      <c r="D5680" s="688" t="s">
        <v>15846</v>
      </c>
      <c r="E5680" s="656">
        <v>6000</v>
      </c>
      <c r="F5680" s="668" t="s">
        <v>15847</v>
      </c>
      <c r="G5680" s="688" t="s">
        <v>15848</v>
      </c>
      <c r="H5680" s="669" t="s">
        <v>801</v>
      </c>
      <c r="I5680" s="660" t="s">
        <v>15526</v>
      </c>
      <c r="J5680" s="688" t="s">
        <v>15846</v>
      </c>
      <c r="K5680" s="698" t="s">
        <v>701</v>
      </c>
      <c r="L5680" s="698" t="s">
        <v>701</v>
      </c>
      <c r="M5680" s="697">
        <v>0</v>
      </c>
      <c r="N5680" s="679">
        <v>1</v>
      </c>
      <c r="O5680" s="679">
        <v>6</v>
      </c>
      <c r="P5680" s="687">
        <f t="shared" si="49"/>
        <v>36000</v>
      </c>
    </row>
    <row r="5681" spans="1:16" ht="13.5" customHeight="1" thickBot="1" x14ac:dyDescent="0.25">
      <c r="A5681" s="996" t="s">
        <v>0</v>
      </c>
      <c r="B5681" s="997"/>
      <c r="C5681" s="997"/>
      <c r="D5681" s="997"/>
      <c r="E5681" s="997"/>
      <c r="F5681" s="997"/>
      <c r="G5681" s="997"/>
      <c r="H5681" s="997"/>
      <c r="I5681" s="997"/>
      <c r="J5681" s="997"/>
      <c r="K5681" s="997"/>
      <c r="L5681" s="998"/>
      <c r="M5681" s="693">
        <f>SUM(M6:M5680)</f>
        <v>186402900.92000407</v>
      </c>
      <c r="N5681" s="677"/>
      <c r="O5681" s="678"/>
      <c r="P5681" s="693">
        <f>SUM(P6:P5680)</f>
        <v>92149817.111996025</v>
      </c>
    </row>
    <row r="5682" spans="1:16" x14ac:dyDescent="0.2">
      <c r="A5682" s="19" t="s">
        <v>388</v>
      </c>
    </row>
  </sheetData>
  <mergeCells count="5">
    <mergeCell ref="K4:M4"/>
    <mergeCell ref="N4:P4"/>
    <mergeCell ref="A4:E4"/>
    <mergeCell ref="F4:J4"/>
    <mergeCell ref="A5681:L5681"/>
  </mergeCells>
  <conditionalFormatting sqref="G6:G2176">
    <cfRule type="duplicateValues" dxfId="1" priority="1"/>
    <cfRule type="duplicateValues" dxfId="0" priority="2"/>
  </conditionalFormatting>
  <printOptions horizontalCentered="1"/>
  <pageMargins left="0.25" right="0.25" top="0.75" bottom="0.75" header="0.3" footer="0.3"/>
  <pageSetup paperSize="9" scale="10"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9" tint="-0.249977111117893"/>
    <pageSetUpPr fitToPage="1"/>
  </sheetPr>
  <dimension ref="A1:S83"/>
  <sheetViews>
    <sheetView zoomScaleNormal="100" zoomScaleSheetLayoutView="100" zoomScalePageLayoutView="85" workbookViewId="0">
      <selection activeCell="P5" sqref="P5"/>
    </sheetView>
  </sheetViews>
  <sheetFormatPr baseColWidth="10" defaultColWidth="11.42578125" defaultRowHeight="11.25" x14ac:dyDescent="0.2"/>
  <cols>
    <col min="1" max="2" width="18.7109375" style="18" customWidth="1"/>
    <col min="3" max="3" width="21.140625" style="18" customWidth="1"/>
    <col min="4" max="6" width="18.7109375" style="18" customWidth="1"/>
    <col min="7" max="8" width="6.7109375" style="700" customWidth="1"/>
    <col min="9" max="9" width="6.7109375" style="18" customWidth="1"/>
    <col min="10" max="12" width="18.7109375" style="18" customWidth="1"/>
    <col min="13" max="13" width="18.28515625" style="18" customWidth="1"/>
    <col min="14" max="14" width="20.42578125" style="18" customWidth="1"/>
    <col min="15" max="16384" width="11.42578125" style="18"/>
  </cols>
  <sheetData>
    <row r="1" spans="1:19" s="222" customFormat="1" x14ac:dyDescent="0.2">
      <c r="A1" s="87" t="s">
        <v>415</v>
      </c>
      <c r="B1" s="87"/>
      <c r="C1" s="87"/>
      <c r="D1" s="87"/>
      <c r="E1" s="87"/>
      <c r="F1" s="87"/>
      <c r="G1" s="87"/>
      <c r="H1" s="87"/>
      <c r="J1" s="87"/>
      <c r="K1" s="87"/>
      <c r="L1" s="87"/>
      <c r="M1" s="87"/>
      <c r="N1" s="87"/>
    </row>
    <row r="2" spans="1:19" s="74" customFormat="1" x14ac:dyDescent="0.2">
      <c r="A2" s="43" t="s">
        <v>439</v>
      </c>
      <c r="B2" s="43"/>
      <c r="C2" s="43"/>
      <c r="D2" s="43"/>
      <c r="E2" s="43"/>
      <c r="F2" s="43"/>
      <c r="G2" s="43"/>
      <c r="H2" s="43"/>
      <c r="I2" s="43"/>
      <c r="J2" s="43"/>
      <c r="K2" s="43"/>
      <c r="L2" s="43"/>
      <c r="M2" s="43"/>
      <c r="N2" s="43"/>
      <c r="O2" s="43"/>
      <c r="P2" s="43"/>
      <c r="Q2" s="43"/>
      <c r="R2" s="43"/>
      <c r="S2" s="43"/>
    </row>
    <row r="3" spans="1:19" ht="12" thickBot="1" x14ac:dyDescent="0.25"/>
    <row r="4" spans="1:19" s="621" customFormat="1" ht="21" customHeight="1" thickBot="1" x14ac:dyDescent="0.25">
      <c r="A4" s="932" t="s">
        <v>304</v>
      </c>
      <c r="B4" s="933"/>
      <c r="C4" s="991" t="s">
        <v>305</v>
      </c>
      <c r="D4" s="991"/>
      <c r="E4" s="992" t="s">
        <v>308</v>
      </c>
      <c r="F4" s="993"/>
      <c r="G4" s="993"/>
      <c r="H4" s="993"/>
      <c r="I4" s="995"/>
      <c r="J4" s="991" t="s">
        <v>309</v>
      </c>
      <c r="K4" s="991"/>
      <c r="L4" s="933"/>
      <c r="M4" s="941" t="s">
        <v>17214</v>
      </c>
      <c r="N4" s="999" t="s">
        <v>17215</v>
      </c>
    </row>
    <row r="5" spans="1:19" s="627" customFormat="1" ht="86.25" customHeight="1" thickBot="1" x14ac:dyDescent="0.25">
      <c r="A5" s="723" t="s">
        <v>98</v>
      </c>
      <c r="B5" s="701" t="s">
        <v>99</v>
      </c>
      <c r="C5" s="623" t="s">
        <v>307</v>
      </c>
      <c r="D5" s="720" t="s">
        <v>306</v>
      </c>
      <c r="E5" s="723" t="s">
        <v>312</v>
      </c>
      <c r="F5" s="724" t="s">
        <v>313</v>
      </c>
      <c r="G5" s="676" t="s">
        <v>314</v>
      </c>
      <c r="H5" s="676" t="s">
        <v>315</v>
      </c>
      <c r="I5" s="681" t="s">
        <v>25</v>
      </c>
      <c r="J5" s="723" t="s">
        <v>310</v>
      </c>
      <c r="K5" s="623" t="s">
        <v>311</v>
      </c>
      <c r="L5" s="721" t="s">
        <v>316</v>
      </c>
      <c r="M5" s="942"/>
      <c r="N5" s="1000"/>
    </row>
    <row r="6" spans="1:19" ht="72" customHeight="1" x14ac:dyDescent="0.2">
      <c r="A6" s="791" t="s">
        <v>17141</v>
      </c>
      <c r="B6" s="792" t="s">
        <v>17136</v>
      </c>
      <c r="C6" s="789" t="s">
        <v>17010</v>
      </c>
      <c r="D6" s="797" t="s">
        <v>17011</v>
      </c>
      <c r="E6" s="794" t="s">
        <v>17012</v>
      </c>
      <c r="F6" s="718" t="s">
        <v>17013</v>
      </c>
      <c r="G6" s="718">
        <v>144</v>
      </c>
      <c r="H6" s="718"/>
      <c r="I6" s="801"/>
      <c r="J6" s="794" t="s">
        <v>17014</v>
      </c>
      <c r="K6" s="785">
        <v>2500</v>
      </c>
      <c r="L6" s="803" t="s">
        <v>17015</v>
      </c>
      <c r="M6" s="806">
        <v>20000</v>
      </c>
      <c r="N6" s="806"/>
    </row>
    <row r="7" spans="1:19" ht="67.5" x14ac:dyDescent="0.2">
      <c r="A7" s="718" t="s">
        <v>17141</v>
      </c>
      <c r="B7" s="793" t="s">
        <v>17137</v>
      </c>
      <c r="C7" s="790" t="s">
        <v>17016</v>
      </c>
      <c r="D7" s="793" t="s">
        <v>17017</v>
      </c>
      <c r="E7" s="794" t="s">
        <v>17012</v>
      </c>
      <c r="F7" s="718" t="s">
        <v>17018</v>
      </c>
      <c r="G7" s="718">
        <v>300</v>
      </c>
      <c r="H7" s="718">
        <v>1</v>
      </c>
      <c r="I7" s="802"/>
      <c r="J7" s="794" t="s">
        <v>17019</v>
      </c>
      <c r="K7" s="786">
        <v>4500</v>
      </c>
      <c r="L7" s="803" t="s">
        <v>17015</v>
      </c>
      <c r="M7" s="807">
        <v>54000</v>
      </c>
      <c r="N7" s="807">
        <v>31500</v>
      </c>
    </row>
    <row r="8" spans="1:19" ht="67.5" x14ac:dyDescent="0.2">
      <c r="A8" s="718" t="s">
        <v>17141</v>
      </c>
      <c r="B8" s="793" t="s">
        <v>17138</v>
      </c>
      <c r="C8" s="790" t="s">
        <v>17020</v>
      </c>
      <c r="D8" s="793" t="s">
        <v>17021</v>
      </c>
      <c r="E8" s="794" t="s">
        <v>17012</v>
      </c>
      <c r="F8" s="718" t="s">
        <v>17022</v>
      </c>
      <c r="G8" s="718">
        <v>110</v>
      </c>
      <c r="H8" s="718">
        <v>1</v>
      </c>
      <c r="I8" s="802"/>
      <c r="J8" s="794" t="s">
        <v>17023</v>
      </c>
      <c r="K8" s="786">
        <v>2750</v>
      </c>
      <c r="L8" s="803" t="s">
        <v>17015</v>
      </c>
      <c r="M8" s="807">
        <v>30250</v>
      </c>
      <c r="N8" s="807">
        <v>16500</v>
      </c>
    </row>
    <row r="9" spans="1:19" ht="56.25" x14ac:dyDescent="0.2">
      <c r="A9" s="718" t="s">
        <v>17141</v>
      </c>
      <c r="B9" s="793" t="s">
        <v>17137</v>
      </c>
      <c r="C9" s="790" t="s">
        <v>15982</v>
      </c>
      <c r="D9" s="793">
        <v>43929550</v>
      </c>
      <c r="E9" s="794" t="s">
        <v>17012</v>
      </c>
      <c r="F9" s="718" t="s">
        <v>17024</v>
      </c>
      <c r="G9" s="718">
        <v>300</v>
      </c>
      <c r="H9" s="718"/>
      <c r="I9" s="802"/>
      <c r="J9" s="794" t="s">
        <v>17025</v>
      </c>
      <c r="K9" s="786">
        <v>3500</v>
      </c>
      <c r="L9" s="803" t="s">
        <v>17015</v>
      </c>
      <c r="M9" s="807">
        <v>42000</v>
      </c>
      <c r="N9" s="807">
        <v>28000</v>
      </c>
    </row>
    <row r="10" spans="1:19" ht="56.25" x14ac:dyDescent="0.2">
      <c r="A10" s="718" t="s">
        <v>17141</v>
      </c>
      <c r="B10" s="793" t="s">
        <v>17137</v>
      </c>
      <c r="C10" s="790" t="s">
        <v>17026</v>
      </c>
      <c r="D10" s="793">
        <v>20708697</v>
      </c>
      <c r="E10" s="794" t="s">
        <v>17012</v>
      </c>
      <c r="F10" s="718" t="s">
        <v>17027</v>
      </c>
      <c r="G10" s="718">
        <v>104.55</v>
      </c>
      <c r="H10" s="718">
        <v>1</v>
      </c>
      <c r="I10" s="802"/>
      <c r="J10" s="794" t="s">
        <v>17028</v>
      </c>
      <c r="K10" s="786">
        <v>4500</v>
      </c>
      <c r="L10" s="803" t="s">
        <v>17015</v>
      </c>
      <c r="M10" s="807">
        <v>54000</v>
      </c>
      <c r="N10" s="807">
        <v>36000</v>
      </c>
    </row>
    <row r="11" spans="1:19" ht="67.5" x14ac:dyDescent="0.2">
      <c r="A11" s="718" t="s">
        <v>17141</v>
      </c>
      <c r="B11" s="793" t="s">
        <v>17138</v>
      </c>
      <c r="C11" s="790" t="s">
        <v>17029</v>
      </c>
      <c r="D11" s="793" t="s">
        <v>17030</v>
      </c>
      <c r="E11" s="794" t="s">
        <v>17012</v>
      </c>
      <c r="F11" s="718" t="s">
        <v>17031</v>
      </c>
      <c r="G11" s="718">
        <v>409.2</v>
      </c>
      <c r="H11" s="718">
        <v>1</v>
      </c>
      <c r="I11" s="802" t="s">
        <v>17032</v>
      </c>
      <c r="J11" s="794" t="s">
        <v>17033</v>
      </c>
      <c r="K11" s="786">
        <v>7800</v>
      </c>
      <c r="L11" s="803" t="s">
        <v>17015</v>
      </c>
      <c r="M11" s="807">
        <v>93600</v>
      </c>
      <c r="N11" s="807">
        <v>54600</v>
      </c>
    </row>
    <row r="12" spans="1:19" ht="56.25" x14ac:dyDescent="0.2">
      <c r="A12" s="718" t="s">
        <v>17141</v>
      </c>
      <c r="B12" s="793" t="s">
        <v>17138</v>
      </c>
      <c r="C12" s="790" t="s">
        <v>17034</v>
      </c>
      <c r="D12" s="793">
        <v>20146021191</v>
      </c>
      <c r="E12" s="794" t="s">
        <v>17012</v>
      </c>
      <c r="F12" s="718" t="s">
        <v>17035</v>
      </c>
      <c r="G12" s="718">
        <v>238.16</v>
      </c>
      <c r="H12" s="718"/>
      <c r="I12" s="802"/>
      <c r="J12" s="794" t="s">
        <v>17036</v>
      </c>
      <c r="K12" s="786">
        <v>4000</v>
      </c>
      <c r="L12" s="803" t="s">
        <v>17015</v>
      </c>
      <c r="M12" s="807">
        <v>16000</v>
      </c>
      <c r="N12" s="807"/>
    </row>
    <row r="13" spans="1:19" ht="33.75" x14ac:dyDescent="0.2">
      <c r="A13" s="718" t="s">
        <v>17141</v>
      </c>
      <c r="B13" s="793" t="s">
        <v>17137</v>
      </c>
      <c r="C13" s="790" t="s">
        <v>17037</v>
      </c>
      <c r="D13" s="793">
        <v>20168227362</v>
      </c>
      <c r="E13" s="794" t="s">
        <v>17012</v>
      </c>
      <c r="F13" s="718" t="s">
        <v>17038</v>
      </c>
      <c r="G13" s="718">
        <v>225</v>
      </c>
      <c r="H13" s="718"/>
      <c r="I13" s="802"/>
      <c r="J13" s="794" t="s">
        <v>17039</v>
      </c>
      <c r="K13" s="786">
        <v>4500</v>
      </c>
      <c r="L13" s="803" t="s">
        <v>17015</v>
      </c>
      <c r="M13" s="807">
        <v>45000</v>
      </c>
      <c r="N13" s="807">
        <v>36000</v>
      </c>
    </row>
    <row r="14" spans="1:19" ht="45" x14ac:dyDescent="0.2">
      <c r="A14" s="718" t="s">
        <v>17141</v>
      </c>
      <c r="B14" s="793" t="s">
        <v>17137</v>
      </c>
      <c r="C14" s="790" t="s">
        <v>17040</v>
      </c>
      <c r="D14" s="793" t="s">
        <v>17041</v>
      </c>
      <c r="E14" s="794" t="s">
        <v>17012</v>
      </c>
      <c r="F14" s="718" t="s">
        <v>17042</v>
      </c>
      <c r="G14" s="718">
        <v>12</v>
      </c>
      <c r="H14" s="718"/>
      <c r="I14" s="802"/>
      <c r="J14" s="794" t="s">
        <v>17043</v>
      </c>
      <c r="K14" s="786">
        <v>888</v>
      </c>
      <c r="L14" s="803" t="s">
        <v>17015</v>
      </c>
      <c r="M14" s="807">
        <v>10656</v>
      </c>
      <c r="N14" s="807">
        <v>7104</v>
      </c>
    </row>
    <row r="15" spans="1:19" ht="33.75" x14ac:dyDescent="0.2">
      <c r="A15" s="718" t="s">
        <v>17141</v>
      </c>
      <c r="B15" s="793" t="s">
        <v>17137</v>
      </c>
      <c r="C15" s="790" t="s">
        <v>17044</v>
      </c>
      <c r="D15" s="793">
        <v>42382012</v>
      </c>
      <c r="E15" s="794" t="s">
        <v>17012</v>
      </c>
      <c r="F15" s="718" t="s">
        <v>17045</v>
      </c>
      <c r="G15" s="718">
        <v>64</v>
      </c>
      <c r="H15" s="718"/>
      <c r="I15" s="802"/>
      <c r="J15" s="794" t="s">
        <v>17046</v>
      </c>
      <c r="K15" s="786">
        <v>820</v>
      </c>
      <c r="L15" s="803" t="s">
        <v>17015</v>
      </c>
      <c r="M15" s="807">
        <v>9020</v>
      </c>
      <c r="N15" s="807">
        <v>9020</v>
      </c>
    </row>
    <row r="16" spans="1:19" ht="45" x14ac:dyDescent="0.2">
      <c r="A16" s="718" t="s">
        <v>17141</v>
      </c>
      <c r="B16" s="793" t="s">
        <v>17137</v>
      </c>
      <c r="C16" s="790" t="s">
        <v>16003</v>
      </c>
      <c r="D16" s="793" t="s">
        <v>17047</v>
      </c>
      <c r="E16" s="794" t="s">
        <v>17012</v>
      </c>
      <c r="F16" s="718" t="s">
        <v>17048</v>
      </c>
      <c r="G16" s="718">
        <v>100</v>
      </c>
      <c r="H16" s="718"/>
      <c r="I16" s="802"/>
      <c r="J16" s="794" t="s">
        <v>17049</v>
      </c>
      <c r="K16" s="786">
        <v>1300</v>
      </c>
      <c r="L16" s="803" t="s">
        <v>17015</v>
      </c>
      <c r="M16" s="807">
        <v>15600</v>
      </c>
      <c r="N16" s="807">
        <v>7800</v>
      </c>
    </row>
    <row r="17" spans="1:14" ht="56.25" x14ac:dyDescent="0.2">
      <c r="A17" s="718" t="s">
        <v>17141</v>
      </c>
      <c r="B17" s="793" t="s">
        <v>17137</v>
      </c>
      <c r="C17" s="790" t="s">
        <v>17050</v>
      </c>
      <c r="D17" s="793">
        <v>46238613</v>
      </c>
      <c r="E17" s="794" t="s">
        <v>17012</v>
      </c>
      <c r="F17" s="718" t="s">
        <v>17051</v>
      </c>
      <c r="G17" s="718">
        <v>186.98</v>
      </c>
      <c r="H17" s="718"/>
      <c r="I17" s="802"/>
      <c r="J17" s="794" t="s">
        <v>17052</v>
      </c>
      <c r="K17" s="786">
        <v>2625</v>
      </c>
      <c r="L17" s="803" t="s">
        <v>17015</v>
      </c>
      <c r="M17" s="807">
        <v>31500</v>
      </c>
      <c r="N17" s="807">
        <v>10500</v>
      </c>
    </row>
    <row r="18" spans="1:14" ht="45" x14ac:dyDescent="0.2">
      <c r="A18" s="718" t="s">
        <v>17141</v>
      </c>
      <c r="B18" s="793" t="s">
        <v>17137</v>
      </c>
      <c r="C18" s="790" t="s">
        <v>16018</v>
      </c>
      <c r="D18" s="793">
        <v>20010565</v>
      </c>
      <c r="E18" s="794" t="s">
        <v>17012</v>
      </c>
      <c r="F18" s="718" t="s">
        <v>17053</v>
      </c>
      <c r="G18" s="718">
        <v>995.75</v>
      </c>
      <c r="H18" s="718"/>
      <c r="I18" s="802"/>
      <c r="J18" s="794" t="s">
        <v>17054</v>
      </c>
      <c r="K18" s="786">
        <v>8500</v>
      </c>
      <c r="L18" s="803" t="s">
        <v>17015</v>
      </c>
      <c r="M18" s="807">
        <v>102000</v>
      </c>
      <c r="N18" s="807">
        <v>68000</v>
      </c>
    </row>
    <row r="19" spans="1:14" ht="49.5" customHeight="1" x14ac:dyDescent="0.2">
      <c r="A19" s="718" t="s">
        <v>17141</v>
      </c>
      <c r="B19" s="793" t="s">
        <v>17138</v>
      </c>
      <c r="C19" s="790" t="s">
        <v>17055</v>
      </c>
      <c r="D19" s="793">
        <v>28314417</v>
      </c>
      <c r="E19" s="794" t="s">
        <v>17012</v>
      </c>
      <c r="F19" s="718" t="s">
        <v>17056</v>
      </c>
      <c r="G19" s="718">
        <v>300</v>
      </c>
      <c r="H19" s="718"/>
      <c r="I19" s="802"/>
      <c r="J19" s="794" t="s">
        <v>17057</v>
      </c>
      <c r="K19" s="786">
        <v>3500</v>
      </c>
      <c r="L19" s="803" t="s">
        <v>17015</v>
      </c>
      <c r="M19" s="807">
        <v>31500</v>
      </c>
      <c r="N19" s="807">
        <v>28000</v>
      </c>
    </row>
    <row r="20" spans="1:14" ht="46.5" customHeight="1" x14ac:dyDescent="0.2">
      <c r="A20" s="718" t="s">
        <v>17141</v>
      </c>
      <c r="B20" s="793" t="s">
        <v>17138</v>
      </c>
      <c r="C20" s="790" t="s">
        <v>16014</v>
      </c>
      <c r="D20" s="793">
        <v>23212717</v>
      </c>
      <c r="E20" s="794" t="s">
        <v>17012</v>
      </c>
      <c r="F20" s="718" t="s">
        <v>17058</v>
      </c>
      <c r="G20" s="718">
        <v>576</v>
      </c>
      <c r="H20" s="718"/>
      <c r="I20" s="802"/>
      <c r="J20" s="794" t="s">
        <v>17059</v>
      </c>
      <c r="K20" s="786">
        <v>5000</v>
      </c>
      <c r="L20" s="803" t="s">
        <v>17015</v>
      </c>
      <c r="M20" s="807">
        <v>60000</v>
      </c>
      <c r="N20" s="807">
        <v>10000</v>
      </c>
    </row>
    <row r="21" spans="1:14" ht="45" x14ac:dyDescent="0.2">
      <c r="A21" s="718" t="s">
        <v>17141</v>
      </c>
      <c r="B21" s="793" t="s">
        <v>17137</v>
      </c>
      <c r="C21" s="790" t="s">
        <v>16024</v>
      </c>
      <c r="D21" s="793">
        <v>40452203</v>
      </c>
      <c r="E21" s="794" t="s">
        <v>17012</v>
      </c>
      <c r="F21" s="718" t="s">
        <v>17060</v>
      </c>
      <c r="G21" s="718">
        <v>140</v>
      </c>
      <c r="H21" s="718"/>
      <c r="I21" s="802"/>
      <c r="J21" s="794" t="s">
        <v>17061</v>
      </c>
      <c r="K21" s="786">
        <v>1800</v>
      </c>
      <c r="L21" s="803" t="s">
        <v>17015</v>
      </c>
      <c r="M21" s="807">
        <v>21600</v>
      </c>
      <c r="N21" s="807">
        <v>9000</v>
      </c>
    </row>
    <row r="22" spans="1:14" ht="56.25" x14ac:dyDescent="0.2">
      <c r="A22" s="718" t="s">
        <v>17141</v>
      </c>
      <c r="B22" s="793" t="s">
        <v>17137</v>
      </c>
      <c r="C22" s="790" t="s">
        <v>17062</v>
      </c>
      <c r="D22" s="793">
        <v>10536059</v>
      </c>
      <c r="E22" s="794" t="s">
        <v>17012</v>
      </c>
      <c r="F22" s="718" t="s">
        <v>17063</v>
      </c>
      <c r="G22" s="718">
        <v>81.7</v>
      </c>
      <c r="H22" s="718"/>
      <c r="I22" s="802"/>
      <c r="J22" s="794" t="s">
        <v>17064</v>
      </c>
      <c r="K22" s="786">
        <v>3150</v>
      </c>
      <c r="L22" s="803" t="s">
        <v>17015</v>
      </c>
      <c r="M22" s="807">
        <v>37800</v>
      </c>
      <c r="N22" s="807">
        <v>22050</v>
      </c>
    </row>
    <row r="23" spans="1:14" ht="33.75" x14ac:dyDescent="0.2">
      <c r="A23" s="718" t="s">
        <v>17141</v>
      </c>
      <c r="B23" s="793" t="s">
        <v>17138</v>
      </c>
      <c r="C23" s="790" t="s">
        <v>17065</v>
      </c>
      <c r="D23" s="793">
        <v>10153649613</v>
      </c>
      <c r="E23" s="794" t="s">
        <v>17012</v>
      </c>
      <c r="F23" s="718" t="s">
        <v>17066</v>
      </c>
      <c r="G23" s="718">
        <v>383.4</v>
      </c>
      <c r="H23" s="718"/>
      <c r="I23" s="802"/>
      <c r="J23" s="794" t="s">
        <v>17067</v>
      </c>
      <c r="K23" s="786">
        <v>4000</v>
      </c>
      <c r="L23" s="803" t="s">
        <v>17015</v>
      </c>
      <c r="M23" s="807">
        <v>42400</v>
      </c>
      <c r="N23" s="807">
        <v>36000</v>
      </c>
    </row>
    <row r="24" spans="1:14" ht="56.25" x14ac:dyDescent="0.2">
      <c r="A24" s="718" t="s">
        <v>17141</v>
      </c>
      <c r="B24" s="793" t="s">
        <v>17137</v>
      </c>
      <c r="C24" s="790" t="s">
        <v>17068</v>
      </c>
      <c r="D24" s="793">
        <v>10002117407</v>
      </c>
      <c r="E24" s="794" t="s">
        <v>17012</v>
      </c>
      <c r="F24" s="718" t="s">
        <v>17069</v>
      </c>
      <c r="G24" s="718">
        <v>108</v>
      </c>
      <c r="H24" s="718"/>
      <c r="I24" s="802"/>
      <c r="J24" s="794" t="s">
        <v>17070</v>
      </c>
      <c r="K24" s="786">
        <v>2500</v>
      </c>
      <c r="L24" s="803" t="s">
        <v>17015</v>
      </c>
      <c r="M24" s="807">
        <v>22500</v>
      </c>
      <c r="N24" s="807">
        <v>20000</v>
      </c>
    </row>
    <row r="25" spans="1:14" ht="45" x14ac:dyDescent="0.2">
      <c r="A25" s="718" t="s">
        <v>17141</v>
      </c>
      <c r="B25" s="793" t="s">
        <v>17137</v>
      </c>
      <c r="C25" s="790" t="s">
        <v>16064</v>
      </c>
      <c r="D25" s="793">
        <v>20392200160</v>
      </c>
      <c r="E25" s="794" t="s">
        <v>17012</v>
      </c>
      <c r="F25" s="718">
        <v>11000188</v>
      </c>
      <c r="G25" s="718">
        <v>729.22</v>
      </c>
      <c r="H25" s="718"/>
      <c r="I25" s="802"/>
      <c r="J25" s="794" t="s">
        <v>17071</v>
      </c>
      <c r="K25" s="786">
        <v>4800</v>
      </c>
      <c r="L25" s="803" t="s">
        <v>17015</v>
      </c>
      <c r="M25" s="807">
        <v>28800</v>
      </c>
      <c r="N25" s="807">
        <v>33600</v>
      </c>
    </row>
    <row r="26" spans="1:14" ht="43.5" customHeight="1" x14ac:dyDescent="0.2">
      <c r="A26" s="718" t="s">
        <v>17141</v>
      </c>
      <c r="B26" s="793" t="s">
        <v>17137</v>
      </c>
      <c r="C26" s="790" t="s">
        <v>17072</v>
      </c>
      <c r="D26" s="793">
        <v>20527492638</v>
      </c>
      <c r="E26" s="794" t="s">
        <v>17073</v>
      </c>
      <c r="F26" s="718" t="s">
        <v>17074</v>
      </c>
      <c r="G26" s="718">
        <v>800</v>
      </c>
      <c r="H26" s="718"/>
      <c r="I26" s="802"/>
      <c r="J26" s="794" t="s">
        <v>17075</v>
      </c>
      <c r="K26" s="786">
        <v>2000</v>
      </c>
      <c r="L26" s="803" t="s">
        <v>17015</v>
      </c>
      <c r="M26" s="807">
        <v>12000</v>
      </c>
      <c r="N26" s="807">
        <v>6546</v>
      </c>
    </row>
    <row r="27" spans="1:14" ht="42" customHeight="1" x14ac:dyDescent="0.2">
      <c r="A27" s="718" t="s">
        <v>17141</v>
      </c>
      <c r="B27" s="793" t="s">
        <v>17137</v>
      </c>
      <c r="C27" s="790" t="s">
        <v>17076</v>
      </c>
      <c r="D27" s="793">
        <v>10012186491</v>
      </c>
      <c r="E27" s="794" t="s">
        <v>17012</v>
      </c>
      <c r="F27" s="718">
        <v>11142656</v>
      </c>
      <c r="G27" s="718">
        <v>133.24</v>
      </c>
      <c r="H27" s="718"/>
      <c r="I27" s="802"/>
      <c r="J27" s="794" t="s">
        <v>17077</v>
      </c>
      <c r="K27" s="786">
        <v>1091</v>
      </c>
      <c r="L27" s="803" t="s">
        <v>17015</v>
      </c>
      <c r="M27" s="807">
        <v>12000</v>
      </c>
      <c r="N27" s="807">
        <v>14000</v>
      </c>
    </row>
    <row r="28" spans="1:14" ht="33.75" x14ac:dyDescent="0.2">
      <c r="A28" s="718" t="s">
        <v>17141</v>
      </c>
      <c r="B28" s="793" t="s">
        <v>17137</v>
      </c>
      <c r="C28" s="790" t="s">
        <v>17078</v>
      </c>
      <c r="D28" s="793">
        <v>20527378002</v>
      </c>
      <c r="E28" s="794" t="s">
        <v>17073</v>
      </c>
      <c r="F28" s="718" t="s">
        <v>17079</v>
      </c>
      <c r="G28" s="718">
        <v>1000</v>
      </c>
      <c r="H28" s="718"/>
      <c r="I28" s="802"/>
      <c r="J28" s="794" t="s">
        <v>17080</v>
      </c>
      <c r="K28" s="786">
        <v>2182</v>
      </c>
      <c r="L28" s="803" t="s">
        <v>17015</v>
      </c>
      <c r="M28" s="807"/>
      <c r="N28" s="807">
        <v>24002</v>
      </c>
    </row>
    <row r="29" spans="1:14" ht="33.75" x14ac:dyDescent="0.2">
      <c r="A29" s="718" t="s">
        <v>17141</v>
      </c>
      <c r="B29" s="793" t="s">
        <v>17136</v>
      </c>
      <c r="C29" s="790" t="s">
        <v>17081</v>
      </c>
      <c r="D29" s="793">
        <v>10409272504</v>
      </c>
      <c r="E29" s="794" t="s">
        <v>17012</v>
      </c>
      <c r="F29" s="718" t="s">
        <v>17082</v>
      </c>
      <c r="G29" s="718">
        <v>100.75</v>
      </c>
      <c r="H29" s="718">
        <v>1</v>
      </c>
      <c r="I29" s="802"/>
      <c r="J29" s="794" t="s">
        <v>17083</v>
      </c>
      <c r="K29" s="786">
        <v>6500</v>
      </c>
      <c r="L29" s="803" t="s">
        <v>17015</v>
      </c>
      <c r="M29" s="807">
        <v>6500</v>
      </c>
      <c r="N29" s="807">
        <v>71500</v>
      </c>
    </row>
    <row r="30" spans="1:14" ht="36.75" customHeight="1" x14ac:dyDescent="0.2">
      <c r="A30" s="718" t="s">
        <v>17141</v>
      </c>
      <c r="B30" s="793" t="s">
        <v>443</v>
      </c>
      <c r="C30" s="790"/>
      <c r="D30" s="793"/>
      <c r="E30" s="795" t="s">
        <v>17084</v>
      </c>
      <c r="F30" s="718"/>
      <c r="G30" s="787">
        <v>241</v>
      </c>
      <c r="H30" s="718"/>
      <c r="I30" s="793"/>
      <c r="J30" s="795"/>
      <c r="K30" s="773"/>
      <c r="L30" s="803"/>
      <c r="M30" s="808"/>
      <c r="N30" s="808"/>
    </row>
    <row r="31" spans="1:14" ht="32.25" customHeight="1" x14ac:dyDescent="0.2">
      <c r="A31" s="718" t="s">
        <v>17141</v>
      </c>
      <c r="B31" s="793" t="s">
        <v>443</v>
      </c>
      <c r="C31" s="790" t="s">
        <v>17085</v>
      </c>
      <c r="D31" s="793">
        <v>15712209</v>
      </c>
      <c r="E31" s="795" t="s">
        <v>17086</v>
      </c>
      <c r="F31" s="718">
        <v>80009815</v>
      </c>
      <c r="G31" s="787">
        <v>582.29999999999995</v>
      </c>
      <c r="H31" s="718"/>
      <c r="I31" s="793"/>
      <c r="J31" s="795" t="s">
        <v>17087</v>
      </c>
      <c r="K31" s="773">
        <v>1600</v>
      </c>
      <c r="L31" s="803" t="s">
        <v>17015</v>
      </c>
      <c r="M31" s="808">
        <v>19200</v>
      </c>
      <c r="N31" s="808">
        <v>19200</v>
      </c>
    </row>
    <row r="32" spans="1:14" ht="31.5" customHeight="1" x14ac:dyDescent="0.2">
      <c r="A32" s="718" t="s">
        <v>17141</v>
      </c>
      <c r="B32" s="793" t="s">
        <v>443</v>
      </c>
      <c r="C32" s="790" t="s">
        <v>17088</v>
      </c>
      <c r="D32" s="793">
        <v>15765073</v>
      </c>
      <c r="E32" s="795" t="s">
        <v>17086</v>
      </c>
      <c r="F32" s="718"/>
      <c r="G32" s="787">
        <v>300</v>
      </c>
      <c r="H32" s="718"/>
      <c r="I32" s="793"/>
      <c r="J32" s="795" t="s">
        <v>17087</v>
      </c>
      <c r="K32" s="773">
        <v>1100</v>
      </c>
      <c r="L32" s="803" t="s">
        <v>17015</v>
      </c>
      <c r="M32" s="808">
        <v>12200</v>
      </c>
      <c r="N32" s="808">
        <v>12200</v>
      </c>
    </row>
    <row r="33" spans="1:14" ht="26.25" customHeight="1" x14ac:dyDescent="0.2">
      <c r="A33" s="718" t="s">
        <v>17141</v>
      </c>
      <c r="B33" s="793" t="s">
        <v>443</v>
      </c>
      <c r="C33" s="790" t="s">
        <v>17089</v>
      </c>
      <c r="D33" s="793">
        <v>32925051</v>
      </c>
      <c r="E33" s="795" t="s">
        <v>17086</v>
      </c>
      <c r="F33" s="718"/>
      <c r="G33" s="787">
        <v>360</v>
      </c>
      <c r="H33" s="718"/>
      <c r="I33" s="793"/>
      <c r="J33" s="795" t="s">
        <v>17087</v>
      </c>
      <c r="K33" s="773">
        <v>1050</v>
      </c>
      <c r="L33" s="803" t="s">
        <v>17015</v>
      </c>
      <c r="M33" s="808">
        <v>1050</v>
      </c>
      <c r="N33" s="808">
        <v>1050</v>
      </c>
    </row>
    <row r="34" spans="1:14" ht="47.25" customHeight="1" x14ac:dyDescent="0.2">
      <c r="A34" s="718" t="s">
        <v>17141</v>
      </c>
      <c r="B34" s="793" t="s">
        <v>443</v>
      </c>
      <c r="C34" s="790" t="s">
        <v>17090</v>
      </c>
      <c r="D34" s="793">
        <v>15701299</v>
      </c>
      <c r="E34" s="795" t="s">
        <v>17086</v>
      </c>
      <c r="F34" s="718">
        <v>801045221</v>
      </c>
      <c r="G34" s="787">
        <v>1430</v>
      </c>
      <c r="H34" s="718"/>
      <c r="I34" s="793"/>
      <c r="J34" s="795" t="s">
        <v>17091</v>
      </c>
      <c r="K34" s="773">
        <v>998</v>
      </c>
      <c r="L34" s="803" t="s">
        <v>17092</v>
      </c>
      <c r="M34" s="808">
        <v>11976</v>
      </c>
      <c r="N34" s="808">
        <v>11976</v>
      </c>
    </row>
    <row r="35" spans="1:14" ht="37.5" customHeight="1" x14ac:dyDescent="0.2">
      <c r="A35" s="718" t="s">
        <v>17141</v>
      </c>
      <c r="B35" s="793" t="s">
        <v>17139</v>
      </c>
      <c r="C35" s="790" t="s">
        <v>17093</v>
      </c>
      <c r="D35" s="798">
        <v>40471586</v>
      </c>
      <c r="E35" s="794" t="s">
        <v>17094</v>
      </c>
      <c r="F35" s="679"/>
      <c r="G35" s="679">
        <v>449.6</v>
      </c>
      <c r="H35" s="679">
        <v>1</v>
      </c>
      <c r="I35" s="799">
        <v>1</v>
      </c>
      <c r="J35" s="796" t="s">
        <v>17095</v>
      </c>
      <c r="K35" s="775">
        <v>5000</v>
      </c>
      <c r="L35" s="804" t="s">
        <v>17015</v>
      </c>
      <c r="M35" s="809">
        <v>60000</v>
      </c>
      <c r="N35" s="809">
        <v>45000</v>
      </c>
    </row>
    <row r="36" spans="1:14" ht="34.5" customHeight="1" x14ac:dyDescent="0.2">
      <c r="A36" s="718" t="s">
        <v>17141</v>
      </c>
      <c r="B36" s="793" t="s">
        <v>17140</v>
      </c>
      <c r="C36" s="790" t="s">
        <v>17096</v>
      </c>
      <c r="D36" s="793">
        <v>24481273</v>
      </c>
      <c r="E36" s="794" t="s">
        <v>17097</v>
      </c>
      <c r="F36" s="718"/>
      <c r="G36" s="718">
        <v>84.02</v>
      </c>
      <c r="H36" s="718"/>
      <c r="I36" s="793"/>
      <c r="J36" s="794">
        <v>11</v>
      </c>
      <c r="K36" s="786">
        <v>1527</v>
      </c>
      <c r="L36" s="805" t="s">
        <v>17015</v>
      </c>
      <c r="M36" s="808">
        <v>16797</v>
      </c>
      <c r="N36" s="807">
        <v>9162</v>
      </c>
    </row>
    <row r="37" spans="1:14" ht="30" customHeight="1" x14ac:dyDescent="0.2">
      <c r="A37" s="718" t="s">
        <v>17141</v>
      </c>
      <c r="B37" s="793" t="s">
        <v>17140</v>
      </c>
      <c r="C37" s="790" t="s">
        <v>17098</v>
      </c>
      <c r="D37" s="793">
        <v>24694564</v>
      </c>
      <c r="E37" s="794" t="s">
        <v>17097</v>
      </c>
      <c r="F37" s="718"/>
      <c r="G37" s="718">
        <v>500</v>
      </c>
      <c r="H37" s="718"/>
      <c r="I37" s="793"/>
      <c r="J37" s="794">
        <v>11</v>
      </c>
      <c r="K37" s="786">
        <v>600</v>
      </c>
      <c r="L37" s="805" t="s">
        <v>17015</v>
      </c>
      <c r="M37" s="808">
        <v>6479</v>
      </c>
      <c r="N37" s="807">
        <v>3600</v>
      </c>
    </row>
    <row r="38" spans="1:14" ht="36.75" customHeight="1" x14ac:dyDescent="0.2">
      <c r="A38" s="718" t="s">
        <v>17141</v>
      </c>
      <c r="B38" s="793" t="s">
        <v>17140</v>
      </c>
      <c r="C38" s="790" t="s">
        <v>17099</v>
      </c>
      <c r="D38" s="793">
        <v>23855197</v>
      </c>
      <c r="E38" s="794" t="s">
        <v>17097</v>
      </c>
      <c r="F38" s="718"/>
      <c r="G38" s="718">
        <v>150</v>
      </c>
      <c r="H38" s="718"/>
      <c r="I38" s="793"/>
      <c r="J38" s="794">
        <v>11</v>
      </c>
      <c r="K38" s="786">
        <v>1527</v>
      </c>
      <c r="L38" s="805" t="s">
        <v>17015</v>
      </c>
      <c r="M38" s="808">
        <v>16797</v>
      </c>
      <c r="N38" s="807">
        <v>9162</v>
      </c>
    </row>
    <row r="39" spans="1:14" ht="29.25" customHeight="1" x14ac:dyDescent="0.2">
      <c r="A39" s="718" t="s">
        <v>17141</v>
      </c>
      <c r="B39" s="793" t="s">
        <v>17140</v>
      </c>
      <c r="C39" s="790" t="s">
        <v>17100</v>
      </c>
      <c r="D39" s="793">
        <v>25123321</v>
      </c>
      <c r="E39" s="794" t="s">
        <v>17097</v>
      </c>
      <c r="F39" s="718"/>
      <c r="G39" s="718">
        <v>150</v>
      </c>
      <c r="H39" s="718"/>
      <c r="I39" s="793"/>
      <c r="J39" s="794">
        <v>11</v>
      </c>
      <c r="K39" s="786">
        <v>1200</v>
      </c>
      <c r="L39" s="805" t="s">
        <v>17015</v>
      </c>
      <c r="M39" s="808">
        <v>7200</v>
      </c>
      <c r="N39" s="807">
        <v>7200</v>
      </c>
    </row>
    <row r="40" spans="1:14" ht="31.5" customHeight="1" x14ac:dyDescent="0.2">
      <c r="A40" s="718" t="s">
        <v>17141</v>
      </c>
      <c r="B40" s="793" t="s">
        <v>17140</v>
      </c>
      <c r="C40" s="790" t="s">
        <v>17101</v>
      </c>
      <c r="D40" s="793">
        <v>24965195</v>
      </c>
      <c r="E40" s="794" t="s">
        <v>17097</v>
      </c>
      <c r="F40" s="718"/>
      <c r="G40" s="718">
        <v>230</v>
      </c>
      <c r="H40" s="718"/>
      <c r="I40" s="793"/>
      <c r="J40" s="794">
        <v>11</v>
      </c>
      <c r="K40" s="786">
        <v>1090</v>
      </c>
      <c r="L40" s="805" t="s">
        <v>17015</v>
      </c>
      <c r="M40" s="808">
        <v>11990</v>
      </c>
      <c r="N40" s="807">
        <v>6540</v>
      </c>
    </row>
    <row r="41" spans="1:14" ht="27.75" customHeight="1" x14ac:dyDescent="0.2">
      <c r="A41" s="718" t="s">
        <v>17141</v>
      </c>
      <c r="B41" s="793" t="s">
        <v>17140</v>
      </c>
      <c r="C41" s="790" t="s">
        <v>17102</v>
      </c>
      <c r="D41" s="793">
        <v>43611328</v>
      </c>
      <c r="E41" s="794" t="s">
        <v>17097</v>
      </c>
      <c r="F41" s="718"/>
      <c r="G41" s="718">
        <v>8000</v>
      </c>
      <c r="H41" s="718"/>
      <c r="I41" s="793"/>
      <c r="J41" s="794">
        <v>11</v>
      </c>
      <c r="K41" s="786">
        <v>594</v>
      </c>
      <c r="L41" s="805" t="s">
        <v>17015</v>
      </c>
      <c r="M41" s="808">
        <v>5995</v>
      </c>
      <c r="N41" s="807">
        <v>3564</v>
      </c>
    </row>
    <row r="42" spans="1:14" ht="27" customHeight="1" x14ac:dyDescent="0.2">
      <c r="A42" s="718" t="s">
        <v>17141</v>
      </c>
      <c r="B42" s="793" t="s">
        <v>17140</v>
      </c>
      <c r="C42" s="790" t="s">
        <v>17103</v>
      </c>
      <c r="D42" s="793">
        <v>25326786</v>
      </c>
      <c r="E42" s="794" t="s">
        <v>17097</v>
      </c>
      <c r="F42" s="718"/>
      <c r="G42" s="718">
        <v>230</v>
      </c>
      <c r="H42" s="718"/>
      <c r="I42" s="793"/>
      <c r="J42" s="794">
        <v>11</v>
      </c>
      <c r="K42" s="786">
        <v>927</v>
      </c>
      <c r="L42" s="805" t="s">
        <v>17015</v>
      </c>
      <c r="M42" s="808">
        <v>10197</v>
      </c>
      <c r="N42" s="807">
        <v>5562</v>
      </c>
    </row>
    <row r="43" spans="1:14" ht="30.75" customHeight="1" x14ac:dyDescent="0.2">
      <c r="A43" s="718" t="s">
        <v>17141</v>
      </c>
      <c r="B43" s="793" t="s">
        <v>17140</v>
      </c>
      <c r="C43" s="790" t="s">
        <v>17104</v>
      </c>
      <c r="D43" s="793">
        <v>46919529</v>
      </c>
      <c r="E43" s="794" t="s">
        <v>17097</v>
      </c>
      <c r="F43" s="718"/>
      <c r="G43" s="718">
        <v>240</v>
      </c>
      <c r="H43" s="718"/>
      <c r="I43" s="793"/>
      <c r="J43" s="794">
        <v>11</v>
      </c>
      <c r="K43" s="786">
        <v>654</v>
      </c>
      <c r="L43" s="805" t="s">
        <v>17015</v>
      </c>
      <c r="M43" s="808">
        <v>5390</v>
      </c>
      <c r="N43" s="807">
        <v>3924</v>
      </c>
    </row>
    <row r="44" spans="1:14" ht="27.75" customHeight="1" x14ac:dyDescent="0.2">
      <c r="A44" s="718" t="s">
        <v>17141</v>
      </c>
      <c r="B44" s="793" t="s">
        <v>17140</v>
      </c>
      <c r="C44" s="790" t="s">
        <v>17105</v>
      </c>
      <c r="D44" s="793">
        <v>24384368</v>
      </c>
      <c r="E44" s="794" t="s">
        <v>17097</v>
      </c>
      <c r="F44" s="718"/>
      <c r="G44" s="718">
        <v>200</v>
      </c>
      <c r="H44" s="718"/>
      <c r="I44" s="793"/>
      <c r="J44" s="794">
        <v>11</v>
      </c>
      <c r="K44" s="786">
        <v>1309</v>
      </c>
      <c r="L44" s="805" t="s">
        <v>17015</v>
      </c>
      <c r="M44" s="808"/>
      <c r="N44" s="807">
        <v>7854</v>
      </c>
    </row>
    <row r="45" spans="1:14" ht="21.75" customHeight="1" x14ac:dyDescent="0.2">
      <c r="A45" s="718" t="s">
        <v>17141</v>
      </c>
      <c r="B45" s="793" t="s">
        <v>17140</v>
      </c>
      <c r="C45" s="790" t="s">
        <v>17106</v>
      </c>
      <c r="D45" s="793">
        <v>42865832</v>
      </c>
      <c r="E45" s="794" t="s">
        <v>17097</v>
      </c>
      <c r="F45" s="718"/>
      <c r="G45" s="718">
        <v>400</v>
      </c>
      <c r="H45" s="718"/>
      <c r="I45" s="793"/>
      <c r="J45" s="794">
        <v>11</v>
      </c>
      <c r="K45" s="786">
        <v>1745</v>
      </c>
      <c r="L45" s="805" t="s">
        <v>17015</v>
      </c>
      <c r="M45" s="808">
        <v>19195</v>
      </c>
      <c r="N45" s="807">
        <v>10470</v>
      </c>
    </row>
    <row r="46" spans="1:14" ht="33" customHeight="1" x14ac:dyDescent="0.2">
      <c r="A46" s="718" t="s">
        <v>17141</v>
      </c>
      <c r="B46" s="793" t="s">
        <v>17140</v>
      </c>
      <c r="C46" s="790" t="s">
        <v>17107</v>
      </c>
      <c r="D46" s="793">
        <v>31028474</v>
      </c>
      <c r="E46" s="794" t="s">
        <v>17097</v>
      </c>
      <c r="F46" s="718"/>
      <c r="G46" s="718">
        <v>150</v>
      </c>
      <c r="H46" s="718"/>
      <c r="I46" s="793"/>
      <c r="J46" s="794">
        <v>11</v>
      </c>
      <c r="K46" s="786">
        <v>600</v>
      </c>
      <c r="L46" s="805" t="s">
        <v>17015</v>
      </c>
      <c r="M46" s="808"/>
      <c r="N46" s="807">
        <v>3600</v>
      </c>
    </row>
    <row r="47" spans="1:14" ht="35.25" customHeight="1" x14ac:dyDescent="0.2">
      <c r="A47" s="718" t="s">
        <v>17141</v>
      </c>
      <c r="B47" s="793" t="s">
        <v>17140</v>
      </c>
      <c r="C47" s="790" t="s">
        <v>17108</v>
      </c>
      <c r="D47" s="793">
        <v>23959310</v>
      </c>
      <c r="E47" s="794" t="s">
        <v>17097</v>
      </c>
      <c r="F47" s="718"/>
      <c r="G47" s="718">
        <v>438.31</v>
      </c>
      <c r="H47" s="718"/>
      <c r="I47" s="793"/>
      <c r="J47" s="794">
        <v>11</v>
      </c>
      <c r="K47" s="786">
        <v>654</v>
      </c>
      <c r="L47" s="805" t="s">
        <v>17015</v>
      </c>
      <c r="M47" s="808">
        <v>7194</v>
      </c>
      <c r="N47" s="807">
        <v>3924</v>
      </c>
    </row>
    <row r="48" spans="1:14" ht="30.75" customHeight="1" x14ac:dyDescent="0.2">
      <c r="A48" s="718" t="s">
        <v>17141</v>
      </c>
      <c r="B48" s="793" t="s">
        <v>17140</v>
      </c>
      <c r="C48" s="790" t="s">
        <v>17109</v>
      </c>
      <c r="D48" s="793">
        <v>23909595</v>
      </c>
      <c r="E48" s="794" t="s">
        <v>17097</v>
      </c>
      <c r="F48" s="718"/>
      <c r="G48" s="718">
        <v>200</v>
      </c>
      <c r="H48" s="718"/>
      <c r="I48" s="793"/>
      <c r="J48" s="794">
        <v>11</v>
      </c>
      <c r="K48" s="786">
        <v>2090</v>
      </c>
      <c r="L48" s="805" t="s">
        <v>17015</v>
      </c>
      <c r="M48" s="808">
        <v>20383</v>
      </c>
      <c r="N48" s="807">
        <v>12540</v>
      </c>
    </row>
    <row r="49" spans="1:14" ht="36" customHeight="1" x14ac:dyDescent="0.2">
      <c r="A49" s="718" t="s">
        <v>17141</v>
      </c>
      <c r="B49" s="793" t="s">
        <v>17140</v>
      </c>
      <c r="C49" s="790" t="s">
        <v>17110</v>
      </c>
      <c r="D49" s="793">
        <v>40283075</v>
      </c>
      <c r="E49" s="794" t="s">
        <v>17097</v>
      </c>
      <c r="F49" s="718"/>
      <c r="G49" s="718">
        <v>100</v>
      </c>
      <c r="H49" s="718"/>
      <c r="I49" s="793"/>
      <c r="J49" s="794">
        <v>11</v>
      </c>
      <c r="K49" s="786">
        <v>654</v>
      </c>
      <c r="L49" s="805" t="s">
        <v>17015</v>
      </c>
      <c r="M49" s="808">
        <v>7194</v>
      </c>
      <c r="N49" s="807">
        <v>3924</v>
      </c>
    </row>
    <row r="50" spans="1:14" ht="31.5" customHeight="1" x14ac:dyDescent="0.2">
      <c r="A50" s="718" t="s">
        <v>17141</v>
      </c>
      <c r="B50" s="793" t="s">
        <v>17140</v>
      </c>
      <c r="C50" s="790" t="s">
        <v>17111</v>
      </c>
      <c r="D50" s="793">
        <v>24389634</v>
      </c>
      <c r="E50" s="794" t="s">
        <v>17097</v>
      </c>
      <c r="F50" s="718">
        <v>2034997</v>
      </c>
      <c r="G50" s="718">
        <v>40</v>
      </c>
      <c r="H50" s="718"/>
      <c r="I50" s="793"/>
      <c r="J50" s="794">
        <v>11</v>
      </c>
      <c r="K50" s="786">
        <v>500</v>
      </c>
      <c r="L50" s="805" t="s">
        <v>17015</v>
      </c>
      <c r="M50" s="808">
        <v>5940</v>
      </c>
      <c r="N50" s="807">
        <v>3000</v>
      </c>
    </row>
    <row r="51" spans="1:14" ht="35.25" customHeight="1" x14ac:dyDescent="0.2">
      <c r="A51" s="718" t="s">
        <v>17141</v>
      </c>
      <c r="B51" s="793" t="s">
        <v>17140</v>
      </c>
      <c r="C51" s="790" t="s">
        <v>17112</v>
      </c>
      <c r="D51" s="793">
        <v>25328238</v>
      </c>
      <c r="E51" s="794" t="s">
        <v>17097</v>
      </c>
      <c r="F51" s="718"/>
      <c r="G51" s="718">
        <v>80</v>
      </c>
      <c r="H51" s="718"/>
      <c r="I51" s="793"/>
      <c r="J51" s="794">
        <v>11</v>
      </c>
      <c r="K51" s="786">
        <v>980</v>
      </c>
      <c r="L51" s="805" t="s">
        <v>17015</v>
      </c>
      <c r="M51" s="808">
        <v>10780</v>
      </c>
      <c r="N51" s="807">
        <v>5880</v>
      </c>
    </row>
    <row r="52" spans="1:14" ht="33.75" customHeight="1" x14ac:dyDescent="0.2">
      <c r="A52" s="718" t="s">
        <v>17141</v>
      </c>
      <c r="B52" s="793" t="s">
        <v>17140</v>
      </c>
      <c r="C52" s="790" t="s">
        <v>17113</v>
      </c>
      <c r="D52" s="793">
        <v>25316244</v>
      </c>
      <c r="E52" s="794" t="s">
        <v>17097</v>
      </c>
      <c r="F52" s="718"/>
      <c r="G52" s="718">
        <v>120</v>
      </c>
      <c r="H52" s="718"/>
      <c r="I52" s="793"/>
      <c r="J52" s="794">
        <v>11</v>
      </c>
      <c r="K52" s="786">
        <v>1420</v>
      </c>
      <c r="L52" s="805" t="s">
        <v>17015</v>
      </c>
      <c r="M52" s="808">
        <v>15620</v>
      </c>
      <c r="N52" s="807">
        <v>8520</v>
      </c>
    </row>
    <row r="53" spans="1:14" x14ac:dyDescent="0.2">
      <c r="A53" s="718" t="s">
        <v>17141</v>
      </c>
      <c r="B53" s="793" t="s">
        <v>17140</v>
      </c>
      <c r="C53" s="790" t="s">
        <v>17114</v>
      </c>
      <c r="D53" s="793">
        <v>31033264</v>
      </c>
      <c r="E53" s="794" t="s">
        <v>17097</v>
      </c>
      <c r="F53" s="718"/>
      <c r="G53" s="718">
        <v>23.584</v>
      </c>
      <c r="H53" s="718"/>
      <c r="I53" s="793"/>
      <c r="J53" s="794">
        <v>11</v>
      </c>
      <c r="K53" s="786">
        <v>330</v>
      </c>
      <c r="L53" s="805" t="s">
        <v>17015</v>
      </c>
      <c r="M53" s="808"/>
      <c r="N53" s="807">
        <v>1980</v>
      </c>
    </row>
    <row r="54" spans="1:14" ht="21" customHeight="1" x14ac:dyDescent="0.2">
      <c r="A54" s="718" t="s">
        <v>17141</v>
      </c>
      <c r="B54" s="793" t="s">
        <v>17140</v>
      </c>
      <c r="C54" s="790" t="s">
        <v>17115</v>
      </c>
      <c r="D54" s="793">
        <v>23987752</v>
      </c>
      <c r="E54" s="794" t="s">
        <v>17097</v>
      </c>
      <c r="F54" s="718"/>
      <c r="G54" s="718">
        <v>1000</v>
      </c>
      <c r="H54" s="718"/>
      <c r="I54" s="793"/>
      <c r="J54" s="794">
        <v>7</v>
      </c>
      <c r="K54" s="786">
        <v>1250</v>
      </c>
      <c r="L54" s="805" t="s">
        <v>17015</v>
      </c>
      <c r="M54" s="808">
        <v>12000</v>
      </c>
      <c r="N54" s="807">
        <v>7500</v>
      </c>
    </row>
    <row r="55" spans="1:14" ht="33" customHeight="1" x14ac:dyDescent="0.2">
      <c r="A55" s="718" t="s">
        <v>17141</v>
      </c>
      <c r="B55" s="793" t="s">
        <v>17140</v>
      </c>
      <c r="C55" s="790" t="s">
        <v>17116</v>
      </c>
      <c r="D55" s="793">
        <v>23865022</v>
      </c>
      <c r="E55" s="794" t="s">
        <v>17097</v>
      </c>
      <c r="F55" s="718"/>
      <c r="G55" s="718">
        <v>20</v>
      </c>
      <c r="H55" s="718"/>
      <c r="I55" s="793"/>
      <c r="J55" s="794">
        <v>10</v>
      </c>
      <c r="K55" s="786">
        <v>220</v>
      </c>
      <c r="L55" s="805" t="s">
        <v>17015</v>
      </c>
      <c r="M55" s="808">
        <v>1760</v>
      </c>
      <c r="N55" s="807">
        <v>1320</v>
      </c>
    </row>
    <row r="56" spans="1:14" ht="36" customHeight="1" x14ac:dyDescent="0.2">
      <c r="A56" s="718" t="s">
        <v>17141</v>
      </c>
      <c r="B56" s="793" t="s">
        <v>17140</v>
      </c>
      <c r="C56" s="790" t="s">
        <v>17117</v>
      </c>
      <c r="D56" s="793">
        <v>25311261</v>
      </c>
      <c r="E56" s="794" t="s">
        <v>17097</v>
      </c>
      <c r="F56" s="718"/>
      <c r="G56" s="718">
        <v>650</v>
      </c>
      <c r="H56" s="718"/>
      <c r="I56" s="793"/>
      <c r="J56" s="794">
        <v>11</v>
      </c>
      <c r="K56" s="786">
        <v>600</v>
      </c>
      <c r="L56" s="805" t="s">
        <v>17015</v>
      </c>
      <c r="M56" s="808">
        <v>6600</v>
      </c>
      <c r="N56" s="807"/>
    </row>
    <row r="57" spans="1:14" ht="34.5" customHeight="1" x14ac:dyDescent="0.2">
      <c r="A57" s="718" t="s">
        <v>17141</v>
      </c>
      <c r="B57" s="793" t="s">
        <v>17140</v>
      </c>
      <c r="C57" s="790" t="s">
        <v>17118</v>
      </c>
      <c r="D57" s="793">
        <v>24292841</v>
      </c>
      <c r="E57" s="794" t="s">
        <v>17097</v>
      </c>
      <c r="F57" s="718"/>
      <c r="G57" s="718">
        <v>200</v>
      </c>
      <c r="H57" s="718"/>
      <c r="I57" s="793"/>
      <c r="J57" s="794">
        <v>3</v>
      </c>
      <c r="K57" s="786">
        <v>300</v>
      </c>
      <c r="L57" s="805" t="s">
        <v>17015</v>
      </c>
      <c r="M57" s="808">
        <v>900</v>
      </c>
      <c r="N57" s="807"/>
    </row>
    <row r="58" spans="1:14" ht="30.75" customHeight="1" x14ac:dyDescent="0.2">
      <c r="A58" s="718" t="s">
        <v>17141</v>
      </c>
      <c r="B58" s="793" t="s">
        <v>17140</v>
      </c>
      <c r="C58" s="790" t="s">
        <v>17119</v>
      </c>
      <c r="D58" s="793">
        <v>41115495</v>
      </c>
      <c r="E58" s="794" t="s">
        <v>17097</v>
      </c>
      <c r="F58" s="718"/>
      <c r="G58" s="718">
        <v>162.66</v>
      </c>
      <c r="H58" s="718"/>
      <c r="I58" s="793"/>
      <c r="J58" s="794">
        <v>11</v>
      </c>
      <c r="K58" s="786">
        <v>1090</v>
      </c>
      <c r="L58" s="805" t="s">
        <v>17015</v>
      </c>
      <c r="M58" s="808">
        <v>11990</v>
      </c>
      <c r="N58" s="807"/>
    </row>
    <row r="59" spans="1:14" ht="33" customHeight="1" x14ac:dyDescent="0.2">
      <c r="A59" s="718" t="s">
        <v>17141</v>
      </c>
      <c r="B59" s="793" t="s">
        <v>17140</v>
      </c>
      <c r="C59" s="790" t="s">
        <v>17120</v>
      </c>
      <c r="D59" s="793">
        <v>25135373</v>
      </c>
      <c r="E59" s="794" t="s">
        <v>17097</v>
      </c>
      <c r="F59" s="718"/>
      <c r="G59" s="718">
        <v>150</v>
      </c>
      <c r="H59" s="718"/>
      <c r="I59" s="793"/>
      <c r="J59" s="794">
        <v>6</v>
      </c>
      <c r="K59" s="786">
        <v>1100</v>
      </c>
      <c r="L59" s="805" t="s">
        <v>17015</v>
      </c>
      <c r="M59" s="808">
        <v>6600</v>
      </c>
      <c r="N59" s="807"/>
    </row>
    <row r="60" spans="1:14" ht="33.75" customHeight="1" x14ac:dyDescent="0.2">
      <c r="A60" s="718" t="s">
        <v>17141</v>
      </c>
      <c r="B60" s="793" t="s">
        <v>17140</v>
      </c>
      <c r="C60" s="790" t="s">
        <v>17121</v>
      </c>
      <c r="D60" s="793">
        <v>45650346</v>
      </c>
      <c r="E60" s="794" t="s">
        <v>17097</v>
      </c>
      <c r="F60" s="718"/>
      <c r="G60" s="718">
        <v>250</v>
      </c>
      <c r="H60" s="718"/>
      <c r="I60" s="793"/>
      <c r="J60" s="794">
        <v>11</v>
      </c>
      <c r="K60" s="786">
        <v>654</v>
      </c>
      <c r="L60" s="805" t="s">
        <v>17015</v>
      </c>
      <c r="M60" s="808">
        <v>7194</v>
      </c>
      <c r="N60" s="807"/>
    </row>
    <row r="61" spans="1:14" ht="28.5" customHeight="1" x14ac:dyDescent="0.2">
      <c r="A61" s="718" t="s">
        <v>17141</v>
      </c>
      <c r="B61" s="793" t="s">
        <v>17140</v>
      </c>
      <c r="C61" s="790" t="s">
        <v>17122</v>
      </c>
      <c r="D61" s="793">
        <v>23916213</v>
      </c>
      <c r="E61" s="794" t="s">
        <v>17097</v>
      </c>
      <c r="F61" s="718"/>
      <c r="G61" s="718">
        <v>150</v>
      </c>
      <c r="H61" s="718"/>
      <c r="I61" s="793"/>
      <c r="J61" s="794">
        <v>5</v>
      </c>
      <c r="K61" s="786">
        <v>350</v>
      </c>
      <c r="L61" s="805" t="s">
        <v>17015</v>
      </c>
      <c r="M61" s="808">
        <v>1750</v>
      </c>
      <c r="N61" s="807"/>
    </row>
    <row r="62" spans="1:14" ht="29.25" customHeight="1" x14ac:dyDescent="0.2">
      <c r="A62" s="718" t="s">
        <v>17141</v>
      </c>
      <c r="B62" s="793" t="s">
        <v>17140</v>
      </c>
      <c r="C62" s="790" t="s">
        <v>17123</v>
      </c>
      <c r="D62" s="793">
        <v>24004974</v>
      </c>
      <c r="E62" s="794" t="s">
        <v>17097</v>
      </c>
      <c r="F62" s="718"/>
      <c r="G62" s="718">
        <v>556</v>
      </c>
      <c r="H62" s="718"/>
      <c r="I62" s="793"/>
      <c r="J62" s="794">
        <v>12</v>
      </c>
      <c r="K62" s="786">
        <v>17000</v>
      </c>
      <c r="L62" s="805" t="s">
        <v>17015</v>
      </c>
      <c r="M62" s="808"/>
      <c r="N62" s="807">
        <v>102000</v>
      </c>
    </row>
    <row r="63" spans="1:14" ht="28.5" customHeight="1" x14ac:dyDescent="0.2">
      <c r="A63" s="718" t="s">
        <v>17141</v>
      </c>
      <c r="B63" s="793" t="s">
        <v>17140</v>
      </c>
      <c r="C63" s="790" t="s">
        <v>17124</v>
      </c>
      <c r="D63" s="793">
        <v>11097983</v>
      </c>
      <c r="E63" s="794" t="s">
        <v>17097</v>
      </c>
      <c r="F63" s="718">
        <v>2007265</v>
      </c>
      <c r="G63" s="718">
        <v>1159.22</v>
      </c>
      <c r="H63" s="718"/>
      <c r="I63" s="793"/>
      <c r="J63" s="794">
        <v>12</v>
      </c>
      <c r="K63" s="786">
        <v>23000</v>
      </c>
      <c r="L63" s="805" t="s">
        <v>17015</v>
      </c>
      <c r="M63" s="808">
        <v>276000</v>
      </c>
      <c r="N63" s="807">
        <v>138000</v>
      </c>
    </row>
    <row r="64" spans="1:14" ht="39.75" customHeight="1" x14ac:dyDescent="0.2">
      <c r="A64" s="718" t="s">
        <v>17141</v>
      </c>
      <c r="B64" s="793" t="s">
        <v>17140</v>
      </c>
      <c r="C64" s="790" t="s">
        <v>17125</v>
      </c>
      <c r="D64" s="793">
        <v>24463708</v>
      </c>
      <c r="E64" s="794" t="s">
        <v>17097</v>
      </c>
      <c r="F64" s="718"/>
      <c r="G64" s="718">
        <v>400</v>
      </c>
      <c r="H64" s="718"/>
      <c r="I64" s="793"/>
      <c r="J64" s="794">
        <v>24</v>
      </c>
      <c r="K64" s="786">
        <v>7500</v>
      </c>
      <c r="L64" s="805" t="s">
        <v>17015</v>
      </c>
      <c r="M64" s="808"/>
      <c r="N64" s="807">
        <v>45000</v>
      </c>
    </row>
    <row r="65" spans="1:14" ht="32.25" customHeight="1" x14ac:dyDescent="0.2">
      <c r="A65" s="718" t="s">
        <v>17141</v>
      </c>
      <c r="B65" s="793" t="s">
        <v>17140</v>
      </c>
      <c r="C65" s="790" t="s">
        <v>17126</v>
      </c>
      <c r="D65" s="793">
        <v>23892240</v>
      </c>
      <c r="E65" s="794" t="s">
        <v>17097</v>
      </c>
      <c r="F65" s="718">
        <v>2005320</v>
      </c>
      <c r="G65" s="718">
        <v>658.7</v>
      </c>
      <c r="H65" s="718"/>
      <c r="I65" s="793"/>
      <c r="J65" s="794">
        <v>24</v>
      </c>
      <c r="K65" s="786">
        <v>11000</v>
      </c>
      <c r="L65" s="805" t="s">
        <v>17015</v>
      </c>
      <c r="M65" s="808">
        <v>132000</v>
      </c>
      <c r="N65" s="807">
        <v>66000</v>
      </c>
    </row>
    <row r="66" spans="1:14" ht="27.75" customHeight="1" x14ac:dyDescent="0.2">
      <c r="A66" s="718" t="s">
        <v>17141</v>
      </c>
      <c r="B66" s="793" t="s">
        <v>17140</v>
      </c>
      <c r="C66" s="790" t="s">
        <v>17127</v>
      </c>
      <c r="D66" s="793">
        <v>24949074</v>
      </c>
      <c r="E66" s="794" t="s">
        <v>17097</v>
      </c>
      <c r="F66" s="718">
        <v>2005162</v>
      </c>
      <c r="G66" s="718">
        <v>699.1</v>
      </c>
      <c r="H66" s="718"/>
      <c r="I66" s="793"/>
      <c r="J66" s="794">
        <v>24</v>
      </c>
      <c r="K66" s="786">
        <v>12500</v>
      </c>
      <c r="L66" s="805" t="s">
        <v>17015</v>
      </c>
      <c r="M66" s="808">
        <v>150000</v>
      </c>
      <c r="N66" s="807">
        <v>75000</v>
      </c>
    </row>
    <row r="67" spans="1:14" ht="47.25" customHeight="1" x14ac:dyDescent="0.2">
      <c r="A67" s="718" t="s">
        <v>17141</v>
      </c>
      <c r="B67" s="793" t="s">
        <v>17140</v>
      </c>
      <c r="C67" s="790" t="s">
        <v>17128</v>
      </c>
      <c r="D67" s="793">
        <v>11015085</v>
      </c>
      <c r="E67" s="794" t="s">
        <v>17097</v>
      </c>
      <c r="F67" s="718"/>
      <c r="G67" s="718">
        <v>600</v>
      </c>
      <c r="H67" s="718"/>
      <c r="I67" s="793"/>
      <c r="J67" s="794">
        <v>12</v>
      </c>
      <c r="K67" s="786">
        <v>14500</v>
      </c>
      <c r="L67" s="805" t="s">
        <v>17015</v>
      </c>
      <c r="M67" s="808">
        <v>174000</v>
      </c>
      <c r="N67" s="807">
        <v>87000</v>
      </c>
    </row>
    <row r="68" spans="1:14" ht="27.75" customHeight="1" x14ac:dyDescent="0.2">
      <c r="A68" s="718" t="s">
        <v>17141</v>
      </c>
      <c r="B68" s="793" t="s">
        <v>17140</v>
      </c>
      <c r="C68" s="790" t="s">
        <v>17129</v>
      </c>
      <c r="D68" s="793">
        <v>23847304</v>
      </c>
      <c r="E68" s="794" t="s">
        <v>17097</v>
      </c>
      <c r="F68" s="718">
        <v>11137558</v>
      </c>
      <c r="G68" s="718">
        <v>653.46</v>
      </c>
      <c r="H68" s="718"/>
      <c r="I68" s="793"/>
      <c r="J68" s="794">
        <v>12</v>
      </c>
      <c r="K68" s="786">
        <v>14000</v>
      </c>
      <c r="L68" s="805" t="s">
        <v>17015</v>
      </c>
      <c r="M68" s="808">
        <v>168000</v>
      </c>
      <c r="N68" s="807"/>
    </row>
    <row r="69" spans="1:14" ht="30" customHeight="1" x14ac:dyDescent="0.2">
      <c r="A69" s="718" t="s">
        <v>17141</v>
      </c>
      <c r="B69" s="793" t="s">
        <v>17140</v>
      </c>
      <c r="C69" s="790" t="s">
        <v>17131</v>
      </c>
      <c r="D69" s="799">
        <v>16412487</v>
      </c>
      <c r="E69" s="794" t="s">
        <v>17012</v>
      </c>
      <c r="F69" s="679">
        <v>2193293</v>
      </c>
      <c r="G69" s="679">
        <v>270</v>
      </c>
      <c r="H69" s="679" t="s">
        <v>17132</v>
      </c>
      <c r="I69" s="799"/>
      <c r="J69" s="800" t="s">
        <v>17133</v>
      </c>
      <c r="K69" s="788">
        <v>8000</v>
      </c>
      <c r="L69" s="804" t="s">
        <v>17015</v>
      </c>
      <c r="M69" s="810">
        <f>+K69*12</f>
        <v>96000</v>
      </c>
      <c r="N69" s="810"/>
    </row>
    <row r="70" spans="1:14" ht="27" customHeight="1" x14ac:dyDescent="0.2">
      <c r="A70" s="718" t="s">
        <v>17141</v>
      </c>
      <c r="B70" s="793" t="s">
        <v>17130</v>
      </c>
      <c r="C70" s="619" t="s">
        <v>17134</v>
      </c>
      <c r="D70" s="799">
        <v>16504445</v>
      </c>
      <c r="E70" s="794" t="s">
        <v>17012</v>
      </c>
      <c r="F70" s="679">
        <v>2193293</v>
      </c>
      <c r="G70" s="679">
        <v>270</v>
      </c>
      <c r="H70" s="679" t="s">
        <v>17132</v>
      </c>
      <c r="I70" s="799"/>
      <c r="J70" s="800" t="s">
        <v>17135</v>
      </c>
      <c r="K70" s="788">
        <v>9500</v>
      </c>
      <c r="L70" s="804" t="s">
        <v>17015</v>
      </c>
      <c r="M70" s="810">
        <v>0</v>
      </c>
      <c r="N70" s="810">
        <v>57000</v>
      </c>
    </row>
    <row r="71" spans="1:14" ht="45" x14ac:dyDescent="0.2">
      <c r="A71" s="712" t="s">
        <v>15858</v>
      </c>
      <c r="B71" s="711" t="s">
        <v>605</v>
      </c>
      <c r="C71" s="703" t="s">
        <v>15854</v>
      </c>
      <c r="D71" s="704">
        <v>49077707</v>
      </c>
      <c r="E71" s="821" t="s">
        <v>15855</v>
      </c>
      <c r="F71" s="705">
        <v>49077707</v>
      </c>
      <c r="G71" s="706">
        <v>1845.53</v>
      </c>
      <c r="H71" s="707" t="s">
        <v>15856</v>
      </c>
      <c r="I71" s="702"/>
      <c r="J71" s="708" t="s">
        <v>15857</v>
      </c>
      <c r="K71" s="813">
        <v>44762</v>
      </c>
      <c r="L71" s="804" t="s">
        <v>17015</v>
      </c>
      <c r="M71" s="709">
        <v>517601.24</v>
      </c>
      <c r="N71" s="710">
        <v>268574.76</v>
      </c>
    </row>
    <row r="72" spans="1:14" ht="45" x14ac:dyDescent="0.2">
      <c r="A72" s="718" t="s">
        <v>17156</v>
      </c>
      <c r="B72" s="793" t="s">
        <v>630</v>
      </c>
      <c r="C72" s="817" t="s">
        <v>17142</v>
      </c>
      <c r="D72" s="823">
        <v>33345703</v>
      </c>
      <c r="E72" s="796" t="s">
        <v>17143</v>
      </c>
      <c r="F72" s="811">
        <v>11089134</v>
      </c>
      <c r="G72" s="679">
        <v>45</v>
      </c>
      <c r="H72" s="679" t="s">
        <v>17132</v>
      </c>
      <c r="I72" s="799" t="s">
        <v>17132</v>
      </c>
      <c r="J72" s="796" t="s">
        <v>16878</v>
      </c>
      <c r="K72" s="814">
        <v>800</v>
      </c>
      <c r="L72" s="804" t="s">
        <v>17015</v>
      </c>
      <c r="M72" s="828">
        <f>+K72*12</f>
        <v>9600</v>
      </c>
      <c r="N72" s="826">
        <f>+K72*6</f>
        <v>4800</v>
      </c>
    </row>
    <row r="73" spans="1:14" ht="45" x14ac:dyDescent="0.2">
      <c r="A73" s="718" t="s">
        <v>17156</v>
      </c>
      <c r="B73" s="793" t="s">
        <v>630</v>
      </c>
      <c r="C73" s="818" t="s">
        <v>17144</v>
      </c>
      <c r="D73" s="823">
        <v>22423233</v>
      </c>
      <c r="E73" s="796" t="s">
        <v>17143</v>
      </c>
      <c r="F73" s="811">
        <v>2008220</v>
      </c>
      <c r="G73" s="679">
        <v>35</v>
      </c>
      <c r="H73" s="679" t="s">
        <v>17132</v>
      </c>
      <c r="I73" s="799" t="s">
        <v>17132</v>
      </c>
      <c r="J73" s="796" t="s">
        <v>16878</v>
      </c>
      <c r="K73" s="814">
        <v>800</v>
      </c>
      <c r="L73" s="804" t="s">
        <v>17015</v>
      </c>
      <c r="M73" s="828">
        <f>+K73*12</f>
        <v>9600</v>
      </c>
      <c r="N73" s="826">
        <f t="shared" ref="N73:N79" si="0">+K73*6</f>
        <v>4800</v>
      </c>
    </row>
    <row r="74" spans="1:14" ht="45" x14ac:dyDescent="0.2">
      <c r="A74" s="718" t="s">
        <v>17156</v>
      </c>
      <c r="B74" s="793" t="s">
        <v>630</v>
      </c>
      <c r="C74" s="818" t="s">
        <v>17145</v>
      </c>
      <c r="D74" s="823">
        <v>16731232</v>
      </c>
      <c r="E74" s="796" t="s">
        <v>17143</v>
      </c>
      <c r="F74" s="811">
        <v>11001259</v>
      </c>
      <c r="G74" s="679">
        <v>80</v>
      </c>
      <c r="H74" s="679" t="s">
        <v>17132</v>
      </c>
      <c r="I74" s="799" t="s">
        <v>17132</v>
      </c>
      <c r="J74" s="796" t="s">
        <v>16878</v>
      </c>
      <c r="K74" s="814">
        <v>900</v>
      </c>
      <c r="L74" s="804" t="s">
        <v>17015</v>
      </c>
      <c r="M74" s="828">
        <f>+K74*12</f>
        <v>10800</v>
      </c>
      <c r="N74" s="826">
        <f t="shared" si="0"/>
        <v>5400</v>
      </c>
    </row>
    <row r="75" spans="1:14" ht="45" x14ac:dyDescent="0.2">
      <c r="A75" s="718" t="s">
        <v>17156</v>
      </c>
      <c r="B75" s="793" t="s">
        <v>630</v>
      </c>
      <c r="C75" s="818" t="s">
        <v>17146</v>
      </c>
      <c r="D75" s="799">
        <v>32844329</v>
      </c>
      <c r="E75" s="796" t="s">
        <v>17143</v>
      </c>
      <c r="F75" s="679" t="s">
        <v>17147</v>
      </c>
      <c r="G75" s="679">
        <v>291.7</v>
      </c>
      <c r="H75" s="679" t="s">
        <v>17132</v>
      </c>
      <c r="I75" s="799" t="s">
        <v>17132</v>
      </c>
      <c r="J75" s="796" t="s">
        <v>16878</v>
      </c>
      <c r="K75" s="814">
        <v>1000</v>
      </c>
      <c r="L75" s="804" t="s">
        <v>17015</v>
      </c>
      <c r="M75" s="828">
        <f>1200*12</f>
        <v>14400</v>
      </c>
      <c r="N75" s="826">
        <f t="shared" si="0"/>
        <v>6000</v>
      </c>
    </row>
    <row r="76" spans="1:14" ht="45" x14ac:dyDescent="0.2">
      <c r="A76" s="718" t="s">
        <v>17156</v>
      </c>
      <c r="B76" s="793" t="s">
        <v>630</v>
      </c>
      <c r="C76" s="818" t="s">
        <v>17148</v>
      </c>
      <c r="D76" s="824" t="s">
        <v>17149</v>
      </c>
      <c r="E76" s="796" t="s">
        <v>17143</v>
      </c>
      <c r="F76" s="811">
        <v>7022947</v>
      </c>
      <c r="G76" s="679">
        <v>2032.22</v>
      </c>
      <c r="H76" s="679" t="s">
        <v>17150</v>
      </c>
      <c r="I76" s="799" t="s">
        <v>17132</v>
      </c>
      <c r="J76" s="796" t="s">
        <v>16864</v>
      </c>
      <c r="K76" s="815">
        <v>25925.45</v>
      </c>
      <c r="L76" s="804" t="s">
        <v>17015</v>
      </c>
      <c r="M76" s="828">
        <v>115694.8</v>
      </c>
      <c r="N76" s="826">
        <f t="shared" si="0"/>
        <v>155552.70000000001</v>
      </c>
    </row>
    <row r="77" spans="1:14" ht="45" x14ac:dyDescent="0.2">
      <c r="A77" s="718" t="s">
        <v>17156</v>
      </c>
      <c r="B77" s="793" t="s">
        <v>630</v>
      </c>
      <c r="C77" s="818" t="s">
        <v>17151</v>
      </c>
      <c r="D77" s="799">
        <v>10471933</v>
      </c>
      <c r="E77" s="796" t="s">
        <v>17143</v>
      </c>
      <c r="F77" s="811">
        <v>40492739</v>
      </c>
      <c r="G77" s="679">
        <v>788.58</v>
      </c>
      <c r="H77" s="679" t="s">
        <v>17132</v>
      </c>
      <c r="I77" s="799" t="s">
        <v>17132</v>
      </c>
      <c r="J77" s="796" t="s">
        <v>16878</v>
      </c>
      <c r="K77" s="815">
        <v>9571.2800000000007</v>
      </c>
      <c r="L77" s="804" t="s">
        <v>17015</v>
      </c>
      <c r="M77" s="828">
        <v>57427.68</v>
      </c>
      <c r="N77" s="826">
        <f t="shared" si="0"/>
        <v>57427.680000000008</v>
      </c>
    </row>
    <row r="78" spans="1:14" ht="45" x14ac:dyDescent="0.2">
      <c r="A78" s="718" t="s">
        <v>17156</v>
      </c>
      <c r="B78" s="793" t="s">
        <v>630</v>
      </c>
      <c r="C78" s="818" t="s">
        <v>17148</v>
      </c>
      <c r="D78" s="824" t="s">
        <v>17149</v>
      </c>
      <c r="E78" s="796" t="s">
        <v>17143</v>
      </c>
      <c r="F78" s="811">
        <v>7022947</v>
      </c>
      <c r="G78" s="679">
        <v>60</v>
      </c>
      <c r="H78" s="679"/>
      <c r="I78" s="799" t="s">
        <v>17132</v>
      </c>
      <c r="J78" s="796" t="s">
        <v>16864</v>
      </c>
      <c r="K78" s="815">
        <v>11281.36</v>
      </c>
      <c r="L78" s="804" t="s">
        <v>17015</v>
      </c>
      <c r="M78" s="828">
        <v>265875.55</v>
      </c>
      <c r="N78" s="826">
        <f t="shared" si="0"/>
        <v>67688.160000000003</v>
      </c>
    </row>
    <row r="79" spans="1:14" ht="56.25" x14ac:dyDescent="0.2">
      <c r="A79" s="718" t="s">
        <v>17156</v>
      </c>
      <c r="B79" s="793" t="s">
        <v>630</v>
      </c>
      <c r="C79" s="818" t="s">
        <v>17152</v>
      </c>
      <c r="D79" s="823">
        <v>7842392</v>
      </c>
      <c r="E79" s="796" t="s">
        <v>17143</v>
      </c>
      <c r="F79" s="718" t="s">
        <v>17153</v>
      </c>
      <c r="G79" s="679">
        <v>917</v>
      </c>
      <c r="H79" s="679" t="s">
        <v>17132</v>
      </c>
      <c r="I79" s="799" t="s">
        <v>17132</v>
      </c>
      <c r="J79" s="796" t="s">
        <v>16878</v>
      </c>
      <c r="K79" s="814">
        <v>31000</v>
      </c>
      <c r="L79" s="804" t="s">
        <v>17015</v>
      </c>
      <c r="M79" s="828">
        <f>+K79*12</f>
        <v>372000</v>
      </c>
      <c r="N79" s="826">
        <f t="shared" si="0"/>
        <v>186000</v>
      </c>
    </row>
    <row r="80" spans="1:14" ht="45" x14ac:dyDescent="0.2">
      <c r="A80" s="718" t="s">
        <v>17156</v>
      </c>
      <c r="B80" s="793" t="s">
        <v>630</v>
      </c>
      <c r="C80" s="818" t="s">
        <v>17154</v>
      </c>
      <c r="D80" s="799">
        <v>11032593</v>
      </c>
      <c r="E80" s="796" t="s">
        <v>17143</v>
      </c>
      <c r="F80" s="679">
        <f>+D80</f>
        <v>11032593</v>
      </c>
      <c r="G80" s="679">
        <v>69.930000000000007</v>
      </c>
      <c r="H80" s="679" t="s">
        <v>17132</v>
      </c>
      <c r="I80" s="799" t="s">
        <v>17132</v>
      </c>
      <c r="J80" s="796" t="s">
        <v>16878</v>
      </c>
      <c r="K80" s="815">
        <v>500</v>
      </c>
      <c r="L80" s="804" t="s">
        <v>17015</v>
      </c>
      <c r="M80" s="828">
        <f>+K80*12</f>
        <v>6000</v>
      </c>
      <c r="N80" s="826">
        <f>+K80*6</f>
        <v>3000</v>
      </c>
    </row>
    <row r="81" spans="1:14" ht="45.75" thickBot="1" x14ac:dyDescent="0.25">
      <c r="A81" s="831" t="s">
        <v>17156</v>
      </c>
      <c r="B81" s="830" t="s">
        <v>630</v>
      </c>
      <c r="C81" s="819" t="s">
        <v>17155</v>
      </c>
      <c r="D81" s="820">
        <v>7805631</v>
      </c>
      <c r="E81" s="822" t="s">
        <v>17143</v>
      </c>
      <c r="F81" s="812">
        <v>7805631</v>
      </c>
      <c r="G81" s="812">
        <v>135.91</v>
      </c>
      <c r="H81" s="812" t="s">
        <v>17132</v>
      </c>
      <c r="I81" s="820" t="s">
        <v>17132</v>
      </c>
      <c r="J81" s="822" t="s">
        <v>16878</v>
      </c>
      <c r="K81" s="816">
        <v>1320</v>
      </c>
      <c r="L81" s="825" t="s">
        <v>17015</v>
      </c>
      <c r="M81" s="829">
        <f>+K81*12</f>
        <v>15840</v>
      </c>
      <c r="N81" s="827">
        <f>K81*6</f>
        <v>7920</v>
      </c>
    </row>
    <row r="82" spans="1:14" ht="12" thickBot="1" x14ac:dyDescent="0.25">
      <c r="A82" s="832"/>
      <c r="B82" s="832"/>
      <c r="C82" s="365"/>
      <c r="D82" s="365"/>
      <c r="E82" s="365"/>
      <c r="F82" s="365"/>
      <c r="G82" s="365"/>
      <c r="H82" s="365"/>
      <c r="I82" s="365"/>
      <c r="J82" s="365"/>
      <c r="K82" s="833">
        <f>SUM(K6:K81)</f>
        <v>363279.09</v>
      </c>
      <c r="L82" s="367"/>
      <c r="M82" s="833">
        <f>SUM(M6:M81)</f>
        <v>3509936.27</v>
      </c>
      <c r="N82" s="833">
        <f>SUM(N6:N81)</f>
        <v>2125537.2999999998</v>
      </c>
    </row>
    <row r="83" spans="1:14" x14ac:dyDescent="0.2">
      <c r="A83" s="18" t="s">
        <v>416</v>
      </c>
    </row>
  </sheetData>
  <protectedRanges>
    <protectedRange sqref="E30:E34" name="FICHA5"/>
    <protectedRange sqref="J30:J34" name="FICHA5_2"/>
  </protectedRanges>
  <mergeCells count="6">
    <mergeCell ref="M4:M5"/>
    <mergeCell ref="N4:N5"/>
    <mergeCell ref="C4:D4"/>
    <mergeCell ref="A4:B4"/>
    <mergeCell ref="J4:L4"/>
    <mergeCell ref="E4:I4"/>
  </mergeCells>
  <printOptions horizontalCentered="1"/>
  <pageMargins left="0.25" right="0.25" top="0.75" bottom="0.75" header="0.3" footer="0.3"/>
  <pageSetup paperSize="9" scale="77" orientation="landscape" r:id="rId1"/>
  <headerFooter alignWithMargins="0">
    <oddHeader>&amp;C&amp;"Arial,Negrita"&amp;18PROYECTO DE PRESUPUESTO 2021</oddHeader>
    <oddFooter>&amp;L&amp;"Arial,Negrita"&amp;8PROYECTO DE PRESUPUESTO PARA EL AÑO FISCAL 2020
INFORMACIÓN PARA LA COMISIÓN DE PRESUPUESTO Y CUENTA GENERAL DE LA REPÚBLICA DEL CONGRESO DE LA REPÚBLICA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workbookViewId="0"/>
  </sheetViews>
  <sheetFormatPr baseColWidth="10" defaultColWidth="10.7109375" defaultRowHeight="12.75" x14ac:dyDescent="0.2"/>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249977111117893"/>
  </sheetPr>
  <dimension ref="A1:D21"/>
  <sheetViews>
    <sheetView topLeftCell="A4" zoomScaleNormal="100" workbookViewId="0">
      <selection activeCell="C18" sqref="C18:D18"/>
    </sheetView>
  </sheetViews>
  <sheetFormatPr baseColWidth="10" defaultColWidth="11.28515625" defaultRowHeight="12.75" x14ac:dyDescent="0.2"/>
  <cols>
    <col min="1" max="1" width="58" customWidth="1"/>
    <col min="2" max="2" width="13" customWidth="1"/>
    <col min="3" max="3" width="12.42578125" customWidth="1"/>
    <col min="4" max="4" width="11.5703125" customWidth="1"/>
  </cols>
  <sheetData>
    <row r="1" spans="1:4" x14ac:dyDescent="0.2">
      <c r="A1" s="41" t="s">
        <v>376</v>
      </c>
      <c r="B1" s="18"/>
      <c r="C1" s="18"/>
      <c r="D1" s="18"/>
    </row>
    <row r="2" spans="1:4" x14ac:dyDescent="0.2">
      <c r="A2" s="43" t="s">
        <v>438</v>
      </c>
      <c r="B2" s="18"/>
      <c r="C2" s="18"/>
      <c r="D2" s="18"/>
    </row>
    <row r="3" spans="1:4" s="59" customFormat="1" ht="28.35" customHeight="1" x14ac:dyDescent="0.2">
      <c r="A3" s="141" t="s">
        <v>323</v>
      </c>
      <c r="B3" s="142">
        <v>2019</v>
      </c>
      <c r="C3" s="142">
        <v>2020</v>
      </c>
      <c r="D3" s="142">
        <v>2021</v>
      </c>
    </row>
    <row r="4" spans="1:4" s="60" customFormat="1" x14ac:dyDescent="0.2">
      <c r="A4" s="143" t="s">
        <v>320</v>
      </c>
      <c r="B4" s="140">
        <f>53457864+78842831</f>
        <v>132300695</v>
      </c>
      <c r="C4" s="140">
        <v>143030157</v>
      </c>
      <c r="D4" s="140">
        <f>57769100+81381709</f>
        <v>139150809</v>
      </c>
    </row>
    <row r="5" spans="1:4" s="60" customFormat="1" x14ac:dyDescent="0.2">
      <c r="A5" s="143" t="s">
        <v>321</v>
      </c>
      <c r="B5" s="140">
        <f>86404139+103976542</f>
        <v>190380681</v>
      </c>
      <c r="C5" s="140">
        <v>198961070</v>
      </c>
      <c r="D5" s="140">
        <f>75735984+114766054</f>
        <v>190502038</v>
      </c>
    </row>
    <row r="6" spans="1:4" s="60" customFormat="1" x14ac:dyDescent="0.2">
      <c r="A6" s="143" t="s">
        <v>322</v>
      </c>
      <c r="B6" s="140">
        <v>254762194</v>
      </c>
      <c r="C6" s="140">
        <v>263222200</v>
      </c>
      <c r="D6" s="140">
        <v>292842039</v>
      </c>
    </row>
    <row r="7" spans="1:4" s="62" customFormat="1" ht="28.35" customHeight="1" x14ac:dyDescent="0.2">
      <c r="A7" s="144" t="s">
        <v>317</v>
      </c>
      <c r="B7" s="149">
        <f>SUM(B4:B6)</f>
        <v>577443570</v>
      </c>
      <c r="C7" s="149">
        <f>SUM(C4:C6)</f>
        <v>605213427</v>
      </c>
      <c r="D7" s="149">
        <f>SUM(D4:D6)</f>
        <v>622494886</v>
      </c>
    </row>
    <row r="8" spans="1:4" x14ac:dyDescent="0.2">
      <c r="A8" s="18"/>
      <c r="B8" s="18"/>
      <c r="C8" s="18"/>
      <c r="D8" s="18"/>
    </row>
    <row r="9" spans="1:4" s="59" customFormat="1" ht="28.35" customHeight="1" x14ac:dyDescent="0.2">
      <c r="A9" s="141" t="s">
        <v>324</v>
      </c>
      <c r="B9" s="142">
        <v>2019</v>
      </c>
      <c r="C9" s="142" t="s">
        <v>377</v>
      </c>
      <c r="D9" s="142" t="s">
        <v>378</v>
      </c>
    </row>
    <row r="10" spans="1:4" s="60" customFormat="1" x14ac:dyDescent="0.2">
      <c r="A10" s="143" t="s">
        <v>320</v>
      </c>
      <c r="B10" s="140">
        <v>144629103</v>
      </c>
      <c r="C10" s="140">
        <v>157201395</v>
      </c>
      <c r="D10" s="140">
        <f>57769100+81381709</f>
        <v>139150809</v>
      </c>
    </row>
    <row r="11" spans="1:4" s="60" customFormat="1" x14ac:dyDescent="0.2">
      <c r="A11" s="143" t="s">
        <v>321</v>
      </c>
      <c r="B11" s="140">
        <v>214875179</v>
      </c>
      <c r="C11" s="140">
        <v>255118149</v>
      </c>
      <c r="D11" s="140">
        <f>75735984+114766054</f>
        <v>190502038</v>
      </c>
    </row>
    <row r="12" spans="1:4" s="60" customFormat="1" x14ac:dyDescent="0.2">
      <c r="A12" s="143" t="s">
        <v>322</v>
      </c>
      <c r="B12" s="140">
        <v>309447710</v>
      </c>
      <c r="C12" s="140">
        <v>442604290</v>
      </c>
      <c r="D12" s="140">
        <v>292842039</v>
      </c>
    </row>
    <row r="13" spans="1:4" s="62" customFormat="1" ht="28.35" customHeight="1" x14ac:dyDescent="0.2">
      <c r="A13" s="144" t="s">
        <v>318</v>
      </c>
      <c r="B13" s="149">
        <f>SUM(B10:B12)</f>
        <v>668951992</v>
      </c>
      <c r="C13" s="149">
        <f>SUM(C10:C12)</f>
        <v>854923834</v>
      </c>
      <c r="D13" s="149">
        <f>SUM(D10:D12)</f>
        <v>622494886</v>
      </c>
    </row>
    <row r="14" spans="1:4" x14ac:dyDescent="0.2">
      <c r="A14" s="18"/>
      <c r="B14" s="18"/>
      <c r="C14" s="18"/>
      <c r="D14" s="18"/>
    </row>
    <row r="15" spans="1:4" s="59" customFormat="1" ht="28.35" customHeight="1" x14ac:dyDescent="0.2">
      <c r="A15" s="141" t="s">
        <v>325</v>
      </c>
      <c r="B15" s="142">
        <v>2019</v>
      </c>
      <c r="C15" s="142" t="s">
        <v>377</v>
      </c>
      <c r="D15" s="142" t="s">
        <v>378</v>
      </c>
    </row>
    <row r="16" spans="1:4" s="60" customFormat="1" x14ac:dyDescent="0.2">
      <c r="A16" s="143" t="s">
        <v>320</v>
      </c>
      <c r="B16" s="140">
        <v>131930333</v>
      </c>
      <c r="C16" s="140">
        <v>151320428</v>
      </c>
      <c r="D16" s="140">
        <f>57769100+81381709</f>
        <v>139150809</v>
      </c>
    </row>
    <row r="17" spans="1:4" s="60" customFormat="1" x14ac:dyDescent="0.2">
      <c r="A17" s="143" t="s">
        <v>321</v>
      </c>
      <c r="B17" s="140">
        <v>181803919</v>
      </c>
      <c r="C17" s="140">
        <v>239780593</v>
      </c>
      <c r="D17" s="140">
        <f>75735984+114766054</f>
        <v>190502038</v>
      </c>
    </row>
    <row r="18" spans="1:4" s="60" customFormat="1" x14ac:dyDescent="0.2">
      <c r="A18" s="143" t="s">
        <v>322</v>
      </c>
      <c r="B18" s="140">
        <v>260667697</v>
      </c>
      <c r="C18" s="140">
        <v>389996419</v>
      </c>
      <c r="D18" s="140">
        <v>292842039</v>
      </c>
    </row>
    <row r="19" spans="1:4" s="62" customFormat="1" ht="28.35" customHeight="1" x14ac:dyDescent="0.2">
      <c r="A19" s="144" t="s">
        <v>319</v>
      </c>
      <c r="B19" s="149">
        <f>B16+B17+B18</f>
        <v>574401949</v>
      </c>
      <c r="C19" s="149">
        <f>C16+C17+C18</f>
        <v>781097440</v>
      </c>
      <c r="D19" s="149">
        <f>D16+D17+D18</f>
        <v>622494886</v>
      </c>
    </row>
    <row r="20" spans="1:4" x14ac:dyDescent="0.2">
      <c r="A20" s="137" t="s">
        <v>379</v>
      </c>
    </row>
    <row r="21" spans="1:4" x14ac:dyDescent="0.2">
      <c r="A21" s="138" t="s">
        <v>380</v>
      </c>
    </row>
  </sheetData>
  <pageMargins left="0.70866141732283472" right="0.51181102362204722" top="0.74803149606299213" bottom="0.74803149606299213" header="0.31496062992125984" footer="0.31496062992125984"/>
  <pageSetup paperSize="9" orientation="portrait" r:id="rId1"/>
  <headerFooter>
    <oddHeader xml:space="preserve">&amp;L&amp;"Arial,Negrita"&amp;14
&amp;C&amp;"Arial,Negrita"&amp;18PROYECTO DE PRESUPUESTO 2021&amp;R&amp;"Arial,Negrita"&amp;14 </oddHeader>
    <oddFooter>&amp;L&amp;"Arial,Negrita"&amp;8PROYECTO DE PRESUPUESTO PARA EL AÑO FISCAL 2020
INFORMACIÓN PARA LA COMISIÓN DE PRESUPUESTO Y CUENTA GENERAL DE LA REPÚBLICA DEL CONGRESO DE LA REPÚBLICA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249977111117893"/>
  </sheetPr>
  <dimension ref="A1:G54"/>
  <sheetViews>
    <sheetView zoomScaleNormal="100" workbookViewId="0">
      <selection activeCell="A2" sqref="A2"/>
    </sheetView>
  </sheetViews>
  <sheetFormatPr baseColWidth="10" defaultColWidth="11.28515625" defaultRowHeight="12.75" x14ac:dyDescent="0.2"/>
  <cols>
    <col min="1" max="1" width="42.85546875" customWidth="1"/>
    <col min="2" max="2" width="14.85546875" bestFit="1" customWidth="1"/>
    <col min="3" max="3" width="15.28515625" customWidth="1"/>
    <col min="4" max="4" width="15.7109375" customWidth="1"/>
    <col min="7" max="7" width="13.7109375" bestFit="1" customWidth="1"/>
  </cols>
  <sheetData>
    <row r="1" spans="1:6" x14ac:dyDescent="0.2">
      <c r="A1" s="41" t="s">
        <v>17211</v>
      </c>
      <c r="B1" s="18"/>
      <c r="C1" s="18"/>
      <c r="D1" s="18"/>
    </row>
    <row r="2" spans="1:6" x14ac:dyDescent="0.2">
      <c r="A2" s="43" t="s">
        <v>439</v>
      </c>
      <c r="B2" s="18"/>
      <c r="C2" s="18"/>
      <c r="D2" s="18"/>
    </row>
    <row r="3" spans="1:6" s="59" customFormat="1" ht="28.35" customHeight="1" x14ac:dyDescent="0.2">
      <c r="A3" s="141" t="s">
        <v>15850</v>
      </c>
      <c r="B3" s="142">
        <v>2019</v>
      </c>
      <c r="C3" s="142">
        <v>2020</v>
      </c>
      <c r="D3" s="142">
        <v>2021</v>
      </c>
    </row>
    <row r="4" spans="1:6" s="61" customFormat="1" x14ac:dyDescent="0.2">
      <c r="A4" s="145" t="s">
        <v>116</v>
      </c>
      <c r="B4" s="146">
        <f>SUM(B5:B10)</f>
        <v>481037860</v>
      </c>
      <c r="C4" s="146">
        <f>SUM(C5:C10)</f>
        <v>482818015</v>
      </c>
      <c r="D4" s="146">
        <f>SUM(D5:D10)</f>
        <v>487874392</v>
      </c>
    </row>
    <row r="5" spans="1:6" s="60" customFormat="1" x14ac:dyDescent="0.2">
      <c r="A5" s="147" t="s">
        <v>105</v>
      </c>
      <c r="B5" s="140">
        <v>0</v>
      </c>
      <c r="C5" s="140">
        <v>0</v>
      </c>
      <c r="D5" s="140">
        <v>0</v>
      </c>
    </row>
    <row r="6" spans="1:6" s="60" customFormat="1" x14ac:dyDescent="0.2">
      <c r="A6" s="147" t="s">
        <v>106</v>
      </c>
      <c r="B6" s="140">
        <v>55973878</v>
      </c>
      <c r="C6" s="140">
        <v>55748306</v>
      </c>
      <c r="D6" s="140">
        <f>24932823+29238406</f>
        <v>54171229</v>
      </c>
      <c r="F6" s="154"/>
    </row>
    <row r="7" spans="1:6" s="60" customFormat="1" x14ac:dyDescent="0.2">
      <c r="A7" s="147" t="s">
        <v>107</v>
      </c>
      <c r="B7" s="140">
        <v>11963270</v>
      </c>
      <c r="C7" s="140">
        <v>11800208</v>
      </c>
      <c r="D7" s="140">
        <f>2969125+7570683</f>
        <v>10539808</v>
      </c>
      <c r="F7" s="154"/>
    </row>
    <row r="8" spans="1:6" s="60" customFormat="1" x14ac:dyDescent="0.2">
      <c r="A8" s="147" t="s">
        <v>108</v>
      </c>
      <c r="B8" s="140">
        <v>380275110</v>
      </c>
      <c r="C8" s="140">
        <v>383178041</v>
      </c>
      <c r="D8" s="140">
        <f>96479450+291826935</f>
        <v>388306385</v>
      </c>
      <c r="F8" s="154"/>
    </row>
    <row r="9" spans="1:6" s="60" customFormat="1" x14ac:dyDescent="0.2">
      <c r="A9" s="147" t="s">
        <v>134</v>
      </c>
      <c r="B9" s="140">
        <v>33507</v>
      </c>
      <c r="C9" s="140">
        <v>228366</v>
      </c>
      <c r="D9" s="140">
        <f>310583+1650000</f>
        <v>1960583</v>
      </c>
      <c r="F9" s="154"/>
    </row>
    <row r="10" spans="1:6" s="60" customFormat="1" x14ac:dyDescent="0.2">
      <c r="A10" s="147" t="s">
        <v>135</v>
      </c>
      <c r="B10" s="140">
        <v>32792095</v>
      </c>
      <c r="C10" s="140">
        <v>31863094</v>
      </c>
      <c r="D10" s="140">
        <f>1096814+31799573</f>
        <v>32896387</v>
      </c>
      <c r="F10" s="154"/>
    </row>
    <row r="11" spans="1:6" s="60" customFormat="1" x14ac:dyDescent="0.2">
      <c r="A11" s="145" t="s">
        <v>104</v>
      </c>
      <c r="B11" s="146">
        <f>SUM(B12:B15)</f>
        <v>96405710</v>
      </c>
      <c r="C11" s="146">
        <f>SUM(C12:C15)</f>
        <v>122395412</v>
      </c>
      <c r="D11" s="146">
        <f>SUM(D12:D15)</f>
        <v>134620494</v>
      </c>
    </row>
    <row r="12" spans="1:6" s="60" customFormat="1" x14ac:dyDescent="0.2">
      <c r="A12" s="147" t="s">
        <v>133</v>
      </c>
      <c r="B12" s="140">
        <v>0</v>
      </c>
      <c r="C12" s="140">
        <v>0</v>
      </c>
      <c r="D12" s="140">
        <v>0</v>
      </c>
    </row>
    <row r="13" spans="1:6" s="60" customFormat="1" x14ac:dyDescent="0.2">
      <c r="A13" s="147" t="s">
        <v>136</v>
      </c>
      <c r="B13" s="140">
        <v>0</v>
      </c>
      <c r="C13" s="140">
        <v>0</v>
      </c>
      <c r="D13" s="140">
        <v>0</v>
      </c>
    </row>
    <row r="14" spans="1:6" s="60" customFormat="1" x14ac:dyDescent="0.2">
      <c r="A14" s="147" t="s">
        <v>113</v>
      </c>
      <c r="B14" s="140">
        <v>96405710</v>
      </c>
      <c r="C14" s="140">
        <v>122395412</v>
      </c>
      <c r="D14" s="140">
        <f>7716289+126904205</f>
        <v>134620494</v>
      </c>
      <c r="F14" s="154"/>
    </row>
    <row r="15" spans="1:6" s="60" customFormat="1" x14ac:dyDescent="0.2">
      <c r="A15" s="147" t="s">
        <v>114</v>
      </c>
      <c r="B15" s="140">
        <v>0</v>
      </c>
      <c r="C15" s="140">
        <v>0</v>
      </c>
      <c r="D15" s="140">
        <v>0</v>
      </c>
    </row>
    <row r="16" spans="1:6" s="60" customFormat="1" x14ac:dyDescent="0.2">
      <c r="A16" s="145" t="s">
        <v>93</v>
      </c>
      <c r="B16" s="145">
        <f>B17</f>
        <v>0</v>
      </c>
      <c r="C16" s="145">
        <f>C17</f>
        <v>0</v>
      </c>
      <c r="D16" s="145">
        <f>D17</f>
        <v>0</v>
      </c>
    </row>
    <row r="17" spans="1:4" s="60" customFormat="1" x14ac:dyDescent="0.2">
      <c r="A17" s="147" t="s">
        <v>115</v>
      </c>
      <c r="B17" s="143"/>
      <c r="C17" s="143"/>
      <c r="D17" s="143"/>
    </row>
    <row r="18" spans="1:4" s="62" customFormat="1" ht="18" customHeight="1" x14ac:dyDescent="0.2">
      <c r="A18" s="148" t="s">
        <v>317</v>
      </c>
      <c r="B18" s="149">
        <f>B4+B11+B16</f>
        <v>577443570</v>
      </c>
      <c r="C18" s="149">
        <f>C4+C11+C16</f>
        <v>605213427</v>
      </c>
      <c r="D18" s="149">
        <f>D4+D11+D16</f>
        <v>622494886</v>
      </c>
    </row>
    <row r="19" spans="1:4" x14ac:dyDescent="0.2">
      <c r="A19" s="18"/>
      <c r="B19" s="18"/>
      <c r="C19" s="18"/>
      <c r="D19" s="18"/>
    </row>
    <row r="20" spans="1:4" s="59" customFormat="1" ht="28.35" customHeight="1" x14ac:dyDescent="0.2">
      <c r="A20" s="141" t="s">
        <v>15851</v>
      </c>
      <c r="B20" s="142">
        <v>2019</v>
      </c>
      <c r="C20" s="142">
        <v>2020</v>
      </c>
      <c r="D20" s="142">
        <v>2021</v>
      </c>
    </row>
    <row r="21" spans="1:4" s="61" customFormat="1" x14ac:dyDescent="0.2">
      <c r="A21" s="145" t="s">
        <v>116</v>
      </c>
      <c r="B21" s="150">
        <f>SUM(B22:B27)</f>
        <v>524365737</v>
      </c>
      <c r="C21" s="150">
        <f>SUM(C22:C27)</f>
        <v>641498537</v>
      </c>
      <c r="D21" s="150">
        <f>SUM(D22:D27)</f>
        <v>487874392</v>
      </c>
    </row>
    <row r="22" spans="1:4" s="60" customFormat="1" x14ac:dyDescent="0.2">
      <c r="A22" s="147" t="s">
        <v>105</v>
      </c>
      <c r="B22" s="151">
        <v>0</v>
      </c>
      <c r="C22" s="151">
        <v>0</v>
      </c>
      <c r="D22" s="151">
        <v>0</v>
      </c>
    </row>
    <row r="23" spans="1:4" s="60" customFormat="1" x14ac:dyDescent="0.2">
      <c r="A23" s="147" t="s">
        <v>106</v>
      </c>
      <c r="B23" s="151">
        <v>55076256</v>
      </c>
      <c r="C23" s="151">
        <v>55703276</v>
      </c>
      <c r="D23" s="140">
        <f>24932823+29238406</f>
        <v>54171229</v>
      </c>
    </row>
    <row r="24" spans="1:4" s="60" customFormat="1" x14ac:dyDescent="0.2">
      <c r="A24" s="147" t="s">
        <v>107</v>
      </c>
      <c r="B24" s="151">
        <v>11105635</v>
      </c>
      <c r="C24" s="151">
        <v>11325621</v>
      </c>
      <c r="D24" s="140">
        <f>2969125+7570683</f>
        <v>10539808</v>
      </c>
    </row>
    <row r="25" spans="1:4" s="60" customFormat="1" x14ac:dyDescent="0.2">
      <c r="A25" s="147" t="s">
        <v>108</v>
      </c>
      <c r="B25" s="151">
        <v>421953310</v>
      </c>
      <c r="C25" s="151">
        <v>499322302</v>
      </c>
      <c r="D25" s="140">
        <f>96479450+291826935</f>
        <v>388306385</v>
      </c>
    </row>
    <row r="26" spans="1:4" s="60" customFormat="1" x14ac:dyDescent="0.2">
      <c r="A26" s="147" t="s">
        <v>134</v>
      </c>
      <c r="B26" s="151">
        <v>4184054</v>
      </c>
      <c r="C26" s="151">
        <v>3131547</v>
      </c>
      <c r="D26" s="140">
        <f>310583+1650000</f>
        <v>1960583</v>
      </c>
    </row>
    <row r="27" spans="1:4" s="60" customFormat="1" x14ac:dyDescent="0.2">
      <c r="A27" s="147" t="s">
        <v>135</v>
      </c>
      <c r="B27" s="151">
        <v>32046482</v>
      </c>
      <c r="C27" s="151">
        <v>72015791</v>
      </c>
      <c r="D27" s="140">
        <f>1096814+31799573</f>
        <v>32896387</v>
      </c>
    </row>
    <row r="28" spans="1:4" s="60" customFormat="1" x14ac:dyDescent="0.2">
      <c r="A28" s="145" t="s">
        <v>104</v>
      </c>
      <c r="B28" s="146">
        <f>SUM(B29:B32)</f>
        <v>144586255</v>
      </c>
      <c r="C28" s="146">
        <f>SUM(C29:C32)</f>
        <v>213425297</v>
      </c>
      <c r="D28" s="146">
        <f>SUM(D29:D32)</f>
        <v>134620494</v>
      </c>
    </row>
    <row r="29" spans="1:4" s="60" customFormat="1" x14ac:dyDescent="0.2">
      <c r="A29" s="147" t="s">
        <v>133</v>
      </c>
      <c r="B29" s="140">
        <v>14566280</v>
      </c>
      <c r="C29" s="140">
        <v>15557840</v>
      </c>
      <c r="D29" s="140">
        <v>0</v>
      </c>
    </row>
    <row r="30" spans="1:4" s="60" customFormat="1" x14ac:dyDescent="0.2">
      <c r="A30" s="147" t="s">
        <v>136</v>
      </c>
      <c r="B30" s="140">
        <v>0</v>
      </c>
      <c r="C30" s="140">
        <v>0</v>
      </c>
      <c r="D30" s="140">
        <v>0</v>
      </c>
    </row>
    <row r="31" spans="1:4" s="60" customFormat="1" x14ac:dyDescent="0.2">
      <c r="A31" s="147" t="s">
        <v>113</v>
      </c>
      <c r="B31" s="140">
        <v>130019975</v>
      </c>
      <c r="C31" s="140">
        <v>197867457</v>
      </c>
      <c r="D31" s="140">
        <f>7716289+126904205</f>
        <v>134620494</v>
      </c>
    </row>
    <row r="32" spans="1:4" s="60" customFormat="1" x14ac:dyDescent="0.2">
      <c r="A32" s="147" t="s">
        <v>114</v>
      </c>
      <c r="B32" s="140">
        <v>0</v>
      </c>
      <c r="C32" s="140">
        <v>0</v>
      </c>
      <c r="D32" s="140">
        <v>0</v>
      </c>
    </row>
    <row r="33" spans="1:7" s="60" customFormat="1" x14ac:dyDescent="0.2">
      <c r="A33" s="145" t="s">
        <v>93</v>
      </c>
      <c r="B33" s="145">
        <f>B34</f>
        <v>0</v>
      </c>
      <c r="C33" s="145">
        <f>C34</f>
        <v>0</v>
      </c>
      <c r="D33" s="145">
        <f>D34</f>
        <v>0</v>
      </c>
    </row>
    <row r="34" spans="1:7" s="60" customFormat="1" x14ac:dyDescent="0.2">
      <c r="A34" s="147" t="s">
        <v>115</v>
      </c>
      <c r="B34" s="143"/>
      <c r="C34" s="143"/>
      <c r="D34" s="143"/>
    </row>
    <row r="35" spans="1:7" s="62" customFormat="1" ht="18" customHeight="1" x14ac:dyDescent="0.2">
      <c r="A35" s="148" t="s">
        <v>318</v>
      </c>
      <c r="B35" s="152">
        <f>B21+B28+B33</f>
        <v>668951992</v>
      </c>
      <c r="C35" s="152">
        <f>C21+C28+C33</f>
        <v>854923834</v>
      </c>
      <c r="D35" s="152">
        <f>D21+D28+D33</f>
        <v>622494886</v>
      </c>
    </row>
    <row r="36" spans="1:7" x14ac:dyDescent="0.2">
      <c r="A36" s="18"/>
      <c r="B36" s="18"/>
      <c r="C36" s="18"/>
      <c r="D36" s="18"/>
    </row>
    <row r="37" spans="1:7" s="59" customFormat="1" ht="28.35" customHeight="1" x14ac:dyDescent="0.2">
      <c r="A37" s="141" t="s">
        <v>15852</v>
      </c>
      <c r="B37" s="142">
        <v>2019</v>
      </c>
      <c r="C37" s="142">
        <v>2020</v>
      </c>
      <c r="D37" s="142">
        <v>2021</v>
      </c>
    </row>
    <row r="38" spans="1:7" s="61" customFormat="1" x14ac:dyDescent="0.2">
      <c r="A38" s="145" t="s">
        <v>116</v>
      </c>
      <c r="B38" s="146">
        <f>SUM(B39:B44)</f>
        <v>485115909</v>
      </c>
      <c r="C38" s="146">
        <f>SUM(C39:C44)</f>
        <v>619664563</v>
      </c>
      <c r="D38" s="146">
        <f>SUM(D39:D44)</f>
        <v>487874392</v>
      </c>
    </row>
    <row r="39" spans="1:7" s="60" customFormat="1" x14ac:dyDescent="0.2">
      <c r="A39" s="147" t="s">
        <v>105</v>
      </c>
      <c r="B39" s="140">
        <v>0</v>
      </c>
      <c r="C39" s="140">
        <v>0</v>
      </c>
      <c r="D39" s="140">
        <v>0</v>
      </c>
    </row>
    <row r="40" spans="1:7" s="60" customFormat="1" x14ac:dyDescent="0.2">
      <c r="A40" s="147" t="s">
        <v>106</v>
      </c>
      <c r="B40" s="140">
        <v>53721105</v>
      </c>
      <c r="C40" s="140">
        <v>55703276</v>
      </c>
      <c r="D40" s="140">
        <f>24932823+29238406</f>
        <v>54171229</v>
      </c>
    </row>
    <row r="41" spans="1:7" s="60" customFormat="1" x14ac:dyDescent="0.2">
      <c r="A41" s="147" t="s">
        <v>107</v>
      </c>
      <c r="B41" s="140">
        <v>10552170</v>
      </c>
      <c r="C41" s="140">
        <v>11325621</v>
      </c>
      <c r="D41" s="140">
        <f>2969125+7570683</f>
        <v>10539808</v>
      </c>
    </row>
    <row r="42" spans="1:7" s="60" customFormat="1" x14ac:dyDescent="0.2">
      <c r="A42" s="147" t="s">
        <v>108</v>
      </c>
      <c r="B42" s="140">
        <v>385107545</v>
      </c>
      <c r="C42" s="140">
        <v>477509328</v>
      </c>
      <c r="D42" s="140">
        <f>96479450+291826935</f>
        <v>388306385</v>
      </c>
      <c r="G42" s="208"/>
    </row>
    <row r="43" spans="1:7" s="60" customFormat="1" x14ac:dyDescent="0.2">
      <c r="A43" s="147" t="s">
        <v>134</v>
      </c>
      <c r="B43" s="140">
        <v>3911015</v>
      </c>
      <c r="C43" s="140">
        <v>3110547</v>
      </c>
      <c r="D43" s="140">
        <f>310583+1650000</f>
        <v>1960583</v>
      </c>
    </row>
    <row r="44" spans="1:7" s="60" customFormat="1" x14ac:dyDescent="0.2">
      <c r="A44" s="147" t="s">
        <v>135</v>
      </c>
      <c r="B44" s="140">
        <v>31824074</v>
      </c>
      <c r="C44" s="140">
        <v>72015791</v>
      </c>
      <c r="D44" s="140">
        <f>1096814+31799573</f>
        <v>32896387</v>
      </c>
    </row>
    <row r="45" spans="1:7" s="60" customFormat="1" x14ac:dyDescent="0.2">
      <c r="A45" s="145" t="s">
        <v>104</v>
      </c>
      <c r="B45" s="146">
        <f>SUM(B46:B49)</f>
        <v>89286040</v>
      </c>
      <c r="C45" s="146">
        <f>SUM(C46:C49)</f>
        <v>161432877</v>
      </c>
      <c r="D45" s="146">
        <f>SUM(D46:D49)</f>
        <v>134620494</v>
      </c>
    </row>
    <row r="46" spans="1:7" s="60" customFormat="1" x14ac:dyDescent="0.2">
      <c r="A46" s="147" t="s">
        <v>133</v>
      </c>
      <c r="B46" s="140">
        <v>0</v>
      </c>
      <c r="C46" s="140">
        <v>15257840</v>
      </c>
      <c r="D46" s="140">
        <v>0</v>
      </c>
    </row>
    <row r="47" spans="1:7" s="60" customFormat="1" x14ac:dyDescent="0.2">
      <c r="A47" s="147" t="s">
        <v>136</v>
      </c>
      <c r="B47" s="140">
        <v>0</v>
      </c>
      <c r="C47" s="140">
        <v>0</v>
      </c>
      <c r="D47" s="140">
        <v>0</v>
      </c>
    </row>
    <row r="48" spans="1:7" s="60" customFormat="1" x14ac:dyDescent="0.2">
      <c r="A48" s="147" t="s">
        <v>113</v>
      </c>
      <c r="B48" s="140">
        <v>89286040</v>
      </c>
      <c r="C48" s="140">
        <v>146175037</v>
      </c>
      <c r="D48" s="140">
        <f>7716289+126904205</f>
        <v>134620494</v>
      </c>
    </row>
    <row r="49" spans="1:4" s="60" customFormat="1" x14ac:dyDescent="0.2">
      <c r="A49" s="147" t="s">
        <v>114</v>
      </c>
      <c r="B49" s="140">
        <v>0</v>
      </c>
      <c r="C49" s="140">
        <v>0</v>
      </c>
      <c r="D49" s="140">
        <v>0</v>
      </c>
    </row>
    <row r="50" spans="1:4" s="60" customFormat="1" x14ac:dyDescent="0.2">
      <c r="A50" s="145" t="s">
        <v>93</v>
      </c>
      <c r="B50" s="145">
        <f>B51</f>
        <v>0</v>
      </c>
      <c r="C50" s="145">
        <f>C51</f>
        <v>0</v>
      </c>
      <c r="D50" s="145">
        <f>D51</f>
        <v>0</v>
      </c>
    </row>
    <row r="51" spans="1:4" s="60" customFormat="1" x14ac:dyDescent="0.2">
      <c r="A51" s="147" t="s">
        <v>115</v>
      </c>
      <c r="B51" s="143"/>
      <c r="C51" s="143"/>
      <c r="D51" s="143"/>
    </row>
    <row r="52" spans="1:4" s="62" customFormat="1" ht="18" customHeight="1" x14ac:dyDescent="0.2">
      <c r="A52" s="153" t="s">
        <v>319</v>
      </c>
      <c r="B52" s="149">
        <f>B38+B45+B50</f>
        <v>574401949</v>
      </c>
      <c r="C52" s="149">
        <f>C38+C45+C50</f>
        <v>781097440</v>
      </c>
      <c r="D52" s="149">
        <f>D38+D45+D50</f>
        <v>622494886</v>
      </c>
    </row>
    <row r="53" spans="1:4" x14ac:dyDescent="0.2">
      <c r="A53" s="137" t="s">
        <v>379</v>
      </c>
    </row>
    <row r="54" spans="1:4" x14ac:dyDescent="0.2">
      <c r="A54" s="138" t="s">
        <v>380</v>
      </c>
    </row>
  </sheetData>
  <pageMargins left="0.70866141732283472"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tabColor theme="9" tint="-0.249977111117893"/>
  </sheetPr>
  <dimension ref="A1:W21"/>
  <sheetViews>
    <sheetView zoomScaleNormal="100" zoomScaleSheetLayoutView="100" workbookViewId="0">
      <selection activeCell="A2" sqref="A2"/>
    </sheetView>
  </sheetViews>
  <sheetFormatPr baseColWidth="10" defaultColWidth="11.28515625" defaultRowHeight="11.25" x14ac:dyDescent="0.2"/>
  <cols>
    <col min="1" max="1" width="25.5703125" style="48" customWidth="1"/>
    <col min="2" max="2" width="35.85546875" style="48" customWidth="1"/>
    <col min="3" max="3" width="5" style="48" customWidth="1"/>
    <col min="4" max="4" width="10.7109375" style="48" customWidth="1"/>
    <col min="5" max="5" width="11.42578125" style="48" customWidth="1"/>
    <col min="6" max="6" width="13.28515625" style="48" customWidth="1"/>
    <col min="7" max="7" width="10.42578125" style="48" customWidth="1"/>
    <col min="8" max="8" width="10.7109375" style="48" customWidth="1"/>
    <col min="9" max="9" width="11.7109375" style="48" customWidth="1"/>
    <col min="10" max="11" width="5" style="48" customWidth="1"/>
    <col min="12" max="12" width="9.7109375" style="48" customWidth="1"/>
    <col min="13" max="13" width="11.140625" style="48" customWidth="1"/>
    <col min="14" max="14" width="10.7109375" style="48" customWidth="1"/>
    <col min="15" max="16" width="5" style="48" customWidth="1"/>
    <col min="17" max="17" width="11.28515625" style="48" customWidth="1"/>
    <col min="18" max="18" width="6.42578125" style="48" customWidth="1"/>
    <col min="19" max="16384" width="11.28515625" style="48"/>
  </cols>
  <sheetData>
    <row r="1" spans="1:23" s="47" customFormat="1" x14ac:dyDescent="0.2">
      <c r="A1" s="41" t="s">
        <v>381</v>
      </c>
      <c r="B1" s="41"/>
      <c r="C1" s="73"/>
      <c r="D1" s="73"/>
      <c r="E1" s="73"/>
      <c r="F1" s="73"/>
      <c r="G1" s="73"/>
      <c r="H1" s="74"/>
      <c r="I1" s="74"/>
      <c r="J1" s="74"/>
      <c r="K1" s="74"/>
      <c r="L1" s="74"/>
      <c r="M1" s="74"/>
      <c r="N1" s="74"/>
      <c r="O1" s="74"/>
      <c r="P1" s="74"/>
      <c r="Q1" s="74"/>
      <c r="R1" s="74"/>
    </row>
    <row r="2" spans="1:23" s="47" customFormat="1" ht="12" thickBot="1" x14ac:dyDescent="0.25">
      <c r="A2" s="41" t="s">
        <v>439</v>
      </c>
      <c r="B2" s="43"/>
      <c r="C2" s="43"/>
      <c r="D2" s="43"/>
      <c r="E2" s="43"/>
      <c r="F2" s="43"/>
      <c r="G2" s="43"/>
      <c r="H2" s="43"/>
      <c r="I2" s="43"/>
      <c r="J2" s="43"/>
      <c r="K2" s="43"/>
      <c r="L2" s="43"/>
      <c r="M2" s="43"/>
      <c r="N2" s="43"/>
      <c r="O2" s="43"/>
      <c r="P2" s="43"/>
      <c r="Q2" s="43"/>
      <c r="R2" s="43"/>
      <c r="S2" s="46"/>
      <c r="T2" s="46"/>
      <c r="U2" s="46"/>
      <c r="V2" s="46"/>
      <c r="W2" s="46"/>
    </row>
    <row r="3" spans="1:23" s="50" customFormat="1" ht="28.35" customHeight="1" thickBot="1" x14ac:dyDescent="0.25">
      <c r="A3" s="913" t="s">
        <v>286</v>
      </c>
      <c r="B3" s="913" t="s">
        <v>271</v>
      </c>
      <c r="C3" s="915" t="s">
        <v>116</v>
      </c>
      <c r="D3" s="916"/>
      <c r="E3" s="916"/>
      <c r="F3" s="916"/>
      <c r="G3" s="916"/>
      <c r="H3" s="916"/>
      <c r="I3" s="917"/>
      <c r="J3" s="915" t="s">
        <v>104</v>
      </c>
      <c r="K3" s="916"/>
      <c r="L3" s="916"/>
      <c r="M3" s="916"/>
      <c r="N3" s="917"/>
      <c r="O3" s="915" t="s">
        <v>93</v>
      </c>
      <c r="P3" s="917"/>
      <c r="Q3" s="915" t="s">
        <v>0</v>
      </c>
      <c r="R3" s="917"/>
    </row>
    <row r="4" spans="1:23" s="51" customFormat="1" ht="109.5" customHeight="1" thickBot="1" x14ac:dyDescent="0.25">
      <c r="A4" s="914"/>
      <c r="B4" s="914"/>
      <c r="C4" s="75" t="s">
        <v>105</v>
      </c>
      <c r="D4" s="76" t="s">
        <v>106</v>
      </c>
      <c r="E4" s="76" t="s">
        <v>107</v>
      </c>
      <c r="F4" s="76" t="s">
        <v>108</v>
      </c>
      <c r="G4" s="76" t="s">
        <v>109</v>
      </c>
      <c r="H4" s="76" t="s">
        <v>110</v>
      </c>
      <c r="I4" s="77" t="s">
        <v>101</v>
      </c>
      <c r="J4" s="75" t="s">
        <v>111</v>
      </c>
      <c r="K4" s="76" t="s">
        <v>112</v>
      </c>
      <c r="L4" s="76" t="s">
        <v>113</v>
      </c>
      <c r="M4" s="76" t="s">
        <v>114</v>
      </c>
      <c r="N4" s="77" t="s">
        <v>102</v>
      </c>
      <c r="O4" s="75" t="s">
        <v>115</v>
      </c>
      <c r="P4" s="77" t="s">
        <v>103</v>
      </c>
      <c r="Q4" s="78" t="s">
        <v>137</v>
      </c>
      <c r="R4" s="79" t="s">
        <v>91</v>
      </c>
    </row>
    <row r="5" spans="1:23" ht="21" customHeight="1" x14ac:dyDescent="0.2">
      <c r="A5" s="156" t="s">
        <v>440</v>
      </c>
      <c r="B5" s="157"/>
      <c r="C5" s="80"/>
      <c r="D5" s="167">
        <f t="shared" ref="D5:I5" si="0">SUM(D6:D12)</f>
        <v>29238406</v>
      </c>
      <c r="E5" s="167">
        <f t="shared" si="0"/>
        <v>7570683</v>
      </c>
      <c r="F5" s="167">
        <f t="shared" si="0"/>
        <v>291826935</v>
      </c>
      <c r="G5" s="167">
        <f t="shared" si="0"/>
        <v>1650000</v>
      </c>
      <c r="H5" s="167">
        <f t="shared" si="0"/>
        <v>31799573</v>
      </c>
      <c r="I5" s="167">
        <f t="shared" si="0"/>
        <v>362085597</v>
      </c>
      <c r="J5" s="80"/>
      <c r="K5" s="81"/>
      <c r="L5" s="167">
        <f>SUM(L6:L12)</f>
        <v>126904205</v>
      </c>
      <c r="M5" s="81"/>
      <c r="N5" s="167">
        <f>SUM(N6:N12)</f>
        <v>126904205</v>
      </c>
      <c r="O5" s="80"/>
      <c r="P5" s="173"/>
      <c r="Q5" s="172">
        <f>SUM(Q6:Q12)</f>
        <v>488989802</v>
      </c>
      <c r="R5" s="177">
        <f>Q5/$Q$20</f>
        <v>0.78553223969778929</v>
      </c>
    </row>
    <row r="6" spans="1:23" s="63" customFormat="1" x14ac:dyDescent="0.2">
      <c r="A6" s="158"/>
      <c r="B6" s="159" t="s">
        <v>441</v>
      </c>
      <c r="C6" s="80"/>
      <c r="D6" s="170">
        <v>22429824</v>
      </c>
      <c r="E6" s="170">
        <v>7248847</v>
      </c>
      <c r="F6" s="170">
        <v>178758346</v>
      </c>
      <c r="G6" s="170">
        <v>1650000</v>
      </c>
      <c r="H6" s="170">
        <v>31200000</v>
      </c>
      <c r="I6" s="168">
        <f>SUM(D6:H6)</f>
        <v>241287017</v>
      </c>
      <c r="J6" s="169"/>
      <c r="K6" s="167"/>
      <c r="L6" s="170">
        <v>2532165</v>
      </c>
      <c r="M6" s="167"/>
      <c r="N6" s="168">
        <f>L6</f>
        <v>2532165</v>
      </c>
      <c r="O6" s="169"/>
      <c r="P6" s="168"/>
      <c r="Q6" s="169">
        <f>I6+N6</f>
        <v>243819182</v>
      </c>
      <c r="R6" s="177">
        <f t="shared" ref="R6:R18" si="1">Q6/$Q$20</f>
        <v>0.3916806185617403</v>
      </c>
    </row>
    <row r="7" spans="1:23" s="63" customFormat="1" x14ac:dyDescent="0.2">
      <c r="A7" s="160"/>
      <c r="B7" s="159" t="s">
        <v>442</v>
      </c>
      <c r="C7" s="80"/>
      <c r="D7" s="170">
        <v>3759575</v>
      </c>
      <c r="E7" s="170">
        <v>294213</v>
      </c>
      <c r="F7" s="170">
        <v>69366968</v>
      </c>
      <c r="G7" s="170"/>
      <c r="H7" s="170">
        <v>571726</v>
      </c>
      <c r="I7" s="168">
        <f t="shared" ref="I7:I12" si="2">SUM(D7:H7)</f>
        <v>73992482</v>
      </c>
      <c r="J7" s="169"/>
      <c r="K7" s="167"/>
      <c r="L7" s="170">
        <v>37455334</v>
      </c>
      <c r="M7" s="167"/>
      <c r="N7" s="168">
        <f t="shared" ref="N7:N12" si="3">L7</f>
        <v>37455334</v>
      </c>
      <c r="O7" s="169"/>
      <c r="P7" s="168"/>
      <c r="Q7" s="169">
        <f t="shared" ref="Q7:Q12" si="4">I7+N7</f>
        <v>111447816</v>
      </c>
      <c r="R7" s="177">
        <f t="shared" si="1"/>
        <v>0.17903410695650276</v>
      </c>
    </row>
    <row r="8" spans="1:23" s="63" customFormat="1" x14ac:dyDescent="0.2">
      <c r="A8" s="160"/>
      <c r="B8" s="159" t="s">
        <v>443</v>
      </c>
      <c r="C8" s="80"/>
      <c r="D8" s="170"/>
      <c r="E8" s="170"/>
      <c r="F8" s="170">
        <v>11600000</v>
      </c>
      <c r="G8" s="170"/>
      <c r="H8" s="170">
        <v>12847</v>
      </c>
      <c r="I8" s="168">
        <f t="shared" si="2"/>
        <v>11612847</v>
      </c>
      <c r="J8" s="169"/>
      <c r="K8" s="167"/>
      <c r="L8" s="170">
        <v>2000000</v>
      </c>
      <c r="M8" s="167"/>
      <c r="N8" s="168">
        <f t="shared" si="3"/>
        <v>2000000</v>
      </c>
      <c r="O8" s="169"/>
      <c r="P8" s="168"/>
      <c r="Q8" s="169">
        <f t="shared" si="4"/>
        <v>13612847</v>
      </c>
      <c r="R8" s="177">
        <f t="shared" si="1"/>
        <v>2.1868206962265709E-2</v>
      </c>
    </row>
    <row r="9" spans="1:23" s="63" customFormat="1" x14ac:dyDescent="0.2">
      <c r="A9" s="160"/>
      <c r="B9" s="159" t="s">
        <v>444</v>
      </c>
      <c r="C9" s="80"/>
      <c r="D9" s="170">
        <v>56331</v>
      </c>
      <c r="E9" s="170">
        <v>22355</v>
      </c>
      <c r="F9" s="170">
        <v>6700000</v>
      </c>
      <c r="G9" s="170"/>
      <c r="H9" s="170"/>
      <c r="I9" s="168">
        <f t="shared" si="2"/>
        <v>6778686</v>
      </c>
      <c r="J9" s="169"/>
      <c r="K9" s="167"/>
      <c r="L9" s="170">
        <v>739503</v>
      </c>
      <c r="M9" s="167"/>
      <c r="N9" s="168">
        <f t="shared" si="3"/>
        <v>739503</v>
      </c>
      <c r="O9" s="169"/>
      <c r="P9" s="168"/>
      <c r="Q9" s="169">
        <f t="shared" si="4"/>
        <v>7518189</v>
      </c>
      <c r="R9" s="177">
        <f t="shared" si="1"/>
        <v>1.2077511268100603E-2</v>
      </c>
    </row>
    <row r="10" spans="1:23" s="63" customFormat="1" x14ac:dyDescent="0.2">
      <c r="A10" s="160"/>
      <c r="B10" s="159" t="s">
        <v>445</v>
      </c>
      <c r="C10" s="80"/>
      <c r="D10" s="170"/>
      <c r="E10" s="170"/>
      <c r="F10" s="170">
        <v>2300000</v>
      </c>
      <c r="G10" s="170"/>
      <c r="H10" s="170"/>
      <c r="I10" s="168">
        <f t="shared" si="2"/>
        <v>2300000</v>
      </c>
      <c r="J10" s="169"/>
      <c r="K10" s="167"/>
      <c r="L10" s="170"/>
      <c r="M10" s="167"/>
      <c r="N10" s="168">
        <f t="shared" si="3"/>
        <v>0</v>
      </c>
      <c r="O10" s="169"/>
      <c r="P10" s="168"/>
      <c r="Q10" s="169">
        <f t="shared" si="4"/>
        <v>2300000</v>
      </c>
      <c r="R10" s="177">
        <f t="shared" si="1"/>
        <v>3.6948094702901704E-3</v>
      </c>
    </row>
    <row r="11" spans="1:23" s="63" customFormat="1" x14ac:dyDescent="0.2">
      <c r="A11" s="161"/>
      <c r="B11" s="159" t="s">
        <v>446</v>
      </c>
      <c r="C11" s="80"/>
      <c r="D11" s="170"/>
      <c r="E11" s="170"/>
      <c r="F11" s="170">
        <v>13170091</v>
      </c>
      <c r="G11" s="170"/>
      <c r="H11" s="170">
        <v>15000</v>
      </c>
      <c r="I11" s="168">
        <f t="shared" si="2"/>
        <v>13185091</v>
      </c>
      <c r="J11" s="169"/>
      <c r="K11" s="167"/>
      <c r="L11" s="170">
        <v>83577203</v>
      </c>
      <c r="M11" s="167"/>
      <c r="N11" s="168">
        <f t="shared" si="3"/>
        <v>83577203</v>
      </c>
      <c r="O11" s="169"/>
      <c r="P11" s="168"/>
      <c r="Q11" s="169">
        <f t="shared" si="4"/>
        <v>96762294</v>
      </c>
      <c r="R11" s="177">
        <f t="shared" si="1"/>
        <v>0.15544271314704422</v>
      </c>
    </row>
    <row r="12" spans="1:23" s="63" customFormat="1" x14ac:dyDescent="0.2">
      <c r="A12" s="162"/>
      <c r="B12" s="159" t="s">
        <v>447</v>
      </c>
      <c r="C12" s="80"/>
      <c r="D12" s="170">
        <v>2992676</v>
      </c>
      <c r="E12" s="170">
        <v>5268</v>
      </c>
      <c r="F12" s="170">
        <v>9931530</v>
      </c>
      <c r="G12" s="170"/>
      <c r="H12" s="170"/>
      <c r="I12" s="168">
        <f t="shared" si="2"/>
        <v>12929474</v>
      </c>
      <c r="J12" s="169"/>
      <c r="K12" s="167"/>
      <c r="L12" s="170">
        <v>600000</v>
      </c>
      <c r="M12" s="167"/>
      <c r="N12" s="168">
        <f t="shared" si="3"/>
        <v>600000</v>
      </c>
      <c r="O12" s="169"/>
      <c r="P12" s="168"/>
      <c r="Q12" s="169">
        <f t="shared" si="4"/>
        <v>13529474</v>
      </c>
      <c r="R12" s="177">
        <f t="shared" si="1"/>
        <v>2.1734273331845494E-2</v>
      </c>
    </row>
    <row r="13" spans="1:23" s="63" customFormat="1" ht="22.5" x14ac:dyDescent="0.2">
      <c r="A13" s="163" t="s">
        <v>448</v>
      </c>
      <c r="B13" s="159"/>
      <c r="C13" s="80"/>
      <c r="D13" s="167">
        <v>1563704</v>
      </c>
      <c r="E13" s="167">
        <v>494597</v>
      </c>
      <c r="F13" s="167">
        <v>10080368</v>
      </c>
      <c r="G13" s="167">
        <v>33649</v>
      </c>
      <c r="H13" s="167">
        <v>118000</v>
      </c>
      <c r="I13" s="168">
        <f>SUM(D13:H13)</f>
        <v>12290318</v>
      </c>
      <c r="J13" s="80"/>
      <c r="K13" s="81"/>
      <c r="L13" s="81"/>
      <c r="M13" s="81"/>
      <c r="N13" s="82"/>
      <c r="O13" s="80"/>
      <c r="P13" s="82"/>
      <c r="Q13" s="169">
        <f>I13+N13+P13</f>
        <v>12290318</v>
      </c>
      <c r="R13" s="177">
        <f t="shared" si="1"/>
        <v>1.9743644930120759E-2</v>
      </c>
    </row>
    <row r="14" spans="1:23" s="63" customFormat="1" ht="17.25" customHeight="1" x14ac:dyDescent="0.2">
      <c r="A14" s="164"/>
      <c r="B14" s="165" t="s">
        <v>449</v>
      </c>
      <c r="C14" s="80"/>
      <c r="D14" s="170">
        <v>1563704</v>
      </c>
      <c r="E14" s="170">
        <v>494597</v>
      </c>
      <c r="F14" s="170">
        <v>10080368</v>
      </c>
      <c r="G14" s="170">
        <v>33649</v>
      </c>
      <c r="H14" s="170">
        <v>118000</v>
      </c>
      <c r="I14" s="168">
        <f>SUM(D14:H14)</f>
        <v>12290318</v>
      </c>
      <c r="J14" s="80"/>
      <c r="K14" s="81"/>
      <c r="L14" s="81"/>
      <c r="M14" s="81"/>
      <c r="N14" s="82"/>
      <c r="O14" s="80"/>
      <c r="P14" s="82"/>
      <c r="Q14" s="169">
        <f>I14+N14+P14</f>
        <v>12290318</v>
      </c>
      <c r="R14" s="177">
        <f t="shared" si="1"/>
        <v>1.9743644930120759E-2</v>
      </c>
    </row>
    <row r="15" spans="1:23" s="63" customFormat="1" ht="22.5" x14ac:dyDescent="0.2">
      <c r="A15" s="163" t="s">
        <v>450</v>
      </c>
      <c r="B15" s="159"/>
      <c r="C15" s="80"/>
      <c r="D15" s="167">
        <f t="shared" ref="D15:I15" si="5">D16</f>
        <v>4624941</v>
      </c>
      <c r="E15" s="167">
        <f t="shared" si="5"/>
        <v>2474528</v>
      </c>
      <c r="F15" s="167">
        <f t="shared" si="5"/>
        <v>23636223</v>
      </c>
      <c r="G15" s="167">
        <f t="shared" si="5"/>
        <v>276934</v>
      </c>
      <c r="H15" s="167">
        <f t="shared" si="5"/>
        <v>80000</v>
      </c>
      <c r="I15" s="167">
        <f t="shared" si="5"/>
        <v>31092626</v>
      </c>
      <c r="J15" s="80"/>
      <c r="K15" s="81"/>
      <c r="L15" s="167">
        <f>L16</f>
        <v>2000000</v>
      </c>
      <c r="M15" s="167"/>
      <c r="N15" s="168">
        <f>N16</f>
        <v>2000000</v>
      </c>
      <c r="O15" s="80"/>
      <c r="P15" s="82"/>
      <c r="Q15" s="169">
        <f>I15+N15</f>
        <v>33092626</v>
      </c>
      <c r="R15" s="177">
        <f t="shared" si="1"/>
        <v>5.3161281713726402E-2</v>
      </c>
    </row>
    <row r="16" spans="1:23" s="63" customFormat="1" ht="15" customHeight="1" x14ac:dyDescent="0.2">
      <c r="A16" s="164"/>
      <c r="B16" s="159" t="s">
        <v>451</v>
      </c>
      <c r="C16" s="80"/>
      <c r="D16" s="170">
        <v>4624941</v>
      </c>
      <c r="E16" s="170">
        <v>2474528</v>
      </c>
      <c r="F16" s="170">
        <v>23636223</v>
      </c>
      <c r="G16" s="170">
        <v>276934</v>
      </c>
      <c r="H16" s="170">
        <v>80000</v>
      </c>
      <c r="I16" s="168">
        <f>SUM(D16:H16)</f>
        <v>31092626</v>
      </c>
      <c r="J16" s="171"/>
      <c r="K16" s="170"/>
      <c r="L16" s="170">
        <v>2000000</v>
      </c>
      <c r="M16" s="170"/>
      <c r="N16" s="168">
        <f>SUM(J16:M16)</f>
        <v>2000000</v>
      </c>
      <c r="O16" s="80"/>
      <c r="P16" s="82"/>
      <c r="Q16" s="169">
        <f>I16+N16</f>
        <v>33092626</v>
      </c>
      <c r="R16" s="177">
        <f t="shared" si="1"/>
        <v>5.3161281713726402E-2</v>
      </c>
    </row>
    <row r="17" spans="1:18" s="63" customFormat="1" ht="33.75" x14ac:dyDescent="0.2">
      <c r="A17" s="163" t="s">
        <v>452</v>
      </c>
      <c r="B17" s="159"/>
      <c r="C17" s="80"/>
      <c r="D17" s="167">
        <v>18744178</v>
      </c>
      <c r="E17" s="167"/>
      <c r="F17" s="167">
        <v>62762859</v>
      </c>
      <c r="G17" s="167"/>
      <c r="H17" s="167">
        <v>898814</v>
      </c>
      <c r="I17" s="168">
        <v>82405851</v>
      </c>
      <c r="J17" s="169"/>
      <c r="K17" s="167"/>
      <c r="L17" s="167">
        <v>5716289</v>
      </c>
      <c r="M17" s="167"/>
      <c r="N17" s="168">
        <v>5716289</v>
      </c>
      <c r="O17" s="80"/>
      <c r="P17" s="82"/>
      <c r="Q17" s="169">
        <f>I17+N17</f>
        <v>88122140</v>
      </c>
      <c r="R17" s="177">
        <f t="shared" si="1"/>
        <v>0.14156283365836358</v>
      </c>
    </row>
    <row r="18" spans="1:18" s="63" customFormat="1" ht="22.5" x14ac:dyDescent="0.2">
      <c r="A18" s="166"/>
      <c r="B18" s="159" t="s">
        <v>453</v>
      </c>
      <c r="C18" s="80"/>
      <c r="D18" s="170">
        <v>18744178</v>
      </c>
      <c r="E18" s="170"/>
      <c r="F18" s="170">
        <v>62762859</v>
      </c>
      <c r="G18" s="170"/>
      <c r="H18" s="170">
        <v>898814</v>
      </c>
      <c r="I18" s="168">
        <v>82405851</v>
      </c>
      <c r="J18" s="169"/>
      <c r="K18" s="167"/>
      <c r="L18" s="170">
        <v>5716289</v>
      </c>
      <c r="M18" s="167"/>
      <c r="N18" s="168">
        <v>5716289</v>
      </c>
      <c r="O18" s="80"/>
      <c r="P18" s="82"/>
      <c r="Q18" s="169">
        <f>I18+N18</f>
        <v>88122140</v>
      </c>
      <c r="R18" s="177">
        <f t="shared" si="1"/>
        <v>0.14156283365836358</v>
      </c>
    </row>
    <row r="19" spans="1:18" s="63" customFormat="1" ht="12" thickBot="1" x14ac:dyDescent="0.25">
      <c r="A19" s="155"/>
      <c r="B19" s="155"/>
      <c r="C19" s="80"/>
      <c r="D19" s="81"/>
      <c r="E19" s="81"/>
      <c r="F19" s="81"/>
      <c r="G19" s="81"/>
      <c r="H19" s="81"/>
      <c r="I19" s="82"/>
      <c r="J19" s="80"/>
      <c r="K19" s="81"/>
      <c r="L19" s="81"/>
      <c r="M19" s="81"/>
      <c r="N19" s="82"/>
      <c r="O19" s="80"/>
      <c r="P19" s="82"/>
      <c r="Q19" s="80"/>
      <c r="R19" s="83"/>
    </row>
    <row r="20" spans="1:18" ht="13.5" customHeight="1" thickBot="1" x14ac:dyDescent="0.25">
      <c r="A20" s="911" t="s">
        <v>84</v>
      </c>
      <c r="B20" s="912"/>
      <c r="C20" s="84"/>
      <c r="D20" s="174">
        <f t="shared" ref="D20:I20" si="6">D5+D13+D15+D17</f>
        <v>54171229</v>
      </c>
      <c r="E20" s="174">
        <f t="shared" si="6"/>
        <v>10539808</v>
      </c>
      <c r="F20" s="174">
        <f t="shared" si="6"/>
        <v>388306385</v>
      </c>
      <c r="G20" s="174">
        <f t="shared" si="6"/>
        <v>1960583</v>
      </c>
      <c r="H20" s="174">
        <f t="shared" si="6"/>
        <v>32896387</v>
      </c>
      <c r="I20" s="175">
        <f t="shared" si="6"/>
        <v>487874392</v>
      </c>
      <c r="J20" s="84"/>
      <c r="K20" s="85"/>
      <c r="L20" s="174">
        <f>L5+L13+L15+L17</f>
        <v>134620494</v>
      </c>
      <c r="M20" s="85"/>
      <c r="N20" s="175">
        <f>N5+N13+N15+N17</f>
        <v>134620494</v>
      </c>
      <c r="O20" s="84"/>
      <c r="P20" s="86"/>
      <c r="Q20" s="176">
        <f>Q5+Q13+Q15+Q17</f>
        <v>622494886</v>
      </c>
      <c r="R20" s="178">
        <f>Q20/Q20</f>
        <v>1</v>
      </c>
    </row>
    <row r="21" spans="1:18" x14ac:dyDescent="0.2">
      <c r="A21" s="52"/>
      <c r="B21" s="52"/>
      <c r="C21" s="53"/>
      <c r="D21" s="54"/>
      <c r="E21" s="55"/>
      <c r="F21" s="55"/>
      <c r="G21" s="55"/>
      <c r="H21" s="55"/>
      <c r="I21" s="55"/>
      <c r="J21" s="55"/>
      <c r="K21" s="55"/>
      <c r="L21" s="55"/>
      <c r="M21" s="55"/>
      <c r="N21" s="55"/>
      <c r="O21" s="55"/>
      <c r="P21" s="55"/>
      <c r="Q21" s="55"/>
      <c r="R21" s="55"/>
    </row>
  </sheetData>
  <mergeCells count="7">
    <mergeCell ref="A20:B20"/>
    <mergeCell ref="A3:A4"/>
    <mergeCell ref="J3:N3"/>
    <mergeCell ref="O3:P3"/>
    <mergeCell ref="Q3:R3"/>
    <mergeCell ref="C3:I3"/>
    <mergeCell ref="B3:B4"/>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 PRESUPUESTO 2021
</oddHeader>
    <oddFooter>&amp;L&amp;"Arial,Negrita"&amp;8PROYECTO DE PRESUPUESTO PARA EL AÑO FISCAL 2020
INFORMACIÓN PARA LA COMISIÓN DE PRESUPUESTO Y CUENTA GENERAL DE LA REPÚBLICA DEL CONGRESO DE LA REPÚBLICA</oddFooter>
  </headerFooter>
  <colBreaks count="1" manualBreakCount="1">
    <brk id="18"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249977111117893"/>
  </sheetPr>
  <dimension ref="A1:D19"/>
  <sheetViews>
    <sheetView zoomScaleNormal="100" workbookViewId="0"/>
  </sheetViews>
  <sheetFormatPr baseColWidth="10" defaultColWidth="11.28515625" defaultRowHeight="11.25" x14ac:dyDescent="0.2"/>
  <cols>
    <col min="1" max="1" width="55.140625" style="18" customWidth="1"/>
    <col min="2" max="2" width="11.28515625" style="18" customWidth="1"/>
    <col min="3" max="3" width="11.42578125" style="18" customWidth="1"/>
    <col min="4" max="4" width="10.7109375" style="18" customWidth="1"/>
    <col min="5" max="16384" width="11.28515625" style="18"/>
  </cols>
  <sheetData>
    <row r="1" spans="1:4" x14ac:dyDescent="0.2">
      <c r="A1" s="41" t="s">
        <v>382</v>
      </c>
    </row>
    <row r="2" spans="1:4" x14ac:dyDescent="0.2">
      <c r="A2" s="43" t="s">
        <v>439</v>
      </c>
    </row>
    <row r="3" spans="1:4" s="179" customFormat="1" ht="28.35" customHeight="1" x14ac:dyDescent="0.2">
      <c r="A3" s="141" t="s">
        <v>326</v>
      </c>
      <c r="B3" s="142">
        <v>2019</v>
      </c>
      <c r="C3" s="142">
        <v>2020</v>
      </c>
      <c r="D3" s="142">
        <v>2021</v>
      </c>
    </row>
    <row r="4" spans="1:4" x14ac:dyDescent="0.2">
      <c r="A4" s="143" t="s">
        <v>454</v>
      </c>
      <c r="B4" s="182">
        <v>192824680</v>
      </c>
      <c r="C4" s="182">
        <v>198921065</v>
      </c>
      <c r="D4" s="182">
        <v>212708811</v>
      </c>
    </row>
    <row r="5" spans="1:4" s="74" customFormat="1" x14ac:dyDescent="0.2">
      <c r="A5" s="181" t="s">
        <v>455</v>
      </c>
      <c r="B5" s="183">
        <v>61937514</v>
      </c>
      <c r="C5" s="183">
        <v>64301135</v>
      </c>
      <c r="D5" s="183">
        <v>80133228</v>
      </c>
    </row>
    <row r="6" spans="1:4" s="180" customFormat="1" ht="22.5" customHeight="1" x14ac:dyDescent="0.2">
      <c r="A6" s="144" t="s">
        <v>317</v>
      </c>
      <c r="B6" s="184">
        <f>SUM(B4:B5)</f>
        <v>254762194</v>
      </c>
      <c r="C6" s="184">
        <f>SUM(C4:C5)</f>
        <v>263222200</v>
      </c>
      <c r="D6" s="184">
        <f>SUM(D4:D5)</f>
        <v>292842039</v>
      </c>
    </row>
    <row r="8" spans="1:4" s="179" customFormat="1" ht="28.35" customHeight="1" x14ac:dyDescent="0.2">
      <c r="A8" s="141" t="s">
        <v>327</v>
      </c>
      <c r="B8" s="142">
        <v>2019</v>
      </c>
      <c r="C8" s="142" t="s">
        <v>377</v>
      </c>
      <c r="D8" s="142" t="s">
        <v>378</v>
      </c>
    </row>
    <row r="9" spans="1:4" x14ac:dyDescent="0.2">
      <c r="A9" s="143" t="s">
        <v>454</v>
      </c>
      <c r="B9" s="182">
        <v>235527626</v>
      </c>
      <c r="C9" s="182">
        <v>316075274</v>
      </c>
      <c r="D9" s="182">
        <v>212708811</v>
      </c>
    </row>
    <row r="10" spans="1:4" s="74" customFormat="1" x14ac:dyDescent="0.2">
      <c r="A10" s="181" t="s">
        <v>455</v>
      </c>
      <c r="B10" s="183">
        <v>73920084</v>
      </c>
      <c r="C10" s="183">
        <v>126529016</v>
      </c>
      <c r="D10" s="183">
        <v>80133228</v>
      </c>
    </row>
    <row r="11" spans="1:4" s="180" customFormat="1" ht="22.5" customHeight="1" x14ac:dyDescent="0.2">
      <c r="A11" s="144" t="s">
        <v>318</v>
      </c>
      <c r="B11" s="184">
        <f>SUM(B9:B10)</f>
        <v>309447710</v>
      </c>
      <c r="C11" s="184">
        <f>SUM(C9:C10)</f>
        <v>442604290</v>
      </c>
      <c r="D11" s="184">
        <f>SUM(D9:D10)</f>
        <v>292842039</v>
      </c>
    </row>
    <row r="13" spans="1:4" s="179" customFormat="1" ht="28.35" customHeight="1" x14ac:dyDescent="0.2">
      <c r="A13" s="141" t="s">
        <v>328</v>
      </c>
      <c r="B13" s="142">
        <v>2019</v>
      </c>
      <c r="C13" s="142" t="s">
        <v>377</v>
      </c>
      <c r="D13" s="142" t="s">
        <v>378</v>
      </c>
    </row>
    <row r="14" spans="1:4" x14ac:dyDescent="0.2">
      <c r="A14" s="143" t="s">
        <v>454</v>
      </c>
      <c r="B14" s="182">
        <v>191070164</v>
      </c>
      <c r="C14" s="182">
        <v>269793854</v>
      </c>
      <c r="D14" s="182">
        <v>212708811</v>
      </c>
    </row>
    <row r="15" spans="1:4" s="74" customFormat="1" x14ac:dyDescent="0.2">
      <c r="A15" s="181" t="s">
        <v>455</v>
      </c>
      <c r="B15" s="183">
        <v>69597533</v>
      </c>
      <c r="C15" s="183">
        <v>120202565</v>
      </c>
      <c r="D15" s="183">
        <v>80133228</v>
      </c>
    </row>
    <row r="16" spans="1:4" s="180" customFormat="1" ht="22.5" customHeight="1" x14ac:dyDescent="0.2">
      <c r="A16" s="144" t="s">
        <v>319</v>
      </c>
      <c r="B16" s="184">
        <f>SUM(B14:B15)</f>
        <v>260667697</v>
      </c>
      <c r="C16" s="184">
        <f>SUM(C14:C15)</f>
        <v>389996419</v>
      </c>
      <c r="D16" s="184">
        <f>SUM(D14:D15)</f>
        <v>292842039</v>
      </c>
    </row>
    <row r="17" spans="1:4" x14ac:dyDescent="0.2">
      <c r="A17" s="137" t="s">
        <v>379</v>
      </c>
    </row>
    <row r="18" spans="1:4" x14ac:dyDescent="0.2">
      <c r="A18" s="138" t="s">
        <v>380</v>
      </c>
    </row>
    <row r="19" spans="1:4" x14ac:dyDescent="0.2">
      <c r="C19" s="383"/>
      <c r="D19" s="383"/>
    </row>
  </sheetData>
  <pageMargins left="0.46875" right="0.51181102362204722" top="0.74803149606299213" bottom="0.74803149606299213" header="0.31496062992125984" footer="0.31496062992125984"/>
  <pageSetup paperSize="9" orientation="portrait" r:id="rId1"/>
  <headerFooter>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2">
    <tabColor theme="9" tint="-0.249977111117893"/>
  </sheetPr>
  <dimension ref="A1:N51"/>
  <sheetViews>
    <sheetView zoomScaleNormal="100" zoomScaleSheetLayoutView="70" zoomScalePageLayoutView="90" workbookViewId="0">
      <selection activeCell="A3" sqref="A3:A4"/>
    </sheetView>
  </sheetViews>
  <sheetFormatPr baseColWidth="10" defaultColWidth="11.28515625" defaultRowHeight="11.25" x14ac:dyDescent="0.2"/>
  <cols>
    <col min="1" max="1" width="30.7109375" style="48" customWidth="1"/>
    <col min="2" max="3" width="8.7109375" style="48" customWidth="1"/>
    <col min="4" max="5" width="8.7109375" style="63" customWidth="1"/>
    <col min="6" max="14" width="8.7109375" style="48" customWidth="1"/>
    <col min="15" max="16384" width="11.28515625" style="48"/>
  </cols>
  <sheetData>
    <row r="1" spans="1:14" s="45" customFormat="1" ht="14.25" customHeight="1" x14ac:dyDescent="0.2">
      <c r="A1" s="87" t="s">
        <v>383</v>
      </c>
      <c r="B1" s="88"/>
      <c r="C1" s="88"/>
      <c r="D1" s="88"/>
      <c r="E1" s="88"/>
      <c r="F1" s="88"/>
      <c r="G1" s="88"/>
      <c r="H1" s="88"/>
      <c r="I1" s="88"/>
      <c r="J1" s="88"/>
      <c r="K1" s="88"/>
      <c r="L1" s="88"/>
      <c r="M1" s="88"/>
      <c r="N1" s="88"/>
    </row>
    <row r="2" spans="1:14" s="47" customFormat="1" ht="12" thickBot="1" x14ac:dyDescent="0.25">
      <c r="A2" s="43" t="s">
        <v>439</v>
      </c>
      <c r="B2" s="43"/>
      <c r="C2" s="43"/>
      <c r="D2" s="43"/>
      <c r="E2" s="43"/>
      <c r="F2" s="43"/>
      <c r="G2" s="43"/>
      <c r="H2" s="43"/>
      <c r="I2" s="43"/>
      <c r="J2" s="43"/>
      <c r="K2" s="43"/>
      <c r="L2" s="43"/>
      <c r="M2" s="43"/>
      <c r="N2" s="43"/>
    </row>
    <row r="3" spans="1:14" s="49" customFormat="1" ht="12.75" customHeight="1" thickBot="1" x14ac:dyDescent="0.25">
      <c r="A3" s="926" t="s">
        <v>199</v>
      </c>
      <c r="B3" s="924" t="s">
        <v>232</v>
      </c>
      <c r="C3" s="925"/>
      <c r="D3" s="925"/>
      <c r="E3" s="925"/>
      <c r="F3" s="921" t="s">
        <v>233</v>
      </c>
      <c r="G3" s="922"/>
      <c r="H3" s="923"/>
      <c r="I3" s="921" t="s">
        <v>231</v>
      </c>
      <c r="J3" s="922"/>
      <c r="K3" s="922"/>
      <c r="L3" s="922"/>
      <c r="M3" s="922"/>
      <c r="N3" s="923"/>
    </row>
    <row r="4" spans="1:14" s="56" customFormat="1" ht="84.95" customHeight="1" thickBot="1" x14ac:dyDescent="0.25">
      <c r="A4" s="927"/>
      <c r="B4" s="89">
        <v>2019</v>
      </c>
      <c r="C4" s="90">
        <v>2020</v>
      </c>
      <c r="D4" s="90" t="s">
        <v>384</v>
      </c>
      <c r="E4" s="92" t="s">
        <v>385</v>
      </c>
      <c r="F4" s="89">
        <v>2019</v>
      </c>
      <c r="G4" s="90">
        <v>2020</v>
      </c>
      <c r="H4" s="90" t="s">
        <v>384</v>
      </c>
      <c r="I4" s="89">
        <v>2019</v>
      </c>
      <c r="J4" s="90" t="s">
        <v>377</v>
      </c>
      <c r="K4" s="90" t="s">
        <v>384</v>
      </c>
      <c r="L4" s="91" t="s">
        <v>386</v>
      </c>
      <c r="M4" s="91" t="s">
        <v>385</v>
      </c>
      <c r="N4" s="92" t="s">
        <v>387</v>
      </c>
    </row>
    <row r="5" spans="1:14" x14ac:dyDescent="0.2">
      <c r="A5" s="93"/>
      <c r="B5" s="94"/>
      <c r="C5" s="95"/>
      <c r="D5" s="95"/>
      <c r="E5" s="96"/>
      <c r="F5" s="94"/>
      <c r="G5" s="95"/>
      <c r="H5" s="97"/>
      <c r="I5" s="94"/>
      <c r="J5" s="95"/>
      <c r="K5" s="97"/>
      <c r="L5" s="96"/>
      <c r="M5" s="96"/>
      <c r="N5" s="97"/>
    </row>
    <row r="6" spans="1:14" ht="22.5" x14ac:dyDescent="0.2">
      <c r="A6" s="98" t="s">
        <v>230</v>
      </c>
      <c r="B6" s="99"/>
      <c r="C6" s="100"/>
      <c r="D6" s="100"/>
      <c r="E6" s="101"/>
      <c r="F6" s="99"/>
      <c r="G6" s="100"/>
      <c r="H6" s="102"/>
      <c r="I6" s="99"/>
      <c r="J6" s="100"/>
      <c r="K6" s="102"/>
      <c r="L6" s="101"/>
      <c r="M6" s="101"/>
      <c r="N6" s="102"/>
    </row>
    <row r="7" spans="1:14" x14ac:dyDescent="0.2">
      <c r="A7" s="103" t="s">
        <v>200</v>
      </c>
      <c r="B7" s="104"/>
      <c r="C7" s="105"/>
      <c r="D7" s="105"/>
      <c r="E7" s="106"/>
      <c r="F7" s="104"/>
      <c r="G7" s="105"/>
      <c r="H7" s="107"/>
      <c r="I7" s="104"/>
      <c r="J7" s="105"/>
      <c r="K7" s="107"/>
      <c r="L7" s="106"/>
      <c r="M7" s="106"/>
      <c r="N7" s="107"/>
    </row>
    <row r="8" spans="1:14" s="49" customFormat="1" x14ac:dyDescent="0.2">
      <c r="A8" s="108"/>
      <c r="B8" s="104"/>
      <c r="C8" s="105"/>
      <c r="D8" s="105"/>
      <c r="E8" s="106"/>
      <c r="F8" s="104"/>
      <c r="G8" s="105"/>
      <c r="H8" s="107"/>
      <c r="I8" s="104"/>
      <c r="J8" s="105"/>
      <c r="K8" s="107"/>
      <c r="L8" s="106"/>
      <c r="M8" s="106"/>
      <c r="N8" s="107"/>
    </row>
    <row r="9" spans="1:14" x14ac:dyDescent="0.2">
      <c r="A9" s="98" t="s">
        <v>205</v>
      </c>
      <c r="B9" s="104"/>
      <c r="C9" s="105"/>
      <c r="D9" s="105"/>
      <c r="E9" s="106"/>
      <c r="F9" s="104"/>
      <c r="G9" s="105"/>
      <c r="H9" s="107"/>
      <c r="I9" s="104"/>
      <c r="J9" s="105"/>
      <c r="K9" s="107"/>
      <c r="L9" s="106"/>
      <c r="M9" s="106"/>
      <c r="N9" s="107"/>
    </row>
    <row r="10" spans="1:14" x14ac:dyDescent="0.2">
      <c r="A10" s="109" t="s">
        <v>201</v>
      </c>
      <c r="B10" s="104"/>
      <c r="C10" s="105"/>
      <c r="D10" s="105"/>
      <c r="E10" s="106"/>
      <c r="F10" s="104"/>
      <c r="G10" s="105"/>
      <c r="H10" s="107"/>
      <c r="I10" s="104"/>
      <c r="J10" s="105"/>
      <c r="K10" s="107"/>
      <c r="L10" s="106"/>
      <c r="M10" s="106"/>
      <c r="N10" s="107"/>
    </row>
    <row r="11" spans="1:14" x14ac:dyDescent="0.2">
      <c r="A11" s="109" t="s">
        <v>202</v>
      </c>
      <c r="B11" s="104"/>
      <c r="C11" s="105"/>
      <c r="D11" s="105"/>
      <c r="E11" s="106"/>
      <c r="F11" s="104"/>
      <c r="G11" s="105"/>
      <c r="H11" s="107"/>
      <c r="I11" s="104"/>
      <c r="J11" s="105"/>
      <c r="K11" s="107"/>
      <c r="L11" s="106"/>
      <c r="M11" s="106"/>
      <c r="N11" s="107"/>
    </row>
    <row r="12" spans="1:14" x14ac:dyDescent="0.2">
      <c r="A12" s="109" t="s">
        <v>203</v>
      </c>
      <c r="B12" s="104"/>
      <c r="C12" s="105"/>
      <c r="D12" s="918" t="s">
        <v>456</v>
      </c>
      <c r="E12" s="919"/>
      <c r="F12" s="919"/>
      <c r="G12" s="919"/>
      <c r="H12" s="919"/>
      <c r="I12" s="919"/>
      <c r="J12" s="919"/>
      <c r="K12" s="920"/>
      <c r="L12" s="106"/>
      <c r="M12" s="106"/>
      <c r="N12" s="107"/>
    </row>
    <row r="13" spans="1:14" x14ac:dyDescent="0.2">
      <c r="A13" s="109" t="s">
        <v>204</v>
      </c>
      <c r="B13" s="104"/>
      <c r="C13" s="105"/>
      <c r="D13" s="918"/>
      <c r="E13" s="919"/>
      <c r="F13" s="919"/>
      <c r="G13" s="919"/>
      <c r="H13" s="919"/>
      <c r="I13" s="919"/>
      <c r="J13" s="919"/>
      <c r="K13" s="920"/>
      <c r="L13" s="106"/>
      <c r="M13" s="106"/>
      <c r="N13" s="107"/>
    </row>
    <row r="14" spans="1:14" x14ac:dyDescent="0.2">
      <c r="A14" s="109"/>
      <c r="B14" s="99"/>
      <c r="C14" s="100"/>
      <c r="D14" s="918"/>
      <c r="E14" s="919"/>
      <c r="F14" s="919"/>
      <c r="G14" s="919"/>
      <c r="H14" s="919"/>
      <c r="I14" s="919"/>
      <c r="J14" s="919"/>
      <c r="K14" s="920"/>
      <c r="L14" s="101"/>
      <c r="M14" s="101"/>
      <c r="N14" s="102"/>
    </row>
    <row r="15" spans="1:14" ht="11.25" customHeight="1" x14ac:dyDescent="0.2">
      <c r="A15" s="98" t="s">
        <v>224</v>
      </c>
      <c r="B15" s="104"/>
      <c r="C15" s="105"/>
      <c r="D15" s="105"/>
      <c r="E15" s="106"/>
      <c r="F15" s="104"/>
      <c r="G15" s="105"/>
      <c r="H15" s="107"/>
      <c r="I15" s="104"/>
      <c r="J15" s="105"/>
      <c r="K15" s="107"/>
      <c r="L15" s="106"/>
      <c r="M15" s="106"/>
      <c r="N15" s="107"/>
    </row>
    <row r="16" spans="1:14" ht="11.25" customHeight="1" x14ac:dyDescent="0.2">
      <c r="A16" s="109" t="s">
        <v>206</v>
      </c>
      <c r="B16" s="104"/>
      <c r="C16" s="105"/>
      <c r="D16" s="105"/>
      <c r="E16" s="106"/>
      <c r="F16" s="104"/>
      <c r="G16" s="105"/>
      <c r="H16" s="107"/>
      <c r="I16" s="104"/>
      <c r="J16" s="105"/>
      <c r="K16" s="107"/>
      <c r="L16" s="106"/>
      <c r="M16" s="106"/>
      <c r="N16" s="107"/>
    </row>
    <row r="17" spans="1:14" ht="11.25" customHeight="1" x14ac:dyDescent="0.2">
      <c r="A17" s="109" t="s">
        <v>207</v>
      </c>
      <c r="B17" s="104"/>
      <c r="C17" s="105"/>
      <c r="D17" s="105"/>
      <c r="E17" s="106"/>
      <c r="F17" s="104"/>
      <c r="G17" s="105"/>
      <c r="H17" s="107"/>
      <c r="I17" s="104"/>
      <c r="J17" s="105"/>
      <c r="K17" s="107"/>
      <c r="L17" s="106"/>
      <c r="M17" s="106"/>
      <c r="N17" s="107"/>
    </row>
    <row r="18" spans="1:14" x14ac:dyDescent="0.2">
      <c r="A18" s="109" t="s">
        <v>208</v>
      </c>
      <c r="B18" s="104"/>
      <c r="C18" s="105"/>
      <c r="D18" s="105"/>
      <c r="E18" s="106"/>
      <c r="F18" s="104"/>
      <c r="G18" s="105"/>
      <c r="H18" s="107"/>
      <c r="I18" s="104"/>
      <c r="J18" s="105"/>
      <c r="K18" s="107"/>
      <c r="L18" s="106"/>
      <c r="M18" s="106"/>
      <c r="N18" s="107"/>
    </row>
    <row r="19" spans="1:14" x14ac:dyDescent="0.2">
      <c r="A19" s="109" t="s">
        <v>209</v>
      </c>
      <c r="B19" s="104"/>
      <c r="C19" s="105"/>
      <c r="D19" s="105"/>
      <c r="E19" s="106"/>
      <c r="F19" s="104"/>
      <c r="G19" s="105"/>
      <c r="H19" s="107"/>
      <c r="I19" s="104"/>
      <c r="J19" s="105"/>
      <c r="K19" s="107"/>
      <c r="L19" s="106"/>
      <c r="M19" s="106"/>
      <c r="N19" s="107"/>
    </row>
    <row r="20" spans="1:14" ht="22.5" x14ac:dyDescent="0.2">
      <c r="A20" s="109" t="s">
        <v>210</v>
      </c>
      <c r="B20" s="104"/>
      <c r="C20" s="105"/>
      <c r="D20" s="105"/>
      <c r="E20" s="106"/>
      <c r="F20" s="104"/>
      <c r="G20" s="105"/>
      <c r="H20" s="107"/>
      <c r="I20" s="104"/>
      <c r="J20" s="105"/>
      <c r="K20" s="107"/>
      <c r="L20" s="106"/>
      <c r="M20" s="106"/>
      <c r="N20" s="107"/>
    </row>
    <row r="21" spans="1:14" x14ac:dyDescent="0.2">
      <c r="A21" s="110"/>
      <c r="B21" s="104"/>
      <c r="C21" s="105"/>
      <c r="D21" s="105"/>
      <c r="E21" s="106"/>
      <c r="F21" s="104"/>
      <c r="G21" s="105"/>
      <c r="H21" s="107"/>
      <c r="I21" s="104"/>
      <c r="J21" s="105"/>
      <c r="K21" s="107"/>
      <c r="L21" s="106"/>
      <c r="M21" s="106"/>
      <c r="N21" s="107"/>
    </row>
    <row r="22" spans="1:14" x14ac:dyDescent="0.2">
      <c r="A22" s="111" t="s">
        <v>225</v>
      </c>
      <c r="B22" s="104"/>
      <c r="C22" s="105"/>
      <c r="D22" s="105"/>
      <c r="E22" s="106"/>
      <c r="F22" s="104"/>
      <c r="G22" s="105"/>
      <c r="H22" s="107"/>
      <c r="I22" s="104"/>
      <c r="J22" s="105"/>
      <c r="K22" s="107"/>
      <c r="L22" s="106"/>
      <c r="M22" s="106"/>
      <c r="N22" s="107"/>
    </row>
    <row r="23" spans="1:14" x14ac:dyDescent="0.2">
      <c r="A23" s="109" t="s">
        <v>211</v>
      </c>
      <c r="B23" s="104"/>
      <c r="C23" s="105"/>
      <c r="D23" s="105"/>
      <c r="E23" s="106"/>
      <c r="F23" s="104"/>
      <c r="G23" s="105"/>
      <c r="H23" s="107"/>
      <c r="I23" s="104"/>
      <c r="J23" s="105"/>
      <c r="K23" s="107"/>
      <c r="L23" s="106"/>
      <c r="M23" s="106"/>
      <c r="N23" s="107"/>
    </row>
    <row r="24" spans="1:14" x14ac:dyDescent="0.2">
      <c r="A24" s="109" t="s">
        <v>212</v>
      </c>
      <c r="B24" s="104"/>
      <c r="C24" s="105"/>
      <c r="D24" s="105"/>
      <c r="E24" s="106"/>
      <c r="F24" s="104"/>
      <c r="G24" s="105"/>
      <c r="H24" s="107"/>
      <c r="I24" s="104"/>
      <c r="J24" s="105"/>
      <c r="K24" s="107"/>
      <c r="L24" s="106"/>
      <c r="M24" s="106"/>
      <c r="N24" s="107"/>
    </row>
    <row r="25" spans="1:14" x14ac:dyDescent="0.2">
      <c r="A25" s="109" t="s">
        <v>213</v>
      </c>
      <c r="B25" s="104"/>
      <c r="C25" s="105"/>
      <c r="D25" s="105"/>
      <c r="E25" s="106"/>
      <c r="F25" s="104"/>
      <c r="G25" s="105"/>
      <c r="H25" s="107"/>
      <c r="I25" s="104"/>
      <c r="J25" s="105"/>
      <c r="K25" s="107"/>
      <c r="L25" s="106"/>
      <c r="M25" s="106"/>
      <c r="N25" s="107"/>
    </row>
    <row r="26" spans="1:14" x14ac:dyDescent="0.2">
      <c r="A26" s="109"/>
      <c r="B26" s="104"/>
      <c r="C26" s="105"/>
      <c r="D26" s="105"/>
      <c r="E26" s="106"/>
      <c r="F26" s="104"/>
      <c r="G26" s="105"/>
      <c r="H26" s="107"/>
      <c r="I26" s="104"/>
      <c r="J26" s="105"/>
      <c r="K26" s="107"/>
      <c r="L26" s="106"/>
      <c r="M26" s="106"/>
      <c r="N26" s="107"/>
    </row>
    <row r="27" spans="1:14" x14ac:dyDescent="0.2">
      <c r="A27" s="111" t="s">
        <v>226</v>
      </c>
      <c r="B27" s="104"/>
      <c r="C27" s="105"/>
      <c r="D27" s="105"/>
      <c r="E27" s="106"/>
      <c r="F27" s="104"/>
      <c r="G27" s="105"/>
      <c r="H27" s="107"/>
      <c r="I27" s="104"/>
      <c r="J27" s="105"/>
      <c r="K27" s="107"/>
      <c r="L27" s="106"/>
      <c r="M27" s="106"/>
      <c r="N27" s="107"/>
    </row>
    <row r="28" spans="1:14" x14ac:dyDescent="0.2">
      <c r="A28" s="109" t="s">
        <v>214</v>
      </c>
      <c r="B28" s="104"/>
      <c r="C28" s="105"/>
      <c r="D28" s="105"/>
      <c r="E28" s="106"/>
      <c r="F28" s="104"/>
      <c r="G28" s="105"/>
      <c r="H28" s="107"/>
      <c r="I28" s="104"/>
      <c r="J28" s="105"/>
      <c r="K28" s="107"/>
      <c r="L28" s="106"/>
      <c r="M28" s="106"/>
      <c r="N28" s="107"/>
    </row>
    <row r="29" spans="1:14" x14ac:dyDescent="0.2">
      <c r="A29" s="109" t="s">
        <v>212</v>
      </c>
      <c r="B29" s="104"/>
      <c r="C29" s="105"/>
      <c r="D29" s="105"/>
      <c r="E29" s="106"/>
      <c r="F29" s="104"/>
      <c r="G29" s="105"/>
      <c r="H29" s="107"/>
      <c r="I29" s="104"/>
      <c r="J29" s="105"/>
      <c r="K29" s="107"/>
      <c r="L29" s="106"/>
      <c r="M29" s="106"/>
      <c r="N29" s="107"/>
    </row>
    <row r="30" spans="1:14" x14ac:dyDescent="0.2">
      <c r="A30" s="109"/>
      <c r="B30" s="104"/>
      <c r="C30" s="105"/>
      <c r="D30" s="105"/>
      <c r="E30" s="106"/>
      <c r="F30" s="104"/>
      <c r="G30" s="105"/>
      <c r="H30" s="107"/>
      <c r="I30" s="104"/>
      <c r="J30" s="105"/>
      <c r="K30" s="107"/>
      <c r="L30" s="106"/>
      <c r="M30" s="106"/>
      <c r="N30" s="107"/>
    </row>
    <row r="31" spans="1:14" x14ac:dyDescent="0.2">
      <c r="A31" s="111" t="s">
        <v>227</v>
      </c>
      <c r="B31" s="104"/>
      <c r="C31" s="105"/>
      <c r="D31" s="105"/>
      <c r="E31" s="106"/>
      <c r="F31" s="104"/>
      <c r="G31" s="105"/>
      <c r="H31" s="107"/>
      <c r="I31" s="104"/>
      <c r="J31" s="105"/>
      <c r="K31" s="107"/>
      <c r="L31" s="106"/>
      <c r="M31" s="106"/>
      <c r="N31" s="107"/>
    </row>
    <row r="32" spans="1:14" x14ac:dyDescent="0.2">
      <c r="A32" s="109" t="s">
        <v>215</v>
      </c>
      <c r="B32" s="104"/>
      <c r="C32" s="105"/>
      <c r="D32" s="105"/>
      <c r="E32" s="106"/>
      <c r="F32" s="104"/>
      <c r="G32" s="105"/>
      <c r="H32" s="107"/>
      <c r="I32" s="104"/>
      <c r="J32" s="105"/>
      <c r="K32" s="107"/>
      <c r="L32" s="106"/>
      <c r="M32" s="106"/>
      <c r="N32" s="107"/>
    </row>
    <row r="33" spans="1:14" x14ac:dyDescent="0.2">
      <c r="A33" s="109" t="s">
        <v>213</v>
      </c>
      <c r="B33" s="104"/>
      <c r="C33" s="105"/>
      <c r="D33" s="105"/>
      <c r="E33" s="106"/>
      <c r="F33" s="104"/>
      <c r="G33" s="105"/>
      <c r="H33" s="107"/>
      <c r="I33" s="104"/>
      <c r="J33" s="105"/>
      <c r="K33" s="107"/>
      <c r="L33" s="106"/>
      <c r="M33" s="106"/>
      <c r="N33" s="107"/>
    </row>
    <row r="34" spans="1:14" x14ac:dyDescent="0.2">
      <c r="A34" s="109" t="s">
        <v>216</v>
      </c>
      <c r="B34" s="104"/>
      <c r="C34" s="105"/>
      <c r="D34" s="105"/>
      <c r="E34" s="106"/>
      <c r="F34" s="104"/>
      <c r="G34" s="105"/>
      <c r="H34" s="107"/>
      <c r="I34" s="104"/>
      <c r="J34" s="105"/>
      <c r="K34" s="107"/>
      <c r="L34" s="106"/>
      <c r="M34" s="106"/>
      <c r="N34" s="107"/>
    </row>
    <row r="35" spans="1:14" x14ac:dyDescent="0.2">
      <c r="A35" s="109" t="s">
        <v>217</v>
      </c>
      <c r="B35" s="104"/>
      <c r="C35" s="105"/>
      <c r="D35" s="105"/>
      <c r="E35" s="106"/>
      <c r="F35" s="104"/>
      <c r="G35" s="105"/>
      <c r="H35" s="107"/>
      <c r="I35" s="104"/>
      <c r="J35" s="105"/>
      <c r="K35" s="107"/>
      <c r="L35" s="106"/>
      <c r="M35" s="106"/>
      <c r="N35" s="107"/>
    </row>
    <row r="36" spans="1:14" x14ac:dyDescent="0.2">
      <c r="A36" s="109"/>
      <c r="B36" s="104"/>
      <c r="C36" s="105"/>
      <c r="D36" s="105"/>
      <c r="E36" s="106"/>
      <c r="F36" s="104"/>
      <c r="G36" s="105"/>
      <c r="H36" s="107"/>
      <c r="I36" s="104"/>
      <c r="J36" s="105"/>
      <c r="K36" s="107"/>
      <c r="L36" s="106"/>
      <c r="M36" s="106"/>
      <c r="N36" s="107"/>
    </row>
    <row r="37" spans="1:14" x14ac:dyDescent="0.2">
      <c r="A37" s="111" t="s">
        <v>228</v>
      </c>
      <c r="B37" s="104"/>
      <c r="C37" s="105"/>
      <c r="D37" s="105"/>
      <c r="E37" s="106"/>
      <c r="F37" s="104"/>
      <c r="G37" s="105"/>
      <c r="H37" s="107"/>
      <c r="I37" s="104"/>
      <c r="J37" s="105"/>
      <c r="K37" s="107"/>
      <c r="L37" s="106"/>
      <c r="M37" s="106"/>
      <c r="N37" s="107"/>
    </row>
    <row r="38" spans="1:14" x14ac:dyDescent="0.2">
      <c r="A38" s="109" t="s">
        <v>218</v>
      </c>
      <c r="B38" s="104"/>
      <c r="C38" s="105"/>
      <c r="D38" s="105"/>
      <c r="E38" s="106"/>
      <c r="F38" s="104"/>
      <c r="G38" s="105"/>
      <c r="H38" s="107"/>
      <c r="I38" s="104"/>
      <c r="J38" s="105"/>
      <c r="K38" s="107"/>
      <c r="L38" s="106"/>
      <c r="M38" s="106"/>
      <c r="N38" s="107"/>
    </row>
    <row r="39" spans="1:14" x14ac:dyDescent="0.2">
      <c r="A39" s="109" t="s">
        <v>219</v>
      </c>
      <c r="B39" s="104"/>
      <c r="C39" s="105"/>
      <c r="D39" s="105"/>
      <c r="E39" s="106"/>
      <c r="F39" s="104"/>
      <c r="G39" s="105"/>
      <c r="H39" s="107"/>
      <c r="I39" s="104"/>
      <c r="J39" s="105"/>
      <c r="K39" s="107"/>
      <c r="L39" s="106"/>
      <c r="M39" s="106"/>
      <c r="N39" s="107"/>
    </row>
    <row r="40" spans="1:14" ht="22.5" customHeight="1" x14ac:dyDescent="0.2">
      <c r="A40" s="109" t="s">
        <v>220</v>
      </c>
      <c r="B40" s="104"/>
      <c r="C40" s="105"/>
      <c r="D40" s="105"/>
      <c r="E40" s="106"/>
      <c r="F40" s="104"/>
      <c r="G40" s="105"/>
      <c r="H40" s="107"/>
      <c r="I40" s="104"/>
      <c r="J40" s="105"/>
      <c r="K40" s="107"/>
      <c r="L40" s="106"/>
      <c r="M40" s="106"/>
      <c r="N40" s="107"/>
    </row>
    <row r="41" spans="1:14" ht="22.5" customHeight="1" x14ac:dyDescent="0.2">
      <c r="A41" s="109" t="s">
        <v>221</v>
      </c>
      <c r="B41" s="104"/>
      <c r="C41" s="105"/>
      <c r="D41" s="105"/>
      <c r="E41" s="106"/>
      <c r="F41" s="104"/>
      <c r="G41" s="105"/>
      <c r="H41" s="107"/>
      <c r="I41" s="104"/>
      <c r="J41" s="105"/>
      <c r="K41" s="107"/>
      <c r="L41" s="106"/>
      <c r="M41" s="106"/>
      <c r="N41" s="107"/>
    </row>
    <row r="42" spans="1:14" ht="11.25" customHeight="1" x14ac:dyDescent="0.2">
      <c r="A42" s="109"/>
      <c r="B42" s="104"/>
      <c r="C42" s="105"/>
      <c r="D42" s="105"/>
      <c r="E42" s="106"/>
      <c r="F42" s="104"/>
      <c r="G42" s="105"/>
      <c r="H42" s="107"/>
      <c r="I42" s="104"/>
      <c r="J42" s="105"/>
      <c r="K42" s="107"/>
      <c r="L42" s="106"/>
      <c r="M42" s="106"/>
      <c r="N42" s="107"/>
    </row>
    <row r="43" spans="1:14" x14ac:dyDescent="0.2">
      <c r="A43" s="111" t="s">
        <v>229</v>
      </c>
      <c r="B43" s="104"/>
      <c r="C43" s="105"/>
      <c r="D43" s="105"/>
      <c r="E43" s="106"/>
      <c r="F43" s="104"/>
      <c r="G43" s="105"/>
      <c r="H43" s="107"/>
      <c r="I43" s="104"/>
      <c r="J43" s="105"/>
      <c r="K43" s="107"/>
      <c r="L43" s="106"/>
      <c r="M43" s="106"/>
      <c r="N43" s="107"/>
    </row>
    <row r="44" spans="1:14" x14ac:dyDescent="0.2">
      <c r="A44" s="109" t="s">
        <v>222</v>
      </c>
      <c r="B44" s="104"/>
      <c r="C44" s="105"/>
      <c r="D44" s="105"/>
      <c r="E44" s="106"/>
      <c r="F44" s="104"/>
      <c r="G44" s="105"/>
      <c r="H44" s="107"/>
      <c r="I44" s="104"/>
      <c r="J44" s="105"/>
      <c r="K44" s="107"/>
      <c r="L44" s="106"/>
      <c r="M44" s="106"/>
      <c r="N44" s="107"/>
    </row>
    <row r="45" spans="1:14" s="49" customFormat="1" ht="22.5" x14ac:dyDescent="0.2">
      <c r="A45" s="109" t="s">
        <v>223</v>
      </c>
      <c r="B45" s="104"/>
      <c r="C45" s="105"/>
      <c r="D45" s="105"/>
      <c r="E45" s="106"/>
      <c r="F45" s="104"/>
      <c r="G45" s="105"/>
      <c r="H45" s="107"/>
      <c r="I45" s="104"/>
      <c r="J45" s="105"/>
      <c r="K45" s="107"/>
      <c r="L45" s="106"/>
      <c r="M45" s="106"/>
      <c r="N45" s="107"/>
    </row>
    <row r="46" spans="1:14" ht="12" thickBot="1" x14ac:dyDescent="0.25">
      <c r="A46" s="112"/>
      <c r="B46" s="104"/>
      <c r="C46" s="105"/>
      <c r="D46" s="105"/>
      <c r="E46" s="106"/>
      <c r="F46" s="104"/>
      <c r="G46" s="105"/>
      <c r="H46" s="107"/>
      <c r="I46" s="104"/>
      <c r="J46" s="105"/>
      <c r="K46" s="107"/>
      <c r="L46" s="106"/>
      <c r="M46" s="106"/>
      <c r="N46" s="107"/>
    </row>
    <row r="47" spans="1:14" s="47" customFormat="1" x14ac:dyDescent="0.2">
      <c r="A47" s="113"/>
      <c r="B47" s="125"/>
      <c r="C47" s="126"/>
      <c r="D47" s="132"/>
      <c r="E47" s="129"/>
      <c r="F47" s="125"/>
      <c r="G47" s="128"/>
      <c r="H47" s="129"/>
      <c r="I47" s="125"/>
      <c r="J47" s="126"/>
      <c r="K47" s="127"/>
      <c r="L47" s="128"/>
      <c r="M47" s="128"/>
      <c r="N47" s="129"/>
    </row>
    <row r="48" spans="1:14" s="47" customFormat="1" ht="12" thickBot="1" x14ac:dyDescent="0.25">
      <c r="A48" s="114" t="s">
        <v>0</v>
      </c>
      <c r="B48" s="115"/>
      <c r="C48" s="116"/>
      <c r="D48" s="131"/>
      <c r="E48" s="118"/>
      <c r="F48" s="115"/>
      <c r="G48" s="117"/>
      <c r="H48" s="118"/>
      <c r="I48" s="115"/>
      <c r="J48" s="116"/>
      <c r="K48" s="124"/>
      <c r="L48" s="117"/>
      <c r="M48" s="117"/>
      <c r="N48" s="118"/>
    </row>
    <row r="49" spans="1:14" s="47" customFormat="1" ht="12.75" thickTop="1" thickBot="1" x14ac:dyDescent="0.25">
      <c r="A49" s="119" t="s">
        <v>21</v>
      </c>
      <c r="B49" s="120"/>
      <c r="C49" s="121"/>
      <c r="D49" s="133"/>
      <c r="E49" s="123"/>
      <c r="F49" s="120"/>
      <c r="G49" s="122"/>
      <c r="H49" s="123"/>
      <c r="I49" s="120"/>
      <c r="J49" s="121"/>
      <c r="K49" s="130"/>
      <c r="L49" s="122"/>
      <c r="M49" s="122"/>
      <c r="N49" s="123"/>
    </row>
    <row r="50" spans="1:14" x14ac:dyDescent="0.2">
      <c r="A50" s="18" t="s">
        <v>388</v>
      </c>
      <c r="B50" s="18"/>
      <c r="C50" s="18"/>
      <c r="D50" s="18"/>
      <c r="E50" s="18"/>
      <c r="F50" s="18"/>
      <c r="G50" s="18"/>
      <c r="H50" s="18"/>
      <c r="I50" s="18"/>
      <c r="J50" s="18"/>
      <c r="K50" s="18"/>
      <c r="L50" s="18"/>
      <c r="M50" s="18"/>
      <c r="N50" s="18"/>
    </row>
    <row r="51" spans="1:14" x14ac:dyDescent="0.2">
      <c r="A51" s="18" t="s">
        <v>389</v>
      </c>
      <c r="B51" s="18"/>
      <c r="C51" s="18"/>
      <c r="D51" s="18"/>
      <c r="E51" s="18"/>
      <c r="F51" s="18"/>
      <c r="G51" s="18"/>
      <c r="H51" s="18"/>
      <c r="I51" s="18"/>
      <c r="J51" s="18"/>
      <c r="K51" s="18"/>
      <c r="L51" s="18"/>
      <c r="M51" s="18"/>
      <c r="N51" s="18"/>
    </row>
  </sheetData>
  <mergeCells count="5">
    <mergeCell ref="D12:K14"/>
    <mergeCell ref="I3:N3"/>
    <mergeCell ref="B3:E3"/>
    <mergeCell ref="F3:H3"/>
    <mergeCell ref="A3:A4"/>
  </mergeCells>
  <pageMargins left="0.23622047244094491" right="0.23622047244094491" top="0.74803149606299213" bottom="0.74803149606299213" header="0.31496062992125984" footer="0.31496062992125984"/>
  <pageSetup paperSize="9" orientation="landscape" r:id="rId1"/>
  <headerFooter alignWithMargins="0">
    <oddHeader>&amp;C&amp;"Arial,Negrita"&amp;18PROYECTO DE PRESUPUESTO 2021</oddHeader>
    <oddFooter>&amp;L&amp;"Arial,Negrita"&amp;8PROYECTO DE PRESUPUESTO PARA EL AÑO FISCAL 2021
INFORMACIÓN PARA LA COMISIÓN DE PRESUPUESTO Y CUENTA GENERAL DE LA REPÚBLICA DEL CONGRESO DE LA REPÚBLICA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3">
    <tabColor theme="9" tint="-0.249977111117893"/>
  </sheetPr>
  <dimension ref="A1:V16"/>
  <sheetViews>
    <sheetView zoomScaleNormal="100" zoomScaleSheetLayoutView="90" workbookViewId="0">
      <selection activeCell="P3" sqref="P3:Q3"/>
    </sheetView>
  </sheetViews>
  <sheetFormatPr baseColWidth="10" defaultColWidth="11.28515625" defaultRowHeight="11.25" x14ac:dyDescent="0.2"/>
  <cols>
    <col min="1" max="1" width="27.85546875" style="48" customWidth="1"/>
    <col min="2" max="2" width="5.140625" style="48" customWidth="1"/>
    <col min="3" max="3" width="9.28515625" style="48" customWidth="1"/>
    <col min="4" max="4" width="9.42578125" style="48" customWidth="1"/>
    <col min="5" max="5" width="10" style="48" customWidth="1"/>
    <col min="6" max="6" width="8.140625" style="48" customWidth="1"/>
    <col min="7" max="7" width="8.7109375" style="48" customWidth="1"/>
    <col min="8" max="8" width="10.5703125" style="48" customWidth="1"/>
    <col min="9" max="9" width="5" style="48" customWidth="1"/>
    <col min="10" max="10" width="4.5703125" style="48" customWidth="1"/>
    <col min="11" max="11" width="9.5703125" style="48" bestFit="1" customWidth="1"/>
    <col min="12" max="12" width="5.28515625" style="48" customWidth="1"/>
    <col min="13" max="13" width="9.5703125" style="48" customWidth="1"/>
    <col min="14" max="14" width="6.85546875" style="48" customWidth="1"/>
    <col min="15" max="15" width="7.140625" style="48" customWidth="1"/>
    <col min="16" max="16" width="9.85546875" style="48" customWidth="1"/>
    <col min="17" max="17" width="7" style="48" customWidth="1"/>
    <col min="18" max="16384" width="11.28515625" style="48"/>
  </cols>
  <sheetData>
    <row r="1" spans="1:22" s="47" customFormat="1" x14ac:dyDescent="0.2">
      <c r="A1" s="87" t="s">
        <v>390</v>
      </c>
      <c r="B1" s="73"/>
      <c r="C1" s="73"/>
      <c r="D1" s="73"/>
      <c r="E1" s="73"/>
      <c r="F1" s="74"/>
      <c r="G1" s="74"/>
      <c r="H1" s="74"/>
      <c r="I1" s="74"/>
      <c r="J1" s="74"/>
      <c r="K1" s="74"/>
      <c r="L1" s="74"/>
      <c r="M1" s="74"/>
      <c r="N1" s="74"/>
      <c r="O1" s="74"/>
      <c r="P1" s="74"/>
      <c r="Q1" s="74"/>
    </row>
    <row r="2" spans="1:22" s="47" customFormat="1" ht="12" thickBot="1" x14ac:dyDescent="0.25">
      <c r="A2" s="43" t="s">
        <v>438</v>
      </c>
      <c r="B2" s="43"/>
      <c r="C2" s="43"/>
      <c r="D2" s="43"/>
      <c r="E2" s="43"/>
      <c r="F2" s="43"/>
      <c r="G2" s="43"/>
      <c r="H2" s="43"/>
      <c r="I2" s="43"/>
      <c r="J2" s="43"/>
      <c r="K2" s="43"/>
      <c r="L2" s="43"/>
      <c r="M2" s="43"/>
      <c r="N2" s="43"/>
      <c r="O2" s="43"/>
      <c r="P2" s="43"/>
      <c r="Q2" s="43"/>
      <c r="R2" s="46"/>
      <c r="S2" s="46"/>
      <c r="T2" s="46"/>
      <c r="U2" s="46"/>
      <c r="V2" s="46"/>
    </row>
    <row r="3" spans="1:22" ht="34.5" customHeight="1" thickBot="1" x14ac:dyDescent="0.25">
      <c r="A3" s="930" t="s">
        <v>1</v>
      </c>
      <c r="B3" s="930" t="s">
        <v>391</v>
      </c>
      <c r="C3" s="931"/>
      <c r="D3" s="931"/>
      <c r="E3" s="931"/>
      <c r="F3" s="931"/>
      <c r="G3" s="931"/>
      <c r="H3" s="929"/>
      <c r="I3" s="928" t="s">
        <v>392</v>
      </c>
      <c r="J3" s="931"/>
      <c r="K3" s="931"/>
      <c r="L3" s="931"/>
      <c r="M3" s="929"/>
      <c r="N3" s="932" t="s">
        <v>393</v>
      </c>
      <c r="O3" s="933"/>
      <c r="P3" s="928" t="s">
        <v>0</v>
      </c>
      <c r="Q3" s="929"/>
    </row>
    <row r="4" spans="1:22" s="57" customFormat="1" ht="91.5" customHeight="1" thickBot="1" x14ac:dyDescent="0.25">
      <c r="A4" s="927"/>
      <c r="B4" s="352" t="s">
        <v>272</v>
      </c>
      <c r="C4" s="353" t="s">
        <v>273</v>
      </c>
      <c r="D4" s="352" t="s">
        <v>274</v>
      </c>
      <c r="E4" s="352" t="s">
        <v>275</v>
      </c>
      <c r="F4" s="352" t="s">
        <v>276</v>
      </c>
      <c r="G4" s="92" t="s">
        <v>277</v>
      </c>
      <c r="H4" s="92" t="s">
        <v>278</v>
      </c>
      <c r="I4" s="352" t="s">
        <v>279</v>
      </c>
      <c r="J4" s="92" t="s">
        <v>277</v>
      </c>
      <c r="K4" s="92" t="s">
        <v>280</v>
      </c>
      <c r="L4" s="92" t="s">
        <v>281</v>
      </c>
      <c r="M4" s="92" t="s">
        <v>282</v>
      </c>
      <c r="N4" s="92" t="s">
        <v>283</v>
      </c>
      <c r="O4" s="353" t="s">
        <v>284</v>
      </c>
      <c r="P4" s="352" t="s">
        <v>20</v>
      </c>
      <c r="Q4" s="92" t="s">
        <v>22</v>
      </c>
    </row>
    <row r="5" spans="1:22" x14ac:dyDescent="0.2">
      <c r="A5" s="354"/>
      <c r="B5" s="355"/>
      <c r="C5" s="356"/>
      <c r="D5" s="355"/>
      <c r="E5" s="107"/>
      <c r="F5" s="107"/>
      <c r="G5" s="107"/>
      <c r="H5" s="107"/>
      <c r="I5" s="107"/>
      <c r="J5" s="107"/>
      <c r="K5" s="107"/>
      <c r="L5" s="107"/>
      <c r="M5" s="107"/>
      <c r="N5" s="107"/>
      <c r="O5" s="107"/>
      <c r="P5" s="356"/>
      <c r="Q5" s="354"/>
    </row>
    <row r="6" spans="1:22" x14ac:dyDescent="0.2">
      <c r="A6" s="354" t="s">
        <v>48</v>
      </c>
      <c r="B6" s="355"/>
      <c r="C6" s="355">
        <f>24932823+29238406</f>
        <v>54171229</v>
      </c>
      <c r="D6" s="357">
        <f>2969125+7570683</f>
        <v>10539808</v>
      </c>
      <c r="E6" s="357">
        <f>92130157+169531771</f>
        <v>261661928</v>
      </c>
      <c r="F6" s="357">
        <f>270000+1650000</f>
        <v>1920000</v>
      </c>
      <c r="G6" s="357">
        <v>31227847</v>
      </c>
      <c r="H6" s="102">
        <f>SUM(B6:G6)</f>
        <v>359520812</v>
      </c>
      <c r="I6" s="107"/>
      <c r="J6" s="107"/>
      <c r="K6" s="357">
        <f>6900000+1944095</f>
        <v>8844095</v>
      </c>
      <c r="L6" s="107"/>
      <c r="M6" s="102">
        <f>K6</f>
        <v>8844095</v>
      </c>
      <c r="N6" s="107"/>
      <c r="O6" s="107"/>
      <c r="P6" s="358">
        <f>H6+M6</f>
        <v>368364907</v>
      </c>
      <c r="Q6" s="359">
        <f>P6/$P$15</f>
        <v>0.59175571604615562</v>
      </c>
    </row>
    <row r="7" spans="1:22" x14ac:dyDescent="0.2">
      <c r="A7" s="354"/>
      <c r="B7" s="355"/>
      <c r="C7" s="356"/>
      <c r="D7" s="355"/>
      <c r="E7" s="107"/>
      <c r="F7" s="107"/>
      <c r="G7" s="107"/>
      <c r="H7" s="102"/>
      <c r="I7" s="107"/>
      <c r="J7" s="107"/>
      <c r="K7" s="107"/>
      <c r="L7" s="107"/>
      <c r="M7" s="102"/>
      <c r="N7" s="107"/>
      <c r="O7" s="107"/>
      <c r="P7" s="358"/>
      <c r="Q7" s="359"/>
    </row>
    <row r="8" spans="1:22" x14ac:dyDescent="0.2">
      <c r="A8" s="354" t="s">
        <v>49</v>
      </c>
      <c r="B8" s="355"/>
      <c r="C8" s="355">
        <v>0</v>
      </c>
      <c r="D8" s="355">
        <v>0</v>
      </c>
      <c r="E8" s="355">
        <f>4349293+122263890</f>
        <v>126613183</v>
      </c>
      <c r="F8" s="355">
        <v>40583</v>
      </c>
      <c r="G8" s="355">
        <f>1096814+571726</f>
        <v>1668540</v>
      </c>
      <c r="H8" s="102">
        <f>SUM(B8:G8)</f>
        <v>128322306</v>
      </c>
      <c r="I8" s="107"/>
      <c r="J8" s="107"/>
      <c r="K8" s="355">
        <v>37455334</v>
      </c>
      <c r="L8" s="107"/>
      <c r="M8" s="102">
        <f>K8</f>
        <v>37455334</v>
      </c>
      <c r="N8" s="107"/>
      <c r="O8" s="107"/>
      <c r="P8" s="358">
        <f>H8+M8</f>
        <v>165777640</v>
      </c>
      <c r="Q8" s="359">
        <f>P8/$P$15</f>
        <v>0.26631164966711068</v>
      </c>
    </row>
    <row r="9" spans="1:22" x14ac:dyDescent="0.2">
      <c r="A9" s="354"/>
      <c r="B9" s="355"/>
      <c r="C9" s="356"/>
      <c r="D9" s="355"/>
      <c r="E9" s="107"/>
      <c r="F9" s="107"/>
      <c r="G9" s="107"/>
      <c r="H9" s="102"/>
      <c r="I9" s="107"/>
      <c r="J9" s="107"/>
      <c r="K9" s="107"/>
      <c r="L9" s="107"/>
      <c r="M9" s="102"/>
      <c r="N9" s="107"/>
      <c r="O9" s="107"/>
      <c r="P9" s="358"/>
      <c r="Q9" s="359"/>
    </row>
    <row r="10" spans="1:22" x14ac:dyDescent="0.2">
      <c r="A10" s="354" t="s">
        <v>50</v>
      </c>
      <c r="B10" s="355"/>
      <c r="C10" s="355">
        <v>0</v>
      </c>
      <c r="D10" s="355">
        <v>0</v>
      </c>
      <c r="E10" s="355">
        <v>0</v>
      </c>
      <c r="F10" s="355">
        <v>0</v>
      </c>
      <c r="G10" s="355">
        <v>0</v>
      </c>
      <c r="H10" s="102">
        <f>SUM(B10:G10)</f>
        <v>0</v>
      </c>
      <c r="I10" s="107"/>
      <c r="J10" s="107"/>
      <c r="K10" s="355">
        <f>816289+87504776</f>
        <v>88321065</v>
      </c>
      <c r="L10" s="107"/>
      <c r="M10" s="102">
        <f>K10</f>
        <v>88321065</v>
      </c>
      <c r="N10" s="107"/>
      <c r="O10" s="107"/>
      <c r="P10" s="358">
        <f>H10+M10</f>
        <v>88321065</v>
      </c>
      <c r="Q10" s="359">
        <f>P10/$P$15</f>
        <v>0.14188239451657117</v>
      </c>
    </row>
    <row r="11" spans="1:22" x14ac:dyDescent="0.2">
      <c r="A11" s="354" t="s">
        <v>92</v>
      </c>
      <c r="B11" s="355"/>
      <c r="C11" s="356"/>
      <c r="D11" s="355"/>
      <c r="E11" s="107"/>
      <c r="F11" s="107"/>
      <c r="G11" s="107"/>
      <c r="H11" s="102"/>
      <c r="I11" s="107"/>
      <c r="J11" s="107"/>
      <c r="K11" s="107"/>
      <c r="L11" s="107"/>
      <c r="M11" s="102"/>
      <c r="N11" s="107"/>
      <c r="O11" s="107"/>
      <c r="P11" s="358"/>
      <c r="Q11" s="359"/>
    </row>
    <row r="12" spans="1:22" s="63" customFormat="1" x14ac:dyDescent="0.2">
      <c r="A12" s="354"/>
      <c r="B12" s="355"/>
      <c r="C12" s="356"/>
      <c r="D12" s="355"/>
      <c r="E12" s="107"/>
      <c r="F12" s="107"/>
      <c r="G12" s="107"/>
      <c r="H12" s="102"/>
      <c r="I12" s="107"/>
      <c r="J12" s="107"/>
      <c r="K12" s="107"/>
      <c r="L12" s="107"/>
      <c r="M12" s="102"/>
      <c r="N12" s="107"/>
      <c r="O12" s="107"/>
      <c r="P12" s="358"/>
      <c r="Q12" s="359"/>
    </row>
    <row r="13" spans="1:22" s="63" customFormat="1" x14ac:dyDescent="0.2">
      <c r="A13" s="354" t="s">
        <v>457</v>
      </c>
      <c r="B13" s="355"/>
      <c r="C13" s="356"/>
      <c r="D13" s="355"/>
      <c r="E13" s="107">
        <v>31274</v>
      </c>
      <c r="F13" s="107"/>
      <c r="G13" s="107"/>
      <c r="H13" s="102">
        <f>SUM(B13:G13)</f>
        <v>31274</v>
      </c>
      <c r="I13" s="107"/>
      <c r="J13" s="107"/>
      <c r="K13" s="107"/>
      <c r="L13" s="107"/>
      <c r="M13" s="102">
        <f>K13</f>
        <v>0</v>
      </c>
      <c r="N13" s="107"/>
      <c r="O13" s="107"/>
      <c r="P13" s="358">
        <f>H13+M13</f>
        <v>31274</v>
      </c>
      <c r="Q13" s="359">
        <f>P13/$P$15</f>
        <v>5.0239770162545559E-5</v>
      </c>
    </row>
    <row r="14" spans="1:22" ht="12" thickBot="1" x14ac:dyDescent="0.25">
      <c r="A14" s="360"/>
      <c r="B14" s="355"/>
      <c r="C14" s="361"/>
      <c r="D14" s="362"/>
      <c r="E14" s="363"/>
      <c r="F14" s="363"/>
      <c r="G14" s="107"/>
      <c r="H14" s="102"/>
      <c r="I14" s="107"/>
      <c r="J14" s="107"/>
      <c r="K14" s="107"/>
      <c r="L14" s="107"/>
      <c r="M14" s="102"/>
      <c r="N14" s="107"/>
      <c r="O14" s="107"/>
      <c r="P14" s="358"/>
      <c r="Q14" s="359"/>
    </row>
    <row r="15" spans="1:22" ht="12" thickBot="1" x14ac:dyDescent="0.25">
      <c r="A15" s="364" t="s">
        <v>0</v>
      </c>
      <c r="B15" s="365"/>
      <c r="C15" s="366">
        <f t="shared" ref="C15:H15" si="0">C6+C8+C10+C13</f>
        <v>54171229</v>
      </c>
      <c r="D15" s="366">
        <f t="shared" si="0"/>
        <v>10539808</v>
      </c>
      <c r="E15" s="366">
        <f t="shared" si="0"/>
        <v>388306385</v>
      </c>
      <c r="F15" s="366">
        <f t="shared" si="0"/>
        <v>1960583</v>
      </c>
      <c r="G15" s="366">
        <f t="shared" si="0"/>
        <v>32896387</v>
      </c>
      <c r="H15" s="366">
        <f t="shared" si="0"/>
        <v>487874392</v>
      </c>
      <c r="I15" s="367"/>
      <c r="J15" s="367"/>
      <c r="K15" s="366">
        <f>K6+K8+K10</f>
        <v>134620494</v>
      </c>
      <c r="L15" s="366"/>
      <c r="M15" s="366">
        <f>M6+M8+M10</f>
        <v>134620494</v>
      </c>
      <c r="N15" s="367"/>
      <c r="O15" s="367"/>
      <c r="P15" s="366">
        <f>P6+P8+P10+P13</f>
        <v>622494886</v>
      </c>
      <c r="Q15" s="368">
        <f>P15/$P$15</f>
        <v>1</v>
      </c>
    </row>
    <row r="16" spans="1:22" x14ac:dyDescent="0.2">
      <c r="A16" s="52"/>
      <c r="B16" s="58"/>
      <c r="C16" s="58"/>
      <c r="D16" s="58"/>
      <c r="E16" s="58"/>
      <c r="F16" s="58"/>
      <c r="G16" s="58"/>
      <c r="H16" s="58"/>
      <c r="I16" s="58"/>
      <c r="J16" s="58"/>
      <c r="K16" s="58"/>
      <c r="L16" s="58"/>
      <c r="M16" s="58"/>
      <c r="N16" s="58"/>
      <c r="O16" s="58"/>
      <c r="P16" s="58"/>
      <c r="Q16" s="58"/>
    </row>
  </sheetData>
  <mergeCells count="5">
    <mergeCell ref="P3:Q3"/>
    <mergeCell ref="B3:H3"/>
    <mergeCell ref="I3:M3"/>
    <mergeCell ref="A3:A4"/>
    <mergeCell ref="N3:O3"/>
  </mergeCells>
  <phoneticPr fontId="0" type="noConversion"/>
  <pageMargins left="0.23622047244094491" right="0.23622047244094491" top="0.74803149606299213" bottom="0.74803149606299213" header="0.31496062992125984" footer="0.31496062992125984"/>
  <pageSetup paperSize="9" orientation="landscape" r:id="rId1"/>
  <headerFooter alignWithMargins="0">
    <oddHeader xml:space="preserve">&amp;C&amp;"Arial,Negrita"&amp;18PROYECTO DEL PRESUPUESTO 2021
</oddHeader>
    <oddFooter>&amp;L&amp;"Arial,Negrita"&amp;8PROYECTO DE PRESUPUESTO PARA EL AÑO FISCAL 2020
INFORMACIÓN PARA LA COMISIÓN DE PRESUPUESTO Y CUENTA GENERAL DE LA REPÚBLICA DEL CONGRESO DE LA REPÚBLICA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6">
    <tabColor theme="9" tint="-0.249977111117893"/>
    <pageSetUpPr fitToPage="1"/>
  </sheetPr>
  <dimension ref="A1:W20"/>
  <sheetViews>
    <sheetView zoomScaleNormal="100" zoomScaleSheetLayoutView="70" zoomScalePageLayoutView="90" workbookViewId="0">
      <selection sqref="A1:XFD1048576"/>
    </sheetView>
  </sheetViews>
  <sheetFormatPr baseColWidth="10" defaultColWidth="11.42578125" defaultRowHeight="11.25" x14ac:dyDescent="0.2"/>
  <cols>
    <col min="1" max="1" width="25" style="18" customWidth="1"/>
    <col min="2" max="2" width="16.28515625" style="18" bestFit="1" customWidth="1"/>
    <col min="3" max="5" width="8.7109375" style="18" customWidth="1"/>
    <col min="6" max="6" width="10.42578125" style="18" customWidth="1"/>
    <col min="7" max="8" width="8.7109375" style="18" customWidth="1"/>
    <col min="9" max="9" width="10.140625" style="18" customWidth="1"/>
    <col min="10" max="11" width="8.7109375" style="18" customWidth="1"/>
    <col min="12" max="12" width="10.140625" style="18" customWidth="1"/>
    <col min="13" max="13" width="8.7109375" style="18" customWidth="1"/>
    <col min="14" max="14" width="10.28515625" style="18" customWidth="1"/>
    <col min="15" max="16" width="8.7109375" style="18" customWidth="1"/>
    <col min="17" max="17" width="9.5703125" style="18" bestFit="1" customWidth="1"/>
    <col min="18" max="18" width="8.7109375" style="18" customWidth="1"/>
    <col min="19" max="16384" width="11.42578125" style="18"/>
  </cols>
  <sheetData>
    <row r="1" spans="1:23" s="74" customFormat="1" x14ac:dyDescent="0.2">
      <c r="A1" s="41" t="s">
        <v>394</v>
      </c>
      <c r="B1" s="369"/>
      <c r="C1" s="369"/>
      <c r="D1" s="369"/>
      <c r="E1" s="369"/>
      <c r="F1" s="369"/>
      <c r="G1" s="369"/>
      <c r="H1" s="369"/>
      <c r="I1" s="369"/>
      <c r="J1" s="369"/>
      <c r="K1" s="369"/>
      <c r="L1" s="369"/>
      <c r="M1" s="369"/>
      <c r="N1" s="369"/>
      <c r="O1" s="369"/>
      <c r="P1" s="369"/>
      <c r="Q1" s="369"/>
      <c r="R1" s="369"/>
    </row>
    <row r="2" spans="1:23" s="74" customFormat="1" ht="12" thickBot="1" x14ac:dyDescent="0.25">
      <c r="A2" s="43" t="s">
        <v>439</v>
      </c>
      <c r="B2" s="43"/>
      <c r="C2" s="43"/>
      <c r="D2" s="43"/>
      <c r="E2" s="43"/>
      <c r="F2" s="43"/>
      <c r="G2" s="43"/>
      <c r="H2" s="43"/>
      <c r="I2" s="43"/>
      <c r="J2" s="43"/>
      <c r="K2" s="43"/>
      <c r="L2" s="43"/>
      <c r="M2" s="43"/>
      <c r="N2" s="43"/>
      <c r="O2" s="43"/>
      <c r="P2" s="43"/>
      <c r="Q2" s="43"/>
      <c r="R2" s="43"/>
      <c r="S2" s="43"/>
      <c r="T2" s="43"/>
      <c r="U2" s="43"/>
      <c r="V2" s="43"/>
    </row>
    <row r="3" spans="1:23" ht="27" customHeight="1" x14ac:dyDescent="0.2">
      <c r="A3" s="926" t="s">
        <v>123</v>
      </c>
      <c r="B3" s="941" t="s">
        <v>124</v>
      </c>
      <c r="C3" s="936" t="s">
        <v>23</v>
      </c>
      <c r="D3" s="937"/>
      <c r="E3" s="937"/>
      <c r="F3" s="937"/>
      <c r="G3" s="937"/>
      <c r="H3" s="937"/>
      <c r="I3" s="938"/>
      <c r="J3" s="939" t="s">
        <v>104</v>
      </c>
      <c r="K3" s="934"/>
      <c r="L3" s="934"/>
      <c r="M3" s="934"/>
      <c r="N3" s="935"/>
      <c r="O3" s="940" t="s">
        <v>93</v>
      </c>
      <c r="P3" s="934"/>
      <c r="Q3" s="934" t="s">
        <v>0</v>
      </c>
      <c r="R3" s="935"/>
    </row>
    <row r="4" spans="1:23" ht="112.5" customHeight="1" thickBot="1" x14ac:dyDescent="0.25">
      <c r="A4" s="927"/>
      <c r="B4" s="942"/>
      <c r="C4" s="370" t="s">
        <v>235</v>
      </c>
      <c r="D4" s="371" t="s">
        <v>236</v>
      </c>
      <c r="E4" s="371" t="s">
        <v>237</v>
      </c>
      <c r="F4" s="371" t="s">
        <v>238</v>
      </c>
      <c r="G4" s="371" t="s">
        <v>239</v>
      </c>
      <c r="H4" s="371" t="s">
        <v>240</v>
      </c>
      <c r="I4" s="372" t="s">
        <v>101</v>
      </c>
      <c r="J4" s="370" t="s">
        <v>239</v>
      </c>
      <c r="K4" s="371" t="s">
        <v>240</v>
      </c>
      <c r="L4" s="371" t="s">
        <v>241</v>
      </c>
      <c r="M4" s="371" t="s">
        <v>242</v>
      </c>
      <c r="N4" s="372" t="s">
        <v>102</v>
      </c>
      <c r="O4" s="373" t="s">
        <v>243</v>
      </c>
      <c r="P4" s="371" t="s">
        <v>103</v>
      </c>
      <c r="Q4" s="374" t="s">
        <v>44</v>
      </c>
      <c r="R4" s="375" t="s">
        <v>91</v>
      </c>
    </row>
    <row r="5" spans="1:23" x14ac:dyDescent="0.2">
      <c r="A5" s="376" t="s">
        <v>244</v>
      </c>
      <c r="B5" s="377">
        <v>2019</v>
      </c>
      <c r="C5" s="188"/>
      <c r="D5" s="186">
        <v>18744176</v>
      </c>
      <c r="E5" s="186"/>
      <c r="F5" s="186">
        <f>60367354+5882285</f>
        <v>66249639</v>
      </c>
      <c r="G5" s="186"/>
      <c r="H5" s="186">
        <v>898814</v>
      </c>
      <c r="I5" s="189">
        <f>SUM(D5:H5)</f>
        <v>85892629</v>
      </c>
      <c r="J5" s="190"/>
      <c r="K5" s="191"/>
      <c r="L5" s="186">
        <f>500000+1581036</f>
        <v>2081036</v>
      </c>
      <c r="M5" s="191"/>
      <c r="N5" s="189">
        <f>L5</f>
        <v>2081036</v>
      </c>
      <c r="O5" s="193"/>
      <c r="P5" s="191"/>
      <c r="Q5" s="186">
        <f>I5+N5</f>
        <v>87973665</v>
      </c>
      <c r="R5" s="220">
        <f>Q5/Q17</f>
        <v>0.15235023744398088</v>
      </c>
    </row>
    <row r="6" spans="1:23" x14ac:dyDescent="0.2">
      <c r="A6" s="378"/>
      <c r="B6" s="379">
        <v>2020</v>
      </c>
      <c r="C6" s="194"/>
      <c r="D6" s="182">
        <v>18744177</v>
      </c>
      <c r="E6" s="182"/>
      <c r="F6" s="182">
        <f>58801508+5593852</f>
        <v>64395360</v>
      </c>
      <c r="G6" s="182"/>
      <c r="H6" s="182">
        <v>898814</v>
      </c>
      <c r="I6" s="207">
        <f>SUM(D6:H6)</f>
        <v>84038351</v>
      </c>
      <c r="J6" s="196"/>
      <c r="K6" s="197"/>
      <c r="L6" s="182">
        <v>500000</v>
      </c>
      <c r="M6" s="197"/>
      <c r="N6" s="207">
        <f>L6</f>
        <v>500000</v>
      </c>
      <c r="O6" s="198"/>
      <c r="P6" s="197"/>
      <c r="Q6" s="182">
        <f>I6+N6</f>
        <v>84538351</v>
      </c>
      <c r="R6" s="221">
        <f>Q6/Q18</f>
        <v>0.13968353514404103</v>
      </c>
    </row>
    <row r="7" spans="1:23" x14ac:dyDescent="0.2">
      <c r="A7" s="378"/>
      <c r="B7" s="379">
        <v>2021</v>
      </c>
      <c r="C7" s="194"/>
      <c r="D7" s="182">
        <v>18744178</v>
      </c>
      <c r="E7" s="182"/>
      <c r="F7" s="182">
        <f>59943908+2818951</f>
        <v>62762859</v>
      </c>
      <c r="G7" s="182"/>
      <c r="H7" s="182">
        <v>898814</v>
      </c>
      <c r="I7" s="207">
        <f>SUM(D7:H7)</f>
        <v>82405851</v>
      </c>
      <c r="J7" s="196"/>
      <c r="K7" s="197"/>
      <c r="L7" s="182">
        <f>4900000+816289</f>
        <v>5716289</v>
      </c>
      <c r="M7" s="197"/>
      <c r="N7" s="207">
        <f>L7</f>
        <v>5716289</v>
      </c>
      <c r="O7" s="198"/>
      <c r="P7" s="197"/>
      <c r="Q7" s="182">
        <f>I7+N7</f>
        <v>88122140</v>
      </c>
      <c r="R7" s="221">
        <f>Q7/Q19</f>
        <v>0.14156283365836358</v>
      </c>
    </row>
    <row r="8" spans="1:23" ht="12" thickBot="1" x14ac:dyDescent="0.25">
      <c r="A8" s="380"/>
      <c r="B8" s="381" t="s">
        <v>395</v>
      </c>
      <c r="C8" s="199"/>
      <c r="D8" s="214">
        <f>(D7-D6)/D6</f>
        <v>5.3349901678798701E-8</v>
      </c>
      <c r="E8" s="217"/>
      <c r="F8" s="215">
        <f>(F7-F6)/F6</f>
        <v>-2.535122095753483E-2</v>
      </c>
      <c r="G8" s="214"/>
      <c r="H8" s="214">
        <f>(H7-H6)/H6</f>
        <v>0</v>
      </c>
      <c r="I8" s="216">
        <f>(I7-I6)/I6</f>
        <v>-1.9425654841799551E-2</v>
      </c>
      <c r="J8" s="218"/>
      <c r="K8" s="217"/>
      <c r="L8" s="215">
        <f>(L7-L6)/L6</f>
        <v>10.432577999999999</v>
      </c>
      <c r="M8" s="217"/>
      <c r="N8" s="216">
        <f>(N7-N6)/N6</f>
        <v>10.432577999999999</v>
      </c>
      <c r="O8" s="219"/>
      <c r="P8" s="217"/>
      <c r="Q8" s="215">
        <f>(Q7-Q6)/Q6</f>
        <v>4.2392463983594857E-2</v>
      </c>
      <c r="R8" s="216"/>
    </row>
    <row r="9" spans="1:23" x14ac:dyDescent="0.2">
      <c r="A9" s="376" t="s">
        <v>245</v>
      </c>
      <c r="B9" s="377">
        <v>2019</v>
      </c>
      <c r="C9" s="190"/>
      <c r="D9" s="186">
        <v>37229702</v>
      </c>
      <c r="E9" s="186">
        <v>185297</v>
      </c>
      <c r="F9" s="186">
        <v>314025471</v>
      </c>
      <c r="G9" s="186">
        <v>33507</v>
      </c>
      <c r="H9" s="186">
        <v>31893281</v>
      </c>
      <c r="I9" s="189">
        <f>SUM(D9:H9)</f>
        <v>383367258</v>
      </c>
      <c r="J9" s="185"/>
      <c r="K9" s="186"/>
      <c r="L9" s="186">
        <f>3500000+590308+90234366</f>
        <v>94324674</v>
      </c>
      <c r="M9" s="191"/>
      <c r="N9" s="189">
        <f>L9</f>
        <v>94324674</v>
      </c>
      <c r="O9" s="193"/>
      <c r="P9" s="191"/>
      <c r="Q9" s="211">
        <f>I9+N9</f>
        <v>477691932</v>
      </c>
      <c r="R9" s="220">
        <f>Q9/Q17</f>
        <v>0.82725301106045734</v>
      </c>
    </row>
    <row r="10" spans="1:23" x14ac:dyDescent="0.2">
      <c r="A10" s="378"/>
      <c r="B10" s="379">
        <v>2020</v>
      </c>
      <c r="C10" s="196"/>
      <c r="D10" s="182">
        <v>37004129</v>
      </c>
      <c r="E10" s="182">
        <v>1224741</v>
      </c>
      <c r="F10" s="182">
        <v>318782681</v>
      </c>
      <c r="G10" s="182">
        <v>228366</v>
      </c>
      <c r="H10" s="182">
        <v>30964280</v>
      </c>
      <c r="I10" s="207">
        <f>SUM(D10:H10)</f>
        <v>388204197</v>
      </c>
      <c r="J10" s="187"/>
      <c r="K10" s="182"/>
      <c r="L10" s="182">
        <v>121895412</v>
      </c>
      <c r="M10" s="197"/>
      <c r="N10" s="207">
        <f>L10</f>
        <v>121895412</v>
      </c>
      <c r="O10" s="198"/>
      <c r="P10" s="197"/>
      <c r="Q10" s="182">
        <f>I10+N10</f>
        <v>510099609</v>
      </c>
      <c r="R10" s="221">
        <f>Q10/Q18</f>
        <v>0.84284251842945312</v>
      </c>
      <c r="S10" s="382"/>
      <c r="T10" s="382"/>
      <c r="U10" s="382"/>
      <c r="V10" s="382"/>
      <c r="W10" s="382"/>
    </row>
    <row r="11" spans="1:23" x14ac:dyDescent="0.2">
      <c r="A11" s="378"/>
      <c r="B11" s="379">
        <v>2021</v>
      </c>
      <c r="C11" s="196"/>
      <c r="D11" s="182">
        <f>6188645+29238406</f>
        <v>35427051</v>
      </c>
      <c r="E11" s="182">
        <f>2969125+712095</f>
        <v>3681220</v>
      </c>
      <c r="F11" s="182">
        <v>325543526</v>
      </c>
      <c r="G11" s="182">
        <v>1960583</v>
      </c>
      <c r="H11" s="182">
        <v>31997573</v>
      </c>
      <c r="I11" s="207">
        <f>SUM(D11:H11)</f>
        <v>398609953</v>
      </c>
      <c r="J11" s="187"/>
      <c r="K11" s="182"/>
      <c r="L11" s="182">
        <v>128904205</v>
      </c>
      <c r="M11" s="197"/>
      <c r="N11" s="207">
        <f>L11</f>
        <v>128904205</v>
      </c>
      <c r="O11" s="198"/>
      <c r="P11" s="197"/>
      <c r="Q11" s="182">
        <f>I11+N11</f>
        <v>527514158</v>
      </c>
      <c r="R11" s="221">
        <f>Q11/Q19</f>
        <v>0.84741926377849797</v>
      </c>
      <c r="S11" s="383"/>
      <c r="T11" s="383"/>
      <c r="U11" s="383"/>
      <c r="V11" s="383"/>
      <c r="W11" s="383"/>
    </row>
    <row r="12" spans="1:23" ht="12" thickBot="1" x14ac:dyDescent="0.25">
      <c r="A12" s="380"/>
      <c r="B12" s="381" t="s">
        <v>395</v>
      </c>
      <c r="C12" s="199"/>
      <c r="D12" s="215">
        <f t="shared" ref="D12:I12" si="0">(D11-D10)/D10</f>
        <v>-4.2618973682639581E-2</v>
      </c>
      <c r="E12" s="215">
        <f t="shared" si="0"/>
        <v>2.0057130446355598</v>
      </c>
      <c r="F12" s="215">
        <f t="shared" si="0"/>
        <v>2.120831965774201E-2</v>
      </c>
      <c r="G12" s="215">
        <f t="shared" si="0"/>
        <v>7.5852666333867562</v>
      </c>
      <c r="H12" s="215">
        <f t="shared" si="0"/>
        <v>3.3370483666986604E-2</v>
      </c>
      <c r="I12" s="216">
        <f t="shared" si="0"/>
        <v>2.6804851880568411E-2</v>
      </c>
      <c r="J12" s="210"/>
      <c r="K12" s="209"/>
      <c r="L12" s="215">
        <f>(L11-L10)/L10</f>
        <v>5.7498415116723177E-2</v>
      </c>
      <c r="M12" s="200"/>
      <c r="N12" s="216">
        <f>(N11-N10)/N10</f>
        <v>5.7498415116723177E-2</v>
      </c>
      <c r="O12" s="202"/>
      <c r="P12" s="200"/>
      <c r="Q12" s="215">
        <f>(Q11-Q10)/Q10</f>
        <v>3.4139506662511476E-2</v>
      </c>
      <c r="R12" s="216"/>
    </row>
    <row r="13" spans="1:23" x14ac:dyDescent="0.2">
      <c r="A13" s="376" t="s">
        <v>246</v>
      </c>
      <c r="B13" s="377">
        <v>2019</v>
      </c>
      <c r="C13" s="190"/>
      <c r="D13" s="186"/>
      <c r="E13" s="186">
        <v>11777973</v>
      </c>
      <c r="F13" s="186"/>
      <c r="G13" s="186"/>
      <c r="H13" s="186"/>
      <c r="I13" s="189">
        <f>E13</f>
        <v>11777973</v>
      </c>
      <c r="J13" s="185"/>
      <c r="K13" s="186"/>
      <c r="L13" s="186"/>
      <c r="M13" s="191"/>
      <c r="N13" s="192"/>
      <c r="O13" s="193"/>
      <c r="P13" s="191"/>
      <c r="Q13" s="186">
        <f>I13+N13</f>
        <v>11777973</v>
      </c>
      <c r="R13" s="220">
        <f>Q13/Q17</f>
        <v>2.0396751495561721E-2</v>
      </c>
    </row>
    <row r="14" spans="1:23" x14ac:dyDescent="0.2">
      <c r="A14" s="378"/>
      <c r="B14" s="379">
        <v>2020</v>
      </c>
      <c r="C14" s="196"/>
      <c r="D14" s="182"/>
      <c r="E14" s="182">
        <v>10575467</v>
      </c>
      <c r="F14" s="182"/>
      <c r="G14" s="182"/>
      <c r="H14" s="182"/>
      <c r="I14" s="207">
        <f>E14</f>
        <v>10575467</v>
      </c>
      <c r="J14" s="187"/>
      <c r="K14" s="182"/>
      <c r="L14" s="182"/>
      <c r="M14" s="197"/>
      <c r="N14" s="195"/>
      <c r="O14" s="198"/>
      <c r="P14" s="197"/>
      <c r="Q14" s="182">
        <f>I14+N14</f>
        <v>10575467</v>
      </c>
      <c r="R14" s="221">
        <f>Q14/Q18</f>
        <v>1.7473946426505835E-2</v>
      </c>
    </row>
    <row r="15" spans="1:23" x14ac:dyDescent="0.2">
      <c r="A15" s="378"/>
      <c r="B15" s="379">
        <v>2021</v>
      </c>
      <c r="C15" s="196"/>
      <c r="D15" s="197"/>
      <c r="E15" s="182">
        <v>6858588</v>
      </c>
      <c r="F15" s="197"/>
      <c r="G15" s="197"/>
      <c r="H15" s="197"/>
      <c r="I15" s="207">
        <f>E15</f>
        <v>6858588</v>
      </c>
      <c r="J15" s="196"/>
      <c r="K15" s="197"/>
      <c r="L15" s="197"/>
      <c r="M15" s="197"/>
      <c r="N15" s="195"/>
      <c r="O15" s="198"/>
      <c r="P15" s="197"/>
      <c r="Q15" s="182">
        <f>I15+N15</f>
        <v>6858588</v>
      </c>
      <c r="R15" s="221">
        <f>Q15/Q19</f>
        <v>1.1017902563138487E-2</v>
      </c>
    </row>
    <row r="16" spans="1:23" ht="12" thickBot="1" x14ac:dyDescent="0.25">
      <c r="A16" s="380"/>
      <c r="B16" s="381" t="s">
        <v>395</v>
      </c>
      <c r="C16" s="199"/>
      <c r="D16" s="200"/>
      <c r="E16" s="215">
        <f>(E15-E14)/E14</f>
        <v>-0.35146239877633773</v>
      </c>
      <c r="F16" s="200"/>
      <c r="G16" s="200"/>
      <c r="H16" s="200"/>
      <c r="I16" s="216">
        <f>(I15-I14)/I14</f>
        <v>-0.35146239877633773</v>
      </c>
      <c r="J16" s="199"/>
      <c r="K16" s="200"/>
      <c r="L16" s="200"/>
      <c r="M16" s="200"/>
      <c r="N16" s="201"/>
      <c r="O16" s="202"/>
      <c r="P16" s="200"/>
      <c r="Q16" s="215">
        <f>(Q15-Q14)/Q14</f>
        <v>-0.35146239877633773</v>
      </c>
      <c r="R16" s="201"/>
    </row>
    <row r="17" spans="1:18" x14ac:dyDescent="0.2">
      <c r="A17" s="384" t="s">
        <v>0</v>
      </c>
      <c r="B17" s="377">
        <v>2019</v>
      </c>
      <c r="C17" s="203"/>
      <c r="D17" s="212">
        <f>D5+D9</f>
        <v>55973878</v>
      </c>
      <c r="E17" s="212">
        <f>E9+E13</f>
        <v>11963270</v>
      </c>
      <c r="F17" s="212">
        <f>F5+F9</f>
        <v>380275110</v>
      </c>
      <c r="G17" s="212">
        <f>G9</f>
        <v>33507</v>
      </c>
      <c r="H17" s="212">
        <f>H5+H9</f>
        <v>32792095</v>
      </c>
      <c r="I17" s="213">
        <f>SUM(D17:H17)</f>
        <v>481037860</v>
      </c>
      <c r="J17" s="203"/>
      <c r="K17" s="204"/>
      <c r="L17" s="212">
        <f>L5+L9</f>
        <v>96405710</v>
      </c>
      <c r="M17" s="204"/>
      <c r="N17" s="213">
        <f>L17</f>
        <v>96405710</v>
      </c>
      <c r="O17" s="206"/>
      <c r="P17" s="204"/>
      <c r="Q17" s="212">
        <f>I17+N17</f>
        <v>577443570</v>
      </c>
      <c r="R17" s="205"/>
    </row>
    <row r="18" spans="1:18" x14ac:dyDescent="0.2">
      <c r="A18" s="385"/>
      <c r="B18" s="379">
        <v>2020</v>
      </c>
      <c r="C18" s="196"/>
      <c r="D18" s="212">
        <f>D6+D10</f>
        <v>55748306</v>
      </c>
      <c r="E18" s="212">
        <f>E10+E14</f>
        <v>11800208</v>
      </c>
      <c r="F18" s="212">
        <f>F6+F10</f>
        <v>383178041</v>
      </c>
      <c r="G18" s="212">
        <f>G10</f>
        <v>228366</v>
      </c>
      <c r="H18" s="212">
        <f>H6+H10</f>
        <v>31863094</v>
      </c>
      <c r="I18" s="213">
        <f>SUM(D18:H18)</f>
        <v>482818015</v>
      </c>
      <c r="J18" s="196"/>
      <c r="K18" s="197"/>
      <c r="L18" s="212">
        <f>L6+L10</f>
        <v>122395412</v>
      </c>
      <c r="M18" s="197"/>
      <c r="N18" s="213">
        <f>L18</f>
        <v>122395412</v>
      </c>
      <c r="O18" s="198"/>
      <c r="P18" s="197"/>
      <c r="Q18" s="212">
        <f>I18+N18</f>
        <v>605213427</v>
      </c>
      <c r="R18" s="195"/>
    </row>
    <row r="19" spans="1:18" x14ac:dyDescent="0.2">
      <c r="A19" s="385"/>
      <c r="B19" s="379">
        <v>2021</v>
      </c>
      <c r="C19" s="196"/>
      <c r="D19" s="212">
        <f>D7+D11</f>
        <v>54171229</v>
      </c>
      <c r="E19" s="212">
        <f>E11+E15</f>
        <v>10539808</v>
      </c>
      <c r="F19" s="212">
        <f>F7+F11</f>
        <v>388306385</v>
      </c>
      <c r="G19" s="212">
        <f>G11</f>
        <v>1960583</v>
      </c>
      <c r="H19" s="212">
        <f>H7+H11</f>
        <v>32896387</v>
      </c>
      <c r="I19" s="213">
        <f>SUM(D19:H19)</f>
        <v>487874392</v>
      </c>
      <c r="J19" s="196"/>
      <c r="K19" s="197"/>
      <c r="L19" s="212">
        <f>L7+L11</f>
        <v>134620494</v>
      </c>
      <c r="M19" s="197"/>
      <c r="N19" s="213">
        <f>L19</f>
        <v>134620494</v>
      </c>
      <c r="O19" s="198"/>
      <c r="P19" s="197"/>
      <c r="Q19" s="212">
        <f>I19+N19</f>
        <v>622494886</v>
      </c>
      <c r="R19" s="195"/>
    </row>
    <row r="20" spans="1:18" ht="12" thickBot="1" x14ac:dyDescent="0.25">
      <c r="A20" s="380"/>
      <c r="B20" s="381" t="s">
        <v>395</v>
      </c>
      <c r="C20" s="199"/>
      <c r="D20" s="215">
        <f t="shared" ref="D20:I20" si="1">(D19-D18)/D18</f>
        <v>-2.8289236268452714E-2</v>
      </c>
      <c r="E20" s="215">
        <f t="shared" si="1"/>
        <v>-0.10681167653993896</v>
      </c>
      <c r="F20" s="215">
        <f t="shared" si="1"/>
        <v>1.338371057646281E-2</v>
      </c>
      <c r="G20" s="215">
        <f t="shared" si="1"/>
        <v>7.5852666333867562</v>
      </c>
      <c r="H20" s="215">
        <f t="shared" si="1"/>
        <v>3.2429148280452617E-2</v>
      </c>
      <c r="I20" s="216">
        <f t="shared" si="1"/>
        <v>1.0472635326169426E-2</v>
      </c>
      <c r="J20" s="199"/>
      <c r="K20" s="200"/>
      <c r="L20" s="215">
        <f>(L19-L18)/L18</f>
        <v>9.9881864852908051E-2</v>
      </c>
      <c r="M20" s="200"/>
      <c r="N20" s="216">
        <f>(N19-N18)/N18</f>
        <v>9.9881864852908051E-2</v>
      </c>
      <c r="O20" s="202"/>
      <c r="P20" s="200"/>
      <c r="Q20" s="215">
        <f>(Q19-Q18)/Q18</f>
        <v>2.8554321878916277E-2</v>
      </c>
      <c r="R20" s="201"/>
    </row>
  </sheetData>
  <mergeCells count="6">
    <mergeCell ref="Q3:R3"/>
    <mergeCell ref="A3:A4"/>
    <mergeCell ref="C3:I3"/>
    <mergeCell ref="J3:N3"/>
    <mergeCell ref="O3:P3"/>
    <mergeCell ref="B3:B4"/>
  </mergeCells>
  <phoneticPr fontId="0" type="noConversion"/>
  <printOptions horizontalCentered="1"/>
  <pageMargins left="0.25" right="0.25" top="0.75" bottom="0.75" header="0.3" footer="0.3"/>
  <pageSetup paperSize="9" scale="53" orientation="portrait" r:id="rId1"/>
  <headerFooter alignWithMargins="0">
    <oddHeader xml:space="preserve">&amp;C&amp;"Arial,Negrita"&amp;18PROYECTO DE PRESUPUESTO 2021
</oddHeader>
    <oddFooter>&amp;L&amp;"Arial,Negrita"&amp;8PROYECTO DE PRESUPUESTO PARA EL AÑO FISCAL 2021
INFORMACIÓN PARA LA COMISIÓN DE PRESUPUESTO Y CUENTA GENERAL DE LA REPÚBLICA DEL CONGRESO DE LA REPÚBLICA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27</vt:i4>
      </vt:variant>
      <vt:variant>
        <vt:lpstr>Rangos con nombre</vt:lpstr>
      </vt:variant>
      <vt:variant>
        <vt:i4>22</vt:i4>
      </vt:variant>
    </vt:vector>
  </HeadingPairs>
  <TitlesOfParts>
    <vt:vector size="49" baseType="lpstr">
      <vt:lpstr>Índice</vt:lpstr>
      <vt:lpstr>F-01</vt:lpstr>
      <vt:lpstr>F-02</vt:lpstr>
      <vt:lpstr>F-03</vt:lpstr>
      <vt:lpstr>F-04</vt:lpstr>
      <vt:lpstr>F-05</vt:lpstr>
      <vt:lpstr>F-06</vt:lpstr>
      <vt:lpstr>F-07</vt:lpstr>
      <vt:lpstr>F-08</vt:lpstr>
      <vt:lpstr>F-09 (MC)</vt:lpstr>
      <vt:lpstr>F-09 (AGN)</vt:lpstr>
      <vt:lpstr>F-09 (BNP)</vt:lpstr>
      <vt:lpstr>F-09 (IRTP)</vt:lpstr>
      <vt:lpstr>F-10</vt:lpstr>
      <vt:lpstr>F-11 (MC)</vt:lpstr>
      <vt:lpstr>F-11 (AGN)</vt:lpstr>
      <vt:lpstr>F-11 (BNP)</vt:lpstr>
      <vt:lpstr>F-11 (IRTP)</vt:lpstr>
      <vt:lpstr>F-12</vt:lpstr>
      <vt:lpstr>F-13</vt:lpstr>
      <vt:lpstr>F-14</vt:lpstr>
      <vt:lpstr>F-15</vt:lpstr>
      <vt:lpstr>F-16</vt:lpstr>
      <vt:lpstr>F-17</vt:lpstr>
      <vt:lpstr>F-18</vt:lpstr>
      <vt:lpstr>Hoja2</vt:lpstr>
      <vt:lpstr>Hoja1</vt:lpstr>
      <vt:lpstr>'F-01'!Área_de_impresión</vt:lpstr>
      <vt:lpstr>'F-06'!Área_de_impresión</vt:lpstr>
      <vt:lpstr>'F-07'!Área_de_impresión</vt:lpstr>
      <vt:lpstr>'F-08'!Área_de_impresión</vt:lpstr>
      <vt:lpstr>'F-09 (AGN)'!Área_de_impresión</vt:lpstr>
      <vt:lpstr>'F-09 (BNP)'!Área_de_impresión</vt:lpstr>
      <vt:lpstr>'F-09 (IRTP)'!Área_de_impresión</vt:lpstr>
      <vt:lpstr>'F-09 (MC)'!Área_de_impresión</vt:lpstr>
      <vt:lpstr>'F-10'!Área_de_impresión</vt:lpstr>
      <vt:lpstr>'F-11 (AGN)'!Área_de_impresión</vt:lpstr>
      <vt:lpstr>'F-11 (BNP)'!Área_de_impresión</vt:lpstr>
      <vt:lpstr>'F-11 (MC)'!Área_de_impresión</vt:lpstr>
      <vt:lpstr>'F-12'!Área_de_impresión</vt:lpstr>
      <vt:lpstr>'F-13'!Área_de_impresión</vt:lpstr>
      <vt:lpstr>'F-14'!Área_de_impresión</vt:lpstr>
      <vt:lpstr>'F-15'!Área_de_impresión</vt:lpstr>
      <vt:lpstr>'F-16'!Área_de_impresión</vt:lpstr>
      <vt:lpstr>'F-17'!Área_de_impresión</vt:lpstr>
      <vt:lpstr>'F-18'!Área_de_impresión</vt:lpstr>
      <vt:lpstr>Índice!Área_de_impresión</vt:lpstr>
      <vt:lpstr>'F-01'!Títulos_a_imprimir</vt:lpstr>
      <vt:lpstr>Índice!Títulos_a_imprimir</vt:lpstr>
    </vt:vector>
  </TitlesOfParts>
  <Company>Congreso de la República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Directiva Formulaicón de Presupuesto (V 2008)</dc:title>
  <dc:creator>Asesoria de Presupuesto</dc:creator>
  <cp:lastModifiedBy>pined</cp:lastModifiedBy>
  <cp:lastPrinted>2019-08-26T22:01:28Z</cp:lastPrinted>
  <dcterms:created xsi:type="dcterms:W3CDTF">1998-08-20T20:27:58Z</dcterms:created>
  <dcterms:modified xsi:type="dcterms:W3CDTF">2020-10-21T00:01:14Z</dcterms:modified>
</cp:coreProperties>
</file>